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ro\Documents\Beca Coding Bootcamps - ESPOL + MINTEL\Curso Espol\Modulo 1\Modulo8\Tarea grupal\"/>
    </mc:Choice>
  </mc:AlternateContent>
  <xr:revisionPtr revIDLastSave="0" documentId="13_ncr:1_{3220058F-1D8B-43DF-8E50-56C363160725}" xr6:coauthVersionLast="47" xr6:coauthVersionMax="47" xr10:uidLastSave="{00000000-0000-0000-0000-000000000000}"/>
  <bookViews>
    <workbookView xWindow="20370" yWindow="-120" windowWidth="20640" windowHeight="11160" tabRatio="785" firstSheet="4" activeTab="4" xr2:uid="{094C69DF-9DF8-4960-BF77-32BF2DF538AD}"/>
  </bookViews>
  <sheets>
    <sheet name="Datos_Ventass Desc.0,15" sheetId="8" r:id="rId1"/>
    <sheet name="Datos_Ventass Appetizer" sheetId="9" r:id="rId2"/>
    <sheet name="Datos_Ventass Beef" sheetId="10" r:id="rId3"/>
    <sheet name="hoja Resumen_S2" sheetId="7" r:id="rId4"/>
    <sheet name="Tablas Dinámicas y Gráficos" sheetId="11" r:id="rId5"/>
    <sheet name="Datos_Clientes" sheetId="1" r:id="rId6"/>
    <sheet name="Datos_Ventass" sheetId="2" r:id="rId7"/>
    <sheet name="Datos_Productos" sheetId="3" r:id="rId8"/>
    <sheet name="Datos_Categorias," sheetId="4" r:id="rId9"/>
    <sheet name="Datos_Paises" sheetId="6" r:id="rId10"/>
    <sheet name="Datos_Ciudades" sheetId="5" r:id="rId11"/>
  </sheets>
  <definedNames>
    <definedName name="_xlcn.WorksheetConnection_Semana2_Grupo51.xlsxtCiudades1" hidden="1">tCiudades[]</definedName>
    <definedName name="_xlcn.WorksheetConnection_Semana2_Grupo51.xlsxtClientes1" hidden="1">tClientes[]</definedName>
    <definedName name="_xlcn.WorksheetConnection_Semana2_Grupo51.xlsxtPaises1" hidden="1">tPaises[]</definedName>
    <definedName name="CategoriasID" localSheetId="1">tCategorias[CategoryID]</definedName>
    <definedName name="CategoriasID" localSheetId="2">tCategorias[CategoryID]</definedName>
    <definedName name="CategoriasID" localSheetId="0">tCategorias[CategoryID]</definedName>
    <definedName name="CategoriasID">tCategorias[CategoryID]</definedName>
    <definedName name="CiudadesID" localSheetId="1">tCiudades[CityID]</definedName>
    <definedName name="CiudadesID" localSheetId="2">tCiudades[CityID]</definedName>
    <definedName name="CiudadesID" localSheetId="0">tCiudades[CityID]</definedName>
    <definedName name="CiudadesID">tCiudades[CityID]</definedName>
    <definedName name="ClientesID" localSheetId="1">tClientes[CustomerID]</definedName>
    <definedName name="ClientesID" localSheetId="2">tClientes[CustomerID]</definedName>
    <definedName name="ClientesID" localSheetId="0">tClientes[CustomerID]</definedName>
    <definedName name="ClientesID">tClientes[CustomerID]</definedName>
    <definedName name="ExternalData_1" localSheetId="8" hidden="1">'Datos_Categorias,'!$A$1:$B$12</definedName>
    <definedName name="ExternalData_1" localSheetId="10" hidden="1">Datos_Ciudades!$A$1:$D$97</definedName>
    <definedName name="ExternalData_1" localSheetId="5" hidden="1">Datos_Clientes!$B$1:$I$1001</definedName>
    <definedName name="ExternalData_1" localSheetId="9" hidden="1">Datos_Paises!$A$1:$C$207</definedName>
    <definedName name="ExternalData_1" localSheetId="7" hidden="1">Datos_Productos!$A$1:$K$453</definedName>
    <definedName name="ExternalData_1" localSheetId="6" hidden="1">Datos_Ventass!$A$1:$L$986</definedName>
    <definedName name="ExternalData_1" localSheetId="1" hidden="1">'Datos_Ventass Appetizer'!$A$1:$L$1001</definedName>
    <definedName name="ExternalData_1" localSheetId="2" hidden="1">'Datos_Ventass Beef'!$A$1:$L$1001</definedName>
    <definedName name="ExternalData_1" localSheetId="0" hidden="1">'Datos_Ventass Desc.0,15'!$A$1:$L$1001</definedName>
    <definedName name="PaisesID" localSheetId="1">tPaises[CountryID]</definedName>
    <definedName name="PaisesID" localSheetId="2">tPaises[CountryID]</definedName>
    <definedName name="PaisesID" localSheetId="0">tPaises[CountryID]</definedName>
    <definedName name="PaisesID">tPaises[CountryID]</definedName>
    <definedName name="ProductosID" localSheetId="1">tProductos[ProductID]</definedName>
    <definedName name="ProductosID" localSheetId="2">tProductos[ProductID]</definedName>
    <definedName name="ProductosID" localSheetId="0">tProductos[ProductID]</definedName>
    <definedName name="ProductosID">tProductos[ProductID]</definedName>
    <definedName name="TotalVentas" localSheetId="1">tVentas9[ TotalPrice_SinDescuento]</definedName>
    <definedName name="TotalVentas" localSheetId="2">tVentas10[ TotalPrice_SinDescuento]</definedName>
    <definedName name="TotalVentas" localSheetId="0">tVentas8[ TotalPrice_SinDescuento]</definedName>
    <definedName name="TotalVentas">tVentas[ TotalPrice_SinDescuento]</definedName>
    <definedName name="Transacciones" localSheetId="1">tVentas9[TransactionNumber]</definedName>
    <definedName name="Transacciones" localSheetId="2">tVentas10[TransactionNumber]</definedName>
    <definedName name="Transacciones" localSheetId="0">tVentas8[TransactionNumber]</definedName>
    <definedName name="Transacciones">tVentas[TransactionNumber]</definedName>
    <definedName name="VentasID" localSheetId="1">tVentas9[SalesID]</definedName>
    <definedName name="VentasID" localSheetId="2">tVentas10[SalesID]</definedName>
    <definedName name="VentasID" localSheetId="0">tVentas8[SalesID]</definedName>
    <definedName name="VentasID">tVentas[SalesID]</definedName>
  </definedNames>
  <calcPr calcId="191029"/>
  <pivotCaches>
    <pivotCache cacheId="3" r:id="rId12"/>
    <pivotCache cacheId="1" r:id="rId13"/>
    <pivotCache cacheId="2" r:id="rId14"/>
    <pivotCache cacheId="88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Clientes" name="tClientes" connection="WorksheetConnection_Semana2_Grupo5 (1).xlsx!tClientes"/>
          <x15:modelTable id="tPaises" name="tPaises" connection="WorksheetConnection_Semana2_Grupo5 (1).xlsx!tPaises"/>
          <x15:modelTable id="tCiudades" name="tCiudades" connection="WorksheetConnection_Semana2_Grupo5 (1).xlsx!tCiudades"/>
        </x15:modelTables>
        <x15:modelRelationships>
          <x15:modelRelationship fromTable="tClientes" fromColumn="CityID" toTable="tCiudades" toColumn="CityID"/>
          <x15:modelRelationship fromTable="tCiudades" fromColumn="CountryID" toTable="tPaises" toColumn="Country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3" i="3"/>
  <c r="H1001" i="10"/>
  <c r="I1001" i="10" s="1"/>
  <c r="J1001" i="10" s="1"/>
  <c r="E1001" i="10"/>
  <c r="H1000" i="10"/>
  <c r="I1000" i="10" s="1"/>
  <c r="J1000" i="10" s="1"/>
  <c r="E1000" i="10"/>
  <c r="H999" i="10"/>
  <c r="I999" i="10" s="1"/>
  <c r="J999" i="10" s="1"/>
  <c r="E999" i="10"/>
  <c r="H998" i="10"/>
  <c r="I998" i="10" s="1"/>
  <c r="J998" i="10" s="1"/>
  <c r="E998" i="10"/>
  <c r="H997" i="10"/>
  <c r="I997" i="10" s="1"/>
  <c r="J997" i="10" s="1"/>
  <c r="E997" i="10"/>
  <c r="H996" i="10"/>
  <c r="I996" i="10" s="1"/>
  <c r="J996" i="10" s="1"/>
  <c r="E996" i="10"/>
  <c r="H995" i="10"/>
  <c r="I995" i="10" s="1"/>
  <c r="J995" i="10" s="1"/>
  <c r="E995" i="10"/>
  <c r="H994" i="10"/>
  <c r="I994" i="10" s="1"/>
  <c r="J994" i="10" s="1"/>
  <c r="E994" i="10"/>
  <c r="H993" i="10"/>
  <c r="I993" i="10" s="1"/>
  <c r="J993" i="10" s="1"/>
  <c r="E993" i="10"/>
  <c r="H992" i="10"/>
  <c r="I992" i="10" s="1"/>
  <c r="J992" i="10" s="1"/>
  <c r="E992" i="10"/>
  <c r="H991" i="10"/>
  <c r="I991" i="10" s="1"/>
  <c r="J991" i="10" s="1"/>
  <c r="E991" i="10"/>
  <c r="H990" i="10"/>
  <c r="I990" i="10" s="1"/>
  <c r="J990" i="10" s="1"/>
  <c r="E990" i="10"/>
  <c r="H989" i="10"/>
  <c r="I989" i="10" s="1"/>
  <c r="J989" i="10" s="1"/>
  <c r="E989" i="10"/>
  <c r="H988" i="10"/>
  <c r="I988" i="10" s="1"/>
  <c r="J988" i="10" s="1"/>
  <c r="E988" i="10"/>
  <c r="H987" i="10"/>
  <c r="I987" i="10" s="1"/>
  <c r="J987" i="10" s="1"/>
  <c r="E987" i="10"/>
  <c r="H986" i="10"/>
  <c r="I986" i="10" s="1"/>
  <c r="J986" i="10" s="1"/>
  <c r="E986" i="10"/>
  <c r="H985" i="10"/>
  <c r="I985" i="10" s="1"/>
  <c r="J985" i="10" s="1"/>
  <c r="E985" i="10"/>
  <c r="H984" i="10"/>
  <c r="I984" i="10" s="1"/>
  <c r="J984" i="10" s="1"/>
  <c r="E984" i="10"/>
  <c r="H983" i="10"/>
  <c r="I983" i="10" s="1"/>
  <c r="J983" i="10" s="1"/>
  <c r="E983" i="10"/>
  <c r="H982" i="10"/>
  <c r="I982" i="10" s="1"/>
  <c r="J982" i="10" s="1"/>
  <c r="E982" i="10"/>
  <c r="H981" i="10"/>
  <c r="I981" i="10" s="1"/>
  <c r="J981" i="10" s="1"/>
  <c r="E981" i="10"/>
  <c r="H980" i="10"/>
  <c r="I980" i="10" s="1"/>
  <c r="J980" i="10" s="1"/>
  <c r="E980" i="10"/>
  <c r="H979" i="10"/>
  <c r="I979" i="10" s="1"/>
  <c r="J979" i="10" s="1"/>
  <c r="E979" i="10"/>
  <c r="H978" i="10"/>
  <c r="I978" i="10" s="1"/>
  <c r="J978" i="10" s="1"/>
  <c r="E978" i="10"/>
  <c r="H977" i="10"/>
  <c r="I977" i="10" s="1"/>
  <c r="J977" i="10" s="1"/>
  <c r="E977" i="10"/>
  <c r="H976" i="10"/>
  <c r="I976" i="10" s="1"/>
  <c r="J976" i="10" s="1"/>
  <c r="E976" i="10"/>
  <c r="H975" i="10"/>
  <c r="I975" i="10" s="1"/>
  <c r="J975" i="10" s="1"/>
  <c r="E975" i="10"/>
  <c r="H974" i="10"/>
  <c r="I974" i="10" s="1"/>
  <c r="J974" i="10" s="1"/>
  <c r="E974" i="10"/>
  <c r="H973" i="10"/>
  <c r="I973" i="10" s="1"/>
  <c r="J973" i="10" s="1"/>
  <c r="E973" i="10"/>
  <c r="H972" i="10"/>
  <c r="I972" i="10" s="1"/>
  <c r="J972" i="10" s="1"/>
  <c r="E972" i="10"/>
  <c r="H971" i="10"/>
  <c r="I971" i="10" s="1"/>
  <c r="J971" i="10" s="1"/>
  <c r="E971" i="10"/>
  <c r="H970" i="10"/>
  <c r="I970" i="10" s="1"/>
  <c r="J970" i="10" s="1"/>
  <c r="E970" i="10"/>
  <c r="H969" i="10"/>
  <c r="I969" i="10" s="1"/>
  <c r="J969" i="10" s="1"/>
  <c r="E969" i="10"/>
  <c r="H968" i="10"/>
  <c r="I968" i="10" s="1"/>
  <c r="J968" i="10" s="1"/>
  <c r="E968" i="10"/>
  <c r="H967" i="10"/>
  <c r="I967" i="10" s="1"/>
  <c r="J967" i="10" s="1"/>
  <c r="E967" i="10"/>
  <c r="H966" i="10"/>
  <c r="I966" i="10" s="1"/>
  <c r="J966" i="10" s="1"/>
  <c r="E966" i="10"/>
  <c r="H965" i="10"/>
  <c r="I965" i="10" s="1"/>
  <c r="J965" i="10" s="1"/>
  <c r="E965" i="10"/>
  <c r="H964" i="10"/>
  <c r="I964" i="10" s="1"/>
  <c r="J964" i="10" s="1"/>
  <c r="E964" i="10"/>
  <c r="H963" i="10"/>
  <c r="I963" i="10" s="1"/>
  <c r="J963" i="10" s="1"/>
  <c r="E963" i="10"/>
  <c r="H962" i="10"/>
  <c r="I962" i="10" s="1"/>
  <c r="J962" i="10" s="1"/>
  <c r="E962" i="10"/>
  <c r="H961" i="10"/>
  <c r="I961" i="10" s="1"/>
  <c r="J961" i="10" s="1"/>
  <c r="E961" i="10"/>
  <c r="H960" i="10"/>
  <c r="I960" i="10" s="1"/>
  <c r="J960" i="10" s="1"/>
  <c r="E960" i="10"/>
  <c r="H959" i="10"/>
  <c r="I959" i="10" s="1"/>
  <c r="J959" i="10" s="1"/>
  <c r="E959" i="10"/>
  <c r="H958" i="10"/>
  <c r="I958" i="10" s="1"/>
  <c r="J958" i="10" s="1"/>
  <c r="E958" i="10"/>
  <c r="H957" i="10"/>
  <c r="I957" i="10" s="1"/>
  <c r="J957" i="10" s="1"/>
  <c r="E957" i="10"/>
  <c r="H956" i="10"/>
  <c r="I956" i="10" s="1"/>
  <c r="J956" i="10" s="1"/>
  <c r="E956" i="10"/>
  <c r="H955" i="10"/>
  <c r="I955" i="10" s="1"/>
  <c r="J955" i="10" s="1"/>
  <c r="E955" i="10"/>
  <c r="H954" i="10"/>
  <c r="I954" i="10" s="1"/>
  <c r="J954" i="10" s="1"/>
  <c r="E954" i="10"/>
  <c r="H953" i="10"/>
  <c r="I953" i="10" s="1"/>
  <c r="J953" i="10" s="1"/>
  <c r="E953" i="10"/>
  <c r="H952" i="10"/>
  <c r="I952" i="10" s="1"/>
  <c r="J952" i="10" s="1"/>
  <c r="E952" i="10"/>
  <c r="H951" i="10"/>
  <c r="I951" i="10" s="1"/>
  <c r="J951" i="10" s="1"/>
  <c r="E951" i="10"/>
  <c r="H950" i="10"/>
  <c r="I950" i="10" s="1"/>
  <c r="J950" i="10" s="1"/>
  <c r="E950" i="10"/>
  <c r="H949" i="10"/>
  <c r="I949" i="10" s="1"/>
  <c r="J949" i="10" s="1"/>
  <c r="E949" i="10"/>
  <c r="H948" i="10"/>
  <c r="I948" i="10" s="1"/>
  <c r="J948" i="10" s="1"/>
  <c r="E948" i="10"/>
  <c r="H947" i="10"/>
  <c r="I947" i="10" s="1"/>
  <c r="J947" i="10" s="1"/>
  <c r="E947" i="10"/>
  <c r="H946" i="10"/>
  <c r="I946" i="10" s="1"/>
  <c r="J946" i="10" s="1"/>
  <c r="E946" i="10"/>
  <c r="H945" i="10"/>
  <c r="I945" i="10" s="1"/>
  <c r="J945" i="10" s="1"/>
  <c r="E945" i="10"/>
  <c r="H944" i="10"/>
  <c r="I944" i="10" s="1"/>
  <c r="J944" i="10" s="1"/>
  <c r="E944" i="10"/>
  <c r="H943" i="10"/>
  <c r="I943" i="10" s="1"/>
  <c r="J943" i="10" s="1"/>
  <c r="E943" i="10"/>
  <c r="H942" i="10"/>
  <c r="I942" i="10" s="1"/>
  <c r="J942" i="10" s="1"/>
  <c r="E942" i="10"/>
  <c r="H941" i="10"/>
  <c r="I941" i="10" s="1"/>
  <c r="J941" i="10" s="1"/>
  <c r="E941" i="10"/>
  <c r="H940" i="10"/>
  <c r="I940" i="10" s="1"/>
  <c r="J940" i="10" s="1"/>
  <c r="E940" i="10"/>
  <c r="H939" i="10"/>
  <c r="I939" i="10" s="1"/>
  <c r="J939" i="10" s="1"/>
  <c r="E939" i="10"/>
  <c r="H938" i="10"/>
  <c r="I938" i="10" s="1"/>
  <c r="J938" i="10" s="1"/>
  <c r="E938" i="10"/>
  <c r="H937" i="10"/>
  <c r="I937" i="10" s="1"/>
  <c r="J937" i="10" s="1"/>
  <c r="E937" i="10"/>
  <c r="H936" i="10"/>
  <c r="I936" i="10" s="1"/>
  <c r="J936" i="10" s="1"/>
  <c r="E936" i="10"/>
  <c r="H935" i="10"/>
  <c r="I935" i="10" s="1"/>
  <c r="J935" i="10" s="1"/>
  <c r="E935" i="10"/>
  <c r="H934" i="10"/>
  <c r="I934" i="10" s="1"/>
  <c r="J934" i="10" s="1"/>
  <c r="E934" i="10"/>
  <c r="H933" i="10"/>
  <c r="I933" i="10" s="1"/>
  <c r="J933" i="10" s="1"/>
  <c r="E933" i="10"/>
  <c r="H932" i="10"/>
  <c r="I932" i="10" s="1"/>
  <c r="J932" i="10" s="1"/>
  <c r="E932" i="10"/>
  <c r="H931" i="10"/>
  <c r="I931" i="10" s="1"/>
  <c r="J931" i="10" s="1"/>
  <c r="E931" i="10"/>
  <c r="H930" i="10"/>
  <c r="I930" i="10" s="1"/>
  <c r="J930" i="10" s="1"/>
  <c r="E930" i="10"/>
  <c r="H929" i="10"/>
  <c r="I929" i="10" s="1"/>
  <c r="J929" i="10" s="1"/>
  <c r="E929" i="10"/>
  <c r="H928" i="10"/>
  <c r="I928" i="10" s="1"/>
  <c r="J928" i="10" s="1"/>
  <c r="E928" i="10"/>
  <c r="H927" i="10"/>
  <c r="I927" i="10" s="1"/>
  <c r="J927" i="10" s="1"/>
  <c r="E927" i="10"/>
  <c r="H926" i="10"/>
  <c r="I926" i="10" s="1"/>
  <c r="J926" i="10" s="1"/>
  <c r="E926" i="10"/>
  <c r="H925" i="10"/>
  <c r="I925" i="10" s="1"/>
  <c r="J925" i="10" s="1"/>
  <c r="E925" i="10"/>
  <c r="H924" i="10"/>
  <c r="I924" i="10" s="1"/>
  <c r="J924" i="10" s="1"/>
  <c r="E924" i="10"/>
  <c r="H923" i="10"/>
  <c r="I923" i="10" s="1"/>
  <c r="J923" i="10" s="1"/>
  <c r="E923" i="10"/>
  <c r="H922" i="10"/>
  <c r="I922" i="10" s="1"/>
  <c r="J922" i="10" s="1"/>
  <c r="E922" i="10"/>
  <c r="H921" i="10"/>
  <c r="I921" i="10" s="1"/>
  <c r="J921" i="10" s="1"/>
  <c r="E921" i="10"/>
  <c r="H920" i="10"/>
  <c r="I920" i="10" s="1"/>
  <c r="J920" i="10" s="1"/>
  <c r="E920" i="10"/>
  <c r="H919" i="10"/>
  <c r="I919" i="10" s="1"/>
  <c r="J919" i="10" s="1"/>
  <c r="E919" i="10"/>
  <c r="H918" i="10"/>
  <c r="I918" i="10" s="1"/>
  <c r="J918" i="10" s="1"/>
  <c r="E918" i="10"/>
  <c r="H917" i="10"/>
  <c r="I917" i="10" s="1"/>
  <c r="J917" i="10" s="1"/>
  <c r="E917" i="10"/>
  <c r="H916" i="10"/>
  <c r="I916" i="10" s="1"/>
  <c r="J916" i="10" s="1"/>
  <c r="E916" i="10"/>
  <c r="H915" i="10"/>
  <c r="I915" i="10" s="1"/>
  <c r="J915" i="10" s="1"/>
  <c r="E915" i="10"/>
  <c r="H914" i="10"/>
  <c r="I914" i="10" s="1"/>
  <c r="J914" i="10" s="1"/>
  <c r="E914" i="10"/>
  <c r="H913" i="10"/>
  <c r="I913" i="10" s="1"/>
  <c r="J913" i="10" s="1"/>
  <c r="E913" i="10"/>
  <c r="H912" i="10"/>
  <c r="I912" i="10" s="1"/>
  <c r="J912" i="10" s="1"/>
  <c r="E912" i="10"/>
  <c r="H911" i="10"/>
  <c r="I911" i="10" s="1"/>
  <c r="J911" i="10" s="1"/>
  <c r="E911" i="10"/>
  <c r="H910" i="10"/>
  <c r="I910" i="10" s="1"/>
  <c r="J910" i="10" s="1"/>
  <c r="E910" i="10"/>
  <c r="H909" i="10"/>
  <c r="I909" i="10" s="1"/>
  <c r="J909" i="10" s="1"/>
  <c r="E909" i="10"/>
  <c r="H908" i="10"/>
  <c r="I908" i="10" s="1"/>
  <c r="J908" i="10" s="1"/>
  <c r="E908" i="10"/>
  <c r="H907" i="10"/>
  <c r="I907" i="10" s="1"/>
  <c r="J907" i="10" s="1"/>
  <c r="E907" i="10"/>
  <c r="H906" i="10"/>
  <c r="I906" i="10" s="1"/>
  <c r="J906" i="10" s="1"/>
  <c r="E906" i="10"/>
  <c r="H905" i="10"/>
  <c r="I905" i="10" s="1"/>
  <c r="J905" i="10" s="1"/>
  <c r="E905" i="10"/>
  <c r="H904" i="10"/>
  <c r="I904" i="10" s="1"/>
  <c r="J904" i="10" s="1"/>
  <c r="E904" i="10"/>
  <c r="H903" i="10"/>
  <c r="I903" i="10" s="1"/>
  <c r="J903" i="10" s="1"/>
  <c r="E903" i="10"/>
  <c r="H902" i="10"/>
  <c r="I902" i="10" s="1"/>
  <c r="J902" i="10" s="1"/>
  <c r="E902" i="10"/>
  <c r="H901" i="10"/>
  <c r="I901" i="10" s="1"/>
  <c r="J901" i="10" s="1"/>
  <c r="E901" i="10"/>
  <c r="H900" i="10"/>
  <c r="I900" i="10" s="1"/>
  <c r="J900" i="10" s="1"/>
  <c r="E900" i="10"/>
  <c r="H899" i="10"/>
  <c r="I899" i="10" s="1"/>
  <c r="J899" i="10" s="1"/>
  <c r="E899" i="10"/>
  <c r="H898" i="10"/>
  <c r="I898" i="10" s="1"/>
  <c r="J898" i="10" s="1"/>
  <c r="E898" i="10"/>
  <c r="H897" i="10"/>
  <c r="I897" i="10" s="1"/>
  <c r="J897" i="10" s="1"/>
  <c r="E897" i="10"/>
  <c r="H896" i="10"/>
  <c r="I896" i="10" s="1"/>
  <c r="J896" i="10" s="1"/>
  <c r="E896" i="10"/>
  <c r="H895" i="10"/>
  <c r="I895" i="10" s="1"/>
  <c r="J895" i="10" s="1"/>
  <c r="E895" i="10"/>
  <c r="H894" i="10"/>
  <c r="I894" i="10" s="1"/>
  <c r="J894" i="10" s="1"/>
  <c r="E894" i="10"/>
  <c r="H893" i="10"/>
  <c r="E893" i="10"/>
  <c r="H892" i="10"/>
  <c r="I892" i="10" s="1"/>
  <c r="J892" i="10" s="1"/>
  <c r="E892" i="10"/>
  <c r="H891" i="10"/>
  <c r="I891" i="10" s="1"/>
  <c r="J891" i="10" s="1"/>
  <c r="E891" i="10"/>
  <c r="H890" i="10"/>
  <c r="I890" i="10" s="1"/>
  <c r="J890" i="10" s="1"/>
  <c r="E890" i="10"/>
  <c r="H889" i="10"/>
  <c r="I889" i="10" s="1"/>
  <c r="J889" i="10" s="1"/>
  <c r="E889" i="10"/>
  <c r="H888" i="10"/>
  <c r="I888" i="10" s="1"/>
  <c r="J888" i="10" s="1"/>
  <c r="E888" i="10"/>
  <c r="H887" i="10"/>
  <c r="I887" i="10" s="1"/>
  <c r="J887" i="10" s="1"/>
  <c r="E887" i="10"/>
  <c r="H886" i="10"/>
  <c r="I886" i="10" s="1"/>
  <c r="J886" i="10" s="1"/>
  <c r="E886" i="10"/>
  <c r="H885" i="10"/>
  <c r="I885" i="10" s="1"/>
  <c r="J885" i="10" s="1"/>
  <c r="E885" i="10"/>
  <c r="H884" i="10"/>
  <c r="I884" i="10" s="1"/>
  <c r="J884" i="10" s="1"/>
  <c r="E884" i="10"/>
  <c r="H883" i="10"/>
  <c r="I883" i="10" s="1"/>
  <c r="J883" i="10" s="1"/>
  <c r="E883" i="10"/>
  <c r="H882" i="10"/>
  <c r="I882" i="10" s="1"/>
  <c r="J882" i="10" s="1"/>
  <c r="E882" i="10"/>
  <c r="H881" i="10"/>
  <c r="I881" i="10" s="1"/>
  <c r="J881" i="10" s="1"/>
  <c r="E881" i="10"/>
  <c r="H880" i="10"/>
  <c r="I880" i="10" s="1"/>
  <c r="J880" i="10" s="1"/>
  <c r="E880" i="10"/>
  <c r="H879" i="10"/>
  <c r="I879" i="10" s="1"/>
  <c r="J879" i="10" s="1"/>
  <c r="E879" i="10"/>
  <c r="H878" i="10"/>
  <c r="I878" i="10" s="1"/>
  <c r="J878" i="10" s="1"/>
  <c r="E878" i="10"/>
  <c r="H877" i="10"/>
  <c r="I877" i="10" s="1"/>
  <c r="J877" i="10" s="1"/>
  <c r="E877" i="10"/>
  <c r="H876" i="10"/>
  <c r="I876" i="10" s="1"/>
  <c r="J876" i="10" s="1"/>
  <c r="E876" i="10"/>
  <c r="H875" i="10"/>
  <c r="I875" i="10" s="1"/>
  <c r="J875" i="10" s="1"/>
  <c r="E875" i="10"/>
  <c r="H874" i="10"/>
  <c r="I874" i="10" s="1"/>
  <c r="J874" i="10" s="1"/>
  <c r="E874" i="10"/>
  <c r="H873" i="10"/>
  <c r="I873" i="10" s="1"/>
  <c r="J873" i="10" s="1"/>
  <c r="E873" i="10"/>
  <c r="H872" i="10"/>
  <c r="I872" i="10" s="1"/>
  <c r="J872" i="10" s="1"/>
  <c r="E872" i="10"/>
  <c r="H871" i="10"/>
  <c r="I871" i="10" s="1"/>
  <c r="J871" i="10" s="1"/>
  <c r="E871" i="10"/>
  <c r="H870" i="10"/>
  <c r="I870" i="10" s="1"/>
  <c r="J870" i="10" s="1"/>
  <c r="E870" i="10"/>
  <c r="H869" i="10"/>
  <c r="I869" i="10" s="1"/>
  <c r="J869" i="10" s="1"/>
  <c r="E869" i="10"/>
  <c r="H868" i="10"/>
  <c r="I868" i="10" s="1"/>
  <c r="J868" i="10" s="1"/>
  <c r="E868" i="10"/>
  <c r="H867" i="10"/>
  <c r="I867" i="10" s="1"/>
  <c r="J867" i="10" s="1"/>
  <c r="E867" i="10"/>
  <c r="H866" i="10"/>
  <c r="I866" i="10" s="1"/>
  <c r="J866" i="10" s="1"/>
  <c r="E866" i="10"/>
  <c r="H865" i="10"/>
  <c r="I865" i="10" s="1"/>
  <c r="J865" i="10" s="1"/>
  <c r="E865" i="10"/>
  <c r="H864" i="10"/>
  <c r="I864" i="10" s="1"/>
  <c r="J864" i="10" s="1"/>
  <c r="E864" i="10"/>
  <c r="H863" i="10"/>
  <c r="I863" i="10" s="1"/>
  <c r="J863" i="10" s="1"/>
  <c r="E863" i="10"/>
  <c r="H862" i="10"/>
  <c r="I862" i="10" s="1"/>
  <c r="J862" i="10" s="1"/>
  <c r="E862" i="10"/>
  <c r="H861" i="10"/>
  <c r="I861" i="10" s="1"/>
  <c r="J861" i="10" s="1"/>
  <c r="E861" i="10"/>
  <c r="H860" i="10"/>
  <c r="I860" i="10" s="1"/>
  <c r="J860" i="10" s="1"/>
  <c r="E860" i="10"/>
  <c r="H859" i="10"/>
  <c r="I859" i="10" s="1"/>
  <c r="J859" i="10" s="1"/>
  <c r="E859" i="10"/>
  <c r="H858" i="10"/>
  <c r="I858" i="10" s="1"/>
  <c r="J858" i="10" s="1"/>
  <c r="E858" i="10"/>
  <c r="H857" i="10"/>
  <c r="I857" i="10" s="1"/>
  <c r="J857" i="10" s="1"/>
  <c r="E857" i="10"/>
  <c r="H856" i="10"/>
  <c r="I856" i="10" s="1"/>
  <c r="J856" i="10" s="1"/>
  <c r="E856" i="10"/>
  <c r="H855" i="10"/>
  <c r="I855" i="10" s="1"/>
  <c r="J855" i="10" s="1"/>
  <c r="E855" i="10"/>
  <c r="H854" i="10"/>
  <c r="I854" i="10" s="1"/>
  <c r="J854" i="10" s="1"/>
  <c r="E854" i="10"/>
  <c r="H853" i="10"/>
  <c r="I853" i="10" s="1"/>
  <c r="J853" i="10" s="1"/>
  <c r="E853" i="10"/>
  <c r="H852" i="10"/>
  <c r="I852" i="10" s="1"/>
  <c r="J852" i="10" s="1"/>
  <c r="E852" i="10"/>
  <c r="H851" i="10"/>
  <c r="I851" i="10" s="1"/>
  <c r="J851" i="10" s="1"/>
  <c r="E851" i="10"/>
  <c r="H850" i="10"/>
  <c r="I850" i="10" s="1"/>
  <c r="J850" i="10" s="1"/>
  <c r="E850" i="10"/>
  <c r="H849" i="10"/>
  <c r="I849" i="10" s="1"/>
  <c r="J849" i="10" s="1"/>
  <c r="E849" i="10"/>
  <c r="H848" i="10"/>
  <c r="I848" i="10" s="1"/>
  <c r="J848" i="10" s="1"/>
  <c r="E848" i="10"/>
  <c r="H847" i="10"/>
  <c r="I847" i="10" s="1"/>
  <c r="J847" i="10" s="1"/>
  <c r="E847" i="10"/>
  <c r="H846" i="10"/>
  <c r="I846" i="10" s="1"/>
  <c r="J846" i="10" s="1"/>
  <c r="E846" i="10"/>
  <c r="H845" i="10"/>
  <c r="I845" i="10" s="1"/>
  <c r="J845" i="10" s="1"/>
  <c r="E845" i="10"/>
  <c r="H844" i="10"/>
  <c r="I844" i="10" s="1"/>
  <c r="J844" i="10" s="1"/>
  <c r="E844" i="10"/>
  <c r="H843" i="10"/>
  <c r="I843" i="10" s="1"/>
  <c r="J843" i="10" s="1"/>
  <c r="E843" i="10"/>
  <c r="H842" i="10"/>
  <c r="I842" i="10" s="1"/>
  <c r="J842" i="10" s="1"/>
  <c r="E842" i="10"/>
  <c r="H841" i="10"/>
  <c r="I841" i="10" s="1"/>
  <c r="J841" i="10" s="1"/>
  <c r="E841" i="10"/>
  <c r="H840" i="10"/>
  <c r="I840" i="10" s="1"/>
  <c r="J840" i="10" s="1"/>
  <c r="E840" i="10"/>
  <c r="H839" i="10"/>
  <c r="I839" i="10" s="1"/>
  <c r="J839" i="10" s="1"/>
  <c r="E839" i="10"/>
  <c r="H838" i="10"/>
  <c r="I838" i="10" s="1"/>
  <c r="J838" i="10" s="1"/>
  <c r="E838" i="10"/>
  <c r="M838" i="10" s="1"/>
  <c r="N838" i="10" s="1"/>
  <c r="H837" i="10"/>
  <c r="I837" i="10" s="1"/>
  <c r="J837" i="10" s="1"/>
  <c r="E837" i="10"/>
  <c r="H836" i="10"/>
  <c r="I836" i="10" s="1"/>
  <c r="J836" i="10" s="1"/>
  <c r="E836" i="10"/>
  <c r="H835" i="10"/>
  <c r="I835" i="10" s="1"/>
  <c r="J835" i="10" s="1"/>
  <c r="E835" i="10"/>
  <c r="H834" i="10"/>
  <c r="I834" i="10" s="1"/>
  <c r="J834" i="10" s="1"/>
  <c r="E834" i="10"/>
  <c r="H833" i="10"/>
  <c r="I833" i="10" s="1"/>
  <c r="J833" i="10" s="1"/>
  <c r="E833" i="10"/>
  <c r="H832" i="10"/>
  <c r="I832" i="10" s="1"/>
  <c r="J832" i="10" s="1"/>
  <c r="E832" i="10"/>
  <c r="H831" i="10"/>
  <c r="I831" i="10" s="1"/>
  <c r="J831" i="10" s="1"/>
  <c r="E831" i="10"/>
  <c r="H830" i="10"/>
  <c r="I830" i="10" s="1"/>
  <c r="J830" i="10" s="1"/>
  <c r="E830" i="10"/>
  <c r="H829" i="10"/>
  <c r="I829" i="10" s="1"/>
  <c r="J829" i="10" s="1"/>
  <c r="E829" i="10"/>
  <c r="H828" i="10"/>
  <c r="I828" i="10" s="1"/>
  <c r="J828" i="10" s="1"/>
  <c r="E828" i="10"/>
  <c r="H827" i="10"/>
  <c r="I827" i="10" s="1"/>
  <c r="J827" i="10" s="1"/>
  <c r="E827" i="10"/>
  <c r="H826" i="10"/>
  <c r="I826" i="10" s="1"/>
  <c r="J826" i="10" s="1"/>
  <c r="E826" i="10"/>
  <c r="H825" i="10"/>
  <c r="I825" i="10" s="1"/>
  <c r="J825" i="10" s="1"/>
  <c r="E825" i="10"/>
  <c r="H824" i="10"/>
  <c r="I824" i="10" s="1"/>
  <c r="J824" i="10" s="1"/>
  <c r="E824" i="10"/>
  <c r="H823" i="10"/>
  <c r="I823" i="10" s="1"/>
  <c r="J823" i="10" s="1"/>
  <c r="E823" i="10"/>
  <c r="H822" i="10"/>
  <c r="I822" i="10" s="1"/>
  <c r="J822" i="10" s="1"/>
  <c r="E822" i="10"/>
  <c r="H821" i="10"/>
  <c r="I821" i="10" s="1"/>
  <c r="J821" i="10" s="1"/>
  <c r="E821" i="10"/>
  <c r="H820" i="10"/>
  <c r="I820" i="10" s="1"/>
  <c r="J820" i="10" s="1"/>
  <c r="E820" i="10"/>
  <c r="H819" i="10"/>
  <c r="I819" i="10" s="1"/>
  <c r="J819" i="10" s="1"/>
  <c r="E819" i="10"/>
  <c r="H818" i="10"/>
  <c r="I818" i="10" s="1"/>
  <c r="J818" i="10" s="1"/>
  <c r="E818" i="10"/>
  <c r="H817" i="10"/>
  <c r="I817" i="10" s="1"/>
  <c r="J817" i="10" s="1"/>
  <c r="E817" i="10"/>
  <c r="H816" i="10"/>
  <c r="I816" i="10" s="1"/>
  <c r="J816" i="10" s="1"/>
  <c r="E816" i="10"/>
  <c r="H815" i="10"/>
  <c r="I815" i="10" s="1"/>
  <c r="E815" i="10"/>
  <c r="H814" i="10"/>
  <c r="I814" i="10" s="1"/>
  <c r="J814" i="10" s="1"/>
  <c r="E814" i="10"/>
  <c r="H813" i="10"/>
  <c r="I813" i="10" s="1"/>
  <c r="J813" i="10" s="1"/>
  <c r="E813" i="10"/>
  <c r="H812" i="10"/>
  <c r="I812" i="10" s="1"/>
  <c r="J812" i="10" s="1"/>
  <c r="E812" i="10"/>
  <c r="H811" i="10"/>
  <c r="I811" i="10" s="1"/>
  <c r="J811" i="10" s="1"/>
  <c r="E811" i="10"/>
  <c r="H810" i="10"/>
  <c r="I810" i="10" s="1"/>
  <c r="J810" i="10" s="1"/>
  <c r="E810" i="10"/>
  <c r="H809" i="10"/>
  <c r="I809" i="10" s="1"/>
  <c r="J809" i="10" s="1"/>
  <c r="E809" i="10"/>
  <c r="H808" i="10"/>
  <c r="I808" i="10" s="1"/>
  <c r="J808" i="10" s="1"/>
  <c r="E808" i="10"/>
  <c r="H807" i="10"/>
  <c r="I807" i="10" s="1"/>
  <c r="J807" i="10" s="1"/>
  <c r="E807" i="10"/>
  <c r="H806" i="10"/>
  <c r="I806" i="10" s="1"/>
  <c r="J806" i="10" s="1"/>
  <c r="E806" i="10"/>
  <c r="H805" i="10"/>
  <c r="I805" i="10" s="1"/>
  <c r="J805" i="10" s="1"/>
  <c r="E805" i="10"/>
  <c r="H804" i="10"/>
  <c r="I804" i="10" s="1"/>
  <c r="E804" i="10"/>
  <c r="H803" i="10"/>
  <c r="I803" i="10" s="1"/>
  <c r="J803" i="10" s="1"/>
  <c r="E803" i="10"/>
  <c r="H802" i="10"/>
  <c r="I802" i="10" s="1"/>
  <c r="J802" i="10" s="1"/>
  <c r="E802" i="10"/>
  <c r="H801" i="10"/>
  <c r="I801" i="10" s="1"/>
  <c r="J801" i="10" s="1"/>
  <c r="E801" i="10"/>
  <c r="H800" i="10"/>
  <c r="I800" i="10" s="1"/>
  <c r="J800" i="10" s="1"/>
  <c r="E800" i="10"/>
  <c r="H799" i="10"/>
  <c r="I799" i="10" s="1"/>
  <c r="J799" i="10" s="1"/>
  <c r="E799" i="10"/>
  <c r="H798" i="10"/>
  <c r="I798" i="10" s="1"/>
  <c r="J798" i="10" s="1"/>
  <c r="E798" i="10"/>
  <c r="H797" i="10"/>
  <c r="E797" i="10"/>
  <c r="H796" i="10"/>
  <c r="I796" i="10" s="1"/>
  <c r="J796" i="10" s="1"/>
  <c r="E796" i="10"/>
  <c r="H795" i="10"/>
  <c r="I795" i="10" s="1"/>
  <c r="J795" i="10" s="1"/>
  <c r="E795" i="10"/>
  <c r="H794" i="10"/>
  <c r="I794" i="10" s="1"/>
  <c r="J794" i="10" s="1"/>
  <c r="E794" i="10"/>
  <c r="H793" i="10"/>
  <c r="I793" i="10" s="1"/>
  <c r="J793" i="10" s="1"/>
  <c r="E793" i="10"/>
  <c r="H792" i="10"/>
  <c r="I792" i="10" s="1"/>
  <c r="J792" i="10" s="1"/>
  <c r="E792" i="10"/>
  <c r="H791" i="10"/>
  <c r="I791" i="10" s="1"/>
  <c r="J791" i="10" s="1"/>
  <c r="E791" i="10"/>
  <c r="H790" i="10"/>
  <c r="I790" i="10" s="1"/>
  <c r="J790" i="10" s="1"/>
  <c r="E790" i="10"/>
  <c r="H789" i="10"/>
  <c r="I789" i="10" s="1"/>
  <c r="J789" i="10" s="1"/>
  <c r="E789" i="10"/>
  <c r="H788" i="10"/>
  <c r="I788" i="10" s="1"/>
  <c r="J788" i="10" s="1"/>
  <c r="E788" i="10"/>
  <c r="H787" i="10"/>
  <c r="I787" i="10" s="1"/>
  <c r="J787" i="10" s="1"/>
  <c r="E787" i="10"/>
  <c r="H786" i="10"/>
  <c r="I786" i="10" s="1"/>
  <c r="J786" i="10" s="1"/>
  <c r="E786" i="10"/>
  <c r="H785" i="10"/>
  <c r="I785" i="10" s="1"/>
  <c r="J785" i="10" s="1"/>
  <c r="E785" i="10"/>
  <c r="H784" i="10"/>
  <c r="I784" i="10" s="1"/>
  <c r="J784" i="10" s="1"/>
  <c r="E784" i="10"/>
  <c r="H783" i="10"/>
  <c r="I783" i="10" s="1"/>
  <c r="J783" i="10" s="1"/>
  <c r="E783" i="10"/>
  <c r="H782" i="10"/>
  <c r="I782" i="10" s="1"/>
  <c r="J782" i="10" s="1"/>
  <c r="E782" i="10"/>
  <c r="H781" i="10"/>
  <c r="I781" i="10" s="1"/>
  <c r="E781" i="10"/>
  <c r="H780" i="10"/>
  <c r="I780" i="10" s="1"/>
  <c r="J780" i="10" s="1"/>
  <c r="E780" i="10"/>
  <c r="H779" i="10"/>
  <c r="I779" i="10" s="1"/>
  <c r="J779" i="10" s="1"/>
  <c r="E779" i="10"/>
  <c r="H778" i="10"/>
  <c r="I778" i="10" s="1"/>
  <c r="J778" i="10" s="1"/>
  <c r="E778" i="10"/>
  <c r="H777" i="10"/>
  <c r="I777" i="10" s="1"/>
  <c r="J777" i="10" s="1"/>
  <c r="E777" i="10"/>
  <c r="H776" i="10"/>
  <c r="I776" i="10" s="1"/>
  <c r="J776" i="10" s="1"/>
  <c r="E776" i="10"/>
  <c r="H775" i="10"/>
  <c r="I775" i="10" s="1"/>
  <c r="J775" i="10" s="1"/>
  <c r="E775" i="10"/>
  <c r="H774" i="10"/>
  <c r="I774" i="10" s="1"/>
  <c r="J774" i="10" s="1"/>
  <c r="E774" i="10"/>
  <c r="H773" i="10"/>
  <c r="I773" i="10" s="1"/>
  <c r="J773" i="10" s="1"/>
  <c r="E773" i="10"/>
  <c r="H772" i="10"/>
  <c r="I772" i="10" s="1"/>
  <c r="J772" i="10" s="1"/>
  <c r="E772" i="10"/>
  <c r="H771" i="10"/>
  <c r="I771" i="10" s="1"/>
  <c r="J771" i="10" s="1"/>
  <c r="E771" i="10"/>
  <c r="H770" i="10"/>
  <c r="I770" i="10" s="1"/>
  <c r="J770" i="10" s="1"/>
  <c r="E770" i="10"/>
  <c r="H769" i="10"/>
  <c r="I769" i="10" s="1"/>
  <c r="J769" i="10" s="1"/>
  <c r="E769" i="10"/>
  <c r="H768" i="10"/>
  <c r="I768" i="10" s="1"/>
  <c r="J768" i="10" s="1"/>
  <c r="E768" i="10"/>
  <c r="H767" i="10"/>
  <c r="I767" i="10" s="1"/>
  <c r="J767" i="10" s="1"/>
  <c r="E767" i="10"/>
  <c r="H766" i="10"/>
  <c r="I766" i="10" s="1"/>
  <c r="J766" i="10" s="1"/>
  <c r="E766" i="10"/>
  <c r="H765" i="10"/>
  <c r="I765" i="10" s="1"/>
  <c r="J765" i="10" s="1"/>
  <c r="E765" i="10"/>
  <c r="H764" i="10"/>
  <c r="I764" i="10" s="1"/>
  <c r="J764" i="10" s="1"/>
  <c r="E764" i="10"/>
  <c r="H763" i="10"/>
  <c r="I763" i="10" s="1"/>
  <c r="J763" i="10" s="1"/>
  <c r="E763" i="10"/>
  <c r="H762" i="10"/>
  <c r="I762" i="10" s="1"/>
  <c r="J762" i="10" s="1"/>
  <c r="E762" i="10"/>
  <c r="H761" i="10"/>
  <c r="I761" i="10" s="1"/>
  <c r="J761" i="10" s="1"/>
  <c r="E761" i="10"/>
  <c r="H760" i="10"/>
  <c r="I760" i="10" s="1"/>
  <c r="J760" i="10" s="1"/>
  <c r="E760" i="10"/>
  <c r="H759" i="10"/>
  <c r="I759" i="10" s="1"/>
  <c r="J759" i="10" s="1"/>
  <c r="E759" i="10"/>
  <c r="H758" i="10"/>
  <c r="I758" i="10" s="1"/>
  <c r="J758" i="10" s="1"/>
  <c r="E758" i="10"/>
  <c r="H757" i="10"/>
  <c r="I757" i="10" s="1"/>
  <c r="J757" i="10" s="1"/>
  <c r="E757" i="10"/>
  <c r="H756" i="10"/>
  <c r="I756" i="10" s="1"/>
  <c r="J756" i="10" s="1"/>
  <c r="E756" i="10"/>
  <c r="H755" i="10"/>
  <c r="I755" i="10" s="1"/>
  <c r="J755" i="10" s="1"/>
  <c r="E755" i="10"/>
  <c r="H754" i="10"/>
  <c r="I754" i="10" s="1"/>
  <c r="J754" i="10" s="1"/>
  <c r="E754" i="10"/>
  <c r="H753" i="10"/>
  <c r="I753" i="10" s="1"/>
  <c r="J753" i="10" s="1"/>
  <c r="E753" i="10"/>
  <c r="H752" i="10"/>
  <c r="I752" i="10" s="1"/>
  <c r="J752" i="10" s="1"/>
  <c r="E752" i="10"/>
  <c r="H751" i="10"/>
  <c r="I751" i="10" s="1"/>
  <c r="J751" i="10" s="1"/>
  <c r="E751" i="10"/>
  <c r="H750" i="10"/>
  <c r="I750" i="10" s="1"/>
  <c r="J750" i="10" s="1"/>
  <c r="E750" i="10"/>
  <c r="H749" i="10"/>
  <c r="I749" i="10" s="1"/>
  <c r="J749" i="10" s="1"/>
  <c r="E749" i="10"/>
  <c r="H748" i="10"/>
  <c r="I748" i="10" s="1"/>
  <c r="J748" i="10" s="1"/>
  <c r="E748" i="10"/>
  <c r="H747" i="10"/>
  <c r="I747" i="10" s="1"/>
  <c r="J747" i="10" s="1"/>
  <c r="E747" i="10"/>
  <c r="H746" i="10"/>
  <c r="E746" i="10"/>
  <c r="H745" i="10"/>
  <c r="I745" i="10" s="1"/>
  <c r="J745" i="10" s="1"/>
  <c r="E745" i="10"/>
  <c r="H744" i="10"/>
  <c r="I744" i="10" s="1"/>
  <c r="J744" i="10" s="1"/>
  <c r="E744" i="10"/>
  <c r="H743" i="10"/>
  <c r="I743" i="10" s="1"/>
  <c r="J743" i="10" s="1"/>
  <c r="E743" i="10"/>
  <c r="H742" i="10"/>
  <c r="E742" i="10"/>
  <c r="H741" i="10"/>
  <c r="I741" i="10" s="1"/>
  <c r="J741" i="10" s="1"/>
  <c r="E741" i="10"/>
  <c r="H740" i="10"/>
  <c r="I740" i="10" s="1"/>
  <c r="J740" i="10" s="1"/>
  <c r="E740" i="10"/>
  <c r="H739" i="10"/>
  <c r="I739" i="10" s="1"/>
  <c r="J739" i="10" s="1"/>
  <c r="E739" i="10"/>
  <c r="H738" i="10"/>
  <c r="E738" i="10"/>
  <c r="H737" i="10"/>
  <c r="I737" i="10" s="1"/>
  <c r="J737" i="10" s="1"/>
  <c r="E737" i="10"/>
  <c r="H736" i="10"/>
  <c r="I736" i="10" s="1"/>
  <c r="J736" i="10" s="1"/>
  <c r="E736" i="10"/>
  <c r="H735" i="10"/>
  <c r="I735" i="10" s="1"/>
  <c r="J735" i="10" s="1"/>
  <c r="E735" i="10"/>
  <c r="H734" i="10"/>
  <c r="E734" i="10"/>
  <c r="H733" i="10"/>
  <c r="I733" i="10" s="1"/>
  <c r="J733" i="10" s="1"/>
  <c r="E733" i="10"/>
  <c r="H732" i="10"/>
  <c r="I732" i="10" s="1"/>
  <c r="J732" i="10" s="1"/>
  <c r="E732" i="10"/>
  <c r="H731" i="10"/>
  <c r="I731" i="10" s="1"/>
  <c r="J731" i="10" s="1"/>
  <c r="E731" i="10"/>
  <c r="H730" i="10"/>
  <c r="E730" i="10"/>
  <c r="H729" i="10"/>
  <c r="I729" i="10" s="1"/>
  <c r="J729" i="10" s="1"/>
  <c r="E729" i="10"/>
  <c r="H728" i="10"/>
  <c r="I728" i="10" s="1"/>
  <c r="J728" i="10" s="1"/>
  <c r="E728" i="10"/>
  <c r="H727" i="10"/>
  <c r="I727" i="10" s="1"/>
  <c r="J727" i="10" s="1"/>
  <c r="E727" i="10"/>
  <c r="H726" i="10"/>
  <c r="I726" i="10" s="1"/>
  <c r="J726" i="10" s="1"/>
  <c r="E726" i="10"/>
  <c r="H725" i="10"/>
  <c r="I725" i="10" s="1"/>
  <c r="J725" i="10" s="1"/>
  <c r="E725" i="10"/>
  <c r="H724" i="10"/>
  <c r="I724" i="10" s="1"/>
  <c r="J724" i="10" s="1"/>
  <c r="E724" i="10"/>
  <c r="H723" i="10"/>
  <c r="I723" i="10" s="1"/>
  <c r="J723" i="10" s="1"/>
  <c r="E723" i="10"/>
  <c r="H722" i="10"/>
  <c r="I722" i="10" s="1"/>
  <c r="J722" i="10" s="1"/>
  <c r="E722" i="10"/>
  <c r="H721" i="10"/>
  <c r="I721" i="10" s="1"/>
  <c r="J721" i="10" s="1"/>
  <c r="E721" i="10"/>
  <c r="H720" i="10"/>
  <c r="I720" i="10" s="1"/>
  <c r="J720" i="10" s="1"/>
  <c r="E720" i="10"/>
  <c r="H719" i="10"/>
  <c r="I719" i="10" s="1"/>
  <c r="J719" i="10" s="1"/>
  <c r="E719" i="10"/>
  <c r="H718" i="10"/>
  <c r="I718" i="10" s="1"/>
  <c r="J718" i="10" s="1"/>
  <c r="E718" i="10"/>
  <c r="H717" i="10"/>
  <c r="I717" i="10" s="1"/>
  <c r="J717" i="10" s="1"/>
  <c r="E717" i="10"/>
  <c r="H716" i="10"/>
  <c r="I716" i="10" s="1"/>
  <c r="J716" i="10" s="1"/>
  <c r="E716" i="10"/>
  <c r="H715" i="10"/>
  <c r="I715" i="10" s="1"/>
  <c r="J715" i="10" s="1"/>
  <c r="E715" i="10"/>
  <c r="H714" i="10"/>
  <c r="I714" i="10" s="1"/>
  <c r="J714" i="10" s="1"/>
  <c r="E714" i="10"/>
  <c r="H713" i="10"/>
  <c r="I713" i="10" s="1"/>
  <c r="J713" i="10" s="1"/>
  <c r="E713" i="10"/>
  <c r="H712" i="10"/>
  <c r="I712" i="10" s="1"/>
  <c r="J712" i="10" s="1"/>
  <c r="E712" i="10"/>
  <c r="H711" i="10"/>
  <c r="I711" i="10" s="1"/>
  <c r="J711" i="10" s="1"/>
  <c r="E711" i="10"/>
  <c r="H710" i="10"/>
  <c r="I710" i="10" s="1"/>
  <c r="J710" i="10" s="1"/>
  <c r="E710" i="10"/>
  <c r="H709" i="10"/>
  <c r="I709" i="10" s="1"/>
  <c r="J709" i="10" s="1"/>
  <c r="E709" i="10"/>
  <c r="H708" i="10"/>
  <c r="I708" i="10" s="1"/>
  <c r="J708" i="10" s="1"/>
  <c r="E708" i="10"/>
  <c r="H707" i="10"/>
  <c r="I707" i="10" s="1"/>
  <c r="J707" i="10" s="1"/>
  <c r="E707" i="10"/>
  <c r="H706" i="10"/>
  <c r="I706" i="10" s="1"/>
  <c r="J706" i="10" s="1"/>
  <c r="E706" i="10"/>
  <c r="H705" i="10"/>
  <c r="I705" i="10" s="1"/>
  <c r="J705" i="10" s="1"/>
  <c r="E705" i="10"/>
  <c r="H704" i="10"/>
  <c r="I704" i="10" s="1"/>
  <c r="J704" i="10" s="1"/>
  <c r="E704" i="10"/>
  <c r="H703" i="10"/>
  <c r="I703" i="10" s="1"/>
  <c r="J703" i="10" s="1"/>
  <c r="E703" i="10"/>
  <c r="H702" i="10"/>
  <c r="I702" i="10" s="1"/>
  <c r="J702" i="10" s="1"/>
  <c r="E702" i="10"/>
  <c r="H701" i="10"/>
  <c r="I701" i="10" s="1"/>
  <c r="J701" i="10" s="1"/>
  <c r="E701" i="10"/>
  <c r="H700" i="10"/>
  <c r="I700" i="10" s="1"/>
  <c r="J700" i="10" s="1"/>
  <c r="E700" i="10"/>
  <c r="H699" i="10"/>
  <c r="I699" i="10" s="1"/>
  <c r="J699" i="10" s="1"/>
  <c r="E699" i="10"/>
  <c r="H698" i="10"/>
  <c r="I698" i="10" s="1"/>
  <c r="J698" i="10" s="1"/>
  <c r="E698" i="10"/>
  <c r="H697" i="10"/>
  <c r="I697" i="10" s="1"/>
  <c r="J697" i="10" s="1"/>
  <c r="E697" i="10"/>
  <c r="H696" i="10"/>
  <c r="I696" i="10" s="1"/>
  <c r="J696" i="10" s="1"/>
  <c r="E696" i="10"/>
  <c r="H695" i="10"/>
  <c r="I695" i="10" s="1"/>
  <c r="J695" i="10" s="1"/>
  <c r="E695" i="10"/>
  <c r="H694" i="10"/>
  <c r="I694" i="10" s="1"/>
  <c r="J694" i="10" s="1"/>
  <c r="E694" i="10"/>
  <c r="H693" i="10"/>
  <c r="I693" i="10" s="1"/>
  <c r="J693" i="10" s="1"/>
  <c r="E693" i="10"/>
  <c r="H692" i="10"/>
  <c r="I692" i="10" s="1"/>
  <c r="J692" i="10" s="1"/>
  <c r="E692" i="10"/>
  <c r="H691" i="10"/>
  <c r="I691" i="10" s="1"/>
  <c r="J691" i="10" s="1"/>
  <c r="E691" i="10"/>
  <c r="H690" i="10"/>
  <c r="I690" i="10" s="1"/>
  <c r="J690" i="10" s="1"/>
  <c r="E690" i="10"/>
  <c r="H689" i="10"/>
  <c r="I689" i="10" s="1"/>
  <c r="J689" i="10" s="1"/>
  <c r="E689" i="10"/>
  <c r="H688" i="10"/>
  <c r="I688" i="10" s="1"/>
  <c r="J688" i="10" s="1"/>
  <c r="E688" i="10"/>
  <c r="H687" i="10"/>
  <c r="I687" i="10" s="1"/>
  <c r="J687" i="10" s="1"/>
  <c r="E687" i="10"/>
  <c r="H686" i="10"/>
  <c r="I686" i="10" s="1"/>
  <c r="J686" i="10" s="1"/>
  <c r="E686" i="10"/>
  <c r="H685" i="10"/>
  <c r="I685" i="10" s="1"/>
  <c r="J685" i="10" s="1"/>
  <c r="E685" i="10"/>
  <c r="H684" i="10"/>
  <c r="I684" i="10" s="1"/>
  <c r="J684" i="10" s="1"/>
  <c r="E684" i="10"/>
  <c r="H683" i="10"/>
  <c r="I683" i="10" s="1"/>
  <c r="J683" i="10" s="1"/>
  <c r="E683" i="10"/>
  <c r="H682" i="10"/>
  <c r="I682" i="10" s="1"/>
  <c r="J682" i="10" s="1"/>
  <c r="E682" i="10"/>
  <c r="H681" i="10"/>
  <c r="I681" i="10" s="1"/>
  <c r="J681" i="10" s="1"/>
  <c r="E681" i="10"/>
  <c r="H680" i="10"/>
  <c r="I680" i="10" s="1"/>
  <c r="J680" i="10" s="1"/>
  <c r="E680" i="10"/>
  <c r="H679" i="10"/>
  <c r="I679" i="10" s="1"/>
  <c r="J679" i="10" s="1"/>
  <c r="E679" i="10"/>
  <c r="H678" i="10"/>
  <c r="I678" i="10" s="1"/>
  <c r="J678" i="10" s="1"/>
  <c r="E678" i="10"/>
  <c r="H677" i="10"/>
  <c r="I677" i="10" s="1"/>
  <c r="J677" i="10" s="1"/>
  <c r="E677" i="10"/>
  <c r="H676" i="10"/>
  <c r="I676" i="10" s="1"/>
  <c r="J676" i="10" s="1"/>
  <c r="E676" i="10"/>
  <c r="H675" i="10"/>
  <c r="I675" i="10" s="1"/>
  <c r="J675" i="10" s="1"/>
  <c r="E675" i="10"/>
  <c r="H674" i="10"/>
  <c r="I674" i="10" s="1"/>
  <c r="J674" i="10" s="1"/>
  <c r="E674" i="10"/>
  <c r="H673" i="10"/>
  <c r="I673" i="10" s="1"/>
  <c r="J673" i="10" s="1"/>
  <c r="E673" i="10"/>
  <c r="H672" i="10"/>
  <c r="I672" i="10" s="1"/>
  <c r="J672" i="10" s="1"/>
  <c r="E672" i="10"/>
  <c r="H671" i="10"/>
  <c r="I671" i="10" s="1"/>
  <c r="J671" i="10" s="1"/>
  <c r="E671" i="10"/>
  <c r="H670" i="10"/>
  <c r="I670" i="10" s="1"/>
  <c r="J670" i="10" s="1"/>
  <c r="E670" i="10"/>
  <c r="H669" i="10"/>
  <c r="I669" i="10" s="1"/>
  <c r="J669" i="10" s="1"/>
  <c r="E669" i="10"/>
  <c r="H668" i="10"/>
  <c r="I668" i="10" s="1"/>
  <c r="J668" i="10" s="1"/>
  <c r="E668" i="10"/>
  <c r="H667" i="10"/>
  <c r="I667" i="10" s="1"/>
  <c r="J667" i="10" s="1"/>
  <c r="E667" i="10"/>
  <c r="H666" i="10"/>
  <c r="I666" i="10" s="1"/>
  <c r="J666" i="10" s="1"/>
  <c r="E666" i="10"/>
  <c r="H665" i="10"/>
  <c r="I665" i="10" s="1"/>
  <c r="J665" i="10" s="1"/>
  <c r="E665" i="10"/>
  <c r="H664" i="10"/>
  <c r="I664" i="10" s="1"/>
  <c r="J664" i="10" s="1"/>
  <c r="E664" i="10"/>
  <c r="H663" i="10"/>
  <c r="I663" i="10" s="1"/>
  <c r="J663" i="10" s="1"/>
  <c r="E663" i="10"/>
  <c r="H662" i="10"/>
  <c r="I662" i="10" s="1"/>
  <c r="J662" i="10" s="1"/>
  <c r="E662" i="10"/>
  <c r="H661" i="10"/>
  <c r="I661" i="10" s="1"/>
  <c r="J661" i="10" s="1"/>
  <c r="E661" i="10"/>
  <c r="H660" i="10"/>
  <c r="I660" i="10" s="1"/>
  <c r="J660" i="10" s="1"/>
  <c r="E660" i="10"/>
  <c r="H659" i="10"/>
  <c r="I659" i="10" s="1"/>
  <c r="J659" i="10" s="1"/>
  <c r="E659" i="10"/>
  <c r="H658" i="10"/>
  <c r="I658" i="10" s="1"/>
  <c r="J658" i="10" s="1"/>
  <c r="E658" i="10"/>
  <c r="H657" i="10"/>
  <c r="I657" i="10" s="1"/>
  <c r="J657" i="10" s="1"/>
  <c r="E657" i="10"/>
  <c r="H656" i="10"/>
  <c r="I656" i="10" s="1"/>
  <c r="J656" i="10" s="1"/>
  <c r="E656" i="10"/>
  <c r="H655" i="10"/>
  <c r="I655" i="10" s="1"/>
  <c r="J655" i="10" s="1"/>
  <c r="E655" i="10"/>
  <c r="H654" i="10"/>
  <c r="I654" i="10" s="1"/>
  <c r="J654" i="10" s="1"/>
  <c r="E654" i="10"/>
  <c r="H653" i="10"/>
  <c r="I653" i="10" s="1"/>
  <c r="J653" i="10" s="1"/>
  <c r="E653" i="10"/>
  <c r="H652" i="10"/>
  <c r="I652" i="10" s="1"/>
  <c r="J652" i="10" s="1"/>
  <c r="E652" i="10"/>
  <c r="H651" i="10"/>
  <c r="I651" i="10" s="1"/>
  <c r="J651" i="10" s="1"/>
  <c r="E651" i="10"/>
  <c r="H650" i="10"/>
  <c r="I650" i="10" s="1"/>
  <c r="J650" i="10" s="1"/>
  <c r="E650" i="10"/>
  <c r="H649" i="10"/>
  <c r="I649" i="10" s="1"/>
  <c r="J649" i="10" s="1"/>
  <c r="E649" i="10"/>
  <c r="H648" i="10"/>
  <c r="I648" i="10" s="1"/>
  <c r="J648" i="10" s="1"/>
  <c r="E648" i="10"/>
  <c r="H647" i="10"/>
  <c r="I647" i="10" s="1"/>
  <c r="J647" i="10" s="1"/>
  <c r="E647" i="10"/>
  <c r="H646" i="10"/>
  <c r="I646" i="10" s="1"/>
  <c r="J646" i="10" s="1"/>
  <c r="E646" i="10"/>
  <c r="H645" i="10"/>
  <c r="I645" i="10" s="1"/>
  <c r="J645" i="10" s="1"/>
  <c r="E645" i="10"/>
  <c r="H644" i="10"/>
  <c r="I644" i="10" s="1"/>
  <c r="J644" i="10" s="1"/>
  <c r="E644" i="10"/>
  <c r="H643" i="10"/>
  <c r="I643" i="10" s="1"/>
  <c r="J643" i="10" s="1"/>
  <c r="E643" i="10"/>
  <c r="H642" i="10"/>
  <c r="I642" i="10" s="1"/>
  <c r="J642" i="10" s="1"/>
  <c r="E642" i="10"/>
  <c r="H641" i="10"/>
  <c r="I641" i="10" s="1"/>
  <c r="J641" i="10" s="1"/>
  <c r="E641" i="10"/>
  <c r="H640" i="10"/>
  <c r="I640" i="10" s="1"/>
  <c r="J640" i="10" s="1"/>
  <c r="E640" i="10"/>
  <c r="H639" i="10"/>
  <c r="I639" i="10" s="1"/>
  <c r="J639" i="10" s="1"/>
  <c r="E639" i="10"/>
  <c r="H638" i="10"/>
  <c r="I638" i="10" s="1"/>
  <c r="J638" i="10" s="1"/>
  <c r="E638" i="10"/>
  <c r="H637" i="10"/>
  <c r="I637" i="10" s="1"/>
  <c r="J637" i="10" s="1"/>
  <c r="E637" i="10"/>
  <c r="H636" i="10"/>
  <c r="I636" i="10" s="1"/>
  <c r="J636" i="10" s="1"/>
  <c r="E636" i="10"/>
  <c r="H635" i="10"/>
  <c r="I635" i="10" s="1"/>
  <c r="J635" i="10" s="1"/>
  <c r="E635" i="10"/>
  <c r="H634" i="10"/>
  <c r="I634" i="10" s="1"/>
  <c r="J634" i="10" s="1"/>
  <c r="E634" i="10"/>
  <c r="H633" i="10"/>
  <c r="I633" i="10" s="1"/>
  <c r="J633" i="10" s="1"/>
  <c r="E633" i="10"/>
  <c r="H632" i="10"/>
  <c r="I632" i="10" s="1"/>
  <c r="J632" i="10" s="1"/>
  <c r="E632" i="10"/>
  <c r="H631" i="10"/>
  <c r="I631" i="10" s="1"/>
  <c r="J631" i="10" s="1"/>
  <c r="E631" i="10"/>
  <c r="H630" i="10"/>
  <c r="I630" i="10" s="1"/>
  <c r="J630" i="10" s="1"/>
  <c r="E630" i="10"/>
  <c r="H629" i="10"/>
  <c r="I629" i="10" s="1"/>
  <c r="J629" i="10" s="1"/>
  <c r="E629" i="10"/>
  <c r="H628" i="10"/>
  <c r="I628" i="10" s="1"/>
  <c r="J628" i="10" s="1"/>
  <c r="E628" i="10"/>
  <c r="H627" i="10"/>
  <c r="I627" i="10" s="1"/>
  <c r="J627" i="10" s="1"/>
  <c r="E627" i="10"/>
  <c r="H626" i="10"/>
  <c r="I626" i="10" s="1"/>
  <c r="J626" i="10" s="1"/>
  <c r="E626" i="10"/>
  <c r="H625" i="10"/>
  <c r="I625" i="10" s="1"/>
  <c r="J625" i="10" s="1"/>
  <c r="E625" i="10"/>
  <c r="H624" i="10"/>
  <c r="I624" i="10" s="1"/>
  <c r="J624" i="10" s="1"/>
  <c r="E624" i="10"/>
  <c r="H623" i="10"/>
  <c r="I623" i="10" s="1"/>
  <c r="J623" i="10" s="1"/>
  <c r="E623" i="10"/>
  <c r="H622" i="10"/>
  <c r="I622" i="10" s="1"/>
  <c r="J622" i="10" s="1"/>
  <c r="E622" i="10"/>
  <c r="H621" i="10"/>
  <c r="I621" i="10" s="1"/>
  <c r="J621" i="10" s="1"/>
  <c r="E621" i="10"/>
  <c r="H620" i="10"/>
  <c r="I620" i="10" s="1"/>
  <c r="J620" i="10" s="1"/>
  <c r="E620" i="10"/>
  <c r="H619" i="10"/>
  <c r="I619" i="10" s="1"/>
  <c r="J619" i="10" s="1"/>
  <c r="E619" i="10"/>
  <c r="H618" i="10"/>
  <c r="I618" i="10" s="1"/>
  <c r="J618" i="10" s="1"/>
  <c r="E618" i="10"/>
  <c r="H617" i="10"/>
  <c r="I617" i="10" s="1"/>
  <c r="J617" i="10" s="1"/>
  <c r="E617" i="10"/>
  <c r="H616" i="10"/>
  <c r="I616" i="10" s="1"/>
  <c r="J616" i="10" s="1"/>
  <c r="E616" i="10"/>
  <c r="H615" i="10"/>
  <c r="I615" i="10" s="1"/>
  <c r="J615" i="10" s="1"/>
  <c r="E615" i="10"/>
  <c r="H614" i="10"/>
  <c r="I614" i="10" s="1"/>
  <c r="J614" i="10" s="1"/>
  <c r="E614" i="10"/>
  <c r="H613" i="10"/>
  <c r="I613" i="10" s="1"/>
  <c r="J613" i="10" s="1"/>
  <c r="E613" i="10"/>
  <c r="H612" i="10"/>
  <c r="I612" i="10" s="1"/>
  <c r="J612" i="10" s="1"/>
  <c r="E612" i="10"/>
  <c r="H611" i="10"/>
  <c r="I611" i="10" s="1"/>
  <c r="J611" i="10" s="1"/>
  <c r="E611" i="10"/>
  <c r="H610" i="10"/>
  <c r="I610" i="10" s="1"/>
  <c r="J610" i="10" s="1"/>
  <c r="E610" i="10"/>
  <c r="H609" i="10"/>
  <c r="I609" i="10" s="1"/>
  <c r="J609" i="10" s="1"/>
  <c r="E609" i="10"/>
  <c r="H608" i="10"/>
  <c r="I608" i="10" s="1"/>
  <c r="J608" i="10" s="1"/>
  <c r="E608" i="10"/>
  <c r="H607" i="10"/>
  <c r="I607" i="10" s="1"/>
  <c r="J607" i="10" s="1"/>
  <c r="E607" i="10"/>
  <c r="H606" i="10"/>
  <c r="I606" i="10" s="1"/>
  <c r="J606" i="10" s="1"/>
  <c r="E606" i="10"/>
  <c r="H605" i="10"/>
  <c r="I605" i="10" s="1"/>
  <c r="J605" i="10" s="1"/>
  <c r="E605" i="10"/>
  <c r="H604" i="10"/>
  <c r="I604" i="10" s="1"/>
  <c r="J604" i="10" s="1"/>
  <c r="E604" i="10"/>
  <c r="H603" i="10"/>
  <c r="I603" i="10" s="1"/>
  <c r="J603" i="10" s="1"/>
  <c r="E603" i="10"/>
  <c r="H602" i="10"/>
  <c r="I602" i="10" s="1"/>
  <c r="J602" i="10" s="1"/>
  <c r="E602" i="10"/>
  <c r="H601" i="10"/>
  <c r="I601" i="10" s="1"/>
  <c r="J601" i="10" s="1"/>
  <c r="E601" i="10"/>
  <c r="H600" i="10"/>
  <c r="I600" i="10" s="1"/>
  <c r="J600" i="10" s="1"/>
  <c r="E600" i="10"/>
  <c r="H599" i="10"/>
  <c r="I599" i="10" s="1"/>
  <c r="J599" i="10" s="1"/>
  <c r="E599" i="10"/>
  <c r="H598" i="10"/>
  <c r="I598" i="10" s="1"/>
  <c r="J598" i="10" s="1"/>
  <c r="E598" i="10"/>
  <c r="H597" i="10"/>
  <c r="I597" i="10" s="1"/>
  <c r="J597" i="10" s="1"/>
  <c r="E597" i="10"/>
  <c r="H596" i="10"/>
  <c r="I596" i="10" s="1"/>
  <c r="J596" i="10" s="1"/>
  <c r="E596" i="10"/>
  <c r="H595" i="10"/>
  <c r="I595" i="10" s="1"/>
  <c r="J595" i="10" s="1"/>
  <c r="E595" i="10"/>
  <c r="H594" i="10"/>
  <c r="I594" i="10" s="1"/>
  <c r="J594" i="10" s="1"/>
  <c r="E594" i="10"/>
  <c r="H593" i="10"/>
  <c r="I593" i="10" s="1"/>
  <c r="J593" i="10" s="1"/>
  <c r="E593" i="10"/>
  <c r="H592" i="10"/>
  <c r="I592" i="10" s="1"/>
  <c r="J592" i="10" s="1"/>
  <c r="E592" i="10"/>
  <c r="H591" i="10"/>
  <c r="I591" i="10" s="1"/>
  <c r="J591" i="10" s="1"/>
  <c r="E591" i="10"/>
  <c r="H590" i="10"/>
  <c r="I590" i="10" s="1"/>
  <c r="J590" i="10" s="1"/>
  <c r="E590" i="10"/>
  <c r="H589" i="10"/>
  <c r="I589" i="10" s="1"/>
  <c r="J589" i="10" s="1"/>
  <c r="E589" i="10"/>
  <c r="H588" i="10"/>
  <c r="I588" i="10" s="1"/>
  <c r="J588" i="10" s="1"/>
  <c r="E588" i="10"/>
  <c r="H587" i="10"/>
  <c r="I587" i="10" s="1"/>
  <c r="J587" i="10" s="1"/>
  <c r="E587" i="10"/>
  <c r="H586" i="10"/>
  <c r="I586" i="10" s="1"/>
  <c r="J586" i="10" s="1"/>
  <c r="E586" i="10"/>
  <c r="H585" i="10"/>
  <c r="I585" i="10" s="1"/>
  <c r="J585" i="10" s="1"/>
  <c r="E585" i="10"/>
  <c r="H584" i="10"/>
  <c r="I584" i="10" s="1"/>
  <c r="J584" i="10" s="1"/>
  <c r="E584" i="10"/>
  <c r="H583" i="10"/>
  <c r="I583" i="10" s="1"/>
  <c r="J583" i="10" s="1"/>
  <c r="E583" i="10"/>
  <c r="H582" i="10"/>
  <c r="I582" i="10" s="1"/>
  <c r="J582" i="10" s="1"/>
  <c r="E582" i="10"/>
  <c r="H581" i="10"/>
  <c r="I581" i="10" s="1"/>
  <c r="J581" i="10" s="1"/>
  <c r="E581" i="10"/>
  <c r="H580" i="10"/>
  <c r="I580" i="10" s="1"/>
  <c r="J580" i="10" s="1"/>
  <c r="E580" i="10"/>
  <c r="H579" i="10"/>
  <c r="I579" i="10" s="1"/>
  <c r="J579" i="10" s="1"/>
  <c r="E579" i="10"/>
  <c r="H578" i="10"/>
  <c r="I578" i="10" s="1"/>
  <c r="J578" i="10" s="1"/>
  <c r="E578" i="10"/>
  <c r="H577" i="10"/>
  <c r="I577" i="10" s="1"/>
  <c r="J577" i="10" s="1"/>
  <c r="E577" i="10"/>
  <c r="H576" i="10"/>
  <c r="I576" i="10" s="1"/>
  <c r="J576" i="10" s="1"/>
  <c r="E576" i="10"/>
  <c r="H575" i="10"/>
  <c r="I575" i="10" s="1"/>
  <c r="J575" i="10" s="1"/>
  <c r="E575" i="10"/>
  <c r="H574" i="10"/>
  <c r="I574" i="10" s="1"/>
  <c r="J574" i="10" s="1"/>
  <c r="E574" i="10"/>
  <c r="H573" i="10"/>
  <c r="I573" i="10" s="1"/>
  <c r="J573" i="10" s="1"/>
  <c r="E573" i="10"/>
  <c r="H572" i="10"/>
  <c r="I572" i="10" s="1"/>
  <c r="J572" i="10" s="1"/>
  <c r="E572" i="10"/>
  <c r="H571" i="10"/>
  <c r="I571" i="10" s="1"/>
  <c r="J571" i="10" s="1"/>
  <c r="E571" i="10"/>
  <c r="H570" i="10"/>
  <c r="I570" i="10" s="1"/>
  <c r="J570" i="10" s="1"/>
  <c r="E570" i="10"/>
  <c r="H569" i="10"/>
  <c r="I569" i="10" s="1"/>
  <c r="J569" i="10" s="1"/>
  <c r="E569" i="10"/>
  <c r="H568" i="10"/>
  <c r="I568" i="10" s="1"/>
  <c r="J568" i="10" s="1"/>
  <c r="E568" i="10"/>
  <c r="H567" i="10"/>
  <c r="I567" i="10" s="1"/>
  <c r="J567" i="10" s="1"/>
  <c r="E567" i="10"/>
  <c r="H566" i="10"/>
  <c r="I566" i="10" s="1"/>
  <c r="J566" i="10" s="1"/>
  <c r="E566" i="10"/>
  <c r="H565" i="10"/>
  <c r="I565" i="10" s="1"/>
  <c r="J565" i="10" s="1"/>
  <c r="E565" i="10"/>
  <c r="H564" i="10"/>
  <c r="I564" i="10" s="1"/>
  <c r="J564" i="10" s="1"/>
  <c r="E564" i="10"/>
  <c r="H563" i="10"/>
  <c r="I563" i="10" s="1"/>
  <c r="J563" i="10" s="1"/>
  <c r="E563" i="10"/>
  <c r="H562" i="10"/>
  <c r="I562" i="10" s="1"/>
  <c r="J562" i="10" s="1"/>
  <c r="E562" i="10"/>
  <c r="H561" i="10"/>
  <c r="I561" i="10" s="1"/>
  <c r="J561" i="10" s="1"/>
  <c r="E561" i="10"/>
  <c r="H560" i="10"/>
  <c r="I560" i="10" s="1"/>
  <c r="J560" i="10" s="1"/>
  <c r="E560" i="10"/>
  <c r="H559" i="10"/>
  <c r="I559" i="10" s="1"/>
  <c r="J559" i="10" s="1"/>
  <c r="E559" i="10"/>
  <c r="H558" i="10"/>
  <c r="I558" i="10" s="1"/>
  <c r="J558" i="10" s="1"/>
  <c r="E558" i="10"/>
  <c r="H557" i="10"/>
  <c r="I557" i="10" s="1"/>
  <c r="J557" i="10" s="1"/>
  <c r="E557" i="10"/>
  <c r="H556" i="10"/>
  <c r="I556" i="10" s="1"/>
  <c r="J556" i="10" s="1"/>
  <c r="E556" i="10"/>
  <c r="H555" i="10"/>
  <c r="I555" i="10" s="1"/>
  <c r="J555" i="10" s="1"/>
  <c r="E555" i="10"/>
  <c r="H554" i="10"/>
  <c r="I554" i="10" s="1"/>
  <c r="J554" i="10" s="1"/>
  <c r="E554" i="10"/>
  <c r="H553" i="10"/>
  <c r="I553" i="10" s="1"/>
  <c r="J553" i="10" s="1"/>
  <c r="E553" i="10"/>
  <c r="H552" i="10"/>
  <c r="I552" i="10" s="1"/>
  <c r="J552" i="10" s="1"/>
  <c r="E552" i="10"/>
  <c r="H551" i="10"/>
  <c r="I551" i="10" s="1"/>
  <c r="J551" i="10" s="1"/>
  <c r="E551" i="10"/>
  <c r="H550" i="10"/>
  <c r="I550" i="10" s="1"/>
  <c r="J550" i="10" s="1"/>
  <c r="E550" i="10"/>
  <c r="H549" i="10"/>
  <c r="I549" i="10" s="1"/>
  <c r="J549" i="10" s="1"/>
  <c r="E549" i="10"/>
  <c r="H548" i="10"/>
  <c r="I548" i="10" s="1"/>
  <c r="J548" i="10" s="1"/>
  <c r="E548" i="10"/>
  <c r="H547" i="10"/>
  <c r="I547" i="10" s="1"/>
  <c r="J547" i="10" s="1"/>
  <c r="E547" i="10"/>
  <c r="H546" i="10"/>
  <c r="I546" i="10" s="1"/>
  <c r="J546" i="10" s="1"/>
  <c r="E546" i="10"/>
  <c r="H545" i="10"/>
  <c r="I545" i="10" s="1"/>
  <c r="J545" i="10" s="1"/>
  <c r="E545" i="10"/>
  <c r="H544" i="10"/>
  <c r="I544" i="10" s="1"/>
  <c r="J544" i="10" s="1"/>
  <c r="E544" i="10"/>
  <c r="H543" i="10"/>
  <c r="I543" i="10" s="1"/>
  <c r="J543" i="10" s="1"/>
  <c r="E543" i="10"/>
  <c r="H542" i="10"/>
  <c r="I542" i="10" s="1"/>
  <c r="J542" i="10" s="1"/>
  <c r="E542" i="10"/>
  <c r="H541" i="10"/>
  <c r="I541" i="10" s="1"/>
  <c r="J541" i="10" s="1"/>
  <c r="E541" i="10"/>
  <c r="H540" i="10"/>
  <c r="I540" i="10" s="1"/>
  <c r="J540" i="10" s="1"/>
  <c r="E540" i="10"/>
  <c r="H539" i="10"/>
  <c r="I539" i="10" s="1"/>
  <c r="J539" i="10" s="1"/>
  <c r="E539" i="10"/>
  <c r="H538" i="10"/>
  <c r="I538" i="10" s="1"/>
  <c r="J538" i="10" s="1"/>
  <c r="E538" i="10"/>
  <c r="H537" i="10"/>
  <c r="I537" i="10" s="1"/>
  <c r="J537" i="10" s="1"/>
  <c r="E537" i="10"/>
  <c r="H536" i="10"/>
  <c r="I536" i="10" s="1"/>
  <c r="J536" i="10" s="1"/>
  <c r="E536" i="10"/>
  <c r="H535" i="10"/>
  <c r="I535" i="10" s="1"/>
  <c r="J535" i="10" s="1"/>
  <c r="E535" i="10"/>
  <c r="H534" i="10"/>
  <c r="I534" i="10" s="1"/>
  <c r="J534" i="10" s="1"/>
  <c r="E534" i="10"/>
  <c r="H533" i="10"/>
  <c r="I533" i="10" s="1"/>
  <c r="J533" i="10" s="1"/>
  <c r="E533" i="10"/>
  <c r="H532" i="10"/>
  <c r="I532" i="10" s="1"/>
  <c r="J532" i="10" s="1"/>
  <c r="E532" i="10"/>
  <c r="H531" i="10"/>
  <c r="I531" i="10" s="1"/>
  <c r="J531" i="10" s="1"/>
  <c r="E531" i="10"/>
  <c r="H530" i="10"/>
  <c r="I530" i="10" s="1"/>
  <c r="J530" i="10" s="1"/>
  <c r="E530" i="10"/>
  <c r="H529" i="10"/>
  <c r="I529" i="10" s="1"/>
  <c r="J529" i="10" s="1"/>
  <c r="E529" i="10"/>
  <c r="H528" i="10"/>
  <c r="I528" i="10" s="1"/>
  <c r="J528" i="10" s="1"/>
  <c r="E528" i="10"/>
  <c r="H527" i="10"/>
  <c r="I527" i="10" s="1"/>
  <c r="J527" i="10" s="1"/>
  <c r="E527" i="10"/>
  <c r="H526" i="10"/>
  <c r="I526" i="10" s="1"/>
  <c r="J526" i="10" s="1"/>
  <c r="E526" i="10"/>
  <c r="H525" i="10"/>
  <c r="I525" i="10" s="1"/>
  <c r="J525" i="10" s="1"/>
  <c r="E525" i="10"/>
  <c r="H524" i="10"/>
  <c r="I524" i="10" s="1"/>
  <c r="J524" i="10" s="1"/>
  <c r="E524" i="10"/>
  <c r="H523" i="10"/>
  <c r="I523" i="10" s="1"/>
  <c r="J523" i="10" s="1"/>
  <c r="E523" i="10"/>
  <c r="H522" i="10"/>
  <c r="I522" i="10" s="1"/>
  <c r="J522" i="10" s="1"/>
  <c r="E522" i="10"/>
  <c r="H521" i="10"/>
  <c r="I521" i="10" s="1"/>
  <c r="J521" i="10" s="1"/>
  <c r="E521" i="10"/>
  <c r="H520" i="10"/>
  <c r="I520" i="10" s="1"/>
  <c r="J520" i="10" s="1"/>
  <c r="E520" i="10"/>
  <c r="H519" i="10"/>
  <c r="I519" i="10" s="1"/>
  <c r="J519" i="10" s="1"/>
  <c r="E519" i="10"/>
  <c r="H518" i="10"/>
  <c r="I518" i="10" s="1"/>
  <c r="J518" i="10" s="1"/>
  <c r="E518" i="10"/>
  <c r="H517" i="10"/>
  <c r="I517" i="10" s="1"/>
  <c r="J517" i="10" s="1"/>
  <c r="E517" i="10"/>
  <c r="H516" i="10"/>
  <c r="I516" i="10" s="1"/>
  <c r="J516" i="10" s="1"/>
  <c r="E516" i="10"/>
  <c r="H515" i="10"/>
  <c r="I515" i="10" s="1"/>
  <c r="J515" i="10" s="1"/>
  <c r="E515" i="10"/>
  <c r="H514" i="10"/>
  <c r="I514" i="10" s="1"/>
  <c r="J514" i="10" s="1"/>
  <c r="E514" i="10"/>
  <c r="H513" i="10"/>
  <c r="I513" i="10" s="1"/>
  <c r="J513" i="10" s="1"/>
  <c r="E513" i="10"/>
  <c r="H512" i="10"/>
  <c r="I512" i="10" s="1"/>
  <c r="J512" i="10" s="1"/>
  <c r="E512" i="10"/>
  <c r="H511" i="10"/>
  <c r="I511" i="10" s="1"/>
  <c r="J511" i="10" s="1"/>
  <c r="E511" i="10"/>
  <c r="H510" i="10"/>
  <c r="I510" i="10" s="1"/>
  <c r="J510" i="10" s="1"/>
  <c r="E510" i="10"/>
  <c r="H509" i="10"/>
  <c r="I509" i="10" s="1"/>
  <c r="J509" i="10" s="1"/>
  <c r="E509" i="10"/>
  <c r="H508" i="10"/>
  <c r="I508" i="10" s="1"/>
  <c r="J508" i="10" s="1"/>
  <c r="E508" i="10"/>
  <c r="H507" i="10"/>
  <c r="I507" i="10" s="1"/>
  <c r="J507" i="10" s="1"/>
  <c r="E507" i="10"/>
  <c r="H506" i="10"/>
  <c r="I506" i="10" s="1"/>
  <c r="J506" i="10" s="1"/>
  <c r="E506" i="10"/>
  <c r="H505" i="10"/>
  <c r="I505" i="10" s="1"/>
  <c r="J505" i="10" s="1"/>
  <c r="E505" i="10"/>
  <c r="H504" i="10"/>
  <c r="I504" i="10" s="1"/>
  <c r="J504" i="10" s="1"/>
  <c r="E504" i="10"/>
  <c r="H503" i="10"/>
  <c r="I503" i="10" s="1"/>
  <c r="J503" i="10" s="1"/>
  <c r="E503" i="10"/>
  <c r="H502" i="10"/>
  <c r="I502" i="10" s="1"/>
  <c r="J502" i="10" s="1"/>
  <c r="E502" i="10"/>
  <c r="H501" i="10"/>
  <c r="I501" i="10" s="1"/>
  <c r="J501" i="10" s="1"/>
  <c r="E501" i="10"/>
  <c r="H500" i="10"/>
  <c r="I500" i="10" s="1"/>
  <c r="J500" i="10" s="1"/>
  <c r="E500" i="10"/>
  <c r="H499" i="10"/>
  <c r="I499" i="10" s="1"/>
  <c r="J499" i="10" s="1"/>
  <c r="E499" i="10"/>
  <c r="H498" i="10"/>
  <c r="I498" i="10" s="1"/>
  <c r="J498" i="10" s="1"/>
  <c r="E498" i="10"/>
  <c r="H497" i="10"/>
  <c r="I497" i="10" s="1"/>
  <c r="J497" i="10" s="1"/>
  <c r="E497" i="10"/>
  <c r="H496" i="10"/>
  <c r="I496" i="10" s="1"/>
  <c r="J496" i="10" s="1"/>
  <c r="E496" i="10"/>
  <c r="H495" i="10"/>
  <c r="I495" i="10" s="1"/>
  <c r="J495" i="10" s="1"/>
  <c r="E495" i="10"/>
  <c r="H494" i="10"/>
  <c r="I494" i="10" s="1"/>
  <c r="J494" i="10" s="1"/>
  <c r="E494" i="10"/>
  <c r="H493" i="10"/>
  <c r="I493" i="10" s="1"/>
  <c r="J493" i="10" s="1"/>
  <c r="E493" i="10"/>
  <c r="H492" i="10"/>
  <c r="I492" i="10" s="1"/>
  <c r="J492" i="10" s="1"/>
  <c r="E492" i="10"/>
  <c r="H491" i="10"/>
  <c r="I491" i="10" s="1"/>
  <c r="J491" i="10" s="1"/>
  <c r="E491" i="10"/>
  <c r="H490" i="10"/>
  <c r="I490" i="10" s="1"/>
  <c r="J490" i="10" s="1"/>
  <c r="E490" i="10"/>
  <c r="H489" i="10"/>
  <c r="I489" i="10" s="1"/>
  <c r="J489" i="10" s="1"/>
  <c r="E489" i="10"/>
  <c r="H488" i="10"/>
  <c r="I488" i="10" s="1"/>
  <c r="J488" i="10" s="1"/>
  <c r="E488" i="10"/>
  <c r="H487" i="10"/>
  <c r="I487" i="10" s="1"/>
  <c r="J487" i="10" s="1"/>
  <c r="E487" i="10"/>
  <c r="H486" i="10"/>
  <c r="I486" i="10" s="1"/>
  <c r="J486" i="10" s="1"/>
  <c r="E486" i="10"/>
  <c r="H485" i="10"/>
  <c r="I485" i="10" s="1"/>
  <c r="J485" i="10" s="1"/>
  <c r="E485" i="10"/>
  <c r="H484" i="10"/>
  <c r="I484" i="10" s="1"/>
  <c r="J484" i="10" s="1"/>
  <c r="E484" i="10"/>
  <c r="H483" i="10"/>
  <c r="I483" i="10" s="1"/>
  <c r="J483" i="10" s="1"/>
  <c r="E483" i="10"/>
  <c r="H482" i="10"/>
  <c r="I482" i="10" s="1"/>
  <c r="J482" i="10" s="1"/>
  <c r="E482" i="10"/>
  <c r="H481" i="10"/>
  <c r="I481" i="10" s="1"/>
  <c r="J481" i="10" s="1"/>
  <c r="E481" i="10"/>
  <c r="H480" i="10"/>
  <c r="I480" i="10" s="1"/>
  <c r="J480" i="10" s="1"/>
  <c r="E480" i="10"/>
  <c r="H479" i="10"/>
  <c r="I479" i="10" s="1"/>
  <c r="J479" i="10" s="1"/>
  <c r="E479" i="10"/>
  <c r="H478" i="10"/>
  <c r="I478" i="10" s="1"/>
  <c r="J478" i="10" s="1"/>
  <c r="E478" i="10"/>
  <c r="H477" i="10"/>
  <c r="I477" i="10" s="1"/>
  <c r="J477" i="10" s="1"/>
  <c r="E477" i="10"/>
  <c r="H476" i="10"/>
  <c r="I476" i="10" s="1"/>
  <c r="J476" i="10" s="1"/>
  <c r="E476" i="10"/>
  <c r="H475" i="10"/>
  <c r="I475" i="10" s="1"/>
  <c r="J475" i="10" s="1"/>
  <c r="E475" i="10"/>
  <c r="H474" i="10"/>
  <c r="I474" i="10" s="1"/>
  <c r="J474" i="10" s="1"/>
  <c r="E474" i="10"/>
  <c r="H473" i="10"/>
  <c r="I473" i="10" s="1"/>
  <c r="J473" i="10" s="1"/>
  <c r="E473" i="10"/>
  <c r="H472" i="10"/>
  <c r="I472" i="10" s="1"/>
  <c r="J472" i="10" s="1"/>
  <c r="E472" i="10"/>
  <c r="H471" i="10"/>
  <c r="I471" i="10" s="1"/>
  <c r="J471" i="10" s="1"/>
  <c r="E471" i="10"/>
  <c r="H470" i="10"/>
  <c r="I470" i="10" s="1"/>
  <c r="J470" i="10" s="1"/>
  <c r="E470" i="10"/>
  <c r="H469" i="10"/>
  <c r="I469" i="10" s="1"/>
  <c r="J469" i="10" s="1"/>
  <c r="E469" i="10"/>
  <c r="H468" i="10"/>
  <c r="I468" i="10" s="1"/>
  <c r="J468" i="10" s="1"/>
  <c r="E468" i="10"/>
  <c r="H467" i="10"/>
  <c r="I467" i="10" s="1"/>
  <c r="J467" i="10" s="1"/>
  <c r="E467" i="10"/>
  <c r="H466" i="10"/>
  <c r="I466" i="10" s="1"/>
  <c r="J466" i="10" s="1"/>
  <c r="E466" i="10"/>
  <c r="H465" i="10"/>
  <c r="I465" i="10" s="1"/>
  <c r="J465" i="10" s="1"/>
  <c r="E465" i="10"/>
  <c r="H464" i="10"/>
  <c r="I464" i="10" s="1"/>
  <c r="J464" i="10" s="1"/>
  <c r="E464" i="10"/>
  <c r="H463" i="10"/>
  <c r="I463" i="10" s="1"/>
  <c r="J463" i="10" s="1"/>
  <c r="E463" i="10"/>
  <c r="H462" i="10"/>
  <c r="I462" i="10" s="1"/>
  <c r="J462" i="10" s="1"/>
  <c r="E462" i="10"/>
  <c r="H461" i="10"/>
  <c r="I461" i="10" s="1"/>
  <c r="J461" i="10" s="1"/>
  <c r="E461" i="10"/>
  <c r="H460" i="10"/>
  <c r="I460" i="10" s="1"/>
  <c r="J460" i="10" s="1"/>
  <c r="E460" i="10"/>
  <c r="H459" i="10"/>
  <c r="I459" i="10" s="1"/>
  <c r="J459" i="10" s="1"/>
  <c r="E459" i="10"/>
  <c r="M459" i="10" s="1"/>
  <c r="N459" i="10" s="1"/>
  <c r="H458" i="10"/>
  <c r="I458" i="10" s="1"/>
  <c r="J458" i="10" s="1"/>
  <c r="E458" i="10"/>
  <c r="H457" i="10"/>
  <c r="I457" i="10" s="1"/>
  <c r="J457" i="10" s="1"/>
  <c r="E457" i="10"/>
  <c r="H456" i="10"/>
  <c r="I456" i="10" s="1"/>
  <c r="J456" i="10" s="1"/>
  <c r="E456" i="10"/>
  <c r="H455" i="10"/>
  <c r="I455" i="10" s="1"/>
  <c r="J455" i="10" s="1"/>
  <c r="E455" i="10"/>
  <c r="H454" i="10"/>
  <c r="I454" i="10" s="1"/>
  <c r="J454" i="10" s="1"/>
  <c r="E454" i="10"/>
  <c r="H453" i="10"/>
  <c r="I453" i="10" s="1"/>
  <c r="J453" i="10" s="1"/>
  <c r="E453" i="10"/>
  <c r="H452" i="10"/>
  <c r="I452" i="10" s="1"/>
  <c r="J452" i="10" s="1"/>
  <c r="E452" i="10"/>
  <c r="H451" i="10"/>
  <c r="I451" i="10" s="1"/>
  <c r="J451" i="10" s="1"/>
  <c r="E451" i="10"/>
  <c r="H450" i="10"/>
  <c r="I450" i="10" s="1"/>
  <c r="J450" i="10" s="1"/>
  <c r="E450" i="10"/>
  <c r="H449" i="10"/>
  <c r="I449" i="10" s="1"/>
  <c r="J449" i="10" s="1"/>
  <c r="E449" i="10"/>
  <c r="H448" i="10"/>
  <c r="I448" i="10" s="1"/>
  <c r="J448" i="10" s="1"/>
  <c r="E448" i="10"/>
  <c r="H447" i="10"/>
  <c r="I447" i="10" s="1"/>
  <c r="J447" i="10" s="1"/>
  <c r="E447" i="10"/>
  <c r="M447" i="10" s="1"/>
  <c r="N447" i="10" s="1"/>
  <c r="H446" i="10"/>
  <c r="I446" i="10" s="1"/>
  <c r="J446" i="10" s="1"/>
  <c r="E446" i="10"/>
  <c r="H445" i="10"/>
  <c r="I445" i="10" s="1"/>
  <c r="J445" i="10" s="1"/>
  <c r="E445" i="10"/>
  <c r="H444" i="10"/>
  <c r="I444" i="10" s="1"/>
  <c r="J444" i="10" s="1"/>
  <c r="E444" i="10"/>
  <c r="H443" i="10"/>
  <c r="E443" i="10"/>
  <c r="H442" i="10"/>
  <c r="I442" i="10" s="1"/>
  <c r="J442" i="10" s="1"/>
  <c r="E442" i="10"/>
  <c r="H441" i="10"/>
  <c r="I441" i="10" s="1"/>
  <c r="J441" i="10" s="1"/>
  <c r="E441" i="10"/>
  <c r="H440" i="10"/>
  <c r="I440" i="10" s="1"/>
  <c r="J440" i="10" s="1"/>
  <c r="E440" i="10"/>
  <c r="H439" i="10"/>
  <c r="I439" i="10" s="1"/>
  <c r="J439" i="10" s="1"/>
  <c r="E439" i="10"/>
  <c r="H438" i="10"/>
  <c r="I438" i="10" s="1"/>
  <c r="J438" i="10" s="1"/>
  <c r="E438" i="10"/>
  <c r="H437" i="10"/>
  <c r="I437" i="10" s="1"/>
  <c r="J437" i="10" s="1"/>
  <c r="E437" i="10"/>
  <c r="H436" i="10"/>
  <c r="I436" i="10" s="1"/>
  <c r="J436" i="10" s="1"/>
  <c r="E436" i="10"/>
  <c r="H435" i="10"/>
  <c r="I435" i="10" s="1"/>
  <c r="J435" i="10" s="1"/>
  <c r="E435" i="10"/>
  <c r="H434" i="10"/>
  <c r="I434" i="10" s="1"/>
  <c r="J434" i="10" s="1"/>
  <c r="E434" i="10"/>
  <c r="H433" i="10"/>
  <c r="I433" i="10" s="1"/>
  <c r="J433" i="10" s="1"/>
  <c r="E433" i="10"/>
  <c r="H432" i="10"/>
  <c r="I432" i="10" s="1"/>
  <c r="J432" i="10" s="1"/>
  <c r="E432" i="10"/>
  <c r="H431" i="10"/>
  <c r="I431" i="10" s="1"/>
  <c r="J431" i="10" s="1"/>
  <c r="E431" i="10"/>
  <c r="H430" i="10"/>
  <c r="I430" i="10" s="1"/>
  <c r="J430" i="10" s="1"/>
  <c r="E430" i="10"/>
  <c r="H429" i="10"/>
  <c r="I429" i="10" s="1"/>
  <c r="J429" i="10" s="1"/>
  <c r="E429" i="10"/>
  <c r="H428" i="10"/>
  <c r="I428" i="10" s="1"/>
  <c r="J428" i="10" s="1"/>
  <c r="E428" i="10"/>
  <c r="H427" i="10"/>
  <c r="I427" i="10" s="1"/>
  <c r="J427" i="10" s="1"/>
  <c r="E427" i="10"/>
  <c r="H426" i="10"/>
  <c r="I426" i="10" s="1"/>
  <c r="J426" i="10" s="1"/>
  <c r="E426" i="10"/>
  <c r="H425" i="10"/>
  <c r="I425" i="10" s="1"/>
  <c r="J425" i="10" s="1"/>
  <c r="E425" i="10"/>
  <c r="H424" i="10"/>
  <c r="I424" i="10" s="1"/>
  <c r="J424" i="10" s="1"/>
  <c r="E424" i="10"/>
  <c r="H423" i="10"/>
  <c r="I423" i="10" s="1"/>
  <c r="J423" i="10" s="1"/>
  <c r="E423" i="10"/>
  <c r="H422" i="10"/>
  <c r="I422" i="10" s="1"/>
  <c r="J422" i="10" s="1"/>
  <c r="E422" i="10"/>
  <c r="H421" i="10"/>
  <c r="I421" i="10" s="1"/>
  <c r="J421" i="10" s="1"/>
  <c r="E421" i="10"/>
  <c r="H420" i="10"/>
  <c r="I420" i="10" s="1"/>
  <c r="J420" i="10" s="1"/>
  <c r="E420" i="10"/>
  <c r="H419" i="10"/>
  <c r="I419" i="10" s="1"/>
  <c r="J419" i="10" s="1"/>
  <c r="E419" i="10"/>
  <c r="H418" i="10"/>
  <c r="I418" i="10" s="1"/>
  <c r="J418" i="10" s="1"/>
  <c r="E418" i="10"/>
  <c r="H417" i="10"/>
  <c r="I417" i="10" s="1"/>
  <c r="J417" i="10" s="1"/>
  <c r="E417" i="10"/>
  <c r="H416" i="10"/>
  <c r="I416" i="10" s="1"/>
  <c r="J416" i="10" s="1"/>
  <c r="E416" i="10"/>
  <c r="H415" i="10"/>
  <c r="I415" i="10" s="1"/>
  <c r="J415" i="10" s="1"/>
  <c r="E415" i="10"/>
  <c r="H414" i="10"/>
  <c r="I414" i="10" s="1"/>
  <c r="J414" i="10" s="1"/>
  <c r="E414" i="10"/>
  <c r="H413" i="10"/>
  <c r="I413" i="10" s="1"/>
  <c r="J413" i="10" s="1"/>
  <c r="E413" i="10"/>
  <c r="H412" i="10"/>
  <c r="I412" i="10" s="1"/>
  <c r="J412" i="10" s="1"/>
  <c r="E412" i="10"/>
  <c r="H411" i="10"/>
  <c r="I411" i="10" s="1"/>
  <c r="J411" i="10" s="1"/>
  <c r="E411" i="10"/>
  <c r="H410" i="10"/>
  <c r="I410" i="10" s="1"/>
  <c r="J410" i="10" s="1"/>
  <c r="E410" i="10"/>
  <c r="H409" i="10"/>
  <c r="I409" i="10" s="1"/>
  <c r="J409" i="10" s="1"/>
  <c r="E409" i="10"/>
  <c r="H408" i="10"/>
  <c r="I408" i="10" s="1"/>
  <c r="J408" i="10" s="1"/>
  <c r="E408" i="10"/>
  <c r="H407" i="10"/>
  <c r="I407" i="10" s="1"/>
  <c r="J407" i="10" s="1"/>
  <c r="E407" i="10"/>
  <c r="H406" i="10"/>
  <c r="I406" i="10" s="1"/>
  <c r="J406" i="10" s="1"/>
  <c r="E406" i="10"/>
  <c r="H405" i="10"/>
  <c r="I405" i="10" s="1"/>
  <c r="J405" i="10" s="1"/>
  <c r="E405" i="10"/>
  <c r="H404" i="10"/>
  <c r="I404" i="10" s="1"/>
  <c r="J404" i="10" s="1"/>
  <c r="E404" i="10"/>
  <c r="H403" i="10"/>
  <c r="I403" i="10" s="1"/>
  <c r="J403" i="10" s="1"/>
  <c r="E403" i="10"/>
  <c r="H402" i="10"/>
  <c r="I402" i="10" s="1"/>
  <c r="J402" i="10" s="1"/>
  <c r="E402" i="10"/>
  <c r="H401" i="10"/>
  <c r="I401" i="10" s="1"/>
  <c r="J401" i="10" s="1"/>
  <c r="E401" i="10"/>
  <c r="H400" i="10"/>
  <c r="I400" i="10" s="1"/>
  <c r="J400" i="10" s="1"/>
  <c r="E400" i="10"/>
  <c r="H399" i="10"/>
  <c r="I399" i="10" s="1"/>
  <c r="J399" i="10" s="1"/>
  <c r="E399" i="10"/>
  <c r="H398" i="10"/>
  <c r="I398" i="10" s="1"/>
  <c r="J398" i="10" s="1"/>
  <c r="E398" i="10"/>
  <c r="H397" i="10"/>
  <c r="I397" i="10" s="1"/>
  <c r="J397" i="10" s="1"/>
  <c r="E397" i="10"/>
  <c r="H396" i="10"/>
  <c r="I396" i="10" s="1"/>
  <c r="J396" i="10" s="1"/>
  <c r="E396" i="10"/>
  <c r="H395" i="10"/>
  <c r="I395" i="10" s="1"/>
  <c r="J395" i="10" s="1"/>
  <c r="E395" i="10"/>
  <c r="H394" i="10"/>
  <c r="I394" i="10" s="1"/>
  <c r="J394" i="10" s="1"/>
  <c r="E394" i="10"/>
  <c r="H393" i="10"/>
  <c r="I393" i="10" s="1"/>
  <c r="J393" i="10" s="1"/>
  <c r="E393" i="10"/>
  <c r="H392" i="10"/>
  <c r="I392" i="10" s="1"/>
  <c r="J392" i="10" s="1"/>
  <c r="E392" i="10"/>
  <c r="H391" i="10"/>
  <c r="I391" i="10" s="1"/>
  <c r="J391" i="10" s="1"/>
  <c r="E391" i="10"/>
  <c r="H390" i="10"/>
  <c r="I390" i="10" s="1"/>
  <c r="J390" i="10" s="1"/>
  <c r="E390" i="10"/>
  <c r="H389" i="10"/>
  <c r="I389" i="10" s="1"/>
  <c r="J389" i="10" s="1"/>
  <c r="E389" i="10"/>
  <c r="H388" i="10"/>
  <c r="I388" i="10" s="1"/>
  <c r="J388" i="10" s="1"/>
  <c r="E388" i="10"/>
  <c r="H387" i="10"/>
  <c r="I387" i="10" s="1"/>
  <c r="J387" i="10" s="1"/>
  <c r="E387" i="10"/>
  <c r="H386" i="10"/>
  <c r="I386" i="10" s="1"/>
  <c r="J386" i="10" s="1"/>
  <c r="E386" i="10"/>
  <c r="H385" i="10"/>
  <c r="I385" i="10" s="1"/>
  <c r="J385" i="10" s="1"/>
  <c r="E385" i="10"/>
  <c r="H384" i="10"/>
  <c r="I384" i="10" s="1"/>
  <c r="J384" i="10" s="1"/>
  <c r="E384" i="10"/>
  <c r="H383" i="10"/>
  <c r="I383" i="10" s="1"/>
  <c r="J383" i="10" s="1"/>
  <c r="E383" i="10"/>
  <c r="H382" i="10"/>
  <c r="I382" i="10" s="1"/>
  <c r="J382" i="10" s="1"/>
  <c r="E382" i="10"/>
  <c r="H381" i="10"/>
  <c r="I381" i="10" s="1"/>
  <c r="J381" i="10" s="1"/>
  <c r="E381" i="10"/>
  <c r="H380" i="10"/>
  <c r="I380" i="10" s="1"/>
  <c r="J380" i="10" s="1"/>
  <c r="E380" i="10"/>
  <c r="H379" i="10"/>
  <c r="I379" i="10" s="1"/>
  <c r="J379" i="10" s="1"/>
  <c r="E379" i="10"/>
  <c r="H378" i="10"/>
  <c r="I378" i="10" s="1"/>
  <c r="J378" i="10" s="1"/>
  <c r="E378" i="10"/>
  <c r="H377" i="10"/>
  <c r="I377" i="10" s="1"/>
  <c r="J377" i="10" s="1"/>
  <c r="E377" i="10"/>
  <c r="H376" i="10"/>
  <c r="I376" i="10" s="1"/>
  <c r="J376" i="10" s="1"/>
  <c r="E376" i="10"/>
  <c r="H375" i="10"/>
  <c r="I375" i="10" s="1"/>
  <c r="J375" i="10" s="1"/>
  <c r="E375" i="10"/>
  <c r="H374" i="10"/>
  <c r="I374" i="10" s="1"/>
  <c r="J374" i="10" s="1"/>
  <c r="E374" i="10"/>
  <c r="H373" i="10"/>
  <c r="I373" i="10" s="1"/>
  <c r="J373" i="10" s="1"/>
  <c r="E373" i="10"/>
  <c r="H372" i="10"/>
  <c r="I372" i="10" s="1"/>
  <c r="J372" i="10" s="1"/>
  <c r="E372" i="10"/>
  <c r="H371" i="10"/>
  <c r="I371" i="10" s="1"/>
  <c r="J371" i="10" s="1"/>
  <c r="E371" i="10"/>
  <c r="H370" i="10"/>
  <c r="I370" i="10" s="1"/>
  <c r="J370" i="10" s="1"/>
  <c r="E370" i="10"/>
  <c r="H369" i="10"/>
  <c r="I369" i="10" s="1"/>
  <c r="J369" i="10" s="1"/>
  <c r="E369" i="10"/>
  <c r="H368" i="10"/>
  <c r="I368" i="10" s="1"/>
  <c r="J368" i="10" s="1"/>
  <c r="E368" i="10"/>
  <c r="H367" i="10"/>
  <c r="I367" i="10" s="1"/>
  <c r="J367" i="10" s="1"/>
  <c r="E367" i="10"/>
  <c r="H366" i="10"/>
  <c r="I366" i="10" s="1"/>
  <c r="J366" i="10" s="1"/>
  <c r="E366" i="10"/>
  <c r="H365" i="10"/>
  <c r="I365" i="10" s="1"/>
  <c r="J365" i="10" s="1"/>
  <c r="E365" i="10"/>
  <c r="H364" i="10"/>
  <c r="I364" i="10" s="1"/>
  <c r="J364" i="10" s="1"/>
  <c r="E364" i="10"/>
  <c r="H363" i="10"/>
  <c r="I363" i="10" s="1"/>
  <c r="J363" i="10" s="1"/>
  <c r="E363" i="10"/>
  <c r="H362" i="10"/>
  <c r="I362" i="10" s="1"/>
  <c r="J362" i="10" s="1"/>
  <c r="E362" i="10"/>
  <c r="H361" i="10"/>
  <c r="I361" i="10" s="1"/>
  <c r="J361" i="10" s="1"/>
  <c r="E361" i="10"/>
  <c r="H360" i="10"/>
  <c r="I360" i="10" s="1"/>
  <c r="J360" i="10" s="1"/>
  <c r="E360" i="10"/>
  <c r="H359" i="10"/>
  <c r="I359" i="10" s="1"/>
  <c r="J359" i="10" s="1"/>
  <c r="E359" i="10"/>
  <c r="H358" i="10"/>
  <c r="I358" i="10" s="1"/>
  <c r="J358" i="10" s="1"/>
  <c r="E358" i="10"/>
  <c r="H357" i="10"/>
  <c r="I357" i="10" s="1"/>
  <c r="J357" i="10" s="1"/>
  <c r="E357" i="10"/>
  <c r="H356" i="10"/>
  <c r="I356" i="10" s="1"/>
  <c r="J356" i="10" s="1"/>
  <c r="E356" i="10"/>
  <c r="H355" i="10"/>
  <c r="I355" i="10" s="1"/>
  <c r="J355" i="10" s="1"/>
  <c r="E355" i="10"/>
  <c r="H354" i="10"/>
  <c r="I354" i="10" s="1"/>
  <c r="J354" i="10" s="1"/>
  <c r="E354" i="10"/>
  <c r="H353" i="10"/>
  <c r="I353" i="10" s="1"/>
  <c r="J353" i="10" s="1"/>
  <c r="E353" i="10"/>
  <c r="H352" i="10"/>
  <c r="I352" i="10" s="1"/>
  <c r="J352" i="10" s="1"/>
  <c r="E352" i="10"/>
  <c r="H351" i="10"/>
  <c r="I351" i="10" s="1"/>
  <c r="J351" i="10" s="1"/>
  <c r="E351" i="10"/>
  <c r="H350" i="10"/>
  <c r="I350" i="10" s="1"/>
  <c r="J350" i="10" s="1"/>
  <c r="E350" i="10"/>
  <c r="H349" i="10"/>
  <c r="I349" i="10" s="1"/>
  <c r="J349" i="10" s="1"/>
  <c r="E349" i="10"/>
  <c r="H348" i="10"/>
  <c r="I348" i="10" s="1"/>
  <c r="J348" i="10" s="1"/>
  <c r="E348" i="10"/>
  <c r="H347" i="10"/>
  <c r="I347" i="10" s="1"/>
  <c r="J347" i="10" s="1"/>
  <c r="E347" i="10"/>
  <c r="H346" i="10"/>
  <c r="I346" i="10" s="1"/>
  <c r="J346" i="10" s="1"/>
  <c r="E346" i="10"/>
  <c r="H345" i="10"/>
  <c r="I345" i="10" s="1"/>
  <c r="J345" i="10" s="1"/>
  <c r="E345" i="10"/>
  <c r="H344" i="10"/>
  <c r="I344" i="10" s="1"/>
  <c r="J344" i="10" s="1"/>
  <c r="E344" i="10"/>
  <c r="H343" i="10"/>
  <c r="I343" i="10" s="1"/>
  <c r="J343" i="10" s="1"/>
  <c r="E343" i="10"/>
  <c r="H342" i="10"/>
  <c r="I342" i="10" s="1"/>
  <c r="J342" i="10" s="1"/>
  <c r="E342" i="10"/>
  <c r="H341" i="10"/>
  <c r="I341" i="10" s="1"/>
  <c r="J341" i="10" s="1"/>
  <c r="E341" i="10"/>
  <c r="H340" i="10"/>
  <c r="I340" i="10" s="1"/>
  <c r="J340" i="10" s="1"/>
  <c r="E340" i="10"/>
  <c r="H339" i="10"/>
  <c r="I339" i="10" s="1"/>
  <c r="J339" i="10" s="1"/>
  <c r="E339" i="10"/>
  <c r="H338" i="10"/>
  <c r="I338" i="10" s="1"/>
  <c r="J338" i="10" s="1"/>
  <c r="E338" i="10"/>
  <c r="H337" i="10"/>
  <c r="I337" i="10" s="1"/>
  <c r="J337" i="10" s="1"/>
  <c r="E337" i="10"/>
  <c r="H336" i="10"/>
  <c r="I336" i="10" s="1"/>
  <c r="J336" i="10" s="1"/>
  <c r="E336" i="10"/>
  <c r="H335" i="10"/>
  <c r="I335" i="10" s="1"/>
  <c r="J335" i="10" s="1"/>
  <c r="E335" i="10"/>
  <c r="H334" i="10"/>
  <c r="I334" i="10" s="1"/>
  <c r="J334" i="10" s="1"/>
  <c r="E334" i="10"/>
  <c r="H333" i="10"/>
  <c r="I333" i="10" s="1"/>
  <c r="J333" i="10" s="1"/>
  <c r="E333" i="10"/>
  <c r="H332" i="10"/>
  <c r="I332" i="10" s="1"/>
  <c r="J332" i="10" s="1"/>
  <c r="E332" i="10"/>
  <c r="H331" i="10"/>
  <c r="I331" i="10" s="1"/>
  <c r="J331" i="10" s="1"/>
  <c r="E331" i="10"/>
  <c r="H330" i="10"/>
  <c r="I330" i="10" s="1"/>
  <c r="J330" i="10" s="1"/>
  <c r="E330" i="10"/>
  <c r="H329" i="10"/>
  <c r="I329" i="10" s="1"/>
  <c r="J329" i="10" s="1"/>
  <c r="E329" i="10"/>
  <c r="H328" i="10"/>
  <c r="I328" i="10" s="1"/>
  <c r="J328" i="10" s="1"/>
  <c r="E328" i="10"/>
  <c r="H327" i="10"/>
  <c r="I327" i="10" s="1"/>
  <c r="J327" i="10" s="1"/>
  <c r="E327" i="10"/>
  <c r="H326" i="10"/>
  <c r="I326" i="10" s="1"/>
  <c r="J326" i="10" s="1"/>
  <c r="E326" i="10"/>
  <c r="H325" i="10"/>
  <c r="I325" i="10" s="1"/>
  <c r="J325" i="10" s="1"/>
  <c r="E325" i="10"/>
  <c r="H324" i="10"/>
  <c r="I324" i="10" s="1"/>
  <c r="J324" i="10" s="1"/>
  <c r="E324" i="10"/>
  <c r="H323" i="10"/>
  <c r="I323" i="10" s="1"/>
  <c r="J323" i="10" s="1"/>
  <c r="E323" i="10"/>
  <c r="H322" i="10"/>
  <c r="I322" i="10" s="1"/>
  <c r="J322" i="10" s="1"/>
  <c r="E322" i="10"/>
  <c r="H321" i="10"/>
  <c r="I321" i="10" s="1"/>
  <c r="J321" i="10" s="1"/>
  <c r="E321" i="10"/>
  <c r="H320" i="10"/>
  <c r="I320" i="10" s="1"/>
  <c r="J320" i="10" s="1"/>
  <c r="E320" i="10"/>
  <c r="H319" i="10"/>
  <c r="I319" i="10" s="1"/>
  <c r="J319" i="10" s="1"/>
  <c r="E319" i="10"/>
  <c r="H318" i="10"/>
  <c r="I318" i="10" s="1"/>
  <c r="J318" i="10" s="1"/>
  <c r="E318" i="10"/>
  <c r="H317" i="10"/>
  <c r="I317" i="10" s="1"/>
  <c r="J317" i="10" s="1"/>
  <c r="E317" i="10"/>
  <c r="H316" i="10"/>
  <c r="I316" i="10" s="1"/>
  <c r="J316" i="10" s="1"/>
  <c r="E316" i="10"/>
  <c r="H315" i="10"/>
  <c r="I315" i="10" s="1"/>
  <c r="J315" i="10" s="1"/>
  <c r="E315" i="10"/>
  <c r="H314" i="10"/>
  <c r="I314" i="10" s="1"/>
  <c r="J314" i="10" s="1"/>
  <c r="E314" i="10"/>
  <c r="H313" i="10"/>
  <c r="I313" i="10" s="1"/>
  <c r="J313" i="10" s="1"/>
  <c r="E313" i="10"/>
  <c r="H312" i="10"/>
  <c r="I312" i="10" s="1"/>
  <c r="J312" i="10" s="1"/>
  <c r="E312" i="10"/>
  <c r="H311" i="10"/>
  <c r="I311" i="10" s="1"/>
  <c r="J311" i="10" s="1"/>
  <c r="E311" i="10"/>
  <c r="H310" i="10"/>
  <c r="I310" i="10" s="1"/>
  <c r="J310" i="10" s="1"/>
  <c r="E310" i="10"/>
  <c r="H309" i="10"/>
  <c r="I309" i="10" s="1"/>
  <c r="J309" i="10" s="1"/>
  <c r="E309" i="10"/>
  <c r="H308" i="10"/>
  <c r="I308" i="10" s="1"/>
  <c r="J308" i="10" s="1"/>
  <c r="E308" i="10"/>
  <c r="H307" i="10"/>
  <c r="I307" i="10" s="1"/>
  <c r="J307" i="10" s="1"/>
  <c r="E307" i="10"/>
  <c r="H306" i="10"/>
  <c r="I306" i="10" s="1"/>
  <c r="J306" i="10" s="1"/>
  <c r="E306" i="10"/>
  <c r="H305" i="10"/>
  <c r="I305" i="10" s="1"/>
  <c r="J305" i="10" s="1"/>
  <c r="E305" i="10"/>
  <c r="H304" i="10"/>
  <c r="I304" i="10" s="1"/>
  <c r="J304" i="10" s="1"/>
  <c r="E304" i="10"/>
  <c r="H303" i="10"/>
  <c r="I303" i="10" s="1"/>
  <c r="J303" i="10" s="1"/>
  <c r="E303" i="10"/>
  <c r="H302" i="10"/>
  <c r="I302" i="10" s="1"/>
  <c r="J302" i="10" s="1"/>
  <c r="E302" i="10"/>
  <c r="H301" i="10"/>
  <c r="I301" i="10" s="1"/>
  <c r="J301" i="10" s="1"/>
  <c r="E301" i="10"/>
  <c r="H300" i="10"/>
  <c r="I300" i="10" s="1"/>
  <c r="J300" i="10" s="1"/>
  <c r="E300" i="10"/>
  <c r="H299" i="10"/>
  <c r="I299" i="10" s="1"/>
  <c r="J299" i="10" s="1"/>
  <c r="E299" i="10"/>
  <c r="H298" i="10"/>
  <c r="I298" i="10" s="1"/>
  <c r="J298" i="10" s="1"/>
  <c r="E298" i="10"/>
  <c r="H297" i="10"/>
  <c r="I297" i="10" s="1"/>
  <c r="J297" i="10" s="1"/>
  <c r="E297" i="10"/>
  <c r="H296" i="10"/>
  <c r="I296" i="10" s="1"/>
  <c r="J296" i="10" s="1"/>
  <c r="E296" i="10"/>
  <c r="H295" i="10"/>
  <c r="I295" i="10" s="1"/>
  <c r="J295" i="10" s="1"/>
  <c r="E295" i="10"/>
  <c r="H294" i="10"/>
  <c r="I294" i="10" s="1"/>
  <c r="J294" i="10" s="1"/>
  <c r="E294" i="10"/>
  <c r="H293" i="10"/>
  <c r="I293" i="10" s="1"/>
  <c r="J293" i="10" s="1"/>
  <c r="E293" i="10"/>
  <c r="H292" i="10"/>
  <c r="I292" i="10" s="1"/>
  <c r="J292" i="10" s="1"/>
  <c r="E292" i="10"/>
  <c r="H291" i="10"/>
  <c r="I291" i="10" s="1"/>
  <c r="J291" i="10" s="1"/>
  <c r="E291" i="10"/>
  <c r="H290" i="10"/>
  <c r="I290" i="10" s="1"/>
  <c r="J290" i="10" s="1"/>
  <c r="E290" i="10"/>
  <c r="H289" i="10"/>
  <c r="I289" i="10" s="1"/>
  <c r="J289" i="10" s="1"/>
  <c r="E289" i="10"/>
  <c r="H288" i="10"/>
  <c r="I288" i="10" s="1"/>
  <c r="J288" i="10" s="1"/>
  <c r="E288" i="10"/>
  <c r="H287" i="10"/>
  <c r="I287" i="10" s="1"/>
  <c r="J287" i="10" s="1"/>
  <c r="E287" i="10"/>
  <c r="H286" i="10"/>
  <c r="I286" i="10" s="1"/>
  <c r="J286" i="10" s="1"/>
  <c r="E286" i="10"/>
  <c r="H285" i="10"/>
  <c r="I285" i="10" s="1"/>
  <c r="J285" i="10" s="1"/>
  <c r="E285" i="10"/>
  <c r="H284" i="10"/>
  <c r="I284" i="10" s="1"/>
  <c r="J284" i="10" s="1"/>
  <c r="E284" i="10"/>
  <c r="H283" i="10"/>
  <c r="I283" i="10" s="1"/>
  <c r="J283" i="10" s="1"/>
  <c r="E283" i="10"/>
  <c r="H282" i="10"/>
  <c r="I282" i="10" s="1"/>
  <c r="J282" i="10" s="1"/>
  <c r="E282" i="10"/>
  <c r="H281" i="10"/>
  <c r="I281" i="10" s="1"/>
  <c r="J281" i="10" s="1"/>
  <c r="E281" i="10"/>
  <c r="H280" i="10"/>
  <c r="I280" i="10" s="1"/>
  <c r="J280" i="10" s="1"/>
  <c r="E280" i="10"/>
  <c r="H279" i="10"/>
  <c r="I279" i="10" s="1"/>
  <c r="J279" i="10" s="1"/>
  <c r="E279" i="10"/>
  <c r="H278" i="10"/>
  <c r="I278" i="10" s="1"/>
  <c r="J278" i="10" s="1"/>
  <c r="E278" i="10"/>
  <c r="H277" i="10"/>
  <c r="I277" i="10" s="1"/>
  <c r="J277" i="10" s="1"/>
  <c r="E277" i="10"/>
  <c r="H276" i="10"/>
  <c r="I276" i="10" s="1"/>
  <c r="J276" i="10" s="1"/>
  <c r="E276" i="10"/>
  <c r="H275" i="10"/>
  <c r="I275" i="10" s="1"/>
  <c r="J275" i="10" s="1"/>
  <c r="E275" i="10"/>
  <c r="H274" i="10"/>
  <c r="I274" i="10" s="1"/>
  <c r="J274" i="10" s="1"/>
  <c r="E274" i="10"/>
  <c r="H273" i="10"/>
  <c r="I273" i="10" s="1"/>
  <c r="J273" i="10" s="1"/>
  <c r="E273" i="10"/>
  <c r="H272" i="10"/>
  <c r="I272" i="10" s="1"/>
  <c r="J272" i="10" s="1"/>
  <c r="E272" i="10"/>
  <c r="H271" i="10"/>
  <c r="I271" i="10" s="1"/>
  <c r="J271" i="10" s="1"/>
  <c r="E271" i="10"/>
  <c r="H270" i="10"/>
  <c r="I270" i="10" s="1"/>
  <c r="J270" i="10" s="1"/>
  <c r="E270" i="10"/>
  <c r="H269" i="10"/>
  <c r="I269" i="10" s="1"/>
  <c r="J269" i="10" s="1"/>
  <c r="E269" i="10"/>
  <c r="H268" i="10"/>
  <c r="I268" i="10" s="1"/>
  <c r="J268" i="10" s="1"/>
  <c r="E268" i="10"/>
  <c r="H267" i="10"/>
  <c r="I267" i="10" s="1"/>
  <c r="J267" i="10" s="1"/>
  <c r="E267" i="10"/>
  <c r="H266" i="10"/>
  <c r="I266" i="10" s="1"/>
  <c r="J266" i="10" s="1"/>
  <c r="E266" i="10"/>
  <c r="H265" i="10"/>
  <c r="I265" i="10" s="1"/>
  <c r="J265" i="10" s="1"/>
  <c r="E265" i="10"/>
  <c r="H264" i="10"/>
  <c r="I264" i="10" s="1"/>
  <c r="J264" i="10" s="1"/>
  <c r="E264" i="10"/>
  <c r="H263" i="10"/>
  <c r="I263" i="10" s="1"/>
  <c r="J263" i="10" s="1"/>
  <c r="E263" i="10"/>
  <c r="H262" i="10"/>
  <c r="I262" i="10" s="1"/>
  <c r="J262" i="10" s="1"/>
  <c r="E262" i="10"/>
  <c r="H261" i="10"/>
  <c r="I261" i="10" s="1"/>
  <c r="J261" i="10" s="1"/>
  <c r="E261" i="10"/>
  <c r="H260" i="10"/>
  <c r="I260" i="10" s="1"/>
  <c r="J260" i="10" s="1"/>
  <c r="E260" i="10"/>
  <c r="H259" i="10"/>
  <c r="I259" i="10" s="1"/>
  <c r="J259" i="10" s="1"/>
  <c r="E259" i="10"/>
  <c r="H258" i="10"/>
  <c r="I258" i="10" s="1"/>
  <c r="J258" i="10" s="1"/>
  <c r="E258" i="10"/>
  <c r="H257" i="10"/>
  <c r="I257" i="10" s="1"/>
  <c r="J257" i="10" s="1"/>
  <c r="E257" i="10"/>
  <c r="H256" i="10"/>
  <c r="I256" i="10" s="1"/>
  <c r="J256" i="10" s="1"/>
  <c r="E256" i="10"/>
  <c r="H255" i="10"/>
  <c r="I255" i="10" s="1"/>
  <c r="J255" i="10" s="1"/>
  <c r="E255" i="10"/>
  <c r="H254" i="10"/>
  <c r="I254" i="10" s="1"/>
  <c r="J254" i="10" s="1"/>
  <c r="E254" i="10"/>
  <c r="H253" i="10"/>
  <c r="I253" i="10" s="1"/>
  <c r="J253" i="10" s="1"/>
  <c r="E253" i="10"/>
  <c r="H252" i="10"/>
  <c r="I252" i="10" s="1"/>
  <c r="J252" i="10" s="1"/>
  <c r="E252" i="10"/>
  <c r="H251" i="10"/>
  <c r="I251" i="10" s="1"/>
  <c r="J251" i="10" s="1"/>
  <c r="E251" i="10"/>
  <c r="H250" i="10"/>
  <c r="I250" i="10" s="1"/>
  <c r="J250" i="10" s="1"/>
  <c r="E250" i="10"/>
  <c r="H249" i="10"/>
  <c r="I249" i="10" s="1"/>
  <c r="J249" i="10" s="1"/>
  <c r="E249" i="10"/>
  <c r="H248" i="10"/>
  <c r="I248" i="10" s="1"/>
  <c r="J248" i="10" s="1"/>
  <c r="E248" i="10"/>
  <c r="H247" i="10"/>
  <c r="I247" i="10" s="1"/>
  <c r="J247" i="10" s="1"/>
  <c r="E247" i="10"/>
  <c r="H246" i="10"/>
  <c r="I246" i="10" s="1"/>
  <c r="J246" i="10" s="1"/>
  <c r="E246" i="10"/>
  <c r="H245" i="10"/>
  <c r="I245" i="10" s="1"/>
  <c r="J245" i="10" s="1"/>
  <c r="E245" i="10"/>
  <c r="H244" i="10"/>
  <c r="I244" i="10" s="1"/>
  <c r="J244" i="10" s="1"/>
  <c r="E244" i="10"/>
  <c r="H243" i="10"/>
  <c r="I243" i="10" s="1"/>
  <c r="J243" i="10" s="1"/>
  <c r="E243" i="10"/>
  <c r="H242" i="10"/>
  <c r="I242" i="10" s="1"/>
  <c r="J242" i="10" s="1"/>
  <c r="E242" i="10"/>
  <c r="H241" i="10"/>
  <c r="I241" i="10" s="1"/>
  <c r="J241" i="10" s="1"/>
  <c r="E241" i="10"/>
  <c r="H240" i="10"/>
  <c r="I240" i="10" s="1"/>
  <c r="J240" i="10" s="1"/>
  <c r="E240" i="10"/>
  <c r="H239" i="10"/>
  <c r="I239" i="10" s="1"/>
  <c r="J239" i="10" s="1"/>
  <c r="E239" i="10"/>
  <c r="H238" i="10"/>
  <c r="I238" i="10" s="1"/>
  <c r="J238" i="10" s="1"/>
  <c r="E238" i="10"/>
  <c r="H237" i="10"/>
  <c r="I237" i="10" s="1"/>
  <c r="J237" i="10" s="1"/>
  <c r="E237" i="10"/>
  <c r="H236" i="10"/>
  <c r="I236" i="10" s="1"/>
  <c r="J236" i="10" s="1"/>
  <c r="E236" i="10"/>
  <c r="H235" i="10"/>
  <c r="I235" i="10" s="1"/>
  <c r="J235" i="10" s="1"/>
  <c r="E235" i="10"/>
  <c r="H234" i="10"/>
  <c r="I234" i="10" s="1"/>
  <c r="J234" i="10" s="1"/>
  <c r="E234" i="10"/>
  <c r="H233" i="10"/>
  <c r="I233" i="10" s="1"/>
  <c r="J233" i="10" s="1"/>
  <c r="E233" i="10"/>
  <c r="H232" i="10"/>
  <c r="I232" i="10" s="1"/>
  <c r="J232" i="10" s="1"/>
  <c r="E232" i="10"/>
  <c r="H231" i="10"/>
  <c r="I231" i="10" s="1"/>
  <c r="J231" i="10" s="1"/>
  <c r="E231" i="10"/>
  <c r="H230" i="10"/>
  <c r="I230" i="10" s="1"/>
  <c r="J230" i="10" s="1"/>
  <c r="E230" i="10"/>
  <c r="H229" i="10"/>
  <c r="I229" i="10" s="1"/>
  <c r="J229" i="10" s="1"/>
  <c r="E229" i="10"/>
  <c r="H228" i="10"/>
  <c r="I228" i="10" s="1"/>
  <c r="J228" i="10" s="1"/>
  <c r="E228" i="10"/>
  <c r="H227" i="10"/>
  <c r="I227" i="10" s="1"/>
  <c r="J227" i="10" s="1"/>
  <c r="E227" i="10"/>
  <c r="H226" i="10"/>
  <c r="I226" i="10" s="1"/>
  <c r="J226" i="10" s="1"/>
  <c r="E226" i="10"/>
  <c r="H225" i="10"/>
  <c r="I225" i="10" s="1"/>
  <c r="J225" i="10" s="1"/>
  <c r="E225" i="10"/>
  <c r="H224" i="10"/>
  <c r="I224" i="10" s="1"/>
  <c r="J224" i="10" s="1"/>
  <c r="E224" i="10"/>
  <c r="H223" i="10"/>
  <c r="I223" i="10" s="1"/>
  <c r="J223" i="10" s="1"/>
  <c r="E223" i="10"/>
  <c r="H222" i="10"/>
  <c r="I222" i="10" s="1"/>
  <c r="J222" i="10" s="1"/>
  <c r="E222" i="10"/>
  <c r="H221" i="10"/>
  <c r="I221" i="10" s="1"/>
  <c r="J221" i="10" s="1"/>
  <c r="E221" i="10"/>
  <c r="H220" i="10"/>
  <c r="I220" i="10" s="1"/>
  <c r="J220" i="10" s="1"/>
  <c r="E220" i="10"/>
  <c r="H219" i="10"/>
  <c r="I219" i="10" s="1"/>
  <c r="J219" i="10" s="1"/>
  <c r="E219" i="10"/>
  <c r="H218" i="10"/>
  <c r="I218" i="10" s="1"/>
  <c r="J218" i="10" s="1"/>
  <c r="E218" i="10"/>
  <c r="H217" i="10"/>
  <c r="I217" i="10" s="1"/>
  <c r="J217" i="10" s="1"/>
  <c r="E217" i="10"/>
  <c r="H216" i="10"/>
  <c r="I216" i="10" s="1"/>
  <c r="J216" i="10" s="1"/>
  <c r="E216" i="10"/>
  <c r="H215" i="10"/>
  <c r="I215" i="10" s="1"/>
  <c r="J215" i="10" s="1"/>
  <c r="E215" i="10"/>
  <c r="H214" i="10"/>
  <c r="I214" i="10" s="1"/>
  <c r="J214" i="10" s="1"/>
  <c r="E214" i="10"/>
  <c r="H213" i="10"/>
  <c r="I213" i="10" s="1"/>
  <c r="J213" i="10" s="1"/>
  <c r="E213" i="10"/>
  <c r="H212" i="10"/>
  <c r="I212" i="10" s="1"/>
  <c r="J212" i="10" s="1"/>
  <c r="E212" i="10"/>
  <c r="H211" i="10"/>
  <c r="I211" i="10" s="1"/>
  <c r="J211" i="10" s="1"/>
  <c r="E211" i="10"/>
  <c r="H210" i="10"/>
  <c r="I210" i="10" s="1"/>
  <c r="J210" i="10" s="1"/>
  <c r="E210" i="10"/>
  <c r="H209" i="10"/>
  <c r="I209" i="10" s="1"/>
  <c r="J209" i="10" s="1"/>
  <c r="E209" i="10"/>
  <c r="H208" i="10"/>
  <c r="I208" i="10" s="1"/>
  <c r="J208" i="10" s="1"/>
  <c r="E208" i="10"/>
  <c r="H207" i="10"/>
  <c r="I207" i="10" s="1"/>
  <c r="J207" i="10" s="1"/>
  <c r="E207" i="10"/>
  <c r="H206" i="10"/>
  <c r="I206" i="10" s="1"/>
  <c r="J206" i="10" s="1"/>
  <c r="E206" i="10"/>
  <c r="H205" i="10"/>
  <c r="I205" i="10" s="1"/>
  <c r="J205" i="10" s="1"/>
  <c r="E205" i="10"/>
  <c r="H204" i="10"/>
  <c r="I204" i="10" s="1"/>
  <c r="J204" i="10" s="1"/>
  <c r="E204" i="10"/>
  <c r="H203" i="10"/>
  <c r="I203" i="10" s="1"/>
  <c r="J203" i="10" s="1"/>
  <c r="E203" i="10"/>
  <c r="H202" i="10"/>
  <c r="I202" i="10" s="1"/>
  <c r="J202" i="10" s="1"/>
  <c r="E202" i="10"/>
  <c r="H201" i="10"/>
  <c r="I201" i="10" s="1"/>
  <c r="J201" i="10" s="1"/>
  <c r="E201" i="10"/>
  <c r="H200" i="10"/>
  <c r="I200" i="10" s="1"/>
  <c r="J200" i="10" s="1"/>
  <c r="E200" i="10"/>
  <c r="H199" i="10"/>
  <c r="I199" i="10" s="1"/>
  <c r="J199" i="10" s="1"/>
  <c r="E199" i="10"/>
  <c r="H198" i="10"/>
  <c r="I198" i="10" s="1"/>
  <c r="J198" i="10" s="1"/>
  <c r="E198" i="10"/>
  <c r="H197" i="10"/>
  <c r="I197" i="10" s="1"/>
  <c r="J197" i="10" s="1"/>
  <c r="E197" i="10"/>
  <c r="H196" i="10"/>
  <c r="I196" i="10" s="1"/>
  <c r="J196" i="10" s="1"/>
  <c r="E196" i="10"/>
  <c r="H195" i="10"/>
  <c r="I195" i="10" s="1"/>
  <c r="J195" i="10" s="1"/>
  <c r="E195" i="10"/>
  <c r="H194" i="10"/>
  <c r="I194" i="10" s="1"/>
  <c r="J194" i="10" s="1"/>
  <c r="E194" i="10"/>
  <c r="H193" i="10"/>
  <c r="I193" i="10" s="1"/>
  <c r="J193" i="10" s="1"/>
  <c r="E193" i="10"/>
  <c r="H192" i="10"/>
  <c r="I192" i="10" s="1"/>
  <c r="J192" i="10" s="1"/>
  <c r="E192" i="10"/>
  <c r="H191" i="10"/>
  <c r="I191" i="10" s="1"/>
  <c r="J191" i="10" s="1"/>
  <c r="E191" i="10"/>
  <c r="H190" i="10"/>
  <c r="I190" i="10" s="1"/>
  <c r="J190" i="10" s="1"/>
  <c r="E190" i="10"/>
  <c r="H189" i="10"/>
  <c r="I189" i="10" s="1"/>
  <c r="J189" i="10" s="1"/>
  <c r="E189" i="10"/>
  <c r="H188" i="10"/>
  <c r="I188" i="10" s="1"/>
  <c r="J188" i="10" s="1"/>
  <c r="E188" i="10"/>
  <c r="H187" i="10"/>
  <c r="I187" i="10" s="1"/>
  <c r="J187" i="10" s="1"/>
  <c r="E187" i="10"/>
  <c r="H186" i="10"/>
  <c r="I186" i="10" s="1"/>
  <c r="J186" i="10" s="1"/>
  <c r="E186" i="10"/>
  <c r="H185" i="10"/>
  <c r="I185" i="10" s="1"/>
  <c r="J185" i="10" s="1"/>
  <c r="E185" i="10"/>
  <c r="H184" i="10"/>
  <c r="I184" i="10" s="1"/>
  <c r="J184" i="10" s="1"/>
  <c r="E184" i="10"/>
  <c r="H183" i="10"/>
  <c r="I183" i="10" s="1"/>
  <c r="J183" i="10" s="1"/>
  <c r="E183" i="10"/>
  <c r="H182" i="10"/>
  <c r="I182" i="10" s="1"/>
  <c r="J182" i="10" s="1"/>
  <c r="E182" i="10"/>
  <c r="H181" i="10"/>
  <c r="I181" i="10" s="1"/>
  <c r="J181" i="10" s="1"/>
  <c r="E181" i="10"/>
  <c r="H180" i="10"/>
  <c r="I180" i="10" s="1"/>
  <c r="J180" i="10" s="1"/>
  <c r="E180" i="10"/>
  <c r="H179" i="10"/>
  <c r="I179" i="10" s="1"/>
  <c r="J179" i="10" s="1"/>
  <c r="E179" i="10"/>
  <c r="H178" i="10"/>
  <c r="I178" i="10" s="1"/>
  <c r="J178" i="10" s="1"/>
  <c r="E178" i="10"/>
  <c r="H177" i="10"/>
  <c r="I177" i="10" s="1"/>
  <c r="J177" i="10" s="1"/>
  <c r="E177" i="10"/>
  <c r="H176" i="10"/>
  <c r="I176" i="10" s="1"/>
  <c r="J176" i="10" s="1"/>
  <c r="E176" i="10"/>
  <c r="H175" i="10"/>
  <c r="I175" i="10" s="1"/>
  <c r="J175" i="10" s="1"/>
  <c r="E175" i="10"/>
  <c r="H174" i="10"/>
  <c r="I174" i="10" s="1"/>
  <c r="J174" i="10" s="1"/>
  <c r="E174" i="10"/>
  <c r="H173" i="10"/>
  <c r="I173" i="10" s="1"/>
  <c r="J173" i="10" s="1"/>
  <c r="E173" i="10"/>
  <c r="H172" i="10"/>
  <c r="I172" i="10" s="1"/>
  <c r="J172" i="10" s="1"/>
  <c r="E172" i="10"/>
  <c r="H171" i="10"/>
  <c r="I171" i="10" s="1"/>
  <c r="J171" i="10" s="1"/>
  <c r="E171" i="10"/>
  <c r="H170" i="10"/>
  <c r="I170" i="10" s="1"/>
  <c r="J170" i="10" s="1"/>
  <c r="E170" i="10"/>
  <c r="H169" i="10"/>
  <c r="I169" i="10" s="1"/>
  <c r="J169" i="10" s="1"/>
  <c r="E169" i="10"/>
  <c r="H168" i="10"/>
  <c r="I168" i="10" s="1"/>
  <c r="J168" i="10" s="1"/>
  <c r="E168" i="10"/>
  <c r="H167" i="10"/>
  <c r="I167" i="10" s="1"/>
  <c r="J167" i="10" s="1"/>
  <c r="E167" i="10"/>
  <c r="H166" i="10"/>
  <c r="I166" i="10" s="1"/>
  <c r="J166" i="10" s="1"/>
  <c r="E166" i="10"/>
  <c r="H165" i="10"/>
  <c r="I165" i="10" s="1"/>
  <c r="J165" i="10" s="1"/>
  <c r="E165" i="10"/>
  <c r="H164" i="10"/>
  <c r="I164" i="10" s="1"/>
  <c r="J164" i="10" s="1"/>
  <c r="E164" i="10"/>
  <c r="H163" i="10"/>
  <c r="I163" i="10" s="1"/>
  <c r="J163" i="10" s="1"/>
  <c r="E163" i="10"/>
  <c r="H162" i="10"/>
  <c r="I162" i="10" s="1"/>
  <c r="E162" i="10"/>
  <c r="H161" i="10"/>
  <c r="I161" i="10" s="1"/>
  <c r="J161" i="10" s="1"/>
  <c r="E161" i="10"/>
  <c r="H160" i="10"/>
  <c r="I160" i="10" s="1"/>
  <c r="J160" i="10" s="1"/>
  <c r="E160" i="10"/>
  <c r="H159" i="10"/>
  <c r="I159" i="10" s="1"/>
  <c r="J159" i="10" s="1"/>
  <c r="E159" i="10"/>
  <c r="H158" i="10"/>
  <c r="I158" i="10" s="1"/>
  <c r="J158" i="10" s="1"/>
  <c r="E158" i="10"/>
  <c r="H157" i="10"/>
  <c r="I157" i="10" s="1"/>
  <c r="J157" i="10" s="1"/>
  <c r="E157" i="10"/>
  <c r="H156" i="10"/>
  <c r="I156" i="10" s="1"/>
  <c r="J156" i="10" s="1"/>
  <c r="E156" i="10"/>
  <c r="H155" i="10"/>
  <c r="I155" i="10" s="1"/>
  <c r="J155" i="10" s="1"/>
  <c r="E155" i="10"/>
  <c r="H154" i="10"/>
  <c r="I154" i="10" s="1"/>
  <c r="J154" i="10" s="1"/>
  <c r="E154" i="10"/>
  <c r="H153" i="10"/>
  <c r="I153" i="10" s="1"/>
  <c r="J153" i="10" s="1"/>
  <c r="E153" i="10"/>
  <c r="H152" i="10"/>
  <c r="I152" i="10" s="1"/>
  <c r="J152" i="10" s="1"/>
  <c r="E152" i="10"/>
  <c r="H151" i="10"/>
  <c r="I151" i="10" s="1"/>
  <c r="J151" i="10" s="1"/>
  <c r="E151" i="10"/>
  <c r="H150" i="10"/>
  <c r="I150" i="10" s="1"/>
  <c r="J150" i="10" s="1"/>
  <c r="E150" i="10"/>
  <c r="H149" i="10"/>
  <c r="I149" i="10" s="1"/>
  <c r="J149" i="10" s="1"/>
  <c r="E149" i="10"/>
  <c r="H148" i="10"/>
  <c r="I148" i="10" s="1"/>
  <c r="J148" i="10" s="1"/>
  <c r="E148" i="10"/>
  <c r="H147" i="10"/>
  <c r="I147" i="10" s="1"/>
  <c r="J147" i="10" s="1"/>
  <c r="E147" i="10"/>
  <c r="H146" i="10"/>
  <c r="I146" i="10" s="1"/>
  <c r="J146" i="10" s="1"/>
  <c r="E146" i="10"/>
  <c r="H145" i="10"/>
  <c r="I145" i="10" s="1"/>
  <c r="J145" i="10" s="1"/>
  <c r="E145" i="10"/>
  <c r="H144" i="10"/>
  <c r="I144" i="10" s="1"/>
  <c r="J144" i="10" s="1"/>
  <c r="E144" i="10"/>
  <c r="H143" i="10"/>
  <c r="I143" i="10" s="1"/>
  <c r="J143" i="10" s="1"/>
  <c r="E143" i="10"/>
  <c r="H142" i="10"/>
  <c r="I142" i="10" s="1"/>
  <c r="J142" i="10" s="1"/>
  <c r="E142" i="10"/>
  <c r="H141" i="10"/>
  <c r="I141" i="10" s="1"/>
  <c r="J141" i="10" s="1"/>
  <c r="E141" i="10"/>
  <c r="H140" i="10"/>
  <c r="I140" i="10" s="1"/>
  <c r="J140" i="10" s="1"/>
  <c r="E140" i="10"/>
  <c r="H139" i="10"/>
  <c r="I139" i="10" s="1"/>
  <c r="J139" i="10" s="1"/>
  <c r="E139" i="10"/>
  <c r="H138" i="10"/>
  <c r="I138" i="10" s="1"/>
  <c r="J138" i="10" s="1"/>
  <c r="E138" i="10"/>
  <c r="H137" i="10"/>
  <c r="I137" i="10" s="1"/>
  <c r="J137" i="10" s="1"/>
  <c r="E137" i="10"/>
  <c r="H136" i="10"/>
  <c r="I136" i="10" s="1"/>
  <c r="J136" i="10" s="1"/>
  <c r="E136" i="10"/>
  <c r="H135" i="10"/>
  <c r="I135" i="10" s="1"/>
  <c r="J135" i="10" s="1"/>
  <c r="E135" i="10"/>
  <c r="H134" i="10"/>
  <c r="I134" i="10" s="1"/>
  <c r="J134" i="10" s="1"/>
  <c r="E134" i="10"/>
  <c r="H133" i="10"/>
  <c r="I133" i="10" s="1"/>
  <c r="J133" i="10" s="1"/>
  <c r="E133" i="10"/>
  <c r="H132" i="10"/>
  <c r="I132" i="10" s="1"/>
  <c r="J132" i="10" s="1"/>
  <c r="E132" i="10"/>
  <c r="H131" i="10"/>
  <c r="I131" i="10" s="1"/>
  <c r="J131" i="10" s="1"/>
  <c r="E131" i="10"/>
  <c r="H130" i="10"/>
  <c r="I130" i="10" s="1"/>
  <c r="J130" i="10" s="1"/>
  <c r="E130" i="10"/>
  <c r="H129" i="10"/>
  <c r="I129" i="10" s="1"/>
  <c r="J129" i="10" s="1"/>
  <c r="E129" i="10"/>
  <c r="H128" i="10"/>
  <c r="I128" i="10" s="1"/>
  <c r="J128" i="10" s="1"/>
  <c r="E128" i="10"/>
  <c r="H127" i="10"/>
  <c r="I127" i="10" s="1"/>
  <c r="J127" i="10" s="1"/>
  <c r="E127" i="10"/>
  <c r="H126" i="10"/>
  <c r="I126" i="10" s="1"/>
  <c r="J126" i="10" s="1"/>
  <c r="E126" i="10"/>
  <c r="H125" i="10"/>
  <c r="I125" i="10" s="1"/>
  <c r="J125" i="10" s="1"/>
  <c r="E125" i="10"/>
  <c r="H124" i="10"/>
  <c r="I124" i="10" s="1"/>
  <c r="J124" i="10" s="1"/>
  <c r="E124" i="10"/>
  <c r="H123" i="10"/>
  <c r="I123" i="10" s="1"/>
  <c r="J123" i="10" s="1"/>
  <c r="E123" i="10"/>
  <c r="H122" i="10"/>
  <c r="I122" i="10" s="1"/>
  <c r="J122" i="10" s="1"/>
  <c r="E122" i="10"/>
  <c r="H121" i="10"/>
  <c r="I121" i="10" s="1"/>
  <c r="J121" i="10" s="1"/>
  <c r="E121" i="10"/>
  <c r="H120" i="10"/>
  <c r="I120" i="10" s="1"/>
  <c r="J120" i="10" s="1"/>
  <c r="E120" i="10"/>
  <c r="H119" i="10"/>
  <c r="I119" i="10" s="1"/>
  <c r="J119" i="10" s="1"/>
  <c r="E119" i="10"/>
  <c r="H118" i="10"/>
  <c r="I118" i="10" s="1"/>
  <c r="J118" i="10" s="1"/>
  <c r="E118" i="10"/>
  <c r="H117" i="10"/>
  <c r="I117" i="10" s="1"/>
  <c r="J117" i="10" s="1"/>
  <c r="E117" i="10"/>
  <c r="H116" i="10"/>
  <c r="I116" i="10" s="1"/>
  <c r="J116" i="10" s="1"/>
  <c r="E116" i="10"/>
  <c r="H115" i="10"/>
  <c r="I115" i="10" s="1"/>
  <c r="J115" i="10" s="1"/>
  <c r="E115" i="10"/>
  <c r="H114" i="10"/>
  <c r="I114" i="10" s="1"/>
  <c r="J114" i="10" s="1"/>
  <c r="E114" i="10"/>
  <c r="H113" i="10"/>
  <c r="I113" i="10" s="1"/>
  <c r="J113" i="10" s="1"/>
  <c r="E113" i="10"/>
  <c r="H112" i="10"/>
  <c r="I112" i="10" s="1"/>
  <c r="J112" i="10" s="1"/>
  <c r="E112" i="10"/>
  <c r="H111" i="10"/>
  <c r="I111" i="10" s="1"/>
  <c r="J111" i="10" s="1"/>
  <c r="E111" i="10"/>
  <c r="H110" i="10"/>
  <c r="I110" i="10" s="1"/>
  <c r="J110" i="10" s="1"/>
  <c r="E110" i="10"/>
  <c r="H109" i="10"/>
  <c r="I109" i="10" s="1"/>
  <c r="J109" i="10" s="1"/>
  <c r="E109" i="10"/>
  <c r="H108" i="10"/>
  <c r="I108" i="10" s="1"/>
  <c r="J108" i="10" s="1"/>
  <c r="E108" i="10"/>
  <c r="H107" i="10"/>
  <c r="I107" i="10" s="1"/>
  <c r="J107" i="10" s="1"/>
  <c r="E107" i="10"/>
  <c r="H106" i="10"/>
  <c r="I106" i="10" s="1"/>
  <c r="J106" i="10" s="1"/>
  <c r="E106" i="10"/>
  <c r="H105" i="10"/>
  <c r="I105" i="10" s="1"/>
  <c r="J105" i="10" s="1"/>
  <c r="E105" i="10"/>
  <c r="H104" i="10"/>
  <c r="I104" i="10" s="1"/>
  <c r="J104" i="10" s="1"/>
  <c r="E104" i="10"/>
  <c r="H103" i="10"/>
  <c r="I103" i="10" s="1"/>
  <c r="J103" i="10" s="1"/>
  <c r="E103" i="10"/>
  <c r="H102" i="10"/>
  <c r="I102" i="10" s="1"/>
  <c r="J102" i="10" s="1"/>
  <c r="E102" i="10"/>
  <c r="H101" i="10"/>
  <c r="I101" i="10" s="1"/>
  <c r="J101" i="10" s="1"/>
  <c r="E101" i="10"/>
  <c r="H100" i="10"/>
  <c r="I100" i="10" s="1"/>
  <c r="J100" i="10" s="1"/>
  <c r="E100" i="10"/>
  <c r="H99" i="10"/>
  <c r="I99" i="10" s="1"/>
  <c r="J99" i="10" s="1"/>
  <c r="E99" i="10"/>
  <c r="H98" i="10"/>
  <c r="I98" i="10" s="1"/>
  <c r="J98" i="10" s="1"/>
  <c r="E98" i="10"/>
  <c r="H97" i="10"/>
  <c r="I97" i="10" s="1"/>
  <c r="J97" i="10" s="1"/>
  <c r="E97" i="10"/>
  <c r="H96" i="10"/>
  <c r="I96" i="10" s="1"/>
  <c r="J96" i="10" s="1"/>
  <c r="E96" i="10"/>
  <c r="H95" i="10"/>
  <c r="I95" i="10" s="1"/>
  <c r="J95" i="10" s="1"/>
  <c r="E95" i="10"/>
  <c r="H94" i="10"/>
  <c r="I94" i="10" s="1"/>
  <c r="J94" i="10" s="1"/>
  <c r="E94" i="10"/>
  <c r="H93" i="10"/>
  <c r="I93" i="10" s="1"/>
  <c r="J93" i="10" s="1"/>
  <c r="E93" i="10"/>
  <c r="H92" i="10"/>
  <c r="I92" i="10" s="1"/>
  <c r="J92" i="10" s="1"/>
  <c r="E92" i="10"/>
  <c r="H91" i="10"/>
  <c r="I91" i="10" s="1"/>
  <c r="J91" i="10" s="1"/>
  <c r="E91" i="10"/>
  <c r="H90" i="10"/>
  <c r="I90" i="10" s="1"/>
  <c r="J90" i="10" s="1"/>
  <c r="E90" i="10"/>
  <c r="H89" i="10"/>
  <c r="I89" i="10" s="1"/>
  <c r="J89" i="10" s="1"/>
  <c r="E89" i="10"/>
  <c r="H88" i="10"/>
  <c r="I88" i="10" s="1"/>
  <c r="J88" i="10" s="1"/>
  <c r="E88" i="10"/>
  <c r="H87" i="10"/>
  <c r="I87" i="10" s="1"/>
  <c r="J87" i="10" s="1"/>
  <c r="E87" i="10"/>
  <c r="H86" i="10"/>
  <c r="I86" i="10" s="1"/>
  <c r="J86" i="10" s="1"/>
  <c r="E86" i="10"/>
  <c r="H85" i="10"/>
  <c r="I85" i="10" s="1"/>
  <c r="J85" i="10" s="1"/>
  <c r="E85" i="10"/>
  <c r="H84" i="10"/>
  <c r="I84" i="10" s="1"/>
  <c r="J84" i="10" s="1"/>
  <c r="E84" i="10"/>
  <c r="H83" i="10"/>
  <c r="I83" i="10" s="1"/>
  <c r="J83" i="10" s="1"/>
  <c r="E83" i="10"/>
  <c r="H82" i="10"/>
  <c r="I82" i="10" s="1"/>
  <c r="J82" i="10" s="1"/>
  <c r="E82" i="10"/>
  <c r="H81" i="10"/>
  <c r="I81" i="10" s="1"/>
  <c r="J81" i="10" s="1"/>
  <c r="E81" i="10"/>
  <c r="H80" i="10"/>
  <c r="I80" i="10" s="1"/>
  <c r="J80" i="10" s="1"/>
  <c r="E80" i="10"/>
  <c r="H79" i="10"/>
  <c r="I79" i="10" s="1"/>
  <c r="J79" i="10" s="1"/>
  <c r="E79" i="10"/>
  <c r="H78" i="10"/>
  <c r="I78" i="10" s="1"/>
  <c r="J78" i="10" s="1"/>
  <c r="E78" i="10"/>
  <c r="H77" i="10"/>
  <c r="I77" i="10" s="1"/>
  <c r="J77" i="10" s="1"/>
  <c r="E77" i="10"/>
  <c r="H76" i="10"/>
  <c r="I76" i="10" s="1"/>
  <c r="J76" i="10" s="1"/>
  <c r="E76" i="10"/>
  <c r="H75" i="10"/>
  <c r="I75" i="10" s="1"/>
  <c r="J75" i="10" s="1"/>
  <c r="E75" i="10"/>
  <c r="H74" i="10"/>
  <c r="I74" i="10" s="1"/>
  <c r="J74" i="10" s="1"/>
  <c r="E74" i="10"/>
  <c r="H73" i="10"/>
  <c r="I73" i="10" s="1"/>
  <c r="J73" i="10" s="1"/>
  <c r="E73" i="10"/>
  <c r="H72" i="10"/>
  <c r="I72" i="10" s="1"/>
  <c r="J72" i="10" s="1"/>
  <c r="E72" i="10"/>
  <c r="H71" i="10"/>
  <c r="I71" i="10" s="1"/>
  <c r="J71" i="10" s="1"/>
  <c r="E71" i="10"/>
  <c r="H70" i="10"/>
  <c r="I70" i="10" s="1"/>
  <c r="J70" i="10" s="1"/>
  <c r="E70" i="10"/>
  <c r="H69" i="10"/>
  <c r="I69" i="10" s="1"/>
  <c r="J69" i="10" s="1"/>
  <c r="E69" i="10"/>
  <c r="H68" i="10"/>
  <c r="I68" i="10" s="1"/>
  <c r="J68" i="10" s="1"/>
  <c r="E68" i="10"/>
  <c r="H67" i="10"/>
  <c r="I67" i="10" s="1"/>
  <c r="J67" i="10" s="1"/>
  <c r="E67" i="10"/>
  <c r="H66" i="10"/>
  <c r="I66" i="10" s="1"/>
  <c r="J66" i="10" s="1"/>
  <c r="E66" i="10"/>
  <c r="H65" i="10"/>
  <c r="I65" i="10" s="1"/>
  <c r="J65" i="10" s="1"/>
  <c r="E65" i="10"/>
  <c r="H64" i="10"/>
  <c r="I64" i="10" s="1"/>
  <c r="J64" i="10" s="1"/>
  <c r="E64" i="10"/>
  <c r="H63" i="10"/>
  <c r="I63" i="10" s="1"/>
  <c r="J63" i="10" s="1"/>
  <c r="E63" i="10"/>
  <c r="H62" i="10"/>
  <c r="I62" i="10" s="1"/>
  <c r="J62" i="10" s="1"/>
  <c r="E62" i="10"/>
  <c r="H61" i="10"/>
  <c r="I61" i="10" s="1"/>
  <c r="J61" i="10" s="1"/>
  <c r="E61" i="10"/>
  <c r="H60" i="10"/>
  <c r="I60" i="10" s="1"/>
  <c r="J60" i="10" s="1"/>
  <c r="E60" i="10"/>
  <c r="H59" i="10"/>
  <c r="I59" i="10" s="1"/>
  <c r="J59" i="10" s="1"/>
  <c r="E59" i="10"/>
  <c r="H58" i="10"/>
  <c r="I58" i="10" s="1"/>
  <c r="J58" i="10" s="1"/>
  <c r="E58" i="10"/>
  <c r="H57" i="10"/>
  <c r="I57" i="10" s="1"/>
  <c r="J57" i="10" s="1"/>
  <c r="E57" i="10"/>
  <c r="H56" i="10"/>
  <c r="I56" i="10" s="1"/>
  <c r="J56" i="10" s="1"/>
  <c r="E56" i="10"/>
  <c r="H55" i="10"/>
  <c r="I55" i="10" s="1"/>
  <c r="J55" i="10" s="1"/>
  <c r="E55" i="10"/>
  <c r="H54" i="10"/>
  <c r="I54" i="10" s="1"/>
  <c r="J54" i="10" s="1"/>
  <c r="E54" i="10"/>
  <c r="H53" i="10"/>
  <c r="I53" i="10" s="1"/>
  <c r="J53" i="10" s="1"/>
  <c r="E53" i="10"/>
  <c r="H52" i="10"/>
  <c r="I52" i="10" s="1"/>
  <c r="J52" i="10" s="1"/>
  <c r="E52" i="10"/>
  <c r="H51" i="10"/>
  <c r="I51" i="10" s="1"/>
  <c r="J51" i="10" s="1"/>
  <c r="E51" i="10"/>
  <c r="H50" i="10"/>
  <c r="I50" i="10" s="1"/>
  <c r="J50" i="10" s="1"/>
  <c r="E50" i="10"/>
  <c r="H49" i="10"/>
  <c r="I49" i="10" s="1"/>
  <c r="J49" i="10" s="1"/>
  <c r="E49" i="10"/>
  <c r="H48" i="10"/>
  <c r="I48" i="10" s="1"/>
  <c r="J48" i="10" s="1"/>
  <c r="E48" i="10"/>
  <c r="H47" i="10"/>
  <c r="I47" i="10" s="1"/>
  <c r="J47" i="10" s="1"/>
  <c r="E47" i="10"/>
  <c r="H46" i="10"/>
  <c r="I46" i="10" s="1"/>
  <c r="J46" i="10" s="1"/>
  <c r="E46" i="10"/>
  <c r="H45" i="10"/>
  <c r="I45" i="10" s="1"/>
  <c r="J45" i="10" s="1"/>
  <c r="E45" i="10"/>
  <c r="H44" i="10"/>
  <c r="I44" i="10" s="1"/>
  <c r="J44" i="10" s="1"/>
  <c r="E44" i="10"/>
  <c r="H43" i="10"/>
  <c r="I43" i="10" s="1"/>
  <c r="J43" i="10" s="1"/>
  <c r="E43" i="10"/>
  <c r="H42" i="10"/>
  <c r="I42" i="10" s="1"/>
  <c r="J42" i="10" s="1"/>
  <c r="E42" i="10"/>
  <c r="H41" i="10"/>
  <c r="I41" i="10" s="1"/>
  <c r="J41" i="10" s="1"/>
  <c r="E41" i="10"/>
  <c r="H40" i="10"/>
  <c r="I40" i="10" s="1"/>
  <c r="J40" i="10" s="1"/>
  <c r="E40" i="10"/>
  <c r="H39" i="10"/>
  <c r="I39" i="10" s="1"/>
  <c r="J39" i="10" s="1"/>
  <c r="E39" i="10"/>
  <c r="H38" i="10"/>
  <c r="I38" i="10" s="1"/>
  <c r="J38" i="10" s="1"/>
  <c r="E38" i="10"/>
  <c r="H37" i="10"/>
  <c r="I37" i="10" s="1"/>
  <c r="J37" i="10" s="1"/>
  <c r="E37" i="10"/>
  <c r="H36" i="10"/>
  <c r="I36" i="10" s="1"/>
  <c r="J36" i="10" s="1"/>
  <c r="E36" i="10"/>
  <c r="H35" i="10"/>
  <c r="I35" i="10" s="1"/>
  <c r="J35" i="10" s="1"/>
  <c r="E35" i="10"/>
  <c r="H34" i="10"/>
  <c r="I34" i="10" s="1"/>
  <c r="J34" i="10" s="1"/>
  <c r="E34" i="10"/>
  <c r="H33" i="10"/>
  <c r="I33" i="10" s="1"/>
  <c r="J33" i="10" s="1"/>
  <c r="E33" i="10"/>
  <c r="H32" i="10"/>
  <c r="I32" i="10" s="1"/>
  <c r="J32" i="10" s="1"/>
  <c r="E32" i="10"/>
  <c r="H31" i="10"/>
  <c r="I31" i="10" s="1"/>
  <c r="J31" i="10" s="1"/>
  <c r="E31" i="10"/>
  <c r="H30" i="10"/>
  <c r="I30" i="10" s="1"/>
  <c r="J30" i="10" s="1"/>
  <c r="E30" i="10"/>
  <c r="H29" i="10"/>
  <c r="I29" i="10" s="1"/>
  <c r="J29" i="10" s="1"/>
  <c r="E29" i="10"/>
  <c r="H28" i="10"/>
  <c r="I28" i="10" s="1"/>
  <c r="J28" i="10" s="1"/>
  <c r="E28" i="10"/>
  <c r="H27" i="10"/>
  <c r="I27" i="10" s="1"/>
  <c r="J27" i="10" s="1"/>
  <c r="E27" i="10"/>
  <c r="H26" i="10"/>
  <c r="I26" i="10" s="1"/>
  <c r="J26" i="10" s="1"/>
  <c r="E26" i="10"/>
  <c r="H25" i="10"/>
  <c r="I25" i="10" s="1"/>
  <c r="J25" i="10" s="1"/>
  <c r="E25" i="10"/>
  <c r="H24" i="10"/>
  <c r="I24" i="10" s="1"/>
  <c r="J24" i="10" s="1"/>
  <c r="E24" i="10"/>
  <c r="H23" i="10"/>
  <c r="I23" i="10" s="1"/>
  <c r="J23" i="10" s="1"/>
  <c r="E23" i="10"/>
  <c r="H22" i="10"/>
  <c r="I22" i="10" s="1"/>
  <c r="J22" i="10" s="1"/>
  <c r="E22" i="10"/>
  <c r="H21" i="10"/>
  <c r="E21" i="10"/>
  <c r="H20" i="10"/>
  <c r="I20" i="10" s="1"/>
  <c r="J20" i="10" s="1"/>
  <c r="E20" i="10"/>
  <c r="H19" i="10"/>
  <c r="I19" i="10" s="1"/>
  <c r="E19" i="10"/>
  <c r="H18" i="10"/>
  <c r="I18" i="10" s="1"/>
  <c r="J18" i="10" s="1"/>
  <c r="E18" i="10"/>
  <c r="H17" i="10"/>
  <c r="E17" i="10"/>
  <c r="H16" i="10"/>
  <c r="I16" i="10" s="1"/>
  <c r="J16" i="10" s="1"/>
  <c r="E16" i="10"/>
  <c r="H15" i="10"/>
  <c r="I15" i="10" s="1"/>
  <c r="E15" i="10"/>
  <c r="H14" i="10"/>
  <c r="I14" i="10" s="1"/>
  <c r="J14" i="10" s="1"/>
  <c r="E14" i="10"/>
  <c r="H13" i="10"/>
  <c r="E13" i="10"/>
  <c r="H12" i="10"/>
  <c r="I12" i="10" s="1"/>
  <c r="J12" i="10" s="1"/>
  <c r="E12" i="10"/>
  <c r="H11" i="10"/>
  <c r="I11" i="10" s="1"/>
  <c r="E11" i="10"/>
  <c r="H10" i="10"/>
  <c r="I10" i="10" s="1"/>
  <c r="J10" i="10" s="1"/>
  <c r="E10" i="10"/>
  <c r="H9" i="10"/>
  <c r="E9" i="10"/>
  <c r="H8" i="10"/>
  <c r="I8" i="10" s="1"/>
  <c r="J8" i="10" s="1"/>
  <c r="E8" i="10"/>
  <c r="H7" i="10"/>
  <c r="I7" i="10" s="1"/>
  <c r="E7" i="10"/>
  <c r="H6" i="10"/>
  <c r="I6" i="10" s="1"/>
  <c r="J6" i="10" s="1"/>
  <c r="E6" i="10"/>
  <c r="H5" i="10"/>
  <c r="E5" i="10"/>
  <c r="H4" i="10"/>
  <c r="I4" i="10" s="1"/>
  <c r="J4" i="10" s="1"/>
  <c r="E4" i="10"/>
  <c r="H3" i="10"/>
  <c r="I3" i="10" s="1"/>
  <c r="E3" i="10"/>
  <c r="Q2" i="10"/>
  <c r="H2" i="10"/>
  <c r="I2" i="10" s="1"/>
  <c r="J2" i="10" s="1"/>
  <c r="E2" i="10"/>
  <c r="H1001" i="9"/>
  <c r="I1001" i="9" s="1"/>
  <c r="J1001" i="9" s="1"/>
  <c r="E1001" i="9"/>
  <c r="H1000" i="9"/>
  <c r="I1000" i="9" s="1"/>
  <c r="J1000" i="9" s="1"/>
  <c r="E1000" i="9"/>
  <c r="H999" i="9"/>
  <c r="I999" i="9" s="1"/>
  <c r="J999" i="9" s="1"/>
  <c r="E999" i="9"/>
  <c r="H998" i="9"/>
  <c r="I998" i="9" s="1"/>
  <c r="J998" i="9" s="1"/>
  <c r="E998" i="9"/>
  <c r="H997" i="9"/>
  <c r="I997" i="9" s="1"/>
  <c r="J997" i="9" s="1"/>
  <c r="E997" i="9"/>
  <c r="H996" i="9"/>
  <c r="I996" i="9" s="1"/>
  <c r="J996" i="9" s="1"/>
  <c r="E996" i="9"/>
  <c r="H995" i="9"/>
  <c r="I995" i="9" s="1"/>
  <c r="J995" i="9" s="1"/>
  <c r="E995" i="9"/>
  <c r="H994" i="9"/>
  <c r="I994" i="9" s="1"/>
  <c r="J994" i="9" s="1"/>
  <c r="E994" i="9"/>
  <c r="H993" i="9"/>
  <c r="I993" i="9" s="1"/>
  <c r="J993" i="9" s="1"/>
  <c r="E993" i="9"/>
  <c r="H992" i="9"/>
  <c r="I992" i="9" s="1"/>
  <c r="J992" i="9" s="1"/>
  <c r="E992" i="9"/>
  <c r="H991" i="9"/>
  <c r="I991" i="9" s="1"/>
  <c r="J991" i="9" s="1"/>
  <c r="E991" i="9"/>
  <c r="H990" i="9"/>
  <c r="I990" i="9" s="1"/>
  <c r="J990" i="9" s="1"/>
  <c r="E990" i="9"/>
  <c r="H989" i="9"/>
  <c r="I989" i="9" s="1"/>
  <c r="J989" i="9" s="1"/>
  <c r="E989" i="9"/>
  <c r="H988" i="9"/>
  <c r="I988" i="9" s="1"/>
  <c r="J988" i="9" s="1"/>
  <c r="E988" i="9"/>
  <c r="H987" i="9"/>
  <c r="I987" i="9" s="1"/>
  <c r="J987" i="9" s="1"/>
  <c r="E987" i="9"/>
  <c r="H986" i="9"/>
  <c r="I986" i="9" s="1"/>
  <c r="J986" i="9" s="1"/>
  <c r="E986" i="9"/>
  <c r="H985" i="9"/>
  <c r="I985" i="9" s="1"/>
  <c r="J985" i="9" s="1"/>
  <c r="E985" i="9"/>
  <c r="H984" i="9"/>
  <c r="I984" i="9" s="1"/>
  <c r="J984" i="9" s="1"/>
  <c r="E984" i="9"/>
  <c r="H983" i="9"/>
  <c r="I983" i="9" s="1"/>
  <c r="J983" i="9" s="1"/>
  <c r="E983" i="9"/>
  <c r="H982" i="9"/>
  <c r="I982" i="9" s="1"/>
  <c r="J982" i="9" s="1"/>
  <c r="E982" i="9"/>
  <c r="H981" i="9"/>
  <c r="I981" i="9" s="1"/>
  <c r="J981" i="9" s="1"/>
  <c r="E981" i="9"/>
  <c r="H980" i="9"/>
  <c r="I980" i="9" s="1"/>
  <c r="J980" i="9" s="1"/>
  <c r="E980" i="9"/>
  <c r="H979" i="9"/>
  <c r="I979" i="9" s="1"/>
  <c r="J979" i="9" s="1"/>
  <c r="E979" i="9"/>
  <c r="H978" i="9"/>
  <c r="I978" i="9" s="1"/>
  <c r="J978" i="9" s="1"/>
  <c r="E978" i="9"/>
  <c r="H977" i="9"/>
  <c r="I977" i="9" s="1"/>
  <c r="J977" i="9" s="1"/>
  <c r="E977" i="9"/>
  <c r="H976" i="9"/>
  <c r="I976" i="9" s="1"/>
  <c r="J976" i="9" s="1"/>
  <c r="E976" i="9"/>
  <c r="H975" i="9"/>
  <c r="I975" i="9" s="1"/>
  <c r="J975" i="9" s="1"/>
  <c r="E975" i="9"/>
  <c r="H974" i="9"/>
  <c r="I974" i="9" s="1"/>
  <c r="J974" i="9" s="1"/>
  <c r="E974" i="9"/>
  <c r="H973" i="9"/>
  <c r="I973" i="9" s="1"/>
  <c r="J973" i="9" s="1"/>
  <c r="E973" i="9"/>
  <c r="H972" i="9"/>
  <c r="I972" i="9" s="1"/>
  <c r="J972" i="9" s="1"/>
  <c r="E972" i="9"/>
  <c r="H971" i="9"/>
  <c r="I971" i="9" s="1"/>
  <c r="J971" i="9" s="1"/>
  <c r="E971" i="9"/>
  <c r="H970" i="9"/>
  <c r="I970" i="9" s="1"/>
  <c r="J970" i="9" s="1"/>
  <c r="E970" i="9"/>
  <c r="H969" i="9"/>
  <c r="I969" i="9" s="1"/>
  <c r="J969" i="9" s="1"/>
  <c r="E969" i="9"/>
  <c r="H968" i="9"/>
  <c r="I968" i="9" s="1"/>
  <c r="J968" i="9" s="1"/>
  <c r="E968" i="9"/>
  <c r="H967" i="9"/>
  <c r="I967" i="9" s="1"/>
  <c r="J967" i="9" s="1"/>
  <c r="E967" i="9"/>
  <c r="H966" i="9"/>
  <c r="I966" i="9" s="1"/>
  <c r="J966" i="9" s="1"/>
  <c r="E966" i="9"/>
  <c r="H965" i="9"/>
  <c r="I965" i="9" s="1"/>
  <c r="J965" i="9" s="1"/>
  <c r="E965" i="9"/>
  <c r="H964" i="9"/>
  <c r="I964" i="9" s="1"/>
  <c r="J964" i="9" s="1"/>
  <c r="E964" i="9"/>
  <c r="H963" i="9"/>
  <c r="I963" i="9" s="1"/>
  <c r="J963" i="9" s="1"/>
  <c r="E963" i="9"/>
  <c r="H962" i="9"/>
  <c r="I962" i="9" s="1"/>
  <c r="J962" i="9" s="1"/>
  <c r="E962" i="9"/>
  <c r="H961" i="9"/>
  <c r="I961" i="9" s="1"/>
  <c r="J961" i="9" s="1"/>
  <c r="E961" i="9"/>
  <c r="H960" i="9"/>
  <c r="I960" i="9" s="1"/>
  <c r="J960" i="9" s="1"/>
  <c r="E960" i="9"/>
  <c r="H959" i="9"/>
  <c r="I959" i="9" s="1"/>
  <c r="J959" i="9" s="1"/>
  <c r="E959" i="9"/>
  <c r="H958" i="9"/>
  <c r="I958" i="9" s="1"/>
  <c r="J958" i="9" s="1"/>
  <c r="E958" i="9"/>
  <c r="H957" i="9"/>
  <c r="I957" i="9" s="1"/>
  <c r="J957" i="9" s="1"/>
  <c r="E957" i="9"/>
  <c r="H956" i="9"/>
  <c r="I956" i="9" s="1"/>
  <c r="J956" i="9" s="1"/>
  <c r="E956" i="9"/>
  <c r="H955" i="9"/>
  <c r="I955" i="9" s="1"/>
  <c r="J955" i="9" s="1"/>
  <c r="E955" i="9"/>
  <c r="H954" i="9"/>
  <c r="I954" i="9" s="1"/>
  <c r="J954" i="9" s="1"/>
  <c r="E954" i="9"/>
  <c r="H953" i="9"/>
  <c r="I953" i="9" s="1"/>
  <c r="J953" i="9" s="1"/>
  <c r="E953" i="9"/>
  <c r="H952" i="9"/>
  <c r="I952" i="9" s="1"/>
  <c r="J952" i="9" s="1"/>
  <c r="E952" i="9"/>
  <c r="H951" i="9"/>
  <c r="I951" i="9" s="1"/>
  <c r="J951" i="9" s="1"/>
  <c r="E951" i="9"/>
  <c r="H950" i="9"/>
  <c r="I950" i="9" s="1"/>
  <c r="J950" i="9" s="1"/>
  <c r="E950" i="9"/>
  <c r="H949" i="9"/>
  <c r="I949" i="9" s="1"/>
  <c r="J949" i="9" s="1"/>
  <c r="E949" i="9"/>
  <c r="H948" i="9"/>
  <c r="I948" i="9" s="1"/>
  <c r="J948" i="9" s="1"/>
  <c r="E948" i="9"/>
  <c r="H947" i="9"/>
  <c r="I947" i="9" s="1"/>
  <c r="J947" i="9" s="1"/>
  <c r="E947" i="9"/>
  <c r="H946" i="9"/>
  <c r="I946" i="9" s="1"/>
  <c r="J946" i="9" s="1"/>
  <c r="E946" i="9"/>
  <c r="H945" i="9"/>
  <c r="I945" i="9" s="1"/>
  <c r="J945" i="9" s="1"/>
  <c r="E945" i="9"/>
  <c r="H944" i="9"/>
  <c r="I944" i="9" s="1"/>
  <c r="J944" i="9" s="1"/>
  <c r="E944" i="9"/>
  <c r="H943" i="9"/>
  <c r="I943" i="9" s="1"/>
  <c r="J943" i="9" s="1"/>
  <c r="E943" i="9"/>
  <c r="H942" i="9"/>
  <c r="I942" i="9" s="1"/>
  <c r="J942" i="9" s="1"/>
  <c r="E942" i="9"/>
  <c r="H941" i="9"/>
  <c r="I941" i="9" s="1"/>
  <c r="J941" i="9" s="1"/>
  <c r="E941" i="9"/>
  <c r="H940" i="9"/>
  <c r="I940" i="9" s="1"/>
  <c r="J940" i="9" s="1"/>
  <c r="E940" i="9"/>
  <c r="H939" i="9"/>
  <c r="E939" i="9"/>
  <c r="H938" i="9"/>
  <c r="I938" i="9" s="1"/>
  <c r="J938" i="9" s="1"/>
  <c r="E938" i="9"/>
  <c r="H937" i="9"/>
  <c r="I937" i="9" s="1"/>
  <c r="J937" i="9" s="1"/>
  <c r="E937" i="9"/>
  <c r="H936" i="9"/>
  <c r="I936" i="9" s="1"/>
  <c r="J936" i="9" s="1"/>
  <c r="E936" i="9"/>
  <c r="H935" i="9"/>
  <c r="I935" i="9" s="1"/>
  <c r="J935" i="9" s="1"/>
  <c r="E935" i="9"/>
  <c r="H934" i="9"/>
  <c r="I934" i="9" s="1"/>
  <c r="J934" i="9" s="1"/>
  <c r="E934" i="9"/>
  <c r="H933" i="9"/>
  <c r="I933" i="9" s="1"/>
  <c r="J933" i="9" s="1"/>
  <c r="E933" i="9"/>
  <c r="H932" i="9"/>
  <c r="I932" i="9" s="1"/>
  <c r="J932" i="9" s="1"/>
  <c r="E932" i="9"/>
  <c r="H931" i="9"/>
  <c r="I931" i="9" s="1"/>
  <c r="J931" i="9" s="1"/>
  <c r="E931" i="9"/>
  <c r="H930" i="9"/>
  <c r="I930" i="9" s="1"/>
  <c r="J930" i="9" s="1"/>
  <c r="E930" i="9"/>
  <c r="H929" i="9"/>
  <c r="I929" i="9" s="1"/>
  <c r="J929" i="9" s="1"/>
  <c r="E929" i="9"/>
  <c r="H928" i="9"/>
  <c r="I928" i="9" s="1"/>
  <c r="J928" i="9" s="1"/>
  <c r="E928" i="9"/>
  <c r="H927" i="9"/>
  <c r="I927" i="9" s="1"/>
  <c r="J927" i="9" s="1"/>
  <c r="E927" i="9"/>
  <c r="H926" i="9"/>
  <c r="I926" i="9" s="1"/>
  <c r="J926" i="9" s="1"/>
  <c r="E926" i="9"/>
  <c r="H925" i="9"/>
  <c r="I925" i="9" s="1"/>
  <c r="J925" i="9" s="1"/>
  <c r="E925" i="9"/>
  <c r="H924" i="9"/>
  <c r="I924" i="9" s="1"/>
  <c r="J924" i="9" s="1"/>
  <c r="E924" i="9"/>
  <c r="H923" i="9"/>
  <c r="I923" i="9" s="1"/>
  <c r="J923" i="9" s="1"/>
  <c r="E923" i="9"/>
  <c r="H922" i="9"/>
  <c r="I922" i="9" s="1"/>
  <c r="J922" i="9" s="1"/>
  <c r="E922" i="9"/>
  <c r="H921" i="9"/>
  <c r="I921" i="9" s="1"/>
  <c r="J921" i="9" s="1"/>
  <c r="E921" i="9"/>
  <c r="H920" i="9"/>
  <c r="I920" i="9" s="1"/>
  <c r="J920" i="9" s="1"/>
  <c r="E920" i="9"/>
  <c r="H919" i="9"/>
  <c r="E919" i="9"/>
  <c r="H918" i="9"/>
  <c r="I918" i="9" s="1"/>
  <c r="J918" i="9" s="1"/>
  <c r="E918" i="9"/>
  <c r="H917" i="9"/>
  <c r="I917" i="9" s="1"/>
  <c r="J917" i="9" s="1"/>
  <c r="E917" i="9"/>
  <c r="H916" i="9"/>
  <c r="I916" i="9" s="1"/>
  <c r="J916" i="9" s="1"/>
  <c r="E916" i="9"/>
  <c r="H915" i="9"/>
  <c r="I915" i="9" s="1"/>
  <c r="J915" i="9" s="1"/>
  <c r="E915" i="9"/>
  <c r="H914" i="9"/>
  <c r="I914" i="9" s="1"/>
  <c r="J914" i="9" s="1"/>
  <c r="E914" i="9"/>
  <c r="H913" i="9"/>
  <c r="I913" i="9" s="1"/>
  <c r="J913" i="9" s="1"/>
  <c r="E913" i="9"/>
  <c r="H912" i="9"/>
  <c r="I912" i="9" s="1"/>
  <c r="J912" i="9" s="1"/>
  <c r="E912" i="9"/>
  <c r="H911" i="9"/>
  <c r="I911" i="9" s="1"/>
  <c r="J911" i="9" s="1"/>
  <c r="E911" i="9"/>
  <c r="H910" i="9"/>
  <c r="I910" i="9" s="1"/>
  <c r="J910" i="9" s="1"/>
  <c r="E910" i="9"/>
  <c r="H909" i="9"/>
  <c r="I909" i="9" s="1"/>
  <c r="J909" i="9" s="1"/>
  <c r="E909" i="9"/>
  <c r="H908" i="9"/>
  <c r="I908" i="9" s="1"/>
  <c r="J908" i="9" s="1"/>
  <c r="E908" i="9"/>
  <c r="H907" i="9"/>
  <c r="I907" i="9" s="1"/>
  <c r="J907" i="9" s="1"/>
  <c r="E907" i="9"/>
  <c r="H906" i="9"/>
  <c r="E906" i="9"/>
  <c r="H905" i="9"/>
  <c r="I905" i="9" s="1"/>
  <c r="J905" i="9" s="1"/>
  <c r="E905" i="9"/>
  <c r="H904" i="9"/>
  <c r="I904" i="9" s="1"/>
  <c r="J904" i="9" s="1"/>
  <c r="E904" i="9"/>
  <c r="H903" i="9"/>
  <c r="I903" i="9" s="1"/>
  <c r="J903" i="9" s="1"/>
  <c r="E903" i="9"/>
  <c r="H902" i="9"/>
  <c r="E902" i="9"/>
  <c r="H901" i="9"/>
  <c r="I901" i="9" s="1"/>
  <c r="J901" i="9" s="1"/>
  <c r="E901" i="9"/>
  <c r="H900" i="9"/>
  <c r="I900" i="9" s="1"/>
  <c r="J900" i="9" s="1"/>
  <c r="E900" i="9"/>
  <c r="H899" i="9"/>
  <c r="I899" i="9" s="1"/>
  <c r="J899" i="9" s="1"/>
  <c r="E899" i="9"/>
  <c r="H898" i="9"/>
  <c r="E898" i="9"/>
  <c r="H897" i="9"/>
  <c r="I897" i="9" s="1"/>
  <c r="J897" i="9" s="1"/>
  <c r="E897" i="9"/>
  <c r="H896" i="9"/>
  <c r="I896" i="9" s="1"/>
  <c r="J896" i="9" s="1"/>
  <c r="E896" i="9"/>
  <c r="H895" i="9"/>
  <c r="I895" i="9" s="1"/>
  <c r="J895" i="9" s="1"/>
  <c r="E895" i="9"/>
  <c r="H894" i="9"/>
  <c r="I894" i="9" s="1"/>
  <c r="J894" i="9" s="1"/>
  <c r="E894" i="9"/>
  <c r="H893" i="9"/>
  <c r="I893" i="9" s="1"/>
  <c r="J893" i="9" s="1"/>
  <c r="E893" i="9"/>
  <c r="H892" i="9"/>
  <c r="I892" i="9" s="1"/>
  <c r="J892" i="9" s="1"/>
  <c r="E892" i="9"/>
  <c r="H891" i="9"/>
  <c r="I891" i="9" s="1"/>
  <c r="J891" i="9" s="1"/>
  <c r="E891" i="9"/>
  <c r="H890" i="9"/>
  <c r="E890" i="9"/>
  <c r="H889" i="9"/>
  <c r="I889" i="9" s="1"/>
  <c r="J889" i="9" s="1"/>
  <c r="E889" i="9"/>
  <c r="H888" i="9"/>
  <c r="I888" i="9" s="1"/>
  <c r="J888" i="9" s="1"/>
  <c r="E888" i="9"/>
  <c r="H887" i="9"/>
  <c r="I887" i="9" s="1"/>
  <c r="J887" i="9" s="1"/>
  <c r="E887" i="9"/>
  <c r="H886" i="9"/>
  <c r="E886" i="9"/>
  <c r="H885" i="9"/>
  <c r="I885" i="9" s="1"/>
  <c r="J885" i="9" s="1"/>
  <c r="E885" i="9"/>
  <c r="H884" i="9"/>
  <c r="I884" i="9" s="1"/>
  <c r="J884" i="9" s="1"/>
  <c r="E884" i="9"/>
  <c r="H883" i="9"/>
  <c r="I883" i="9" s="1"/>
  <c r="J883" i="9" s="1"/>
  <c r="E883" i="9"/>
  <c r="H882" i="9"/>
  <c r="I882" i="9" s="1"/>
  <c r="J882" i="9" s="1"/>
  <c r="E882" i="9"/>
  <c r="H881" i="9"/>
  <c r="I881" i="9" s="1"/>
  <c r="J881" i="9" s="1"/>
  <c r="E881" i="9"/>
  <c r="H880" i="9"/>
  <c r="I880" i="9" s="1"/>
  <c r="J880" i="9" s="1"/>
  <c r="E880" i="9"/>
  <c r="H879" i="9"/>
  <c r="I879" i="9" s="1"/>
  <c r="J879" i="9" s="1"/>
  <c r="E879" i="9"/>
  <c r="H878" i="9"/>
  <c r="I878" i="9" s="1"/>
  <c r="J878" i="9" s="1"/>
  <c r="E878" i="9"/>
  <c r="H877" i="9"/>
  <c r="I877" i="9" s="1"/>
  <c r="J877" i="9" s="1"/>
  <c r="E877" i="9"/>
  <c r="H876" i="9"/>
  <c r="I876" i="9" s="1"/>
  <c r="J876" i="9" s="1"/>
  <c r="E876" i="9"/>
  <c r="H875" i="9"/>
  <c r="I875" i="9" s="1"/>
  <c r="E875" i="9"/>
  <c r="H874" i="9"/>
  <c r="I874" i="9" s="1"/>
  <c r="J874" i="9" s="1"/>
  <c r="E874" i="9"/>
  <c r="H873" i="9"/>
  <c r="I873" i="9" s="1"/>
  <c r="J873" i="9" s="1"/>
  <c r="E873" i="9"/>
  <c r="H872" i="9"/>
  <c r="I872" i="9" s="1"/>
  <c r="E872" i="9"/>
  <c r="H871" i="9"/>
  <c r="I871" i="9" s="1"/>
  <c r="J871" i="9" s="1"/>
  <c r="E871" i="9"/>
  <c r="H870" i="9"/>
  <c r="E870" i="9"/>
  <c r="H869" i="9"/>
  <c r="I869" i="9" s="1"/>
  <c r="J869" i="9" s="1"/>
  <c r="E869" i="9"/>
  <c r="H868" i="9"/>
  <c r="I868" i="9" s="1"/>
  <c r="J868" i="9" s="1"/>
  <c r="E868" i="9"/>
  <c r="H867" i="9"/>
  <c r="I867" i="9" s="1"/>
  <c r="J867" i="9" s="1"/>
  <c r="E867" i="9"/>
  <c r="H866" i="9"/>
  <c r="I866" i="9" s="1"/>
  <c r="J866" i="9" s="1"/>
  <c r="E866" i="9"/>
  <c r="H865" i="9"/>
  <c r="I865" i="9" s="1"/>
  <c r="J865" i="9" s="1"/>
  <c r="E865" i="9"/>
  <c r="H864" i="9"/>
  <c r="I864" i="9" s="1"/>
  <c r="J864" i="9" s="1"/>
  <c r="E864" i="9"/>
  <c r="H863" i="9"/>
  <c r="I863" i="9" s="1"/>
  <c r="J863" i="9" s="1"/>
  <c r="E863" i="9"/>
  <c r="H862" i="9"/>
  <c r="I862" i="9" s="1"/>
  <c r="J862" i="9" s="1"/>
  <c r="E862" i="9"/>
  <c r="H861" i="9"/>
  <c r="I861" i="9" s="1"/>
  <c r="J861" i="9" s="1"/>
  <c r="E861" i="9"/>
  <c r="H860" i="9"/>
  <c r="I860" i="9" s="1"/>
  <c r="J860" i="9" s="1"/>
  <c r="E860" i="9"/>
  <c r="H859" i="9"/>
  <c r="I859" i="9" s="1"/>
  <c r="J859" i="9" s="1"/>
  <c r="E859" i="9"/>
  <c r="H858" i="9"/>
  <c r="I858" i="9" s="1"/>
  <c r="J858" i="9" s="1"/>
  <c r="E858" i="9"/>
  <c r="H857" i="9"/>
  <c r="I857" i="9" s="1"/>
  <c r="J857" i="9" s="1"/>
  <c r="E857" i="9"/>
  <c r="H856" i="9"/>
  <c r="I856" i="9" s="1"/>
  <c r="E856" i="9"/>
  <c r="H855" i="9"/>
  <c r="I855" i="9" s="1"/>
  <c r="J855" i="9" s="1"/>
  <c r="E855" i="9"/>
  <c r="H854" i="9"/>
  <c r="E854" i="9"/>
  <c r="H853" i="9"/>
  <c r="I853" i="9" s="1"/>
  <c r="J853" i="9" s="1"/>
  <c r="E853" i="9"/>
  <c r="H852" i="9"/>
  <c r="I852" i="9" s="1"/>
  <c r="J852" i="9" s="1"/>
  <c r="E852" i="9"/>
  <c r="H851" i="9"/>
  <c r="I851" i="9" s="1"/>
  <c r="J851" i="9" s="1"/>
  <c r="E851" i="9"/>
  <c r="H850" i="9"/>
  <c r="I850" i="9" s="1"/>
  <c r="J850" i="9" s="1"/>
  <c r="E850" i="9"/>
  <c r="H849" i="9"/>
  <c r="I849" i="9" s="1"/>
  <c r="J849" i="9" s="1"/>
  <c r="E849" i="9"/>
  <c r="H848" i="9"/>
  <c r="I848" i="9" s="1"/>
  <c r="J848" i="9" s="1"/>
  <c r="E848" i="9"/>
  <c r="H847" i="9"/>
  <c r="I847" i="9" s="1"/>
  <c r="J847" i="9" s="1"/>
  <c r="E847" i="9"/>
  <c r="H846" i="9"/>
  <c r="I846" i="9" s="1"/>
  <c r="J846" i="9" s="1"/>
  <c r="E846" i="9"/>
  <c r="H845" i="9"/>
  <c r="I845" i="9" s="1"/>
  <c r="J845" i="9" s="1"/>
  <c r="E845" i="9"/>
  <c r="H844" i="9"/>
  <c r="I844" i="9" s="1"/>
  <c r="J844" i="9" s="1"/>
  <c r="E844" i="9"/>
  <c r="H843" i="9"/>
  <c r="I843" i="9" s="1"/>
  <c r="J843" i="9" s="1"/>
  <c r="E843" i="9"/>
  <c r="H842" i="9"/>
  <c r="I842" i="9" s="1"/>
  <c r="J842" i="9" s="1"/>
  <c r="E842" i="9"/>
  <c r="H841" i="9"/>
  <c r="I841" i="9" s="1"/>
  <c r="J841" i="9" s="1"/>
  <c r="E841" i="9"/>
  <c r="H840" i="9"/>
  <c r="I840" i="9" s="1"/>
  <c r="E840" i="9"/>
  <c r="H839" i="9"/>
  <c r="I839" i="9" s="1"/>
  <c r="J839" i="9" s="1"/>
  <c r="E839" i="9"/>
  <c r="H838" i="9"/>
  <c r="E838" i="9"/>
  <c r="H837" i="9"/>
  <c r="I837" i="9" s="1"/>
  <c r="J837" i="9" s="1"/>
  <c r="E837" i="9"/>
  <c r="H836" i="9"/>
  <c r="I836" i="9" s="1"/>
  <c r="J836" i="9" s="1"/>
  <c r="E836" i="9"/>
  <c r="H835" i="9"/>
  <c r="I835" i="9" s="1"/>
  <c r="J835" i="9" s="1"/>
  <c r="E835" i="9"/>
  <c r="H834" i="9"/>
  <c r="I834" i="9" s="1"/>
  <c r="J834" i="9" s="1"/>
  <c r="E834" i="9"/>
  <c r="H833" i="9"/>
  <c r="I833" i="9" s="1"/>
  <c r="J833" i="9" s="1"/>
  <c r="E833" i="9"/>
  <c r="H832" i="9"/>
  <c r="I832" i="9" s="1"/>
  <c r="J832" i="9" s="1"/>
  <c r="E832" i="9"/>
  <c r="H831" i="9"/>
  <c r="I831" i="9" s="1"/>
  <c r="J831" i="9" s="1"/>
  <c r="E831" i="9"/>
  <c r="H830" i="9"/>
  <c r="I830" i="9" s="1"/>
  <c r="J830" i="9" s="1"/>
  <c r="E830" i="9"/>
  <c r="H829" i="9"/>
  <c r="I829" i="9" s="1"/>
  <c r="J829" i="9" s="1"/>
  <c r="E829" i="9"/>
  <c r="H828" i="9"/>
  <c r="I828" i="9" s="1"/>
  <c r="J828" i="9" s="1"/>
  <c r="E828" i="9"/>
  <c r="H827" i="9"/>
  <c r="E827" i="9"/>
  <c r="H826" i="9"/>
  <c r="I826" i="9" s="1"/>
  <c r="J826" i="9" s="1"/>
  <c r="E826" i="9"/>
  <c r="H825" i="9"/>
  <c r="I825" i="9" s="1"/>
  <c r="J825" i="9" s="1"/>
  <c r="E825" i="9"/>
  <c r="H824" i="9"/>
  <c r="I824" i="9" s="1"/>
  <c r="E824" i="9"/>
  <c r="H823" i="9"/>
  <c r="I823" i="9" s="1"/>
  <c r="J823" i="9" s="1"/>
  <c r="E823" i="9"/>
  <c r="H822" i="9"/>
  <c r="E822" i="9"/>
  <c r="H821" i="9"/>
  <c r="I821" i="9" s="1"/>
  <c r="J821" i="9" s="1"/>
  <c r="E821" i="9"/>
  <c r="H820" i="9"/>
  <c r="I820" i="9" s="1"/>
  <c r="J820" i="9" s="1"/>
  <c r="E820" i="9"/>
  <c r="H819" i="9"/>
  <c r="I819" i="9" s="1"/>
  <c r="J819" i="9" s="1"/>
  <c r="E819" i="9"/>
  <c r="H818" i="9"/>
  <c r="I818" i="9" s="1"/>
  <c r="J818" i="9" s="1"/>
  <c r="E818" i="9"/>
  <c r="H817" i="9"/>
  <c r="I817" i="9" s="1"/>
  <c r="J817" i="9" s="1"/>
  <c r="E817" i="9"/>
  <c r="H816" i="9"/>
  <c r="I816" i="9" s="1"/>
  <c r="J816" i="9" s="1"/>
  <c r="E816" i="9"/>
  <c r="H815" i="9"/>
  <c r="I815" i="9" s="1"/>
  <c r="J815" i="9" s="1"/>
  <c r="E815" i="9"/>
  <c r="H814" i="9"/>
  <c r="I814" i="9" s="1"/>
  <c r="J814" i="9" s="1"/>
  <c r="E814" i="9"/>
  <c r="H813" i="9"/>
  <c r="I813" i="9" s="1"/>
  <c r="J813" i="9" s="1"/>
  <c r="E813" i="9"/>
  <c r="H812" i="9"/>
  <c r="I812" i="9" s="1"/>
  <c r="J812" i="9" s="1"/>
  <c r="E812" i="9"/>
  <c r="H811" i="9"/>
  <c r="I811" i="9" s="1"/>
  <c r="J811" i="9" s="1"/>
  <c r="E811" i="9"/>
  <c r="H810" i="9"/>
  <c r="I810" i="9" s="1"/>
  <c r="J810" i="9" s="1"/>
  <c r="E810" i="9"/>
  <c r="H809" i="9"/>
  <c r="I809" i="9" s="1"/>
  <c r="J809" i="9" s="1"/>
  <c r="E809" i="9"/>
  <c r="H808" i="9"/>
  <c r="I808" i="9" s="1"/>
  <c r="E808" i="9"/>
  <c r="H807" i="9"/>
  <c r="I807" i="9" s="1"/>
  <c r="J807" i="9" s="1"/>
  <c r="E807" i="9"/>
  <c r="H806" i="9"/>
  <c r="E806" i="9"/>
  <c r="H805" i="9"/>
  <c r="I805" i="9" s="1"/>
  <c r="J805" i="9" s="1"/>
  <c r="E805" i="9"/>
  <c r="H804" i="9"/>
  <c r="I804" i="9" s="1"/>
  <c r="J804" i="9" s="1"/>
  <c r="E804" i="9"/>
  <c r="H803" i="9"/>
  <c r="I803" i="9" s="1"/>
  <c r="J803" i="9" s="1"/>
  <c r="E803" i="9"/>
  <c r="H802" i="9"/>
  <c r="I802" i="9" s="1"/>
  <c r="J802" i="9" s="1"/>
  <c r="E802" i="9"/>
  <c r="H801" i="9"/>
  <c r="I801" i="9" s="1"/>
  <c r="J801" i="9" s="1"/>
  <c r="E801" i="9"/>
  <c r="H800" i="9"/>
  <c r="I800" i="9" s="1"/>
  <c r="J800" i="9" s="1"/>
  <c r="E800" i="9"/>
  <c r="H799" i="9"/>
  <c r="I799" i="9" s="1"/>
  <c r="J799" i="9" s="1"/>
  <c r="E799" i="9"/>
  <c r="H798" i="9"/>
  <c r="I798" i="9" s="1"/>
  <c r="J798" i="9" s="1"/>
  <c r="E798" i="9"/>
  <c r="H797" i="9"/>
  <c r="I797" i="9" s="1"/>
  <c r="J797" i="9" s="1"/>
  <c r="E797" i="9"/>
  <c r="H796" i="9"/>
  <c r="I796" i="9" s="1"/>
  <c r="J796" i="9" s="1"/>
  <c r="E796" i="9"/>
  <c r="H795" i="9"/>
  <c r="I795" i="9" s="1"/>
  <c r="J795" i="9" s="1"/>
  <c r="E795" i="9"/>
  <c r="H794" i="9"/>
  <c r="I794" i="9" s="1"/>
  <c r="J794" i="9" s="1"/>
  <c r="E794" i="9"/>
  <c r="H793" i="9"/>
  <c r="I793" i="9" s="1"/>
  <c r="J793" i="9" s="1"/>
  <c r="E793" i="9"/>
  <c r="H792" i="9"/>
  <c r="I792" i="9" s="1"/>
  <c r="E792" i="9"/>
  <c r="H791" i="9"/>
  <c r="I791" i="9" s="1"/>
  <c r="J791" i="9" s="1"/>
  <c r="E791" i="9"/>
  <c r="H790" i="9"/>
  <c r="E790" i="9"/>
  <c r="H789" i="9"/>
  <c r="I789" i="9" s="1"/>
  <c r="J789" i="9" s="1"/>
  <c r="E789" i="9"/>
  <c r="H788" i="9"/>
  <c r="I788" i="9" s="1"/>
  <c r="J788" i="9" s="1"/>
  <c r="E788" i="9"/>
  <c r="H787" i="9"/>
  <c r="I787" i="9" s="1"/>
  <c r="J787" i="9" s="1"/>
  <c r="E787" i="9"/>
  <c r="H786" i="9"/>
  <c r="I786" i="9" s="1"/>
  <c r="J786" i="9" s="1"/>
  <c r="E786" i="9"/>
  <c r="H785" i="9"/>
  <c r="I785" i="9" s="1"/>
  <c r="J785" i="9" s="1"/>
  <c r="E785" i="9"/>
  <c r="H784" i="9"/>
  <c r="I784" i="9" s="1"/>
  <c r="J784" i="9" s="1"/>
  <c r="E784" i="9"/>
  <c r="H783" i="9"/>
  <c r="I783" i="9" s="1"/>
  <c r="J783" i="9" s="1"/>
  <c r="E783" i="9"/>
  <c r="H782" i="9"/>
  <c r="I782" i="9" s="1"/>
  <c r="J782" i="9" s="1"/>
  <c r="E782" i="9"/>
  <c r="H781" i="9"/>
  <c r="I781" i="9" s="1"/>
  <c r="J781" i="9" s="1"/>
  <c r="E781" i="9"/>
  <c r="H780" i="9"/>
  <c r="I780" i="9" s="1"/>
  <c r="J780" i="9" s="1"/>
  <c r="E780" i="9"/>
  <c r="H779" i="9"/>
  <c r="I779" i="9" s="1"/>
  <c r="J779" i="9" s="1"/>
  <c r="E779" i="9"/>
  <c r="H778" i="9"/>
  <c r="I778" i="9" s="1"/>
  <c r="J778" i="9" s="1"/>
  <c r="E778" i="9"/>
  <c r="H777" i="9"/>
  <c r="I777" i="9" s="1"/>
  <c r="J777" i="9" s="1"/>
  <c r="E777" i="9"/>
  <c r="H776" i="9"/>
  <c r="I776" i="9" s="1"/>
  <c r="E776" i="9"/>
  <c r="H775" i="9"/>
  <c r="I775" i="9" s="1"/>
  <c r="J775" i="9" s="1"/>
  <c r="E775" i="9"/>
  <c r="H774" i="9"/>
  <c r="E774" i="9"/>
  <c r="H773" i="9"/>
  <c r="I773" i="9" s="1"/>
  <c r="J773" i="9" s="1"/>
  <c r="E773" i="9"/>
  <c r="H772" i="9"/>
  <c r="I772" i="9" s="1"/>
  <c r="J772" i="9" s="1"/>
  <c r="E772" i="9"/>
  <c r="H771" i="9"/>
  <c r="I771" i="9" s="1"/>
  <c r="J771" i="9" s="1"/>
  <c r="E771" i="9"/>
  <c r="H770" i="9"/>
  <c r="I770" i="9" s="1"/>
  <c r="J770" i="9" s="1"/>
  <c r="E770" i="9"/>
  <c r="H769" i="9"/>
  <c r="I769" i="9" s="1"/>
  <c r="J769" i="9" s="1"/>
  <c r="E769" i="9"/>
  <c r="H768" i="9"/>
  <c r="I768" i="9" s="1"/>
  <c r="J768" i="9" s="1"/>
  <c r="E768" i="9"/>
  <c r="H767" i="9"/>
  <c r="I767" i="9" s="1"/>
  <c r="J767" i="9" s="1"/>
  <c r="E767" i="9"/>
  <c r="H766" i="9"/>
  <c r="I766" i="9" s="1"/>
  <c r="J766" i="9" s="1"/>
  <c r="E766" i="9"/>
  <c r="H765" i="9"/>
  <c r="I765" i="9" s="1"/>
  <c r="J765" i="9" s="1"/>
  <c r="E765" i="9"/>
  <c r="H764" i="9"/>
  <c r="I764" i="9" s="1"/>
  <c r="J764" i="9" s="1"/>
  <c r="E764" i="9"/>
  <c r="H763" i="9"/>
  <c r="E763" i="9"/>
  <c r="H762" i="9"/>
  <c r="I762" i="9" s="1"/>
  <c r="J762" i="9" s="1"/>
  <c r="E762" i="9"/>
  <c r="H761" i="9"/>
  <c r="I761" i="9" s="1"/>
  <c r="J761" i="9" s="1"/>
  <c r="E761" i="9"/>
  <c r="H760" i="9"/>
  <c r="I760" i="9" s="1"/>
  <c r="E760" i="9"/>
  <c r="H759" i="9"/>
  <c r="I759" i="9" s="1"/>
  <c r="J759" i="9" s="1"/>
  <c r="E759" i="9"/>
  <c r="H758" i="9"/>
  <c r="E758" i="9"/>
  <c r="H757" i="9"/>
  <c r="I757" i="9" s="1"/>
  <c r="J757" i="9" s="1"/>
  <c r="E757" i="9"/>
  <c r="H756" i="9"/>
  <c r="I756" i="9" s="1"/>
  <c r="J756" i="9" s="1"/>
  <c r="E756" i="9"/>
  <c r="H755" i="9"/>
  <c r="I755" i="9" s="1"/>
  <c r="J755" i="9" s="1"/>
  <c r="E755" i="9"/>
  <c r="H754" i="9"/>
  <c r="I754" i="9" s="1"/>
  <c r="J754" i="9" s="1"/>
  <c r="E754" i="9"/>
  <c r="H753" i="9"/>
  <c r="I753" i="9" s="1"/>
  <c r="J753" i="9" s="1"/>
  <c r="E753" i="9"/>
  <c r="H752" i="9"/>
  <c r="I752" i="9" s="1"/>
  <c r="J752" i="9" s="1"/>
  <c r="E752" i="9"/>
  <c r="H751" i="9"/>
  <c r="I751" i="9" s="1"/>
  <c r="J751" i="9" s="1"/>
  <c r="E751" i="9"/>
  <c r="H750" i="9"/>
  <c r="I750" i="9" s="1"/>
  <c r="J750" i="9" s="1"/>
  <c r="E750" i="9"/>
  <c r="H749" i="9"/>
  <c r="I749" i="9" s="1"/>
  <c r="J749" i="9" s="1"/>
  <c r="E749" i="9"/>
  <c r="H748" i="9"/>
  <c r="I748" i="9" s="1"/>
  <c r="J748" i="9" s="1"/>
  <c r="E748" i="9"/>
  <c r="H747" i="9"/>
  <c r="I747" i="9" s="1"/>
  <c r="J747" i="9" s="1"/>
  <c r="E747" i="9"/>
  <c r="H746" i="9"/>
  <c r="I746" i="9" s="1"/>
  <c r="J746" i="9" s="1"/>
  <c r="E746" i="9"/>
  <c r="H745" i="9"/>
  <c r="I745" i="9" s="1"/>
  <c r="J745" i="9" s="1"/>
  <c r="E745" i="9"/>
  <c r="H744" i="9"/>
  <c r="I744" i="9" s="1"/>
  <c r="J744" i="9" s="1"/>
  <c r="E744" i="9"/>
  <c r="H743" i="9"/>
  <c r="I743" i="9" s="1"/>
  <c r="J743" i="9" s="1"/>
  <c r="E743" i="9"/>
  <c r="H742" i="9"/>
  <c r="I742" i="9" s="1"/>
  <c r="J742" i="9" s="1"/>
  <c r="E742" i="9"/>
  <c r="H741" i="9"/>
  <c r="I741" i="9" s="1"/>
  <c r="J741" i="9" s="1"/>
  <c r="E741" i="9"/>
  <c r="H740" i="9"/>
  <c r="I740" i="9" s="1"/>
  <c r="J740" i="9" s="1"/>
  <c r="E740" i="9"/>
  <c r="H739" i="9"/>
  <c r="I739" i="9" s="1"/>
  <c r="J739" i="9" s="1"/>
  <c r="E739" i="9"/>
  <c r="H738" i="9"/>
  <c r="I738" i="9" s="1"/>
  <c r="J738" i="9" s="1"/>
  <c r="E738" i="9"/>
  <c r="H737" i="9"/>
  <c r="I737" i="9" s="1"/>
  <c r="J737" i="9" s="1"/>
  <c r="E737" i="9"/>
  <c r="H736" i="9"/>
  <c r="I736" i="9" s="1"/>
  <c r="J736" i="9" s="1"/>
  <c r="E736" i="9"/>
  <c r="H735" i="9"/>
  <c r="I735" i="9" s="1"/>
  <c r="J735" i="9" s="1"/>
  <c r="E735" i="9"/>
  <c r="H734" i="9"/>
  <c r="I734" i="9" s="1"/>
  <c r="J734" i="9" s="1"/>
  <c r="E734" i="9"/>
  <c r="H733" i="9"/>
  <c r="I733" i="9" s="1"/>
  <c r="J733" i="9" s="1"/>
  <c r="E733" i="9"/>
  <c r="H732" i="9"/>
  <c r="I732" i="9" s="1"/>
  <c r="J732" i="9" s="1"/>
  <c r="E732" i="9"/>
  <c r="H731" i="9"/>
  <c r="I731" i="9" s="1"/>
  <c r="J731" i="9" s="1"/>
  <c r="E731" i="9"/>
  <c r="H730" i="9"/>
  <c r="I730" i="9" s="1"/>
  <c r="J730" i="9" s="1"/>
  <c r="E730" i="9"/>
  <c r="H729" i="9"/>
  <c r="I729" i="9" s="1"/>
  <c r="J729" i="9" s="1"/>
  <c r="E729" i="9"/>
  <c r="H728" i="9"/>
  <c r="I728" i="9" s="1"/>
  <c r="J728" i="9" s="1"/>
  <c r="E728" i="9"/>
  <c r="H727" i="9"/>
  <c r="I727" i="9" s="1"/>
  <c r="J727" i="9" s="1"/>
  <c r="E727" i="9"/>
  <c r="H726" i="9"/>
  <c r="I726" i="9" s="1"/>
  <c r="J726" i="9" s="1"/>
  <c r="E726" i="9"/>
  <c r="H725" i="9"/>
  <c r="I725" i="9" s="1"/>
  <c r="J725" i="9" s="1"/>
  <c r="E725" i="9"/>
  <c r="H724" i="9"/>
  <c r="I724" i="9" s="1"/>
  <c r="J724" i="9" s="1"/>
  <c r="E724" i="9"/>
  <c r="H723" i="9"/>
  <c r="I723" i="9" s="1"/>
  <c r="J723" i="9" s="1"/>
  <c r="E723" i="9"/>
  <c r="H722" i="9"/>
  <c r="I722" i="9" s="1"/>
  <c r="J722" i="9" s="1"/>
  <c r="E722" i="9"/>
  <c r="H721" i="9"/>
  <c r="I721" i="9" s="1"/>
  <c r="J721" i="9" s="1"/>
  <c r="E721" i="9"/>
  <c r="H720" i="9"/>
  <c r="I720" i="9" s="1"/>
  <c r="J720" i="9" s="1"/>
  <c r="E720" i="9"/>
  <c r="H719" i="9"/>
  <c r="I719" i="9" s="1"/>
  <c r="J719" i="9" s="1"/>
  <c r="E719" i="9"/>
  <c r="H718" i="9"/>
  <c r="I718" i="9" s="1"/>
  <c r="J718" i="9" s="1"/>
  <c r="E718" i="9"/>
  <c r="H717" i="9"/>
  <c r="I717" i="9" s="1"/>
  <c r="J717" i="9" s="1"/>
  <c r="E717" i="9"/>
  <c r="H716" i="9"/>
  <c r="I716" i="9" s="1"/>
  <c r="J716" i="9" s="1"/>
  <c r="E716" i="9"/>
  <c r="H715" i="9"/>
  <c r="I715" i="9" s="1"/>
  <c r="J715" i="9" s="1"/>
  <c r="E715" i="9"/>
  <c r="H714" i="9"/>
  <c r="I714" i="9" s="1"/>
  <c r="J714" i="9" s="1"/>
  <c r="E714" i="9"/>
  <c r="H713" i="9"/>
  <c r="I713" i="9" s="1"/>
  <c r="J713" i="9" s="1"/>
  <c r="E713" i="9"/>
  <c r="H712" i="9"/>
  <c r="I712" i="9" s="1"/>
  <c r="J712" i="9" s="1"/>
  <c r="E712" i="9"/>
  <c r="H711" i="9"/>
  <c r="I711" i="9" s="1"/>
  <c r="J711" i="9" s="1"/>
  <c r="E711" i="9"/>
  <c r="H710" i="9"/>
  <c r="I710" i="9" s="1"/>
  <c r="J710" i="9" s="1"/>
  <c r="E710" i="9"/>
  <c r="H709" i="9"/>
  <c r="I709" i="9" s="1"/>
  <c r="J709" i="9" s="1"/>
  <c r="E709" i="9"/>
  <c r="H708" i="9"/>
  <c r="I708" i="9" s="1"/>
  <c r="J708" i="9" s="1"/>
  <c r="E708" i="9"/>
  <c r="H707" i="9"/>
  <c r="I707" i="9" s="1"/>
  <c r="J707" i="9" s="1"/>
  <c r="E707" i="9"/>
  <c r="H706" i="9"/>
  <c r="I706" i="9" s="1"/>
  <c r="J706" i="9" s="1"/>
  <c r="E706" i="9"/>
  <c r="H705" i="9"/>
  <c r="I705" i="9" s="1"/>
  <c r="J705" i="9" s="1"/>
  <c r="E705" i="9"/>
  <c r="H704" i="9"/>
  <c r="I704" i="9" s="1"/>
  <c r="J704" i="9" s="1"/>
  <c r="E704" i="9"/>
  <c r="H703" i="9"/>
  <c r="I703" i="9" s="1"/>
  <c r="J703" i="9" s="1"/>
  <c r="E703" i="9"/>
  <c r="H702" i="9"/>
  <c r="I702" i="9" s="1"/>
  <c r="J702" i="9" s="1"/>
  <c r="E702" i="9"/>
  <c r="H701" i="9"/>
  <c r="I701" i="9" s="1"/>
  <c r="J701" i="9" s="1"/>
  <c r="E701" i="9"/>
  <c r="H700" i="9"/>
  <c r="I700" i="9" s="1"/>
  <c r="J700" i="9" s="1"/>
  <c r="E700" i="9"/>
  <c r="H699" i="9"/>
  <c r="I699" i="9" s="1"/>
  <c r="J699" i="9" s="1"/>
  <c r="E699" i="9"/>
  <c r="H698" i="9"/>
  <c r="I698" i="9" s="1"/>
  <c r="J698" i="9" s="1"/>
  <c r="E698" i="9"/>
  <c r="H697" i="9"/>
  <c r="I697" i="9" s="1"/>
  <c r="J697" i="9" s="1"/>
  <c r="E697" i="9"/>
  <c r="H696" i="9"/>
  <c r="I696" i="9" s="1"/>
  <c r="J696" i="9" s="1"/>
  <c r="E696" i="9"/>
  <c r="H695" i="9"/>
  <c r="I695" i="9" s="1"/>
  <c r="J695" i="9" s="1"/>
  <c r="E695" i="9"/>
  <c r="H694" i="9"/>
  <c r="I694" i="9" s="1"/>
  <c r="J694" i="9" s="1"/>
  <c r="E694" i="9"/>
  <c r="H693" i="9"/>
  <c r="I693" i="9" s="1"/>
  <c r="J693" i="9" s="1"/>
  <c r="E693" i="9"/>
  <c r="H692" i="9"/>
  <c r="I692" i="9" s="1"/>
  <c r="J692" i="9" s="1"/>
  <c r="E692" i="9"/>
  <c r="H691" i="9"/>
  <c r="I691" i="9" s="1"/>
  <c r="J691" i="9" s="1"/>
  <c r="E691" i="9"/>
  <c r="H690" i="9"/>
  <c r="E690" i="9"/>
  <c r="H689" i="9"/>
  <c r="I689" i="9" s="1"/>
  <c r="J689" i="9" s="1"/>
  <c r="E689" i="9"/>
  <c r="H688" i="9"/>
  <c r="I688" i="9" s="1"/>
  <c r="J688" i="9" s="1"/>
  <c r="E688" i="9"/>
  <c r="H687" i="9"/>
  <c r="I687" i="9" s="1"/>
  <c r="J687" i="9" s="1"/>
  <c r="E687" i="9"/>
  <c r="H686" i="9"/>
  <c r="I686" i="9" s="1"/>
  <c r="J686" i="9" s="1"/>
  <c r="E686" i="9"/>
  <c r="H685" i="9"/>
  <c r="E685" i="9"/>
  <c r="H684" i="9"/>
  <c r="I684" i="9" s="1"/>
  <c r="J684" i="9" s="1"/>
  <c r="E684" i="9"/>
  <c r="H683" i="9"/>
  <c r="E683" i="9"/>
  <c r="H682" i="9"/>
  <c r="I682" i="9" s="1"/>
  <c r="J682" i="9" s="1"/>
  <c r="E682" i="9"/>
  <c r="H681" i="9"/>
  <c r="E681" i="9"/>
  <c r="H680" i="9"/>
  <c r="I680" i="9" s="1"/>
  <c r="J680" i="9" s="1"/>
  <c r="E680" i="9"/>
  <c r="H679" i="9"/>
  <c r="I679" i="9" s="1"/>
  <c r="J679" i="9" s="1"/>
  <c r="E679" i="9"/>
  <c r="H678" i="9"/>
  <c r="I678" i="9" s="1"/>
  <c r="J678" i="9" s="1"/>
  <c r="E678" i="9"/>
  <c r="H677" i="9"/>
  <c r="E677" i="9"/>
  <c r="H676" i="9"/>
  <c r="I676" i="9" s="1"/>
  <c r="J676" i="9" s="1"/>
  <c r="E676" i="9"/>
  <c r="H675" i="9"/>
  <c r="I675" i="9" s="1"/>
  <c r="J675" i="9" s="1"/>
  <c r="E675" i="9"/>
  <c r="H674" i="9"/>
  <c r="I674" i="9" s="1"/>
  <c r="J674" i="9" s="1"/>
  <c r="E674" i="9"/>
  <c r="H673" i="9"/>
  <c r="I673" i="9" s="1"/>
  <c r="J673" i="9" s="1"/>
  <c r="E673" i="9"/>
  <c r="H672" i="9"/>
  <c r="I672" i="9" s="1"/>
  <c r="J672" i="9" s="1"/>
  <c r="E672" i="9"/>
  <c r="H671" i="9"/>
  <c r="I671" i="9" s="1"/>
  <c r="J671" i="9" s="1"/>
  <c r="E671" i="9"/>
  <c r="H670" i="9"/>
  <c r="I670" i="9" s="1"/>
  <c r="J670" i="9" s="1"/>
  <c r="E670" i="9"/>
  <c r="H669" i="9"/>
  <c r="I669" i="9" s="1"/>
  <c r="J669" i="9" s="1"/>
  <c r="E669" i="9"/>
  <c r="H668" i="9"/>
  <c r="I668" i="9" s="1"/>
  <c r="J668" i="9" s="1"/>
  <c r="E668" i="9"/>
  <c r="H667" i="9"/>
  <c r="I667" i="9" s="1"/>
  <c r="J667" i="9" s="1"/>
  <c r="E667" i="9"/>
  <c r="H666" i="9"/>
  <c r="I666" i="9" s="1"/>
  <c r="J666" i="9" s="1"/>
  <c r="E666" i="9"/>
  <c r="H665" i="9"/>
  <c r="E665" i="9"/>
  <c r="H664" i="9"/>
  <c r="I664" i="9" s="1"/>
  <c r="J664" i="9" s="1"/>
  <c r="E664" i="9"/>
  <c r="H663" i="9"/>
  <c r="I663" i="9" s="1"/>
  <c r="J663" i="9" s="1"/>
  <c r="E663" i="9"/>
  <c r="H662" i="9"/>
  <c r="I662" i="9" s="1"/>
  <c r="J662" i="9" s="1"/>
  <c r="E662" i="9"/>
  <c r="H661" i="9"/>
  <c r="E661" i="9"/>
  <c r="H660" i="9"/>
  <c r="I660" i="9" s="1"/>
  <c r="J660" i="9" s="1"/>
  <c r="E660" i="9"/>
  <c r="H659" i="9"/>
  <c r="I659" i="9" s="1"/>
  <c r="J659" i="9" s="1"/>
  <c r="E659" i="9"/>
  <c r="H658" i="9"/>
  <c r="I658" i="9" s="1"/>
  <c r="J658" i="9" s="1"/>
  <c r="E658" i="9"/>
  <c r="H657" i="9"/>
  <c r="I657" i="9" s="1"/>
  <c r="J657" i="9" s="1"/>
  <c r="E657" i="9"/>
  <c r="H656" i="9"/>
  <c r="I656" i="9" s="1"/>
  <c r="J656" i="9" s="1"/>
  <c r="E656" i="9"/>
  <c r="H655" i="9"/>
  <c r="I655" i="9" s="1"/>
  <c r="J655" i="9" s="1"/>
  <c r="E655" i="9"/>
  <c r="H654" i="9"/>
  <c r="I654" i="9" s="1"/>
  <c r="J654" i="9" s="1"/>
  <c r="E654" i="9"/>
  <c r="H653" i="9"/>
  <c r="E653" i="9"/>
  <c r="H652" i="9"/>
  <c r="I652" i="9" s="1"/>
  <c r="J652" i="9" s="1"/>
  <c r="E652" i="9"/>
  <c r="H651" i="9"/>
  <c r="I651" i="9" s="1"/>
  <c r="J651" i="9" s="1"/>
  <c r="E651" i="9"/>
  <c r="H650" i="9"/>
  <c r="I650" i="9" s="1"/>
  <c r="J650" i="9" s="1"/>
  <c r="E650" i="9"/>
  <c r="H649" i="9"/>
  <c r="E649" i="9"/>
  <c r="H648" i="9"/>
  <c r="I648" i="9" s="1"/>
  <c r="J648" i="9" s="1"/>
  <c r="E648" i="9"/>
  <c r="H647" i="9"/>
  <c r="I647" i="9" s="1"/>
  <c r="J647" i="9" s="1"/>
  <c r="E647" i="9"/>
  <c r="H646" i="9"/>
  <c r="I646" i="9" s="1"/>
  <c r="J646" i="9" s="1"/>
  <c r="E646" i="9"/>
  <c r="H645" i="9"/>
  <c r="E645" i="9"/>
  <c r="H644" i="9"/>
  <c r="I644" i="9" s="1"/>
  <c r="J644" i="9" s="1"/>
  <c r="E644" i="9"/>
  <c r="H643" i="9"/>
  <c r="I643" i="9" s="1"/>
  <c r="J643" i="9" s="1"/>
  <c r="E643" i="9"/>
  <c r="H642" i="9"/>
  <c r="I642" i="9" s="1"/>
  <c r="J642" i="9" s="1"/>
  <c r="E642" i="9"/>
  <c r="H641" i="9"/>
  <c r="I641" i="9" s="1"/>
  <c r="J641" i="9" s="1"/>
  <c r="E641" i="9"/>
  <c r="H640" i="9"/>
  <c r="I640" i="9" s="1"/>
  <c r="J640" i="9" s="1"/>
  <c r="E640" i="9"/>
  <c r="H639" i="9"/>
  <c r="E639" i="9"/>
  <c r="H638" i="9"/>
  <c r="E638" i="9"/>
  <c r="H637" i="9"/>
  <c r="I637" i="9" s="1"/>
  <c r="J637" i="9" s="1"/>
  <c r="E637" i="9"/>
  <c r="H636" i="9"/>
  <c r="I636" i="9" s="1"/>
  <c r="J636" i="9" s="1"/>
  <c r="E636" i="9"/>
  <c r="H635" i="9"/>
  <c r="I635" i="9" s="1"/>
  <c r="J635" i="9" s="1"/>
  <c r="E635" i="9"/>
  <c r="H634" i="9"/>
  <c r="I634" i="9" s="1"/>
  <c r="J634" i="9" s="1"/>
  <c r="E634" i="9"/>
  <c r="H633" i="9"/>
  <c r="E633" i="9"/>
  <c r="H632" i="9"/>
  <c r="I632" i="9" s="1"/>
  <c r="J632" i="9" s="1"/>
  <c r="E632" i="9"/>
  <c r="H631" i="9"/>
  <c r="I631" i="9" s="1"/>
  <c r="J631" i="9" s="1"/>
  <c r="E631" i="9"/>
  <c r="H630" i="9"/>
  <c r="I630" i="9" s="1"/>
  <c r="J630" i="9" s="1"/>
  <c r="E630" i="9"/>
  <c r="H629" i="9"/>
  <c r="E629" i="9"/>
  <c r="H628" i="9"/>
  <c r="I628" i="9" s="1"/>
  <c r="J628" i="9" s="1"/>
  <c r="E628" i="9"/>
  <c r="H627" i="9"/>
  <c r="I627" i="9" s="1"/>
  <c r="J627" i="9" s="1"/>
  <c r="E627" i="9"/>
  <c r="H626" i="9"/>
  <c r="I626" i="9" s="1"/>
  <c r="J626" i="9" s="1"/>
  <c r="E626" i="9"/>
  <c r="H625" i="9"/>
  <c r="I625" i="9" s="1"/>
  <c r="J625" i="9" s="1"/>
  <c r="E625" i="9"/>
  <c r="H624" i="9"/>
  <c r="I624" i="9" s="1"/>
  <c r="J624" i="9" s="1"/>
  <c r="E624" i="9"/>
  <c r="H623" i="9"/>
  <c r="I623" i="9" s="1"/>
  <c r="J623" i="9" s="1"/>
  <c r="E623" i="9"/>
  <c r="H622" i="9"/>
  <c r="I622" i="9" s="1"/>
  <c r="J622" i="9" s="1"/>
  <c r="E622" i="9"/>
  <c r="H621" i="9"/>
  <c r="E621" i="9"/>
  <c r="H620" i="9"/>
  <c r="I620" i="9" s="1"/>
  <c r="J620" i="9" s="1"/>
  <c r="E620" i="9"/>
  <c r="H619" i="9"/>
  <c r="I619" i="9" s="1"/>
  <c r="J619" i="9" s="1"/>
  <c r="E619" i="9"/>
  <c r="H618" i="9"/>
  <c r="I618" i="9" s="1"/>
  <c r="J618" i="9" s="1"/>
  <c r="E618" i="9"/>
  <c r="H617" i="9"/>
  <c r="E617" i="9"/>
  <c r="H616" i="9"/>
  <c r="I616" i="9" s="1"/>
  <c r="J616" i="9" s="1"/>
  <c r="E616" i="9"/>
  <c r="H615" i="9"/>
  <c r="I615" i="9" s="1"/>
  <c r="J615" i="9" s="1"/>
  <c r="E615" i="9"/>
  <c r="H614" i="9"/>
  <c r="I614" i="9" s="1"/>
  <c r="J614" i="9" s="1"/>
  <c r="E614" i="9"/>
  <c r="H613" i="9"/>
  <c r="E613" i="9"/>
  <c r="H612" i="9"/>
  <c r="I612" i="9" s="1"/>
  <c r="J612" i="9" s="1"/>
  <c r="E612" i="9"/>
  <c r="H611" i="9"/>
  <c r="I611" i="9" s="1"/>
  <c r="J611" i="9" s="1"/>
  <c r="E611" i="9"/>
  <c r="H610" i="9"/>
  <c r="I610" i="9" s="1"/>
  <c r="J610" i="9" s="1"/>
  <c r="E610" i="9"/>
  <c r="H609" i="9"/>
  <c r="I609" i="9" s="1"/>
  <c r="J609" i="9" s="1"/>
  <c r="E609" i="9"/>
  <c r="H608" i="9"/>
  <c r="I608" i="9" s="1"/>
  <c r="J608" i="9" s="1"/>
  <c r="E608" i="9"/>
  <c r="H607" i="9"/>
  <c r="I607" i="9" s="1"/>
  <c r="J607" i="9" s="1"/>
  <c r="E607" i="9"/>
  <c r="H606" i="9"/>
  <c r="I606" i="9" s="1"/>
  <c r="J606" i="9" s="1"/>
  <c r="E606" i="9"/>
  <c r="H605" i="9"/>
  <c r="I605" i="9" s="1"/>
  <c r="J605" i="9" s="1"/>
  <c r="E605" i="9"/>
  <c r="H604" i="9"/>
  <c r="I604" i="9" s="1"/>
  <c r="J604" i="9" s="1"/>
  <c r="E604" i="9"/>
  <c r="H603" i="9"/>
  <c r="I603" i="9" s="1"/>
  <c r="J603" i="9" s="1"/>
  <c r="E603" i="9"/>
  <c r="H602" i="9"/>
  <c r="I602" i="9" s="1"/>
  <c r="J602" i="9" s="1"/>
  <c r="E602" i="9"/>
  <c r="H601" i="9"/>
  <c r="E601" i="9"/>
  <c r="H600" i="9"/>
  <c r="I600" i="9" s="1"/>
  <c r="J600" i="9" s="1"/>
  <c r="E600" i="9"/>
  <c r="H599" i="9"/>
  <c r="I599" i="9" s="1"/>
  <c r="J599" i="9" s="1"/>
  <c r="E599" i="9"/>
  <c r="H598" i="9"/>
  <c r="I598" i="9" s="1"/>
  <c r="J598" i="9" s="1"/>
  <c r="E598" i="9"/>
  <c r="H597" i="9"/>
  <c r="E597" i="9"/>
  <c r="H596" i="9"/>
  <c r="I596" i="9" s="1"/>
  <c r="J596" i="9" s="1"/>
  <c r="E596" i="9"/>
  <c r="H595" i="9"/>
  <c r="I595" i="9" s="1"/>
  <c r="J595" i="9" s="1"/>
  <c r="E595" i="9"/>
  <c r="H594" i="9"/>
  <c r="I594" i="9" s="1"/>
  <c r="J594" i="9" s="1"/>
  <c r="E594" i="9"/>
  <c r="H593" i="9"/>
  <c r="I593" i="9" s="1"/>
  <c r="J593" i="9" s="1"/>
  <c r="E593" i="9"/>
  <c r="H592" i="9"/>
  <c r="I592" i="9" s="1"/>
  <c r="J592" i="9" s="1"/>
  <c r="E592" i="9"/>
  <c r="H591" i="9"/>
  <c r="E591" i="9"/>
  <c r="H590" i="9"/>
  <c r="I590" i="9" s="1"/>
  <c r="J590" i="9" s="1"/>
  <c r="E590" i="9"/>
  <c r="H589" i="9"/>
  <c r="E589" i="9"/>
  <c r="H588" i="9"/>
  <c r="I588" i="9" s="1"/>
  <c r="J588" i="9" s="1"/>
  <c r="E588" i="9"/>
  <c r="H587" i="9"/>
  <c r="I587" i="9" s="1"/>
  <c r="J587" i="9" s="1"/>
  <c r="E587" i="9"/>
  <c r="H586" i="9"/>
  <c r="I586" i="9" s="1"/>
  <c r="J586" i="9" s="1"/>
  <c r="E586" i="9"/>
  <c r="H585" i="9"/>
  <c r="E585" i="9"/>
  <c r="H584" i="9"/>
  <c r="I584" i="9" s="1"/>
  <c r="J584" i="9" s="1"/>
  <c r="E584" i="9"/>
  <c r="H583" i="9"/>
  <c r="I583" i="9" s="1"/>
  <c r="J583" i="9" s="1"/>
  <c r="E583" i="9"/>
  <c r="H582" i="9"/>
  <c r="I582" i="9" s="1"/>
  <c r="J582" i="9" s="1"/>
  <c r="E582" i="9"/>
  <c r="H581" i="9"/>
  <c r="E581" i="9"/>
  <c r="H580" i="9"/>
  <c r="I580" i="9" s="1"/>
  <c r="J580" i="9" s="1"/>
  <c r="E580" i="9"/>
  <c r="H579" i="9"/>
  <c r="I579" i="9" s="1"/>
  <c r="J579" i="9" s="1"/>
  <c r="E579" i="9"/>
  <c r="H578" i="9"/>
  <c r="I578" i="9" s="1"/>
  <c r="J578" i="9" s="1"/>
  <c r="E578" i="9"/>
  <c r="H577" i="9"/>
  <c r="I577" i="9" s="1"/>
  <c r="J577" i="9" s="1"/>
  <c r="E577" i="9"/>
  <c r="H576" i="9"/>
  <c r="I576" i="9" s="1"/>
  <c r="J576" i="9" s="1"/>
  <c r="E576" i="9"/>
  <c r="H575" i="9"/>
  <c r="I575" i="9" s="1"/>
  <c r="J575" i="9" s="1"/>
  <c r="E575" i="9"/>
  <c r="H574" i="9"/>
  <c r="I574" i="9" s="1"/>
  <c r="J574" i="9" s="1"/>
  <c r="E574" i="9"/>
  <c r="H573" i="9"/>
  <c r="I573" i="9" s="1"/>
  <c r="J573" i="9" s="1"/>
  <c r="E573" i="9"/>
  <c r="H572" i="9"/>
  <c r="I572" i="9" s="1"/>
  <c r="J572" i="9" s="1"/>
  <c r="E572" i="9"/>
  <c r="H571" i="9"/>
  <c r="I571" i="9" s="1"/>
  <c r="J571" i="9" s="1"/>
  <c r="E571" i="9"/>
  <c r="H570" i="9"/>
  <c r="I570" i="9" s="1"/>
  <c r="J570" i="9" s="1"/>
  <c r="E570" i="9"/>
  <c r="H569" i="9"/>
  <c r="E569" i="9"/>
  <c r="H568" i="9"/>
  <c r="I568" i="9" s="1"/>
  <c r="J568" i="9" s="1"/>
  <c r="E568" i="9"/>
  <c r="H567" i="9"/>
  <c r="I567" i="9" s="1"/>
  <c r="J567" i="9" s="1"/>
  <c r="E567" i="9"/>
  <c r="H566" i="9"/>
  <c r="I566" i="9" s="1"/>
  <c r="J566" i="9" s="1"/>
  <c r="E566" i="9"/>
  <c r="H565" i="9"/>
  <c r="E565" i="9"/>
  <c r="H564" i="9"/>
  <c r="I564" i="9" s="1"/>
  <c r="J564" i="9" s="1"/>
  <c r="E564" i="9"/>
  <c r="H563" i="9"/>
  <c r="I563" i="9" s="1"/>
  <c r="J563" i="9" s="1"/>
  <c r="E563" i="9"/>
  <c r="H562" i="9"/>
  <c r="E562" i="9"/>
  <c r="H561" i="9"/>
  <c r="I561" i="9" s="1"/>
  <c r="J561" i="9" s="1"/>
  <c r="E561" i="9"/>
  <c r="H560" i="9"/>
  <c r="I560" i="9" s="1"/>
  <c r="J560" i="9" s="1"/>
  <c r="E560" i="9"/>
  <c r="H559" i="9"/>
  <c r="I559" i="9" s="1"/>
  <c r="J559" i="9" s="1"/>
  <c r="E559" i="9"/>
  <c r="H558" i="9"/>
  <c r="I558" i="9" s="1"/>
  <c r="J558" i="9" s="1"/>
  <c r="E558" i="9"/>
  <c r="H557" i="9"/>
  <c r="E557" i="9"/>
  <c r="H556" i="9"/>
  <c r="I556" i="9" s="1"/>
  <c r="J556" i="9" s="1"/>
  <c r="E556" i="9"/>
  <c r="H555" i="9"/>
  <c r="I555" i="9" s="1"/>
  <c r="J555" i="9" s="1"/>
  <c r="E555" i="9"/>
  <c r="H554" i="9"/>
  <c r="I554" i="9" s="1"/>
  <c r="J554" i="9" s="1"/>
  <c r="E554" i="9"/>
  <c r="H553" i="9"/>
  <c r="E553" i="9"/>
  <c r="H552" i="9"/>
  <c r="I552" i="9" s="1"/>
  <c r="J552" i="9" s="1"/>
  <c r="E552" i="9"/>
  <c r="H551" i="9"/>
  <c r="I551" i="9" s="1"/>
  <c r="J551" i="9" s="1"/>
  <c r="E551" i="9"/>
  <c r="H550" i="9"/>
  <c r="I550" i="9" s="1"/>
  <c r="J550" i="9" s="1"/>
  <c r="E550" i="9"/>
  <c r="H549" i="9"/>
  <c r="E549" i="9"/>
  <c r="H548" i="9"/>
  <c r="I548" i="9" s="1"/>
  <c r="J548" i="9" s="1"/>
  <c r="E548" i="9"/>
  <c r="H547" i="9"/>
  <c r="I547" i="9" s="1"/>
  <c r="J547" i="9" s="1"/>
  <c r="E547" i="9"/>
  <c r="H546" i="9"/>
  <c r="I546" i="9" s="1"/>
  <c r="E546" i="9"/>
  <c r="H545" i="9"/>
  <c r="E545" i="9"/>
  <c r="H544" i="9"/>
  <c r="I544" i="9" s="1"/>
  <c r="J544" i="9" s="1"/>
  <c r="E544" i="9"/>
  <c r="H543" i="9"/>
  <c r="I543" i="9" s="1"/>
  <c r="J543" i="9" s="1"/>
  <c r="E543" i="9"/>
  <c r="H542" i="9"/>
  <c r="I542" i="9" s="1"/>
  <c r="J542" i="9" s="1"/>
  <c r="E542" i="9"/>
  <c r="H541" i="9"/>
  <c r="I541" i="9" s="1"/>
  <c r="J541" i="9" s="1"/>
  <c r="E541" i="9"/>
  <c r="H540" i="9"/>
  <c r="I540" i="9" s="1"/>
  <c r="J540" i="9" s="1"/>
  <c r="E540" i="9"/>
  <c r="H539" i="9"/>
  <c r="I539" i="9" s="1"/>
  <c r="J539" i="9" s="1"/>
  <c r="E539" i="9"/>
  <c r="H538" i="9"/>
  <c r="I538" i="9" s="1"/>
  <c r="J538" i="9" s="1"/>
  <c r="E538" i="9"/>
  <c r="H537" i="9"/>
  <c r="I537" i="9" s="1"/>
  <c r="J537" i="9" s="1"/>
  <c r="E537" i="9"/>
  <c r="H536" i="9"/>
  <c r="I536" i="9" s="1"/>
  <c r="J536" i="9" s="1"/>
  <c r="E536" i="9"/>
  <c r="H535" i="9"/>
  <c r="I535" i="9" s="1"/>
  <c r="J535" i="9" s="1"/>
  <c r="E535" i="9"/>
  <c r="H534" i="9"/>
  <c r="I534" i="9" s="1"/>
  <c r="J534" i="9" s="1"/>
  <c r="E534" i="9"/>
  <c r="H533" i="9"/>
  <c r="I533" i="9" s="1"/>
  <c r="J533" i="9" s="1"/>
  <c r="E533" i="9"/>
  <c r="H532" i="9"/>
  <c r="I532" i="9" s="1"/>
  <c r="J532" i="9" s="1"/>
  <c r="E532" i="9"/>
  <c r="H531" i="9"/>
  <c r="I531" i="9" s="1"/>
  <c r="J531" i="9" s="1"/>
  <c r="E531" i="9"/>
  <c r="H530" i="9"/>
  <c r="I530" i="9" s="1"/>
  <c r="J530" i="9" s="1"/>
  <c r="E530" i="9"/>
  <c r="H529" i="9"/>
  <c r="I529" i="9" s="1"/>
  <c r="J529" i="9" s="1"/>
  <c r="E529" i="9"/>
  <c r="H528" i="9"/>
  <c r="I528" i="9" s="1"/>
  <c r="J528" i="9" s="1"/>
  <c r="E528" i="9"/>
  <c r="H527" i="9"/>
  <c r="I527" i="9" s="1"/>
  <c r="J527" i="9" s="1"/>
  <c r="E527" i="9"/>
  <c r="H526" i="9"/>
  <c r="I526" i="9" s="1"/>
  <c r="J526" i="9" s="1"/>
  <c r="E526" i="9"/>
  <c r="H525" i="9"/>
  <c r="I525" i="9" s="1"/>
  <c r="J525" i="9" s="1"/>
  <c r="E525" i="9"/>
  <c r="H524" i="9"/>
  <c r="E524" i="9"/>
  <c r="H523" i="9"/>
  <c r="I523" i="9" s="1"/>
  <c r="J523" i="9" s="1"/>
  <c r="E523" i="9"/>
  <c r="H522" i="9"/>
  <c r="I522" i="9" s="1"/>
  <c r="J522" i="9" s="1"/>
  <c r="E522" i="9"/>
  <c r="H521" i="9"/>
  <c r="I521" i="9" s="1"/>
  <c r="J521" i="9" s="1"/>
  <c r="E521" i="9"/>
  <c r="H520" i="9"/>
  <c r="I520" i="9" s="1"/>
  <c r="J520" i="9" s="1"/>
  <c r="E520" i="9"/>
  <c r="H519" i="9"/>
  <c r="I519" i="9" s="1"/>
  <c r="J519" i="9" s="1"/>
  <c r="E519" i="9"/>
  <c r="H518" i="9"/>
  <c r="I518" i="9" s="1"/>
  <c r="J518" i="9" s="1"/>
  <c r="E518" i="9"/>
  <c r="H517" i="9"/>
  <c r="I517" i="9" s="1"/>
  <c r="J517" i="9" s="1"/>
  <c r="E517" i="9"/>
  <c r="H516" i="9"/>
  <c r="I516" i="9" s="1"/>
  <c r="J516" i="9" s="1"/>
  <c r="E516" i="9"/>
  <c r="H515" i="9"/>
  <c r="I515" i="9" s="1"/>
  <c r="J515" i="9" s="1"/>
  <c r="E515" i="9"/>
  <c r="H514" i="9"/>
  <c r="I514" i="9" s="1"/>
  <c r="J514" i="9" s="1"/>
  <c r="E514" i="9"/>
  <c r="H513" i="9"/>
  <c r="I513" i="9" s="1"/>
  <c r="J513" i="9" s="1"/>
  <c r="E513" i="9"/>
  <c r="H512" i="9"/>
  <c r="I512" i="9" s="1"/>
  <c r="J512" i="9" s="1"/>
  <c r="E512" i="9"/>
  <c r="H511" i="9"/>
  <c r="I511" i="9" s="1"/>
  <c r="J511" i="9" s="1"/>
  <c r="E511" i="9"/>
  <c r="H510" i="9"/>
  <c r="I510" i="9" s="1"/>
  <c r="J510" i="9" s="1"/>
  <c r="E510" i="9"/>
  <c r="H509" i="9"/>
  <c r="I509" i="9" s="1"/>
  <c r="J509" i="9" s="1"/>
  <c r="E509" i="9"/>
  <c r="H508" i="9"/>
  <c r="I508" i="9" s="1"/>
  <c r="J508" i="9" s="1"/>
  <c r="E508" i="9"/>
  <c r="H507" i="9"/>
  <c r="I507" i="9" s="1"/>
  <c r="J507" i="9" s="1"/>
  <c r="E507" i="9"/>
  <c r="H506" i="9"/>
  <c r="I506" i="9" s="1"/>
  <c r="J506" i="9" s="1"/>
  <c r="E506" i="9"/>
  <c r="H505" i="9"/>
  <c r="I505" i="9" s="1"/>
  <c r="J505" i="9" s="1"/>
  <c r="E505" i="9"/>
  <c r="H504" i="9"/>
  <c r="I504" i="9" s="1"/>
  <c r="J504" i="9" s="1"/>
  <c r="E504" i="9"/>
  <c r="H503" i="9"/>
  <c r="I503" i="9" s="1"/>
  <c r="J503" i="9" s="1"/>
  <c r="E503" i="9"/>
  <c r="H502" i="9"/>
  <c r="I502" i="9" s="1"/>
  <c r="J502" i="9" s="1"/>
  <c r="E502" i="9"/>
  <c r="H501" i="9"/>
  <c r="I501" i="9" s="1"/>
  <c r="J501" i="9" s="1"/>
  <c r="E501" i="9"/>
  <c r="H500" i="9"/>
  <c r="I500" i="9" s="1"/>
  <c r="J500" i="9" s="1"/>
  <c r="E500" i="9"/>
  <c r="H499" i="9"/>
  <c r="I499" i="9" s="1"/>
  <c r="J499" i="9" s="1"/>
  <c r="E499" i="9"/>
  <c r="H498" i="9"/>
  <c r="I498" i="9" s="1"/>
  <c r="J498" i="9" s="1"/>
  <c r="E498" i="9"/>
  <c r="H497" i="9"/>
  <c r="I497" i="9" s="1"/>
  <c r="J497" i="9" s="1"/>
  <c r="E497" i="9"/>
  <c r="H496" i="9"/>
  <c r="I496" i="9" s="1"/>
  <c r="J496" i="9" s="1"/>
  <c r="E496" i="9"/>
  <c r="H495" i="9"/>
  <c r="I495" i="9" s="1"/>
  <c r="J495" i="9" s="1"/>
  <c r="E495" i="9"/>
  <c r="H494" i="9"/>
  <c r="I494" i="9" s="1"/>
  <c r="J494" i="9" s="1"/>
  <c r="E494" i="9"/>
  <c r="H493" i="9"/>
  <c r="I493" i="9" s="1"/>
  <c r="J493" i="9" s="1"/>
  <c r="E493" i="9"/>
  <c r="H492" i="9"/>
  <c r="I492" i="9" s="1"/>
  <c r="J492" i="9" s="1"/>
  <c r="E492" i="9"/>
  <c r="H491" i="9"/>
  <c r="I491" i="9" s="1"/>
  <c r="J491" i="9" s="1"/>
  <c r="E491" i="9"/>
  <c r="H490" i="9"/>
  <c r="I490" i="9" s="1"/>
  <c r="J490" i="9" s="1"/>
  <c r="E490" i="9"/>
  <c r="H489" i="9"/>
  <c r="I489" i="9" s="1"/>
  <c r="J489" i="9" s="1"/>
  <c r="E489" i="9"/>
  <c r="H488" i="9"/>
  <c r="I488" i="9" s="1"/>
  <c r="J488" i="9" s="1"/>
  <c r="E488" i="9"/>
  <c r="H487" i="9"/>
  <c r="I487" i="9" s="1"/>
  <c r="J487" i="9" s="1"/>
  <c r="E487" i="9"/>
  <c r="H486" i="9"/>
  <c r="I486" i="9" s="1"/>
  <c r="J486" i="9" s="1"/>
  <c r="E486" i="9"/>
  <c r="H485" i="9"/>
  <c r="I485" i="9" s="1"/>
  <c r="J485" i="9" s="1"/>
  <c r="E485" i="9"/>
  <c r="H484" i="9"/>
  <c r="I484" i="9" s="1"/>
  <c r="J484" i="9" s="1"/>
  <c r="E484" i="9"/>
  <c r="H483" i="9"/>
  <c r="I483" i="9" s="1"/>
  <c r="J483" i="9" s="1"/>
  <c r="E483" i="9"/>
  <c r="H482" i="9"/>
  <c r="I482" i="9" s="1"/>
  <c r="J482" i="9" s="1"/>
  <c r="E482" i="9"/>
  <c r="H481" i="9"/>
  <c r="I481" i="9" s="1"/>
  <c r="J481" i="9" s="1"/>
  <c r="E481" i="9"/>
  <c r="H480" i="9"/>
  <c r="I480" i="9" s="1"/>
  <c r="E480" i="9"/>
  <c r="H479" i="9"/>
  <c r="I479" i="9" s="1"/>
  <c r="J479" i="9" s="1"/>
  <c r="E479" i="9"/>
  <c r="H478" i="9"/>
  <c r="I478" i="9" s="1"/>
  <c r="E478" i="9"/>
  <c r="H477" i="9"/>
  <c r="I477" i="9" s="1"/>
  <c r="J477" i="9" s="1"/>
  <c r="E477" i="9"/>
  <c r="H476" i="9"/>
  <c r="I476" i="9" s="1"/>
  <c r="E476" i="9"/>
  <c r="H475" i="9"/>
  <c r="I475" i="9" s="1"/>
  <c r="J475" i="9" s="1"/>
  <c r="E475" i="9"/>
  <c r="H474" i="9"/>
  <c r="I474" i="9" s="1"/>
  <c r="E474" i="9"/>
  <c r="H473" i="9"/>
  <c r="I473" i="9" s="1"/>
  <c r="J473" i="9" s="1"/>
  <c r="E473" i="9"/>
  <c r="H472" i="9"/>
  <c r="I472" i="9" s="1"/>
  <c r="E472" i="9"/>
  <c r="H471" i="9"/>
  <c r="I471" i="9" s="1"/>
  <c r="J471" i="9" s="1"/>
  <c r="E471" i="9"/>
  <c r="H470" i="9"/>
  <c r="I470" i="9" s="1"/>
  <c r="E470" i="9"/>
  <c r="H469" i="9"/>
  <c r="I469" i="9" s="1"/>
  <c r="J469" i="9" s="1"/>
  <c r="E469" i="9"/>
  <c r="H468" i="9"/>
  <c r="I468" i="9" s="1"/>
  <c r="E468" i="9"/>
  <c r="H467" i="9"/>
  <c r="I467" i="9" s="1"/>
  <c r="J467" i="9" s="1"/>
  <c r="E467" i="9"/>
  <c r="H466" i="9"/>
  <c r="I466" i="9" s="1"/>
  <c r="E466" i="9"/>
  <c r="H465" i="9"/>
  <c r="I465" i="9" s="1"/>
  <c r="J465" i="9" s="1"/>
  <c r="E465" i="9"/>
  <c r="H464" i="9"/>
  <c r="I464" i="9" s="1"/>
  <c r="E464" i="9"/>
  <c r="H463" i="9"/>
  <c r="I463" i="9" s="1"/>
  <c r="J463" i="9" s="1"/>
  <c r="E463" i="9"/>
  <c r="H462" i="9"/>
  <c r="I462" i="9" s="1"/>
  <c r="E462" i="9"/>
  <c r="H461" i="9"/>
  <c r="I461" i="9" s="1"/>
  <c r="J461" i="9" s="1"/>
  <c r="E461" i="9"/>
  <c r="H460" i="9"/>
  <c r="I460" i="9" s="1"/>
  <c r="E460" i="9"/>
  <c r="H459" i="9"/>
  <c r="I459" i="9" s="1"/>
  <c r="J459" i="9" s="1"/>
  <c r="E459" i="9"/>
  <c r="H458" i="9"/>
  <c r="I458" i="9" s="1"/>
  <c r="E458" i="9"/>
  <c r="H457" i="9"/>
  <c r="I457" i="9" s="1"/>
  <c r="J457" i="9" s="1"/>
  <c r="E457" i="9"/>
  <c r="H456" i="9"/>
  <c r="I456" i="9" s="1"/>
  <c r="E456" i="9"/>
  <c r="H455" i="9"/>
  <c r="I455" i="9" s="1"/>
  <c r="J455" i="9" s="1"/>
  <c r="E455" i="9"/>
  <c r="H454" i="9"/>
  <c r="I454" i="9" s="1"/>
  <c r="E454" i="9"/>
  <c r="H453" i="9"/>
  <c r="I453" i="9" s="1"/>
  <c r="J453" i="9" s="1"/>
  <c r="E453" i="9"/>
  <c r="H452" i="9"/>
  <c r="I452" i="9" s="1"/>
  <c r="E452" i="9"/>
  <c r="H451" i="9"/>
  <c r="I451" i="9" s="1"/>
  <c r="J451" i="9" s="1"/>
  <c r="E451" i="9"/>
  <c r="H450" i="9"/>
  <c r="I450" i="9" s="1"/>
  <c r="E450" i="9"/>
  <c r="H449" i="9"/>
  <c r="I449" i="9" s="1"/>
  <c r="J449" i="9" s="1"/>
  <c r="E449" i="9"/>
  <c r="H448" i="9"/>
  <c r="I448" i="9" s="1"/>
  <c r="E448" i="9"/>
  <c r="H447" i="9"/>
  <c r="I447" i="9" s="1"/>
  <c r="J447" i="9" s="1"/>
  <c r="E447" i="9"/>
  <c r="H446" i="9"/>
  <c r="I446" i="9" s="1"/>
  <c r="E446" i="9"/>
  <c r="H445" i="9"/>
  <c r="I445" i="9" s="1"/>
  <c r="J445" i="9" s="1"/>
  <c r="E445" i="9"/>
  <c r="H444" i="9"/>
  <c r="I444" i="9" s="1"/>
  <c r="E444" i="9"/>
  <c r="H443" i="9"/>
  <c r="I443" i="9" s="1"/>
  <c r="J443" i="9" s="1"/>
  <c r="E443" i="9"/>
  <c r="H442" i="9"/>
  <c r="I442" i="9" s="1"/>
  <c r="E442" i="9"/>
  <c r="H441" i="9"/>
  <c r="I441" i="9" s="1"/>
  <c r="J441" i="9" s="1"/>
  <c r="E441" i="9"/>
  <c r="H440" i="9"/>
  <c r="I440" i="9" s="1"/>
  <c r="E440" i="9"/>
  <c r="H439" i="9"/>
  <c r="I439" i="9" s="1"/>
  <c r="J439" i="9" s="1"/>
  <c r="E439" i="9"/>
  <c r="H438" i="9"/>
  <c r="I438" i="9" s="1"/>
  <c r="E438" i="9"/>
  <c r="H437" i="9"/>
  <c r="I437" i="9" s="1"/>
  <c r="J437" i="9" s="1"/>
  <c r="E437" i="9"/>
  <c r="H436" i="9"/>
  <c r="I436" i="9" s="1"/>
  <c r="E436" i="9"/>
  <c r="H435" i="9"/>
  <c r="I435" i="9" s="1"/>
  <c r="J435" i="9" s="1"/>
  <c r="E435" i="9"/>
  <c r="H434" i="9"/>
  <c r="I434" i="9" s="1"/>
  <c r="E434" i="9"/>
  <c r="H433" i="9"/>
  <c r="I433" i="9" s="1"/>
  <c r="J433" i="9" s="1"/>
  <c r="E433" i="9"/>
  <c r="H432" i="9"/>
  <c r="I432" i="9" s="1"/>
  <c r="E432" i="9"/>
  <c r="H431" i="9"/>
  <c r="I431" i="9" s="1"/>
  <c r="J431" i="9" s="1"/>
  <c r="E431" i="9"/>
  <c r="H430" i="9"/>
  <c r="I430" i="9" s="1"/>
  <c r="E430" i="9"/>
  <c r="H429" i="9"/>
  <c r="I429" i="9" s="1"/>
  <c r="J429" i="9" s="1"/>
  <c r="E429" i="9"/>
  <c r="H428" i="9"/>
  <c r="I428" i="9" s="1"/>
  <c r="E428" i="9"/>
  <c r="H427" i="9"/>
  <c r="I427" i="9" s="1"/>
  <c r="J427" i="9" s="1"/>
  <c r="E427" i="9"/>
  <c r="H426" i="9"/>
  <c r="I426" i="9" s="1"/>
  <c r="E426" i="9"/>
  <c r="H425" i="9"/>
  <c r="I425" i="9" s="1"/>
  <c r="J425" i="9" s="1"/>
  <c r="E425" i="9"/>
  <c r="H424" i="9"/>
  <c r="I424" i="9" s="1"/>
  <c r="E424" i="9"/>
  <c r="H423" i="9"/>
  <c r="I423" i="9" s="1"/>
  <c r="J423" i="9" s="1"/>
  <c r="E423" i="9"/>
  <c r="H422" i="9"/>
  <c r="I422" i="9" s="1"/>
  <c r="E422" i="9"/>
  <c r="H421" i="9"/>
  <c r="I421" i="9" s="1"/>
  <c r="J421" i="9" s="1"/>
  <c r="E421" i="9"/>
  <c r="H420" i="9"/>
  <c r="I420" i="9" s="1"/>
  <c r="E420" i="9"/>
  <c r="H419" i="9"/>
  <c r="I419" i="9" s="1"/>
  <c r="J419" i="9" s="1"/>
  <c r="E419" i="9"/>
  <c r="H418" i="9"/>
  <c r="I418" i="9" s="1"/>
  <c r="E418" i="9"/>
  <c r="H417" i="9"/>
  <c r="I417" i="9" s="1"/>
  <c r="J417" i="9" s="1"/>
  <c r="E417" i="9"/>
  <c r="H416" i="9"/>
  <c r="I416" i="9" s="1"/>
  <c r="E416" i="9"/>
  <c r="H415" i="9"/>
  <c r="I415" i="9" s="1"/>
  <c r="J415" i="9" s="1"/>
  <c r="E415" i="9"/>
  <c r="H414" i="9"/>
  <c r="I414" i="9" s="1"/>
  <c r="E414" i="9"/>
  <c r="H413" i="9"/>
  <c r="I413" i="9" s="1"/>
  <c r="J413" i="9" s="1"/>
  <c r="E413" i="9"/>
  <c r="H412" i="9"/>
  <c r="I412" i="9" s="1"/>
  <c r="E412" i="9"/>
  <c r="H411" i="9"/>
  <c r="I411" i="9" s="1"/>
  <c r="J411" i="9" s="1"/>
  <c r="E411" i="9"/>
  <c r="H410" i="9"/>
  <c r="I410" i="9" s="1"/>
  <c r="E410" i="9"/>
  <c r="H409" i="9"/>
  <c r="I409" i="9" s="1"/>
  <c r="J409" i="9" s="1"/>
  <c r="E409" i="9"/>
  <c r="H408" i="9"/>
  <c r="I408" i="9" s="1"/>
  <c r="E408" i="9"/>
  <c r="H407" i="9"/>
  <c r="I407" i="9" s="1"/>
  <c r="J407" i="9" s="1"/>
  <c r="E407" i="9"/>
  <c r="H406" i="9"/>
  <c r="I406" i="9" s="1"/>
  <c r="E406" i="9"/>
  <c r="H405" i="9"/>
  <c r="I405" i="9" s="1"/>
  <c r="J405" i="9" s="1"/>
  <c r="E405" i="9"/>
  <c r="H404" i="9"/>
  <c r="I404" i="9" s="1"/>
  <c r="E404" i="9"/>
  <c r="H403" i="9"/>
  <c r="I403" i="9" s="1"/>
  <c r="J403" i="9" s="1"/>
  <c r="E403" i="9"/>
  <c r="H402" i="9"/>
  <c r="I402" i="9" s="1"/>
  <c r="E402" i="9"/>
  <c r="H401" i="9"/>
  <c r="I401" i="9" s="1"/>
  <c r="J401" i="9" s="1"/>
  <c r="E401" i="9"/>
  <c r="H400" i="9"/>
  <c r="I400" i="9" s="1"/>
  <c r="J400" i="9" s="1"/>
  <c r="E400" i="9"/>
  <c r="H399" i="9"/>
  <c r="I399" i="9" s="1"/>
  <c r="J399" i="9" s="1"/>
  <c r="E399" i="9"/>
  <c r="H398" i="9"/>
  <c r="I398" i="9" s="1"/>
  <c r="J398" i="9" s="1"/>
  <c r="E398" i="9"/>
  <c r="H397" i="9"/>
  <c r="I397" i="9" s="1"/>
  <c r="J397" i="9" s="1"/>
  <c r="E397" i="9"/>
  <c r="H396" i="9"/>
  <c r="I396" i="9" s="1"/>
  <c r="J396" i="9" s="1"/>
  <c r="E396" i="9"/>
  <c r="H395" i="9"/>
  <c r="I395" i="9" s="1"/>
  <c r="J395" i="9" s="1"/>
  <c r="E395" i="9"/>
  <c r="H394" i="9"/>
  <c r="I394" i="9" s="1"/>
  <c r="J394" i="9" s="1"/>
  <c r="E394" i="9"/>
  <c r="H393" i="9"/>
  <c r="I393" i="9" s="1"/>
  <c r="J393" i="9" s="1"/>
  <c r="E393" i="9"/>
  <c r="H392" i="9"/>
  <c r="I392" i="9" s="1"/>
  <c r="J392" i="9" s="1"/>
  <c r="E392" i="9"/>
  <c r="H391" i="9"/>
  <c r="I391" i="9" s="1"/>
  <c r="J391" i="9" s="1"/>
  <c r="E391" i="9"/>
  <c r="H390" i="9"/>
  <c r="I390" i="9" s="1"/>
  <c r="J390" i="9" s="1"/>
  <c r="E390" i="9"/>
  <c r="H389" i="9"/>
  <c r="I389" i="9" s="1"/>
  <c r="J389" i="9" s="1"/>
  <c r="E389" i="9"/>
  <c r="H388" i="9"/>
  <c r="I388" i="9" s="1"/>
  <c r="J388" i="9" s="1"/>
  <c r="E388" i="9"/>
  <c r="H387" i="9"/>
  <c r="I387" i="9" s="1"/>
  <c r="J387" i="9" s="1"/>
  <c r="E387" i="9"/>
  <c r="H386" i="9"/>
  <c r="I386" i="9" s="1"/>
  <c r="J386" i="9" s="1"/>
  <c r="E386" i="9"/>
  <c r="H385" i="9"/>
  <c r="I385" i="9" s="1"/>
  <c r="J385" i="9" s="1"/>
  <c r="E385" i="9"/>
  <c r="H384" i="9"/>
  <c r="I384" i="9" s="1"/>
  <c r="J384" i="9" s="1"/>
  <c r="E384" i="9"/>
  <c r="H383" i="9"/>
  <c r="I383" i="9" s="1"/>
  <c r="J383" i="9" s="1"/>
  <c r="E383" i="9"/>
  <c r="H382" i="9"/>
  <c r="I382" i="9" s="1"/>
  <c r="J382" i="9" s="1"/>
  <c r="E382" i="9"/>
  <c r="H381" i="9"/>
  <c r="I381" i="9" s="1"/>
  <c r="J381" i="9" s="1"/>
  <c r="E381" i="9"/>
  <c r="H380" i="9"/>
  <c r="I380" i="9" s="1"/>
  <c r="J380" i="9" s="1"/>
  <c r="E380" i="9"/>
  <c r="H379" i="9"/>
  <c r="I379" i="9" s="1"/>
  <c r="J379" i="9" s="1"/>
  <c r="E379" i="9"/>
  <c r="H378" i="9"/>
  <c r="I378" i="9" s="1"/>
  <c r="J378" i="9" s="1"/>
  <c r="E378" i="9"/>
  <c r="H377" i="9"/>
  <c r="I377" i="9" s="1"/>
  <c r="J377" i="9" s="1"/>
  <c r="E377" i="9"/>
  <c r="H376" i="9"/>
  <c r="I376" i="9" s="1"/>
  <c r="J376" i="9" s="1"/>
  <c r="E376" i="9"/>
  <c r="H375" i="9"/>
  <c r="I375" i="9" s="1"/>
  <c r="J375" i="9" s="1"/>
  <c r="E375" i="9"/>
  <c r="H374" i="9"/>
  <c r="I374" i="9" s="1"/>
  <c r="J374" i="9" s="1"/>
  <c r="E374" i="9"/>
  <c r="H373" i="9"/>
  <c r="I373" i="9" s="1"/>
  <c r="J373" i="9" s="1"/>
  <c r="E373" i="9"/>
  <c r="H372" i="9"/>
  <c r="I372" i="9" s="1"/>
  <c r="J372" i="9" s="1"/>
  <c r="E372" i="9"/>
  <c r="H371" i="9"/>
  <c r="I371" i="9" s="1"/>
  <c r="J371" i="9" s="1"/>
  <c r="E371" i="9"/>
  <c r="H370" i="9"/>
  <c r="I370" i="9" s="1"/>
  <c r="J370" i="9" s="1"/>
  <c r="E370" i="9"/>
  <c r="H369" i="9"/>
  <c r="I369" i="9" s="1"/>
  <c r="J369" i="9" s="1"/>
  <c r="E369" i="9"/>
  <c r="H368" i="9"/>
  <c r="I368" i="9" s="1"/>
  <c r="J368" i="9" s="1"/>
  <c r="E368" i="9"/>
  <c r="H367" i="9"/>
  <c r="I367" i="9" s="1"/>
  <c r="J367" i="9" s="1"/>
  <c r="E367" i="9"/>
  <c r="H366" i="9"/>
  <c r="I366" i="9" s="1"/>
  <c r="J366" i="9" s="1"/>
  <c r="E366" i="9"/>
  <c r="H365" i="9"/>
  <c r="I365" i="9" s="1"/>
  <c r="J365" i="9" s="1"/>
  <c r="E365" i="9"/>
  <c r="H364" i="9"/>
  <c r="I364" i="9" s="1"/>
  <c r="J364" i="9" s="1"/>
  <c r="E364" i="9"/>
  <c r="H363" i="9"/>
  <c r="I363" i="9" s="1"/>
  <c r="J363" i="9" s="1"/>
  <c r="E363" i="9"/>
  <c r="H362" i="9"/>
  <c r="I362" i="9" s="1"/>
  <c r="J362" i="9" s="1"/>
  <c r="E362" i="9"/>
  <c r="H361" i="9"/>
  <c r="I361" i="9" s="1"/>
  <c r="J361" i="9" s="1"/>
  <c r="E361" i="9"/>
  <c r="H360" i="9"/>
  <c r="I360" i="9" s="1"/>
  <c r="J360" i="9" s="1"/>
  <c r="E360" i="9"/>
  <c r="H359" i="9"/>
  <c r="I359" i="9" s="1"/>
  <c r="J359" i="9" s="1"/>
  <c r="E359" i="9"/>
  <c r="H358" i="9"/>
  <c r="I358" i="9" s="1"/>
  <c r="J358" i="9" s="1"/>
  <c r="E358" i="9"/>
  <c r="H357" i="9"/>
  <c r="I357" i="9" s="1"/>
  <c r="J357" i="9" s="1"/>
  <c r="E357" i="9"/>
  <c r="H356" i="9"/>
  <c r="I356" i="9" s="1"/>
  <c r="J356" i="9" s="1"/>
  <c r="E356" i="9"/>
  <c r="H355" i="9"/>
  <c r="I355" i="9" s="1"/>
  <c r="J355" i="9" s="1"/>
  <c r="E355" i="9"/>
  <c r="H354" i="9"/>
  <c r="I354" i="9" s="1"/>
  <c r="J354" i="9" s="1"/>
  <c r="E354" i="9"/>
  <c r="H353" i="9"/>
  <c r="I353" i="9" s="1"/>
  <c r="J353" i="9" s="1"/>
  <c r="E353" i="9"/>
  <c r="H352" i="9"/>
  <c r="I352" i="9" s="1"/>
  <c r="J352" i="9" s="1"/>
  <c r="E352" i="9"/>
  <c r="H351" i="9"/>
  <c r="I351" i="9" s="1"/>
  <c r="J351" i="9" s="1"/>
  <c r="E351" i="9"/>
  <c r="H350" i="9"/>
  <c r="I350" i="9" s="1"/>
  <c r="J350" i="9" s="1"/>
  <c r="E350" i="9"/>
  <c r="H349" i="9"/>
  <c r="I349" i="9" s="1"/>
  <c r="J349" i="9" s="1"/>
  <c r="E349" i="9"/>
  <c r="H348" i="9"/>
  <c r="I348" i="9" s="1"/>
  <c r="J348" i="9" s="1"/>
  <c r="E348" i="9"/>
  <c r="H347" i="9"/>
  <c r="I347" i="9" s="1"/>
  <c r="J347" i="9" s="1"/>
  <c r="E347" i="9"/>
  <c r="H346" i="9"/>
  <c r="I346" i="9" s="1"/>
  <c r="J346" i="9" s="1"/>
  <c r="E346" i="9"/>
  <c r="H345" i="9"/>
  <c r="I345" i="9" s="1"/>
  <c r="J345" i="9" s="1"/>
  <c r="E345" i="9"/>
  <c r="H344" i="9"/>
  <c r="I344" i="9" s="1"/>
  <c r="J344" i="9" s="1"/>
  <c r="E344" i="9"/>
  <c r="H343" i="9"/>
  <c r="I343" i="9" s="1"/>
  <c r="J343" i="9" s="1"/>
  <c r="E343" i="9"/>
  <c r="H342" i="9"/>
  <c r="I342" i="9" s="1"/>
  <c r="J342" i="9" s="1"/>
  <c r="E342" i="9"/>
  <c r="H341" i="9"/>
  <c r="I341" i="9" s="1"/>
  <c r="J341" i="9" s="1"/>
  <c r="E341" i="9"/>
  <c r="H340" i="9"/>
  <c r="I340" i="9" s="1"/>
  <c r="J340" i="9" s="1"/>
  <c r="E340" i="9"/>
  <c r="H339" i="9"/>
  <c r="I339" i="9" s="1"/>
  <c r="J339" i="9" s="1"/>
  <c r="E339" i="9"/>
  <c r="H338" i="9"/>
  <c r="I338" i="9" s="1"/>
  <c r="J338" i="9" s="1"/>
  <c r="E338" i="9"/>
  <c r="H337" i="9"/>
  <c r="I337" i="9" s="1"/>
  <c r="J337" i="9" s="1"/>
  <c r="E337" i="9"/>
  <c r="H336" i="9"/>
  <c r="I336" i="9" s="1"/>
  <c r="J336" i="9" s="1"/>
  <c r="E336" i="9"/>
  <c r="H335" i="9"/>
  <c r="I335" i="9" s="1"/>
  <c r="J335" i="9" s="1"/>
  <c r="E335" i="9"/>
  <c r="H334" i="9"/>
  <c r="I334" i="9" s="1"/>
  <c r="J334" i="9" s="1"/>
  <c r="E334" i="9"/>
  <c r="H333" i="9"/>
  <c r="I333" i="9" s="1"/>
  <c r="J333" i="9" s="1"/>
  <c r="E333" i="9"/>
  <c r="H332" i="9"/>
  <c r="I332" i="9" s="1"/>
  <c r="J332" i="9" s="1"/>
  <c r="E332" i="9"/>
  <c r="H331" i="9"/>
  <c r="I331" i="9" s="1"/>
  <c r="J331" i="9" s="1"/>
  <c r="E331" i="9"/>
  <c r="H330" i="9"/>
  <c r="I330" i="9" s="1"/>
  <c r="J330" i="9" s="1"/>
  <c r="E330" i="9"/>
  <c r="H329" i="9"/>
  <c r="I329" i="9" s="1"/>
  <c r="J329" i="9" s="1"/>
  <c r="E329" i="9"/>
  <c r="H328" i="9"/>
  <c r="I328" i="9" s="1"/>
  <c r="J328" i="9" s="1"/>
  <c r="E328" i="9"/>
  <c r="H327" i="9"/>
  <c r="I327" i="9" s="1"/>
  <c r="J327" i="9" s="1"/>
  <c r="E327" i="9"/>
  <c r="H326" i="9"/>
  <c r="I326" i="9" s="1"/>
  <c r="J326" i="9" s="1"/>
  <c r="E326" i="9"/>
  <c r="H325" i="9"/>
  <c r="I325" i="9" s="1"/>
  <c r="J325" i="9" s="1"/>
  <c r="E325" i="9"/>
  <c r="H324" i="9"/>
  <c r="I324" i="9" s="1"/>
  <c r="J324" i="9" s="1"/>
  <c r="E324" i="9"/>
  <c r="H323" i="9"/>
  <c r="I323" i="9" s="1"/>
  <c r="J323" i="9" s="1"/>
  <c r="E323" i="9"/>
  <c r="H322" i="9"/>
  <c r="I322" i="9" s="1"/>
  <c r="J322" i="9" s="1"/>
  <c r="E322" i="9"/>
  <c r="H321" i="9"/>
  <c r="I321" i="9" s="1"/>
  <c r="J321" i="9" s="1"/>
  <c r="E321" i="9"/>
  <c r="H320" i="9"/>
  <c r="I320" i="9" s="1"/>
  <c r="J320" i="9" s="1"/>
  <c r="E320" i="9"/>
  <c r="H319" i="9"/>
  <c r="I319" i="9" s="1"/>
  <c r="J319" i="9" s="1"/>
  <c r="E319" i="9"/>
  <c r="H318" i="9"/>
  <c r="I318" i="9" s="1"/>
  <c r="J318" i="9" s="1"/>
  <c r="E318" i="9"/>
  <c r="H317" i="9"/>
  <c r="I317" i="9" s="1"/>
  <c r="J317" i="9" s="1"/>
  <c r="E317" i="9"/>
  <c r="H316" i="9"/>
  <c r="I316" i="9" s="1"/>
  <c r="J316" i="9" s="1"/>
  <c r="E316" i="9"/>
  <c r="H315" i="9"/>
  <c r="I315" i="9" s="1"/>
  <c r="J315" i="9" s="1"/>
  <c r="E315" i="9"/>
  <c r="H314" i="9"/>
  <c r="I314" i="9" s="1"/>
  <c r="J314" i="9" s="1"/>
  <c r="E314" i="9"/>
  <c r="H313" i="9"/>
  <c r="I313" i="9" s="1"/>
  <c r="J313" i="9" s="1"/>
  <c r="E313" i="9"/>
  <c r="H312" i="9"/>
  <c r="I312" i="9" s="1"/>
  <c r="J312" i="9" s="1"/>
  <c r="E312" i="9"/>
  <c r="H311" i="9"/>
  <c r="I311" i="9" s="1"/>
  <c r="J311" i="9" s="1"/>
  <c r="E311" i="9"/>
  <c r="H310" i="9"/>
  <c r="I310" i="9" s="1"/>
  <c r="J310" i="9" s="1"/>
  <c r="E310" i="9"/>
  <c r="H309" i="9"/>
  <c r="I309" i="9" s="1"/>
  <c r="J309" i="9" s="1"/>
  <c r="E309" i="9"/>
  <c r="H308" i="9"/>
  <c r="I308" i="9" s="1"/>
  <c r="J308" i="9" s="1"/>
  <c r="E308" i="9"/>
  <c r="H307" i="9"/>
  <c r="I307" i="9" s="1"/>
  <c r="J307" i="9" s="1"/>
  <c r="E307" i="9"/>
  <c r="H306" i="9"/>
  <c r="I306" i="9" s="1"/>
  <c r="J306" i="9" s="1"/>
  <c r="E306" i="9"/>
  <c r="H305" i="9"/>
  <c r="I305" i="9" s="1"/>
  <c r="J305" i="9" s="1"/>
  <c r="E305" i="9"/>
  <c r="H304" i="9"/>
  <c r="I304" i="9" s="1"/>
  <c r="J304" i="9" s="1"/>
  <c r="E304" i="9"/>
  <c r="H303" i="9"/>
  <c r="I303" i="9" s="1"/>
  <c r="J303" i="9" s="1"/>
  <c r="E303" i="9"/>
  <c r="H302" i="9"/>
  <c r="I302" i="9" s="1"/>
  <c r="J302" i="9" s="1"/>
  <c r="E302" i="9"/>
  <c r="H301" i="9"/>
  <c r="I301" i="9" s="1"/>
  <c r="J301" i="9" s="1"/>
  <c r="E301" i="9"/>
  <c r="H300" i="9"/>
  <c r="I300" i="9" s="1"/>
  <c r="J300" i="9" s="1"/>
  <c r="E300" i="9"/>
  <c r="H299" i="9"/>
  <c r="I299" i="9" s="1"/>
  <c r="J299" i="9" s="1"/>
  <c r="E299" i="9"/>
  <c r="H298" i="9"/>
  <c r="I298" i="9" s="1"/>
  <c r="J298" i="9" s="1"/>
  <c r="E298" i="9"/>
  <c r="H297" i="9"/>
  <c r="I297" i="9" s="1"/>
  <c r="J297" i="9" s="1"/>
  <c r="E297" i="9"/>
  <c r="H296" i="9"/>
  <c r="I296" i="9" s="1"/>
  <c r="J296" i="9" s="1"/>
  <c r="E296" i="9"/>
  <c r="H295" i="9"/>
  <c r="I295" i="9" s="1"/>
  <c r="J295" i="9" s="1"/>
  <c r="E295" i="9"/>
  <c r="H294" i="9"/>
  <c r="I294" i="9" s="1"/>
  <c r="J294" i="9" s="1"/>
  <c r="E294" i="9"/>
  <c r="H293" i="9"/>
  <c r="I293" i="9" s="1"/>
  <c r="J293" i="9" s="1"/>
  <c r="E293" i="9"/>
  <c r="H292" i="9"/>
  <c r="I292" i="9" s="1"/>
  <c r="J292" i="9" s="1"/>
  <c r="E292" i="9"/>
  <c r="H291" i="9"/>
  <c r="I291" i="9" s="1"/>
  <c r="J291" i="9" s="1"/>
  <c r="E291" i="9"/>
  <c r="H290" i="9"/>
  <c r="I290" i="9" s="1"/>
  <c r="J290" i="9" s="1"/>
  <c r="E290" i="9"/>
  <c r="H289" i="9"/>
  <c r="I289" i="9" s="1"/>
  <c r="J289" i="9" s="1"/>
  <c r="E289" i="9"/>
  <c r="H288" i="9"/>
  <c r="I288" i="9" s="1"/>
  <c r="J288" i="9" s="1"/>
  <c r="E288" i="9"/>
  <c r="H287" i="9"/>
  <c r="I287" i="9" s="1"/>
  <c r="J287" i="9" s="1"/>
  <c r="E287" i="9"/>
  <c r="H286" i="9"/>
  <c r="I286" i="9" s="1"/>
  <c r="J286" i="9" s="1"/>
  <c r="E286" i="9"/>
  <c r="H285" i="9"/>
  <c r="I285" i="9" s="1"/>
  <c r="J285" i="9" s="1"/>
  <c r="E285" i="9"/>
  <c r="H284" i="9"/>
  <c r="I284" i="9" s="1"/>
  <c r="J284" i="9" s="1"/>
  <c r="E284" i="9"/>
  <c r="H283" i="9"/>
  <c r="I283" i="9" s="1"/>
  <c r="J283" i="9" s="1"/>
  <c r="E283" i="9"/>
  <c r="H282" i="9"/>
  <c r="I282" i="9" s="1"/>
  <c r="J282" i="9" s="1"/>
  <c r="E282" i="9"/>
  <c r="H281" i="9"/>
  <c r="I281" i="9" s="1"/>
  <c r="J281" i="9" s="1"/>
  <c r="E281" i="9"/>
  <c r="H280" i="9"/>
  <c r="I280" i="9" s="1"/>
  <c r="J280" i="9" s="1"/>
  <c r="E280" i="9"/>
  <c r="H279" i="9"/>
  <c r="I279" i="9" s="1"/>
  <c r="J279" i="9" s="1"/>
  <c r="E279" i="9"/>
  <c r="H278" i="9"/>
  <c r="I278" i="9" s="1"/>
  <c r="J278" i="9" s="1"/>
  <c r="E278" i="9"/>
  <c r="H277" i="9"/>
  <c r="I277" i="9" s="1"/>
  <c r="J277" i="9" s="1"/>
  <c r="E277" i="9"/>
  <c r="H276" i="9"/>
  <c r="I276" i="9" s="1"/>
  <c r="J276" i="9" s="1"/>
  <c r="E276" i="9"/>
  <c r="H275" i="9"/>
  <c r="I275" i="9" s="1"/>
  <c r="J275" i="9" s="1"/>
  <c r="E275" i="9"/>
  <c r="H274" i="9"/>
  <c r="I274" i="9" s="1"/>
  <c r="J274" i="9" s="1"/>
  <c r="E274" i="9"/>
  <c r="H273" i="9"/>
  <c r="I273" i="9" s="1"/>
  <c r="J273" i="9" s="1"/>
  <c r="E273" i="9"/>
  <c r="H272" i="9"/>
  <c r="I272" i="9" s="1"/>
  <c r="J272" i="9" s="1"/>
  <c r="E272" i="9"/>
  <c r="H271" i="9"/>
  <c r="I271" i="9" s="1"/>
  <c r="J271" i="9" s="1"/>
  <c r="E271" i="9"/>
  <c r="H270" i="9"/>
  <c r="I270" i="9" s="1"/>
  <c r="J270" i="9" s="1"/>
  <c r="E270" i="9"/>
  <c r="H269" i="9"/>
  <c r="I269" i="9" s="1"/>
  <c r="J269" i="9" s="1"/>
  <c r="E269" i="9"/>
  <c r="H268" i="9"/>
  <c r="I268" i="9" s="1"/>
  <c r="J268" i="9" s="1"/>
  <c r="E268" i="9"/>
  <c r="H267" i="9"/>
  <c r="I267" i="9" s="1"/>
  <c r="J267" i="9" s="1"/>
  <c r="E267" i="9"/>
  <c r="H266" i="9"/>
  <c r="I266" i="9" s="1"/>
  <c r="J266" i="9" s="1"/>
  <c r="E266" i="9"/>
  <c r="H265" i="9"/>
  <c r="I265" i="9" s="1"/>
  <c r="J265" i="9" s="1"/>
  <c r="E265" i="9"/>
  <c r="H264" i="9"/>
  <c r="I264" i="9" s="1"/>
  <c r="J264" i="9" s="1"/>
  <c r="E264" i="9"/>
  <c r="H263" i="9"/>
  <c r="I263" i="9" s="1"/>
  <c r="J263" i="9" s="1"/>
  <c r="E263" i="9"/>
  <c r="H262" i="9"/>
  <c r="I262" i="9" s="1"/>
  <c r="J262" i="9" s="1"/>
  <c r="E262" i="9"/>
  <c r="H261" i="9"/>
  <c r="I261" i="9" s="1"/>
  <c r="J261" i="9" s="1"/>
  <c r="E261" i="9"/>
  <c r="H260" i="9"/>
  <c r="I260" i="9" s="1"/>
  <c r="J260" i="9" s="1"/>
  <c r="E260" i="9"/>
  <c r="H259" i="9"/>
  <c r="I259" i="9" s="1"/>
  <c r="J259" i="9" s="1"/>
  <c r="E259" i="9"/>
  <c r="H258" i="9"/>
  <c r="I258" i="9" s="1"/>
  <c r="J258" i="9" s="1"/>
  <c r="E258" i="9"/>
  <c r="H257" i="9"/>
  <c r="I257" i="9" s="1"/>
  <c r="J257" i="9" s="1"/>
  <c r="E257" i="9"/>
  <c r="H256" i="9"/>
  <c r="I256" i="9" s="1"/>
  <c r="J256" i="9" s="1"/>
  <c r="E256" i="9"/>
  <c r="H255" i="9"/>
  <c r="I255" i="9" s="1"/>
  <c r="J255" i="9" s="1"/>
  <c r="E255" i="9"/>
  <c r="H254" i="9"/>
  <c r="I254" i="9" s="1"/>
  <c r="J254" i="9" s="1"/>
  <c r="E254" i="9"/>
  <c r="H253" i="9"/>
  <c r="I253" i="9" s="1"/>
  <c r="J253" i="9" s="1"/>
  <c r="E253" i="9"/>
  <c r="H252" i="9"/>
  <c r="E252" i="9"/>
  <c r="H251" i="9"/>
  <c r="I251" i="9" s="1"/>
  <c r="J251" i="9" s="1"/>
  <c r="E251" i="9"/>
  <c r="H250" i="9"/>
  <c r="I250" i="9" s="1"/>
  <c r="J250" i="9" s="1"/>
  <c r="E250" i="9"/>
  <c r="H249" i="9"/>
  <c r="I249" i="9" s="1"/>
  <c r="J249" i="9" s="1"/>
  <c r="E249" i="9"/>
  <c r="H248" i="9"/>
  <c r="I248" i="9" s="1"/>
  <c r="J248" i="9" s="1"/>
  <c r="E248" i="9"/>
  <c r="H247" i="9"/>
  <c r="I247" i="9" s="1"/>
  <c r="J247" i="9" s="1"/>
  <c r="E247" i="9"/>
  <c r="H246" i="9"/>
  <c r="I246" i="9" s="1"/>
  <c r="J246" i="9" s="1"/>
  <c r="E246" i="9"/>
  <c r="H245" i="9"/>
  <c r="I245" i="9" s="1"/>
  <c r="J245" i="9" s="1"/>
  <c r="E245" i="9"/>
  <c r="H244" i="9"/>
  <c r="I244" i="9" s="1"/>
  <c r="J244" i="9" s="1"/>
  <c r="E244" i="9"/>
  <c r="H243" i="9"/>
  <c r="I243" i="9" s="1"/>
  <c r="J243" i="9" s="1"/>
  <c r="E243" i="9"/>
  <c r="H242" i="9"/>
  <c r="I242" i="9" s="1"/>
  <c r="J242" i="9" s="1"/>
  <c r="E242" i="9"/>
  <c r="H241" i="9"/>
  <c r="I241" i="9" s="1"/>
  <c r="J241" i="9" s="1"/>
  <c r="E241" i="9"/>
  <c r="H240" i="9"/>
  <c r="I240" i="9" s="1"/>
  <c r="J240" i="9" s="1"/>
  <c r="E240" i="9"/>
  <c r="H239" i="9"/>
  <c r="I239" i="9" s="1"/>
  <c r="J239" i="9" s="1"/>
  <c r="E239" i="9"/>
  <c r="H238" i="9"/>
  <c r="I238" i="9" s="1"/>
  <c r="J238" i="9" s="1"/>
  <c r="E238" i="9"/>
  <c r="H237" i="9"/>
  <c r="I237" i="9" s="1"/>
  <c r="J237" i="9" s="1"/>
  <c r="E237" i="9"/>
  <c r="H236" i="9"/>
  <c r="I236" i="9" s="1"/>
  <c r="J236" i="9" s="1"/>
  <c r="E236" i="9"/>
  <c r="H235" i="9"/>
  <c r="I235" i="9" s="1"/>
  <c r="J235" i="9" s="1"/>
  <c r="E235" i="9"/>
  <c r="H234" i="9"/>
  <c r="I234" i="9" s="1"/>
  <c r="J234" i="9" s="1"/>
  <c r="E234" i="9"/>
  <c r="H233" i="9"/>
  <c r="I233" i="9" s="1"/>
  <c r="J233" i="9" s="1"/>
  <c r="E233" i="9"/>
  <c r="H232" i="9"/>
  <c r="I232" i="9" s="1"/>
  <c r="J232" i="9" s="1"/>
  <c r="E232" i="9"/>
  <c r="H231" i="9"/>
  <c r="I231" i="9" s="1"/>
  <c r="J231" i="9" s="1"/>
  <c r="E231" i="9"/>
  <c r="H230" i="9"/>
  <c r="I230" i="9" s="1"/>
  <c r="J230" i="9" s="1"/>
  <c r="E230" i="9"/>
  <c r="H229" i="9"/>
  <c r="I229" i="9" s="1"/>
  <c r="J229" i="9" s="1"/>
  <c r="E229" i="9"/>
  <c r="H228" i="9"/>
  <c r="I228" i="9" s="1"/>
  <c r="J228" i="9" s="1"/>
  <c r="E228" i="9"/>
  <c r="H227" i="9"/>
  <c r="I227" i="9" s="1"/>
  <c r="J227" i="9" s="1"/>
  <c r="E227" i="9"/>
  <c r="H226" i="9"/>
  <c r="I226" i="9" s="1"/>
  <c r="J226" i="9" s="1"/>
  <c r="E226" i="9"/>
  <c r="H225" i="9"/>
  <c r="I225" i="9" s="1"/>
  <c r="J225" i="9" s="1"/>
  <c r="E225" i="9"/>
  <c r="H224" i="9"/>
  <c r="I224" i="9" s="1"/>
  <c r="J224" i="9" s="1"/>
  <c r="E224" i="9"/>
  <c r="H223" i="9"/>
  <c r="I223" i="9" s="1"/>
  <c r="J223" i="9" s="1"/>
  <c r="E223" i="9"/>
  <c r="H222" i="9"/>
  <c r="I222" i="9" s="1"/>
  <c r="J222" i="9" s="1"/>
  <c r="E222" i="9"/>
  <c r="H221" i="9"/>
  <c r="I221" i="9" s="1"/>
  <c r="J221" i="9" s="1"/>
  <c r="E221" i="9"/>
  <c r="H220" i="9"/>
  <c r="I220" i="9" s="1"/>
  <c r="J220" i="9" s="1"/>
  <c r="E220" i="9"/>
  <c r="H219" i="9"/>
  <c r="I219" i="9" s="1"/>
  <c r="J219" i="9" s="1"/>
  <c r="E219" i="9"/>
  <c r="H218" i="9"/>
  <c r="I218" i="9" s="1"/>
  <c r="J218" i="9" s="1"/>
  <c r="E218" i="9"/>
  <c r="H217" i="9"/>
  <c r="I217" i="9" s="1"/>
  <c r="J217" i="9" s="1"/>
  <c r="E217" i="9"/>
  <c r="H216" i="9"/>
  <c r="I216" i="9" s="1"/>
  <c r="J216" i="9" s="1"/>
  <c r="E216" i="9"/>
  <c r="H215" i="9"/>
  <c r="I215" i="9" s="1"/>
  <c r="J215" i="9" s="1"/>
  <c r="E215" i="9"/>
  <c r="H214" i="9"/>
  <c r="I214" i="9" s="1"/>
  <c r="J214" i="9" s="1"/>
  <c r="E214" i="9"/>
  <c r="H213" i="9"/>
  <c r="I213" i="9" s="1"/>
  <c r="J213" i="9" s="1"/>
  <c r="E213" i="9"/>
  <c r="H212" i="9"/>
  <c r="I212" i="9" s="1"/>
  <c r="J212" i="9" s="1"/>
  <c r="E212" i="9"/>
  <c r="H211" i="9"/>
  <c r="I211" i="9" s="1"/>
  <c r="J211" i="9" s="1"/>
  <c r="E211" i="9"/>
  <c r="H210" i="9"/>
  <c r="I210" i="9" s="1"/>
  <c r="J210" i="9" s="1"/>
  <c r="E210" i="9"/>
  <c r="H209" i="9"/>
  <c r="I209" i="9" s="1"/>
  <c r="J209" i="9" s="1"/>
  <c r="E209" i="9"/>
  <c r="H208" i="9"/>
  <c r="I208" i="9" s="1"/>
  <c r="J208" i="9" s="1"/>
  <c r="E208" i="9"/>
  <c r="H207" i="9"/>
  <c r="I207" i="9" s="1"/>
  <c r="J207" i="9" s="1"/>
  <c r="E207" i="9"/>
  <c r="H206" i="9"/>
  <c r="I206" i="9" s="1"/>
  <c r="J206" i="9" s="1"/>
  <c r="E206" i="9"/>
  <c r="H205" i="9"/>
  <c r="I205" i="9" s="1"/>
  <c r="J205" i="9" s="1"/>
  <c r="E205" i="9"/>
  <c r="H204" i="9"/>
  <c r="I204" i="9" s="1"/>
  <c r="J204" i="9" s="1"/>
  <c r="E204" i="9"/>
  <c r="H203" i="9"/>
  <c r="I203" i="9" s="1"/>
  <c r="J203" i="9" s="1"/>
  <c r="E203" i="9"/>
  <c r="H202" i="9"/>
  <c r="I202" i="9" s="1"/>
  <c r="J202" i="9" s="1"/>
  <c r="E202" i="9"/>
  <c r="H201" i="9"/>
  <c r="I201" i="9" s="1"/>
  <c r="J201" i="9" s="1"/>
  <c r="E201" i="9"/>
  <c r="H200" i="9"/>
  <c r="I200" i="9" s="1"/>
  <c r="J200" i="9" s="1"/>
  <c r="E200" i="9"/>
  <c r="H199" i="9"/>
  <c r="I199" i="9" s="1"/>
  <c r="J199" i="9" s="1"/>
  <c r="E199" i="9"/>
  <c r="H198" i="9"/>
  <c r="I198" i="9" s="1"/>
  <c r="J198" i="9" s="1"/>
  <c r="E198" i="9"/>
  <c r="H197" i="9"/>
  <c r="I197" i="9" s="1"/>
  <c r="J197" i="9" s="1"/>
  <c r="E197" i="9"/>
  <c r="H196" i="9"/>
  <c r="I196" i="9" s="1"/>
  <c r="J196" i="9" s="1"/>
  <c r="E196" i="9"/>
  <c r="H195" i="9"/>
  <c r="I195" i="9" s="1"/>
  <c r="J195" i="9" s="1"/>
  <c r="E195" i="9"/>
  <c r="H194" i="9"/>
  <c r="I194" i="9" s="1"/>
  <c r="J194" i="9" s="1"/>
  <c r="E194" i="9"/>
  <c r="H193" i="9"/>
  <c r="I193" i="9" s="1"/>
  <c r="J193" i="9" s="1"/>
  <c r="E193" i="9"/>
  <c r="H192" i="9"/>
  <c r="I192" i="9" s="1"/>
  <c r="J192" i="9" s="1"/>
  <c r="E192" i="9"/>
  <c r="H191" i="9"/>
  <c r="I191" i="9" s="1"/>
  <c r="J191" i="9" s="1"/>
  <c r="E191" i="9"/>
  <c r="H190" i="9"/>
  <c r="I190" i="9" s="1"/>
  <c r="J190" i="9" s="1"/>
  <c r="E190" i="9"/>
  <c r="H189" i="9"/>
  <c r="I189" i="9" s="1"/>
  <c r="J189" i="9" s="1"/>
  <c r="E189" i="9"/>
  <c r="H188" i="9"/>
  <c r="I188" i="9" s="1"/>
  <c r="J188" i="9" s="1"/>
  <c r="E188" i="9"/>
  <c r="H187" i="9"/>
  <c r="I187" i="9" s="1"/>
  <c r="J187" i="9" s="1"/>
  <c r="E187" i="9"/>
  <c r="H186" i="9"/>
  <c r="I186" i="9" s="1"/>
  <c r="J186" i="9" s="1"/>
  <c r="E186" i="9"/>
  <c r="H185" i="9"/>
  <c r="I185" i="9" s="1"/>
  <c r="J185" i="9" s="1"/>
  <c r="E185" i="9"/>
  <c r="H184" i="9"/>
  <c r="I184" i="9" s="1"/>
  <c r="J184" i="9" s="1"/>
  <c r="E184" i="9"/>
  <c r="H183" i="9"/>
  <c r="I183" i="9" s="1"/>
  <c r="J183" i="9" s="1"/>
  <c r="E183" i="9"/>
  <c r="H182" i="9"/>
  <c r="I182" i="9" s="1"/>
  <c r="J182" i="9" s="1"/>
  <c r="E182" i="9"/>
  <c r="H181" i="9"/>
  <c r="I181" i="9" s="1"/>
  <c r="J181" i="9" s="1"/>
  <c r="E181" i="9"/>
  <c r="H180" i="9"/>
  <c r="I180" i="9" s="1"/>
  <c r="J180" i="9" s="1"/>
  <c r="E180" i="9"/>
  <c r="H179" i="9"/>
  <c r="I179" i="9" s="1"/>
  <c r="J179" i="9" s="1"/>
  <c r="E179" i="9"/>
  <c r="H178" i="9"/>
  <c r="I178" i="9" s="1"/>
  <c r="J178" i="9" s="1"/>
  <c r="E178" i="9"/>
  <c r="H177" i="9"/>
  <c r="I177" i="9" s="1"/>
  <c r="J177" i="9" s="1"/>
  <c r="E177" i="9"/>
  <c r="H176" i="9"/>
  <c r="I176" i="9" s="1"/>
  <c r="J176" i="9" s="1"/>
  <c r="E176" i="9"/>
  <c r="H175" i="9"/>
  <c r="I175" i="9" s="1"/>
  <c r="J175" i="9" s="1"/>
  <c r="E175" i="9"/>
  <c r="H174" i="9"/>
  <c r="I174" i="9" s="1"/>
  <c r="J174" i="9" s="1"/>
  <c r="E174" i="9"/>
  <c r="H173" i="9"/>
  <c r="I173" i="9" s="1"/>
  <c r="J173" i="9" s="1"/>
  <c r="E173" i="9"/>
  <c r="H172" i="9"/>
  <c r="I172" i="9" s="1"/>
  <c r="J172" i="9" s="1"/>
  <c r="E172" i="9"/>
  <c r="H171" i="9"/>
  <c r="I171" i="9" s="1"/>
  <c r="J171" i="9" s="1"/>
  <c r="E171" i="9"/>
  <c r="H170" i="9"/>
  <c r="I170" i="9" s="1"/>
  <c r="J170" i="9" s="1"/>
  <c r="E170" i="9"/>
  <c r="H169" i="9"/>
  <c r="I169" i="9" s="1"/>
  <c r="J169" i="9" s="1"/>
  <c r="E169" i="9"/>
  <c r="H168" i="9"/>
  <c r="I168" i="9" s="1"/>
  <c r="J168" i="9" s="1"/>
  <c r="E168" i="9"/>
  <c r="H167" i="9"/>
  <c r="I167" i="9" s="1"/>
  <c r="J167" i="9" s="1"/>
  <c r="E167" i="9"/>
  <c r="H166" i="9"/>
  <c r="I166" i="9" s="1"/>
  <c r="J166" i="9" s="1"/>
  <c r="E166" i="9"/>
  <c r="H165" i="9"/>
  <c r="I165" i="9" s="1"/>
  <c r="J165" i="9" s="1"/>
  <c r="E165" i="9"/>
  <c r="H164" i="9"/>
  <c r="I164" i="9" s="1"/>
  <c r="J164" i="9" s="1"/>
  <c r="E164" i="9"/>
  <c r="H163" i="9"/>
  <c r="I163" i="9" s="1"/>
  <c r="J163" i="9" s="1"/>
  <c r="E163" i="9"/>
  <c r="H162" i="9"/>
  <c r="I162" i="9" s="1"/>
  <c r="J162" i="9" s="1"/>
  <c r="E162" i="9"/>
  <c r="H161" i="9"/>
  <c r="I161" i="9" s="1"/>
  <c r="J161" i="9" s="1"/>
  <c r="E161" i="9"/>
  <c r="H160" i="9"/>
  <c r="I160" i="9" s="1"/>
  <c r="J160" i="9" s="1"/>
  <c r="E160" i="9"/>
  <c r="H159" i="9"/>
  <c r="I159" i="9" s="1"/>
  <c r="J159" i="9" s="1"/>
  <c r="E159" i="9"/>
  <c r="H158" i="9"/>
  <c r="I158" i="9" s="1"/>
  <c r="J158" i="9" s="1"/>
  <c r="E158" i="9"/>
  <c r="H157" i="9"/>
  <c r="I157" i="9" s="1"/>
  <c r="J157" i="9" s="1"/>
  <c r="E157" i="9"/>
  <c r="H156" i="9"/>
  <c r="I156" i="9" s="1"/>
  <c r="J156" i="9" s="1"/>
  <c r="E156" i="9"/>
  <c r="H155" i="9"/>
  <c r="I155" i="9" s="1"/>
  <c r="J155" i="9" s="1"/>
  <c r="E155" i="9"/>
  <c r="H154" i="9"/>
  <c r="I154" i="9" s="1"/>
  <c r="J154" i="9" s="1"/>
  <c r="E154" i="9"/>
  <c r="H153" i="9"/>
  <c r="I153" i="9" s="1"/>
  <c r="J153" i="9" s="1"/>
  <c r="E153" i="9"/>
  <c r="H152" i="9"/>
  <c r="I152" i="9" s="1"/>
  <c r="J152" i="9" s="1"/>
  <c r="E152" i="9"/>
  <c r="H151" i="9"/>
  <c r="I151" i="9" s="1"/>
  <c r="J151" i="9" s="1"/>
  <c r="E151" i="9"/>
  <c r="H150" i="9"/>
  <c r="I150" i="9" s="1"/>
  <c r="J150" i="9" s="1"/>
  <c r="E150" i="9"/>
  <c r="H149" i="9"/>
  <c r="I149" i="9" s="1"/>
  <c r="J149" i="9" s="1"/>
  <c r="E149" i="9"/>
  <c r="H148" i="9"/>
  <c r="I148" i="9" s="1"/>
  <c r="J148" i="9" s="1"/>
  <c r="E148" i="9"/>
  <c r="H147" i="9"/>
  <c r="I147" i="9" s="1"/>
  <c r="J147" i="9" s="1"/>
  <c r="E147" i="9"/>
  <c r="H146" i="9"/>
  <c r="I146" i="9" s="1"/>
  <c r="J146" i="9" s="1"/>
  <c r="E146" i="9"/>
  <c r="H145" i="9"/>
  <c r="I145" i="9" s="1"/>
  <c r="J145" i="9" s="1"/>
  <c r="E145" i="9"/>
  <c r="H144" i="9"/>
  <c r="I144" i="9" s="1"/>
  <c r="J144" i="9" s="1"/>
  <c r="E144" i="9"/>
  <c r="H143" i="9"/>
  <c r="I143" i="9" s="1"/>
  <c r="J143" i="9" s="1"/>
  <c r="E143" i="9"/>
  <c r="H142" i="9"/>
  <c r="I142" i="9" s="1"/>
  <c r="J142" i="9" s="1"/>
  <c r="E142" i="9"/>
  <c r="H141" i="9"/>
  <c r="I141" i="9" s="1"/>
  <c r="J141" i="9" s="1"/>
  <c r="E141" i="9"/>
  <c r="H140" i="9"/>
  <c r="E140" i="9"/>
  <c r="H139" i="9"/>
  <c r="I139" i="9" s="1"/>
  <c r="J139" i="9" s="1"/>
  <c r="E139" i="9"/>
  <c r="H138" i="9"/>
  <c r="I138" i="9" s="1"/>
  <c r="J138" i="9" s="1"/>
  <c r="E138" i="9"/>
  <c r="H137" i="9"/>
  <c r="I137" i="9" s="1"/>
  <c r="J137" i="9" s="1"/>
  <c r="E137" i="9"/>
  <c r="H136" i="9"/>
  <c r="I136" i="9" s="1"/>
  <c r="J136" i="9" s="1"/>
  <c r="E136" i="9"/>
  <c r="H135" i="9"/>
  <c r="I135" i="9" s="1"/>
  <c r="J135" i="9" s="1"/>
  <c r="E135" i="9"/>
  <c r="H134" i="9"/>
  <c r="I134" i="9" s="1"/>
  <c r="J134" i="9" s="1"/>
  <c r="E134" i="9"/>
  <c r="H133" i="9"/>
  <c r="I133" i="9" s="1"/>
  <c r="J133" i="9" s="1"/>
  <c r="E133" i="9"/>
  <c r="H132" i="9"/>
  <c r="I132" i="9" s="1"/>
  <c r="J132" i="9" s="1"/>
  <c r="E132" i="9"/>
  <c r="H131" i="9"/>
  <c r="I131" i="9" s="1"/>
  <c r="J131" i="9" s="1"/>
  <c r="E131" i="9"/>
  <c r="H130" i="9"/>
  <c r="I130" i="9" s="1"/>
  <c r="J130" i="9" s="1"/>
  <c r="E130" i="9"/>
  <c r="H129" i="9"/>
  <c r="I129" i="9" s="1"/>
  <c r="J129" i="9" s="1"/>
  <c r="E129" i="9"/>
  <c r="H128" i="9"/>
  <c r="I128" i="9" s="1"/>
  <c r="J128" i="9" s="1"/>
  <c r="E128" i="9"/>
  <c r="H127" i="9"/>
  <c r="I127" i="9" s="1"/>
  <c r="J127" i="9" s="1"/>
  <c r="E127" i="9"/>
  <c r="H126" i="9"/>
  <c r="I126" i="9" s="1"/>
  <c r="J126" i="9" s="1"/>
  <c r="E126" i="9"/>
  <c r="H125" i="9"/>
  <c r="I125" i="9" s="1"/>
  <c r="J125" i="9" s="1"/>
  <c r="E125" i="9"/>
  <c r="H124" i="9"/>
  <c r="I124" i="9" s="1"/>
  <c r="J124" i="9" s="1"/>
  <c r="E124" i="9"/>
  <c r="H123" i="9"/>
  <c r="I123" i="9" s="1"/>
  <c r="J123" i="9" s="1"/>
  <c r="E123" i="9"/>
  <c r="H122" i="9"/>
  <c r="I122" i="9" s="1"/>
  <c r="J122" i="9" s="1"/>
  <c r="E122" i="9"/>
  <c r="H121" i="9"/>
  <c r="I121" i="9" s="1"/>
  <c r="J121" i="9" s="1"/>
  <c r="E121" i="9"/>
  <c r="H120" i="9"/>
  <c r="I120" i="9" s="1"/>
  <c r="J120" i="9" s="1"/>
  <c r="E120" i="9"/>
  <c r="H119" i="9"/>
  <c r="I119" i="9" s="1"/>
  <c r="J119" i="9" s="1"/>
  <c r="E119" i="9"/>
  <c r="H118" i="9"/>
  <c r="I118" i="9" s="1"/>
  <c r="J118" i="9" s="1"/>
  <c r="E118" i="9"/>
  <c r="H117" i="9"/>
  <c r="I117" i="9" s="1"/>
  <c r="J117" i="9" s="1"/>
  <c r="E117" i="9"/>
  <c r="H116" i="9"/>
  <c r="I116" i="9" s="1"/>
  <c r="J116" i="9" s="1"/>
  <c r="E116" i="9"/>
  <c r="H115" i="9"/>
  <c r="I115" i="9" s="1"/>
  <c r="J115" i="9" s="1"/>
  <c r="E115" i="9"/>
  <c r="H114" i="9"/>
  <c r="I114" i="9" s="1"/>
  <c r="J114" i="9" s="1"/>
  <c r="E114" i="9"/>
  <c r="H113" i="9"/>
  <c r="I113" i="9" s="1"/>
  <c r="J113" i="9" s="1"/>
  <c r="E113" i="9"/>
  <c r="H112" i="9"/>
  <c r="I112" i="9" s="1"/>
  <c r="J112" i="9" s="1"/>
  <c r="E112" i="9"/>
  <c r="H111" i="9"/>
  <c r="I111" i="9" s="1"/>
  <c r="J111" i="9" s="1"/>
  <c r="E111" i="9"/>
  <c r="H110" i="9"/>
  <c r="I110" i="9" s="1"/>
  <c r="J110" i="9" s="1"/>
  <c r="E110" i="9"/>
  <c r="H109" i="9"/>
  <c r="I109" i="9" s="1"/>
  <c r="J109" i="9" s="1"/>
  <c r="E109" i="9"/>
  <c r="H108" i="9"/>
  <c r="I108" i="9" s="1"/>
  <c r="J108" i="9" s="1"/>
  <c r="E108" i="9"/>
  <c r="H107" i="9"/>
  <c r="I107" i="9" s="1"/>
  <c r="J107" i="9" s="1"/>
  <c r="E107" i="9"/>
  <c r="H106" i="9"/>
  <c r="I106" i="9" s="1"/>
  <c r="J106" i="9" s="1"/>
  <c r="E106" i="9"/>
  <c r="H105" i="9"/>
  <c r="I105" i="9" s="1"/>
  <c r="J105" i="9" s="1"/>
  <c r="E105" i="9"/>
  <c r="H104" i="9"/>
  <c r="I104" i="9" s="1"/>
  <c r="J104" i="9" s="1"/>
  <c r="E104" i="9"/>
  <c r="H103" i="9"/>
  <c r="I103" i="9" s="1"/>
  <c r="J103" i="9" s="1"/>
  <c r="E103" i="9"/>
  <c r="H102" i="9"/>
  <c r="I102" i="9" s="1"/>
  <c r="J102" i="9" s="1"/>
  <c r="E102" i="9"/>
  <c r="H101" i="9"/>
  <c r="I101" i="9" s="1"/>
  <c r="J101" i="9" s="1"/>
  <c r="E101" i="9"/>
  <c r="H100" i="9"/>
  <c r="I100" i="9" s="1"/>
  <c r="J100" i="9" s="1"/>
  <c r="E100" i="9"/>
  <c r="H99" i="9"/>
  <c r="I99" i="9" s="1"/>
  <c r="J99" i="9" s="1"/>
  <c r="E99" i="9"/>
  <c r="H98" i="9"/>
  <c r="I98" i="9" s="1"/>
  <c r="J98" i="9" s="1"/>
  <c r="E98" i="9"/>
  <c r="H97" i="9"/>
  <c r="I97" i="9" s="1"/>
  <c r="J97" i="9" s="1"/>
  <c r="E97" i="9"/>
  <c r="H96" i="9"/>
  <c r="I96" i="9" s="1"/>
  <c r="J96" i="9" s="1"/>
  <c r="E96" i="9"/>
  <c r="H95" i="9"/>
  <c r="I95" i="9" s="1"/>
  <c r="J95" i="9" s="1"/>
  <c r="E95" i="9"/>
  <c r="H94" i="9"/>
  <c r="I94" i="9" s="1"/>
  <c r="J94" i="9" s="1"/>
  <c r="E94" i="9"/>
  <c r="H93" i="9"/>
  <c r="I93" i="9" s="1"/>
  <c r="J93" i="9" s="1"/>
  <c r="E93" i="9"/>
  <c r="H92" i="9"/>
  <c r="I92" i="9" s="1"/>
  <c r="J92" i="9" s="1"/>
  <c r="E92" i="9"/>
  <c r="H91" i="9"/>
  <c r="I91" i="9" s="1"/>
  <c r="J91" i="9" s="1"/>
  <c r="E91" i="9"/>
  <c r="H90" i="9"/>
  <c r="I90" i="9" s="1"/>
  <c r="J90" i="9" s="1"/>
  <c r="E90" i="9"/>
  <c r="H89" i="9"/>
  <c r="I89" i="9" s="1"/>
  <c r="J89" i="9" s="1"/>
  <c r="E89" i="9"/>
  <c r="H88" i="9"/>
  <c r="I88" i="9" s="1"/>
  <c r="J88" i="9" s="1"/>
  <c r="E88" i="9"/>
  <c r="H87" i="9"/>
  <c r="I87" i="9" s="1"/>
  <c r="J87" i="9" s="1"/>
  <c r="E87" i="9"/>
  <c r="H86" i="9"/>
  <c r="I86" i="9" s="1"/>
  <c r="J86" i="9" s="1"/>
  <c r="E86" i="9"/>
  <c r="H85" i="9"/>
  <c r="I85" i="9" s="1"/>
  <c r="J85" i="9" s="1"/>
  <c r="E85" i="9"/>
  <c r="H84" i="9"/>
  <c r="I84" i="9" s="1"/>
  <c r="J84" i="9" s="1"/>
  <c r="E84" i="9"/>
  <c r="H83" i="9"/>
  <c r="I83" i="9" s="1"/>
  <c r="J83" i="9" s="1"/>
  <c r="E83" i="9"/>
  <c r="H82" i="9"/>
  <c r="I82" i="9" s="1"/>
  <c r="J82" i="9" s="1"/>
  <c r="E82" i="9"/>
  <c r="H81" i="9"/>
  <c r="I81" i="9" s="1"/>
  <c r="J81" i="9" s="1"/>
  <c r="E81" i="9"/>
  <c r="H80" i="9"/>
  <c r="I80" i="9" s="1"/>
  <c r="J80" i="9" s="1"/>
  <c r="E80" i="9"/>
  <c r="H79" i="9"/>
  <c r="I79" i="9" s="1"/>
  <c r="J79" i="9" s="1"/>
  <c r="E79" i="9"/>
  <c r="H78" i="9"/>
  <c r="I78" i="9" s="1"/>
  <c r="J78" i="9" s="1"/>
  <c r="E78" i="9"/>
  <c r="H77" i="9"/>
  <c r="I77" i="9" s="1"/>
  <c r="J77" i="9" s="1"/>
  <c r="E77" i="9"/>
  <c r="H76" i="9"/>
  <c r="I76" i="9" s="1"/>
  <c r="J76" i="9" s="1"/>
  <c r="E76" i="9"/>
  <c r="H75" i="9"/>
  <c r="I75" i="9" s="1"/>
  <c r="J75" i="9" s="1"/>
  <c r="E75" i="9"/>
  <c r="H74" i="9"/>
  <c r="I74" i="9" s="1"/>
  <c r="J74" i="9" s="1"/>
  <c r="E74" i="9"/>
  <c r="H73" i="9"/>
  <c r="I73" i="9" s="1"/>
  <c r="J73" i="9" s="1"/>
  <c r="E73" i="9"/>
  <c r="H72" i="9"/>
  <c r="I72" i="9" s="1"/>
  <c r="J72" i="9" s="1"/>
  <c r="E72" i="9"/>
  <c r="H71" i="9"/>
  <c r="I71" i="9" s="1"/>
  <c r="J71" i="9" s="1"/>
  <c r="E71" i="9"/>
  <c r="H70" i="9"/>
  <c r="I70" i="9" s="1"/>
  <c r="J70" i="9" s="1"/>
  <c r="E70" i="9"/>
  <c r="H69" i="9"/>
  <c r="I69" i="9" s="1"/>
  <c r="J69" i="9" s="1"/>
  <c r="E69" i="9"/>
  <c r="H68" i="9"/>
  <c r="I68" i="9" s="1"/>
  <c r="J68" i="9" s="1"/>
  <c r="E68" i="9"/>
  <c r="H67" i="9"/>
  <c r="I67" i="9" s="1"/>
  <c r="J67" i="9" s="1"/>
  <c r="E67" i="9"/>
  <c r="H66" i="9"/>
  <c r="I66" i="9" s="1"/>
  <c r="J66" i="9" s="1"/>
  <c r="E66" i="9"/>
  <c r="H65" i="9"/>
  <c r="I65" i="9" s="1"/>
  <c r="J65" i="9" s="1"/>
  <c r="E65" i="9"/>
  <c r="H64" i="9"/>
  <c r="I64" i="9" s="1"/>
  <c r="J64" i="9" s="1"/>
  <c r="E64" i="9"/>
  <c r="H63" i="9"/>
  <c r="I63" i="9" s="1"/>
  <c r="J63" i="9" s="1"/>
  <c r="E63" i="9"/>
  <c r="H62" i="9"/>
  <c r="I62" i="9" s="1"/>
  <c r="J62" i="9" s="1"/>
  <c r="E62" i="9"/>
  <c r="H61" i="9"/>
  <c r="I61" i="9" s="1"/>
  <c r="J61" i="9" s="1"/>
  <c r="E61" i="9"/>
  <c r="H60" i="9"/>
  <c r="I60" i="9" s="1"/>
  <c r="J60" i="9" s="1"/>
  <c r="E60" i="9"/>
  <c r="H59" i="9"/>
  <c r="I59" i="9" s="1"/>
  <c r="J59" i="9" s="1"/>
  <c r="E59" i="9"/>
  <c r="H58" i="9"/>
  <c r="I58" i="9" s="1"/>
  <c r="J58" i="9" s="1"/>
  <c r="E58" i="9"/>
  <c r="H57" i="9"/>
  <c r="I57" i="9" s="1"/>
  <c r="J57" i="9" s="1"/>
  <c r="E57" i="9"/>
  <c r="H56" i="9"/>
  <c r="I56" i="9" s="1"/>
  <c r="J56" i="9" s="1"/>
  <c r="E56" i="9"/>
  <c r="H55" i="9"/>
  <c r="I55" i="9" s="1"/>
  <c r="J55" i="9" s="1"/>
  <c r="E55" i="9"/>
  <c r="H54" i="9"/>
  <c r="I54" i="9" s="1"/>
  <c r="J54" i="9" s="1"/>
  <c r="E54" i="9"/>
  <c r="H53" i="9"/>
  <c r="I53" i="9" s="1"/>
  <c r="J53" i="9" s="1"/>
  <c r="E53" i="9"/>
  <c r="H52" i="9"/>
  <c r="I52" i="9" s="1"/>
  <c r="J52" i="9" s="1"/>
  <c r="E52" i="9"/>
  <c r="H51" i="9"/>
  <c r="I51" i="9" s="1"/>
  <c r="J51" i="9" s="1"/>
  <c r="E51" i="9"/>
  <c r="H50" i="9"/>
  <c r="I50" i="9" s="1"/>
  <c r="J50" i="9" s="1"/>
  <c r="E50" i="9"/>
  <c r="H49" i="9"/>
  <c r="I49" i="9" s="1"/>
  <c r="J49" i="9" s="1"/>
  <c r="E49" i="9"/>
  <c r="H48" i="9"/>
  <c r="I48" i="9" s="1"/>
  <c r="J48" i="9" s="1"/>
  <c r="E48" i="9"/>
  <c r="H47" i="9"/>
  <c r="I47" i="9" s="1"/>
  <c r="J47" i="9" s="1"/>
  <c r="E47" i="9"/>
  <c r="H46" i="9"/>
  <c r="I46" i="9" s="1"/>
  <c r="J46" i="9" s="1"/>
  <c r="E46" i="9"/>
  <c r="H45" i="9"/>
  <c r="I45" i="9" s="1"/>
  <c r="J45" i="9" s="1"/>
  <c r="E45" i="9"/>
  <c r="H44" i="9"/>
  <c r="I44" i="9" s="1"/>
  <c r="J44" i="9" s="1"/>
  <c r="E44" i="9"/>
  <c r="H43" i="9"/>
  <c r="I43" i="9" s="1"/>
  <c r="J43" i="9" s="1"/>
  <c r="E43" i="9"/>
  <c r="H42" i="9"/>
  <c r="I42" i="9" s="1"/>
  <c r="J42" i="9" s="1"/>
  <c r="E42" i="9"/>
  <c r="H41" i="9"/>
  <c r="I41" i="9" s="1"/>
  <c r="J41" i="9" s="1"/>
  <c r="E41" i="9"/>
  <c r="H40" i="9"/>
  <c r="I40" i="9" s="1"/>
  <c r="J40" i="9" s="1"/>
  <c r="E40" i="9"/>
  <c r="H39" i="9"/>
  <c r="I39" i="9" s="1"/>
  <c r="J39" i="9" s="1"/>
  <c r="E39" i="9"/>
  <c r="H38" i="9"/>
  <c r="I38" i="9" s="1"/>
  <c r="J38" i="9" s="1"/>
  <c r="E38" i="9"/>
  <c r="H37" i="9"/>
  <c r="I37" i="9" s="1"/>
  <c r="J37" i="9" s="1"/>
  <c r="E37" i="9"/>
  <c r="H36" i="9"/>
  <c r="I36" i="9" s="1"/>
  <c r="J36" i="9" s="1"/>
  <c r="E36" i="9"/>
  <c r="H35" i="9"/>
  <c r="I35" i="9" s="1"/>
  <c r="J35" i="9" s="1"/>
  <c r="E35" i="9"/>
  <c r="H34" i="9"/>
  <c r="I34" i="9" s="1"/>
  <c r="J34" i="9" s="1"/>
  <c r="E34" i="9"/>
  <c r="H33" i="9"/>
  <c r="I33" i="9" s="1"/>
  <c r="J33" i="9" s="1"/>
  <c r="E33" i="9"/>
  <c r="H32" i="9"/>
  <c r="I32" i="9" s="1"/>
  <c r="J32" i="9" s="1"/>
  <c r="E32" i="9"/>
  <c r="H31" i="9"/>
  <c r="I31" i="9" s="1"/>
  <c r="J31" i="9" s="1"/>
  <c r="E31" i="9"/>
  <c r="H30" i="9"/>
  <c r="I30" i="9" s="1"/>
  <c r="J30" i="9" s="1"/>
  <c r="E30" i="9"/>
  <c r="H29" i="9"/>
  <c r="I29" i="9" s="1"/>
  <c r="J29" i="9" s="1"/>
  <c r="E29" i="9"/>
  <c r="H28" i="9"/>
  <c r="I28" i="9" s="1"/>
  <c r="J28" i="9" s="1"/>
  <c r="E28" i="9"/>
  <c r="H27" i="9"/>
  <c r="I27" i="9" s="1"/>
  <c r="J27" i="9" s="1"/>
  <c r="E27" i="9"/>
  <c r="H26" i="9"/>
  <c r="I26" i="9" s="1"/>
  <c r="J26" i="9" s="1"/>
  <c r="E26" i="9"/>
  <c r="H25" i="9"/>
  <c r="I25" i="9" s="1"/>
  <c r="J25" i="9" s="1"/>
  <c r="E25" i="9"/>
  <c r="H24" i="9"/>
  <c r="I24" i="9" s="1"/>
  <c r="J24" i="9" s="1"/>
  <c r="E24" i="9"/>
  <c r="H23" i="9"/>
  <c r="I23" i="9" s="1"/>
  <c r="J23" i="9" s="1"/>
  <c r="E23" i="9"/>
  <c r="H22" i="9"/>
  <c r="I22" i="9" s="1"/>
  <c r="J22" i="9" s="1"/>
  <c r="E22" i="9"/>
  <c r="H21" i="9"/>
  <c r="I21" i="9" s="1"/>
  <c r="J21" i="9" s="1"/>
  <c r="E21" i="9"/>
  <c r="H20" i="9"/>
  <c r="I20" i="9" s="1"/>
  <c r="J20" i="9" s="1"/>
  <c r="E20" i="9"/>
  <c r="H19" i="9"/>
  <c r="I19" i="9" s="1"/>
  <c r="J19" i="9" s="1"/>
  <c r="E19" i="9"/>
  <c r="H18" i="9"/>
  <c r="I18" i="9" s="1"/>
  <c r="J18" i="9" s="1"/>
  <c r="E18" i="9"/>
  <c r="H17" i="9"/>
  <c r="I17" i="9" s="1"/>
  <c r="J17" i="9" s="1"/>
  <c r="E17" i="9"/>
  <c r="H16" i="9"/>
  <c r="I16" i="9" s="1"/>
  <c r="J16" i="9" s="1"/>
  <c r="E16" i="9"/>
  <c r="H15" i="9"/>
  <c r="I15" i="9" s="1"/>
  <c r="J15" i="9" s="1"/>
  <c r="E15" i="9"/>
  <c r="H14" i="9"/>
  <c r="I14" i="9" s="1"/>
  <c r="J14" i="9" s="1"/>
  <c r="E14" i="9"/>
  <c r="H13" i="9"/>
  <c r="I13" i="9" s="1"/>
  <c r="J13" i="9" s="1"/>
  <c r="E13" i="9"/>
  <c r="H12" i="9"/>
  <c r="I12" i="9" s="1"/>
  <c r="J12" i="9" s="1"/>
  <c r="E12" i="9"/>
  <c r="H11" i="9"/>
  <c r="I11" i="9" s="1"/>
  <c r="J11" i="9" s="1"/>
  <c r="E11" i="9"/>
  <c r="H10" i="9"/>
  <c r="I10" i="9" s="1"/>
  <c r="J10" i="9" s="1"/>
  <c r="E10" i="9"/>
  <c r="H9" i="9"/>
  <c r="I9" i="9" s="1"/>
  <c r="J9" i="9" s="1"/>
  <c r="E9" i="9"/>
  <c r="H8" i="9"/>
  <c r="I8" i="9" s="1"/>
  <c r="J8" i="9" s="1"/>
  <c r="E8" i="9"/>
  <c r="H7" i="9"/>
  <c r="I7" i="9" s="1"/>
  <c r="J7" i="9" s="1"/>
  <c r="E7" i="9"/>
  <c r="H6" i="9"/>
  <c r="I6" i="9" s="1"/>
  <c r="J6" i="9" s="1"/>
  <c r="E6" i="9"/>
  <c r="H5" i="9"/>
  <c r="I5" i="9" s="1"/>
  <c r="J5" i="9" s="1"/>
  <c r="E5" i="9"/>
  <c r="H4" i="9"/>
  <c r="I4" i="9" s="1"/>
  <c r="J4" i="9" s="1"/>
  <c r="E4" i="9"/>
  <c r="H3" i="9"/>
  <c r="I3" i="9" s="1"/>
  <c r="J3" i="9" s="1"/>
  <c r="E3" i="9"/>
  <c r="Q2" i="9"/>
  <c r="H2" i="9"/>
  <c r="I2" i="9" s="1"/>
  <c r="J2" i="9" s="1"/>
  <c r="E2" i="9"/>
  <c r="H1001" i="8"/>
  <c r="E1001" i="8"/>
  <c r="H1000" i="8"/>
  <c r="I1000" i="8" s="1"/>
  <c r="J1000" i="8" s="1"/>
  <c r="E1000" i="8"/>
  <c r="H999" i="8"/>
  <c r="I999" i="8" s="1"/>
  <c r="J999" i="8" s="1"/>
  <c r="E999" i="8"/>
  <c r="H998" i="8"/>
  <c r="I998" i="8" s="1"/>
  <c r="J998" i="8" s="1"/>
  <c r="E998" i="8"/>
  <c r="H997" i="8"/>
  <c r="E997" i="8"/>
  <c r="H996" i="8"/>
  <c r="I996" i="8" s="1"/>
  <c r="J996" i="8" s="1"/>
  <c r="E996" i="8"/>
  <c r="H995" i="8"/>
  <c r="I995" i="8" s="1"/>
  <c r="J995" i="8" s="1"/>
  <c r="E995" i="8"/>
  <c r="H994" i="8"/>
  <c r="I994" i="8" s="1"/>
  <c r="J994" i="8" s="1"/>
  <c r="E994" i="8"/>
  <c r="H993" i="8"/>
  <c r="E993" i="8"/>
  <c r="H992" i="8"/>
  <c r="I992" i="8" s="1"/>
  <c r="J992" i="8" s="1"/>
  <c r="E992" i="8"/>
  <c r="H991" i="8"/>
  <c r="I991" i="8" s="1"/>
  <c r="J991" i="8" s="1"/>
  <c r="E991" i="8"/>
  <c r="H990" i="8"/>
  <c r="I990" i="8" s="1"/>
  <c r="J990" i="8" s="1"/>
  <c r="E990" i="8"/>
  <c r="H989" i="8"/>
  <c r="E989" i="8"/>
  <c r="H988" i="8"/>
  <c r="I988" i="8" s="1"/>
  <c r="J988" i="8" s="1"/>
  <c r="E988" i="8"/>
  <c r="H987" i="8"/>
  <c r="I987" i="8" s="1"/>
  <c r="J987" i="8" s="1"/>
  <c r="E987" i="8"/>
  <c r="H986" i="8"/>
  <c r="I986" i="8" s="1"/>
  <c r="J986" i="8" s="1"/>
  <c r="E986" i="8"/>
  <c r="H985" i="8"/>
  <c r="E985" i="8"/>
  <c r="H984" i="8"/>
  <c r="I984" i="8" s="1"/>
  <c r="J984" i="8" s="1"/>
  <c r="E984" i="8"/>
  <c r="H983" i="8"/>
  <c r="I983" i="8" s="1"/>
  <c r="J983" i="8" s="1"/>
  <c r="E983" i="8"/>
  <c r="H982" i="8"/>
  <c r="I982" i="8" s="1"/>
  <c r="J982" i="8" s="1"/>
  <c r="E982" i="8"/>
  <c r="H981" i="8"/>
  <c r="E981" i="8"/>
  <c r="H980" i="8"/>
  <c r="I980" i="8" s="1"/>
  <c r="J980" i="8" s="1"/>
  <c r="E980" i="8"/>
  <c r="H979" i="8"/>
  <c r="I979" i="8" s="1"/>
  <c r="J979" i="8" s="1"/>
  <c r="E979" i="8"/>
  <c r="H978" i="8"/>
  <c r="I978" i="8" s="1"/>
  <c r="J978" i="8" s="1"/>
  <c r="E978" i="8"/>
  <c r="H977" i="8"/>
  <c r="E977" i="8"/>
  <c r="H976" i="8"/>
  <c r="I976" i="8" s="1"/>
  <c r="J976" i="8" s="1"/>
  <c r="E976" i="8"/>
  <c r="H975" i="8"/>
  <c r="I975" i="8" s="1"/>
  <c r="J975" i="8" s="1"/>
  <c r="E975" i="8"/>
  <c r="H974" i="8"/>
  <c r="I974" i="8" s="1"/>
  <c r="J974" i="8" s="1"/>
  <c r="E974" i="8"/>
  <c r="H973" i="8"/>
  <c r="E973" i="8"/>
  <c r="H972" i="8"/>
  <c r="I972" i="8" s="1"/>
  <c r="J972" i="8" s="1"/>
  <c r="E972" i="8"/>
  <c r="H971" i="8"/>
  <c r="I971" i="8" s="1"/>
  <c r="J971" i="8" s="1"/>
  <c r="E971" i="8"/>
  <c r="H970" i="8"/>
  <c r="I970" i="8" s="1"/>
  <c r="J970" i="8" s="1"/>
  <c r="E970" i="8"/>
  <c r="H969" i="8"/>
  <c r="E969" i="8"/>
  <c r="H968" i="8"/>
  <c r="I968" i="8" s="1"/>
  <c r="J968" i="8" s="1"/>
  <c r="E968" i="8"/>
  <c r="H967" i="8"/>
  <c r="I967" i="8" s="1"/>
  <c r="J967" i="8" s="1"/>
  <c r="E967" i="8"/>
  <c r="H966" i="8"/>
  <c r="I966" i="8" s="1"/>
  <c r="J966" i="8" s="1"/>
  <c r="E966" i="8"/>
  <c r="H965" i="8"/>
  <c r="E965" i="8"/>
  <c r="H964" i="8"/>
  <c r="I964" i="8" s="1"/>
  <c r="J964" i="8" s="1"/>
  <c r="E964" i="8"/>
  <c r="H963" i="8"/>
  <c r="I963" i="8" s="1"/>
  <c r="J963" i="8" s="1"/>
  <c r="E963" i="8"/>
  <c r="H962" i="8"/>
  <c r="I962" i="8" s="1"/>
  <c r="J962" i="8" s="1"/>
  <c r="E962" i="8"/>
  <c r="H961" i="8"/>
  <c r="E961" i="8"/>
  <c r="H960" i="8"/>
  <c r="I960" i="8" s="1"/>
  <c r="J960" i="8" s="1"/>
  <c r="E960" i="8"/>
  <c r="H959" i="8"/>
  <c r="I959" i="8" s="1"/>
  <c r="J959" i="8" s="1"/>
  <c r="E959" i="8"/>
  <c r="H958" i="8"/>
  <c r="I958" i="8" s="1"/>
  <c r="J958" i="8" s="1"/>
  <c r="E958" i="8"/>
  <c r="H957" i="8"/>
  <c r="E957" i="8"/>
  <c r="H956" i="8"/>
  <c r="I956" i="8" s="1"/>
  <c r="J956" i="8" s="1"/>
  <c r="E956" i="8"/>
  <c r="H955" i="8"/>
  <c r="I955" i="8" s="1"/>
  <c r="J955" i="8" s="1"/>
  <c r="E955" i="8"/>
  <c r="H954" i="8"/>
  <c r="I954" i="8" s="1"/>
  <c r="J954" i="8" s="1"/>
  <c r="E954" i="8"/>
  <c r="H953" i="8"/>
  <c r="E953" i="8"/>
  <c r="H952" i="8"/>
  <c r="I952" i="8" s="1"/>
  <c r="J952" i="8" s="1"/>
  <c r="E952" i="8"/>
  <c r="H951" i="8"/>
  <c r="I951" i="8" s="1"/>
  <c r="J951" i="8" s="1"/>
  <c r="E951" i="8"/>
  <c r="H950" i="8"/>
  <c r="I950" i="8" s="1"/>
  <c r="J950" i="8" s="1"/>
  <c r="E950" i="8"/>
  <c r="H949" i="8"/>
  <c r="E949" i="8"/>
  <c r="H948" i="8"/>
  <c r="I948" i="8" s="1"/>
  <c r="J948" i="8" s="1"/>
  <c r="E948" i="8"/>
  <c r="H947" i="8"/>
  <c r="I947" i="8" s="1"/>
  <c r="J947" i="8" s="1"/>
  <c r="E947" i="8"/>
  <c r="H946" i="8"/>
  <c r="I946" i="8" s="1"/>
  <c r="J946" i="8" s="1"/>
  <c r="E946" i="8"/>
  <c r="H945" i="8"/>
  <c r="E945" i="8"/>
  <c r="H944" i="8"/>
  <c r="I944" i="8" s="1"/>
  <c r="J944" i="8" s="1"/>
  <c r="E944" i="8"/>
  <c r="H943" i="8"/>
  <c r="I943" i="8" s="1"/>
  <c r="J943" i="8" s="1"/>
  <c r="E943" i="8"/>
  <c r="H942" i="8"/>
  <c r="I942" i="8" s="1"/>
  <c r="J942" i="8" s="1"/>
  <c r="E942" i="8"/>
  <c r="H941" i="8"/>
  <c r="E941" i="8"/>
  <c r="H940" i="8"/>
  <c r="I940" i="8" s="1"/>
  <c r="J940" i="8" s="1"/>
  <c r="E940" i="8"/>
  <c r="H939" i="8"/>
  <c r="I939" i="8" s="1"/>
  <c r="J939" i="8" s="1"/>
  <c r="E939" i="8"/>
  <c r="H938" i="8"/>
  <c r="I938" i="8" s="1"/>
  <c r="J938" i="8" s="1"/>
  <c r="E938" i="8"/>
  <c r="H937" i="8"/>
  <c r="E937" i="8"/>
  <c r="H936" i="8"/>
  <c r="I936" i="8" s="1"/>
  <c r="J936" i="8" s="1"/>
  <c r="E936" i="8"/>
  <c r="H935" i="8"/>
  <c r="I935" i="8" s="1"/>
  <c r="J935" i="8" s="1"/>
  <c r="E935" i="8"/>
  <c r="H934" i="8"/>
  <c r="I934" i="8" s="1"/>
  <c r="J934" i="8" s="1"/>
  <c r="E934" i="8"/>
  <c r="H933" i="8"/>
  <c r="E933" i="8"/>
  <c r="H932" i="8"/>
  <c r="I932" i="8" s="1"/>
  <c r="J932" i="8" s="1"/>
  <c r="E932" i="8"/>
  <c r="H931" i="8"/>
  <c r="I931" i="8" s="1"/>
  <c r="J931" i="8" s="1"/>
  <c r="E931" i="8"/>
  <c r="H930" i="8"/>
  <c r="I930" i="8" s="1"/>
  <c r="J930" i="8" s="1"/>
  <c r="E930" i="8"/>
  <c r="H929" i="8"/>
  <c r="E929" i="8"/>
  <c r="H928" i="8"/>
  <c r="I928" i="8" s="1"/>
  <c r="J928" i="8" s="1"/>
  <c r="E928" i="8"/>
  <c r="H927" i="8"/>
  <c r="I927" i="8" s="1"/>
  <c r="J927" i="8" s="1"/>
  <c r="E927" i="8"/>
  <c r="H926" i="8"/>
  <c r="I926" i="8" s="1"/>
  <c r="J926" i="8" s="1"/>
  <c r="E926" i="8"/>
  <c r="H925" i="8"/>
  <c r="E925" i="8"/>
  <c r="H924" i="8"/>
  <c r="I924" i="8" s="1"/>
  <c r="J924" i="8" s="1"/>
  <c r="E924" i="8"/>
  <c r="H923" i="8"/>
  <c r="I923" i="8" s="1"/>
  <c r="J923" i="8" s="1"/>
  <c r="E923" i="8"/>
  <c r="H922" i="8"/>
  <c r="I922" i="8" s="1"/>
  <c r="J922" i="8" s="1"/>
  <c r="E922" i="8"/>
  <c r="H921" i="8"/>
  <c r="E921" i="8"/>
  <c r="H920" i="8"/>
  <c r="I920" i="8" s="1"/>
  <c r="J920" i="8" s="1"/>
  <c r="E920" i="8"/>
  <c r="H919" i="8"/>
  <c r="I919" i="8" s="1"/>
  <c r="J919" i="8" s="1"/>
  <c r="E919" i="8"/>
  <c r="H918" i="8"/>
  <c r="I918" i="8" s="1"/>
  <c r="J918" i="8" s="1"/>
  <c r="E918" i="8"/>
  <c r="H917" i="8"/>
  <c r="I917" i="8" s="1"/>
  <c r="J917" i="8" s="1"/>
  <c r="E917" i="8"/>
  <c r="H916" i="8"/>
  <c r="I916" i="8" s="1"/>
  <c r="J916" i="8" s="1"/>
  <c r="E916" i="8"/>
  <c r="H915" i="8"/>
  <c r="I915" i="8" s="1"/>
  <c r="J915" i="8" s="1"/>
  <c r="E915" i="8"/>
  <c r="H914" i="8"/>
  <c r="I914" i="8" s="1"/>
  <c r="J914" i="8" s="1"/>
  <c r="E914" i="8"/>
  <c r="H913" i="8"/>
  <c r="I913" i="8" s="1"/>
  <c r="J913" i="8" s="1"/>
  <c r="E913" i="8"/>
  <c r="H912" i="8"/>
  <c r="I912" i="8" s="1"/>
  <c r="J912" i="8" s="1"/>
  <c r="E912" i="8"/>
  <c r="H911" i="8"/>
  <c r="I911" i="8" s="1"/>
  <c r="J911" i="8" s="1"/>
  <c r="E911" i="8"/>
  <c r="H910" i="8"/>
  <c r="I910" i="8" s="1"/>
  <c r="J910" i="8" s="1"/>
  <c r="E910" i="8"/>
  <c r="H909" i="8"/>
  <c r="I909" i="8" s="1"/>
  <c r="J909" i="8" s="1"/>
  <c r="E909" i="8"/>
  <c r="H908" i="8"/>
  <c r="I908" i="8" s="1"/>
  <c r="J908" i="8" s="1"/>
  <c r="E908" i="8"/>
  <c r="H907" i="8"/>
  <c r="I907" i="8" s="1"/>
  <c r="J907" i="8" s="1"/>
  <c r="E907" i="8"/>
  <c r="H906" i="8"/>
  <c r="I906" i="8" s="1"/>
  <c r="J906" i="8" s="1"/>
  <c r="E906" i="8"/>
  <c r="H905" i="8"/>
  <c r="I905" i="8" s="1"/>
  <c r="J905" i="8" s="1"/>
  <c r="E905" i="8"/>
  <c r="H904" i="8"/>
  <c r="I904" i="8" s="1"/>
  <c r="E904" i="8"/>
  <c r="H903" i="8"/>
  <c r="I903" i="8" s="1"/>
  <c r="J903" i="8" s="1"/>
  <c r="E903" i="8"/>
  <c r="H902" i="8"/>
  <c r="E902" i="8"/>
  <c r="H901" i="8"/>
  <c r="I901" i="8" s="1"/>
  <c r="J901" i="8" s="1"/>
  <c r="E901" i="8"/>
  <c r="H900" i="8"/>
  <c r="I900" i="8" s="1"/>
  <c r="J900" i="8" s="1"/>
  <c r="E900" i="8"/>
  <c r="H899" i="8"/>
  <c r="I899" i="8" s="1"/>
  <c r="J899" i="8" s="1"/>
  <c r="E899" i="8"/>
  <c r="H898" i="8"/>
  <c r="E898" i="8"/>
  <c r="H897" i="8"/>
  <c r="I897" i="8" s="1"/>
  <c r="J897" i="8" s="1"/>
  <c r="E897" i="8"/>
  <c r="H896" i="8"/>
  <c r="I896" i="8" s="1"/>
  <c r="J896" i="8" s="1"/>
  <c r="E896" i="8"/>
  <c r="H895" i="8"/>
  <c r="I895" i="8" s="1"/>
  <c r="J895" i="8" s="1"/>
  <c r="E895" i="8"/>
  <c r="H894" i="8"/>
  <c r="I894" i="8" s="1"/>
  <c r="J894" i="8" s="1"/>
  <c r="E894" i="8"/>
  <c r="H893" i="8"/>
  <c r="I893" i="8" s="1"/>
  <c r="J893" i="8" s="1"/>
  <c r="E893" i="8"/>
  <c r="H892" i="8"/>
  <c r="I892" i="8" s="1"/>
  <c r="J892" i="8" s="1"/>
  <c r="E892" i="8"/>
  <c r="H891" i="8"/>
  <c r="I891" i="8" s="1"/>
  <c r="J891" i="8" s="1"/>
  <c r="E891" i="8"/>
  <c r="H890" i="8"/>
  <c r="E890" i="8"/>
  <c r="H889" i="8"/>
  <c r="I889" i="8" s="1"/>
  <c r="J889" i="8" s="1"/>
  <c r="E889" i="8"/>
  <c r="H888" i="8"/>
  <c r="I888" i="8" s="1"/>
  <c r="J888" i="8" s="1"/>
  <c r="E888" i="8"/>
  <c r="H887" i="8"/>
  <c r="I887" i="8" s="1"/>
  <c r="J887" i="8" s="1"/>
  <c r="E887" i="8"/>
  <c r="H886" i="8"/>
  <c r="E886" i="8"/>
  <c r="H885" i="8"/>
  <c r="I885" i="8" s="1"/>
  <c r="J885" i="8" s="1"/>
  <c r="E885" i="8"/>
  <c r="H884" i="8"/>
  <c r="I884" i="8" s="1"/>
  <c r="J884" i="8" s="1"/>
  <c r="E884" i="8"/>
  <c r="H883" i="8"/>
  <c r="I883" i="8" s="1"/>
  <c r="J883" i="8" s="1"/>
  <c r="E883" i="8"/>
  <c r="H882" i="8"/>
  <c r="E882" i="8"/>
  <c r="H881" i="8"/>
  <c r="I881" i="8" s="1"/>
  <c r="J881" i="8" s="1"/>
  <c r="E881" i="8"/>
  <c r="H880" i="8"/>
  <c r="I880" i="8" s="1"/>
  <c r="J880" i="8" s="1"/>
  <c r="E880" i="8"/>
  <c r="H879" i="8"/>
  <c r="I879" i="8" s="1"/>
  <c r="J879" i="8" s="1"/>
  <c r="E879" i="8"/>
  <c r="H878" i="8"/>
  <c r="I878" i="8" s="1"/>
  <c r="J878" i="8" s="1"/>
  <c r="E878" i="8"/>
  <c r="H877" i="8"/>
  <c r="I877" i="8" s="1"/>
  <c r="J877" i="8" s="1"/>
  <c r="E877" i="8"/>
  <c r="H876" i="8"/>
  <c r="I876" i="8" s="1"/>
  <c r="J876" i="8" s="1"/>
  <c r="E876" i="8"/>
  <c r="H875" i="8"/>
  <c r="I875" i="8" s="1"/>
  <c r="E875" i="8"/>
  <c r="H874" i="8"/>
  <c r="I874" i="8" s="1"/>
  <c r="J874" i="8" s="1"/>
  <c r="E874" i="8"/>
  <c r="H873" i="8"/>
  <c r="I873" i="8" s="1"/>
  <c r="J873" i="8" s="1"/>
  <c r="E873" i="8"/>
  <c r="H872" i="8"/>
  <c r="I872" i="8" s="1"/>
  <c r="E872" i="8"/>
  <c r="H871" i="8"/>
  <c r="I871" i="8" s="1"/>
  <c r="J871" i="8" s="1"/>
  <c r="E871" i="8"/>
  <c r="H870" i="8"/>
  <c r="E870" i="8"/>
  <c r="H869" i="8"/>
  <c r="I869" i="8" s="1"/>
  <c r="J869" i="8" s="1"/>
  <c r="E869" i="8"/>
  <c r="H868" i="8"/>
  <c r="I868" i="8" s="1"/>
  <c r="J868" i="8" s="1"/>
  <c r="E868" i="8"/>
  <c r="H867" i="8"/>
  <c r="I867" i="8" s="1"/>
  <c r="J867" i="8" s="1"/>
  <c r="E867" i="8"/>
  <c r="H866" i="8"/>
  <c r="E866" i="8"/>
  <c r="H865" i="8"/>
  <c r="I865" i="8" s="1"/>
  <c r="J865" i="8" s="1"/>
  <c r="E865" i="8"/>
  <c r="H864" i="8"/>
  <c r="I864" i="8" s="1"/>
  <c r="J864" i="8" s="1"/>
  <c r="E864" i="8"/>
  <c r="H863" i="8"/>
  <c r="E863" i="8"/>
  <c r="H862" i="8"/>
  <c r="I862" i="8" s="1"/>
  <c r="J862" i="8" s="1"/>
  <c r="E862" i="8"/>
  <c r="H861" i="8"/>
  <c r="I861" i="8" s="1"/>
  <c r="J861" i="8" s="1"/>
  <c r="E861" i="8"/>
  <c r="H860" i="8"/>
  <c r="I860" i="8" s="1"/>
  <c r="J860" i="8" s="1"/>
  <c r="E860" i="8"/>
  <c r="H859" i="8"/>
  <c r="I859" i="8" s="1"/>
  <c r="J859" i="8" s="1"/>
  <c r="E859" i="8"/>
  <c r="H858" i="8"/>
  <c r="E858" i="8"/>
  <c r="H857" i="8"/>
  <c r="I857" i="8" s="1"/>
  <c r="J857" i="8" s="1"/>
  <c r="E857" i="8"/>
  <c r="H856" i="8"/>
  <c r="I856" i="8" s="1"/>
  <c r="J856" i="8" s="1"/>
  <c r="E856" i="8"/>
  <c r="H855" i="8"/>
  <c r="I855" i="8" s="1"/>
  <c r="J855" i="8" s="1"/>
  <c r="E855" i="8"/>
  <c r="H854" i="8"/>
  <c r="E854" i="8"/>
  <c r="H853" i="8"/>
  <c r="I853" i="8" s="1"/>
  <c r="J853" i="8" s="1"/>
  <c r="E853" i="8"/>
  <c r="H852" i="8"/>
  <c r="I852" i="8" s="1"/>
  <c r="J852" i="8" s="1"/>
  <c r="E852" i="8"/>
  <c r="H851" i="8"/>
  <c r="I851" i="8" s="1"/>
  <c r="J851" i="8" s="1"/>
  <c r="E851" i="8"/>
  <c r="H850" i="8"/>
  <c r="E850" i="8"/>
  <c r="H849" i="8"/>
  <c r="I849" i="8" s="1"/>
  <c r="J849" i="8" s="1"/>
  <c r="E849" i="8"/>
  <c r="H848" i="8"/>
  <c r="I848" i="8" s="1"/>
  <c r="J848" i="8" s="1"/>
  <c r="E848" i="8"/>
  <c r="H847" i="8"/>
  <c r="I847" i="8" s="1"/>
  <c r="J847" i="8" s="1"/>
  <c r="E847" i="8"/>
  <c r="H846" i="8"/>
  <c r="I846" i="8" s="1"/>
  <c r="J846" i="8" s="1"/>
  <c r="E846" i="8"/>
  <c r="H845" i="8"/>
  <c r="I845" i="8" s="1"/>
  <c r="J845" i="8" s="1"/>
  <c r="E845" i="8"/>
  <c r="H844" i="8"/>
  <c r="I844" i="8" s="1"/>
  <c r="J844" i="8" s="1"/>
  <c r="E844" i="8"/>
  <c r="H843" i="8"/>
  <c r="I843" i="8" s="1"/>
  <c r="J843" i="8" s="1"/>
  <c r="E843" i="8"/>
  <c r="H842" i="8"/>
  <c r="I842" i="8" s="1"/>
  <c r="J842" i="8" s="1"/>
  <c r="E842" i="8"/>
  <c r="H841" i="8"/>
  <c r="I841" i="8" s="1"/>
  <c r="J841" i="8" s="1"/>
  <c r="E841" i="8"/>
  <c r="H840" i="8"/>
  <c r="I840" i="8" s="1"/>
  <c r="J840" i="8" s="1"/>
  <c r="E840" i="8"/>
  <c r="H839" i="8"/>
  <c r="I839" i="8" s="1"/>
  <c r="J839" i="8" s="1"/>
  <c r="E839" i="8"/>
  <c r="H838" i="8"/>
  <c r="I838" i="8" s="1"/>
  <c r="J838" i="8" s="1"/>
  <c r="E838" i="8"/>
  <c r="H837" i="8"/>
  <c r="I837" i="8" s="1"/>
  <c r="J837" i="8" s="1"/>
  <c r="E837" i="8"/>
  <c r="H836" i="8"/>
  <c r="I836" i="8" s="1"/>
  <c r="J836" i="8" s="1"/>
  <c r="E836" i="8"/>
  <c r="H835" i="8"/>
  <c r="I835" i="8" s="1"/>
  <c r="J835" i="8" s="1"/>
  <c r="E835" i="8"/>
  <c r="H834" i="8"/>
  <c r="I834" i="8" s="1"/>
  <c r="J834" i="8" s="1"/>
  <c r="E834" i="8"/>
  <c r="H833" i="8"/>
  <c r="I833" i="8" s="1"/>
  <c r="J833" i="8" s="1"/>
  <c r="E833" i="8"/>
  <c r="H832" i="8"/>
  <c r="I832" i="8" s="1"/>
  <c r="J832" i="8" s="1"/>
  <c r="E832" i="8"/>
  <c r="H831" i="8"/>
  <c r="I831" i="8" s="1"/>
  <c r="J831" i="8" s="1"/>
  <c r="E831" i="8"/>
  <c r="H830" i="8"/>
  <c r="I830" i="8" s="1"/>
  <c r="J830" i="8" s="1"/>
  <c r="E830" i="8"/>
  <c r="H829" i="8"/>
  <c r="I829" i="8" s="1"/>
  <c r="J829" i="8" s="1"/>
  <c r="E829" i="8"/>
  <c r="H828" i="8"/>
  <c r="I828" i="8" s="1"/>
  <c r="J828" i="8" s="1"/>
  <c r="E828" i="8"/>
  <c r="H827" i="8"/>
  <c r="I827" i="8" s="1"/>
  <c r="J827" i="8" s="1"/>
  <c r="E827" i="8"/>
  <c r="H826" i="8"/>
  <c r="I826" i="8" s="1"/>
  <c r="J826" i="8" s="1"/>
  <c r="E826" i="8"/>
  <c r="H825" i="8"/>
  <c r="I825" i="8" s="1"/>
  <c r="J825" i="8" s="1"/>
  <c r="E825" i="8"/>
  <c r="H824" i="8"/>
  <c r="I824" i="8" s="1"/>
  <c r="J824" i="8" s="1"/>
  <c r="E824" i="8"/>
  <c r="H823" i="8"/>
  <c r="I823" i="8" s="1"/>
  <c r="J823" i="8" s="1"/>
  <c r="E823" i="8"/>
  <c r="H822" i="8"/>
  <c r="I822" i="8" s="1"/>
  <c r="J822" i="8" s="1"/>
  <c r="E822" i="8"/>
  <c r="H821" i="8"/>
  <c r="I821" i="8" s="1"/>
  <c r="J821" i="8" s="1"/>
  <c r="E821" i="8"/>
  <c r="H820" i="8"/>
  <c r="I820" i="8" s="1"/>
  <c r="J820" i="8" s="1"/>
  <c r="E820" i="8"/>
  <c r="H819" i="8"/>
  <c r="I819" i="8" s="1"/>
  <c r="J819" i="8" s="1"/>
  <c r="E819" i="8"/>
  <c r="H818" i="8"/>
  <c r="I818" i="8" s="1"/>
  <c r="J818" i="8" s="1"/>
  <c r="E818" i="8"/>
  <c r="H817" i="8"/>
  <c r="I817" i="8" s="1"/>
  <c r="J817" i="8" s="1"/>
  <c r="E817" i="8"/>
  <c r="H816" i="8"/>
  <c r="I816" i="8" s="1"/>
  <c r="J816" i="8" s="1"/>
  <c r="E816" i="8"/>
  <c r="H815" i="8"/>
  <c r="I815" i="8" s="1"/>
  <c r="J815" i="8" s="1"/>
  <c r="E815" i="8"/>
  <c r="H814" i="8"/>
  <c r="I814" i="8" s="1"/>
  <c r="J814" i="8" s="1"/>
  <c r="E814" i="8"/>
  <c r="H813" i="8"/>
  <c r="I813" i="8" s="1"/>
  <c r="J813" i="8" s="1"/>
  <c r="E813" i="8"/>
  <c r="H812" i="8"/>
  <c r="I812" i="8" s="1"/>
  <c r="J812" i="8" s="1"/>
  <c r="E812" i="8"/>
  <c r="H811" i="8"/>
  <c r="I811" i="8" s="1"/>
  <c r="J811" i="8" s="1"/>
  <c r="E811" i="8"/>
  <c r="H810" i="8"/>
  <c r="I810" i="8" s="1"/>
  <c r="J810" i="8" s="1"/>
  <c r="E810" i="8"/>
  <c r="H809" i="8"/>
  <c r="I809" i="8" s="1"/>
  <c r="J809" i="8" s="1"/>
  <c r="E809" i="8"/>
  <c r="H808" i="8"/>
  <c r="I808" i="8" s="1"/>
  <c r="J808" i="8" s="1"/>
  <c r="E808" i="8"/>
  <c r="H807" i="8"/>
  <c r="I807" i="8" s="1"/>
  <c r="J807" i="8" s="1"/>
  <c r="E807" i="8"/>
  <c r="H806" i="8"/>
  <c r="I806" i="8" s="1"/>
  <c r="J806" i="8" s="1"/>
  <c r="E806" i="8"/>
  <c r="H805" i="8"/>
  <c r="I805" i="8" s="1"/>
  <c r="J805" i="8" s="1"/>
  <c r="E805" i="8"/>
  <c r="H804" i="8"/>
  <c r="I804" i="8" s="1"/>
  <c r="J804" i="8" s="1"/>
  <c r="E804" i="8"/>
  <c r="H803" i="8"/>
  <c r="I803" i="8" s="1"/>
  <c r="J803" i="8" s="1"/>
  <c r="E803" i="8"/>
  <c r="H802" i="8"/>
  <c r="I802" i="8" s="1"/>
  <c r="J802" i="8" s="1"/>
  <c r="E802" i="8"/>
  <c r="H801" i="8"/>
  <c r="I801" i="8" s="1"/>
  <c r="J801" i="8" s="1"/>
  <c r="E801" i="8"/>
  <c r="H800" i="8"/>
  <c r="I800" i="8" s="1"/>
  <c r="J800" i="8" s="1"/>
  <c r="E800" i="8"/>
  <c r="H799" i="8"/>
  <c r="I799" i="8" s="1"/>
  <c r="J799" i="8" s="1"/>
  <c r="E799" i="8"/>
  <c r="H798" i="8"/>
  <c r="E798" i="8"/>
  <c r="H797" i="8"/>
  <c r="I797" i="8" s="1"/>
  <c r="J797" i="8" s="1"/>
  <c r="E797" i="8"/>
  <c r="H796" i="8"/>
  <c r="I796" i="8" s="1"/>
  <c r="J796" i="8" s="1"/>
  <c r="E796" i="8"/>
  <c r="H795" i="8"/>
  <c r="I795" i="8" s="1"/>
  <c r="J795" i="8" s="1"/>
  <c r="E795" i="8"/>
  <c r="H794" i="8"/>
  <c r="I794" i="8" s="1"/>
  <c r="J794" i="8" s="1"/>
  <c r="E794" i="8"/>
  <c r="H793" i="8"/>
  <c r="I793" i="8" s="1"/>
  <c r="J793" i="8" s="1"/>
  <c r="E793" i="8"/>
  <c r="H792" i="8"/>
  <c r="I792" i="8" s="1"/>
  <c r="J792" i="8" s="1"/>
  <c r="E792" i="8"/>
  <c r="H791" i="8"/>
  <c r="I791" i="8" s="1"/>
  <c r="J791" i="8" s="1"/>
  <c r="E791" i="8"/>
  <c r="H790" i="8"/>
  <c r="E790" i="8"/>
  <c r="H789" i="8"/>
  <c r="I789" i="8" s="1"/>
  <c r="J789" i="8" s="1"/>
  <c r="E789" i="8"/>
  <c r="H788" i="8"/>
  <c r="I788" i="8" s="1"/>
  <c r="J788" i="8" s="1"/>
  <c r="E788" i="8"/>
  <c r="H787" i="8"/>
  <c r="I787" i="8" s="1"/>
  <c r="J787" i="8" s="1"/>
  <c r="E787" i="8"/>
  <c r="H786" i="8"/>
  <c r="E786" i="8"/>
  <c r="H785" i="8"/>
  <c r="I785" i="8" s="1"/>
  <c r="J785" i="8" s="1"/>
  <c r="E785" i="8"/>
  <c r="H784" i="8"/>
  <c r="I784" i="8" s="1"/>
  <c r="J784" i="8" s="1"/>
  <c r="E784" i="8"/>
  <c r="H783" i="8"/>
  <c r="I783" i="8" s="1"/>
  <c r="J783" i="8" s="1"/>
  <c r="E783" i="8"/>
  <c r="H782" i="8"/>
  <c r="E782" i="8"/>
  <c r="H781" i="8"/>
  <c r="I781" i="8" s="1"/>
  <c r="J781" i="8" s="1"/>
  <c r="E781" i="8"/>
  <c r="H780" i="8"/>
  <c r="I780" i="8" s="1"/>
  <c r="J780" i="8" s="1"/>
  <c r="E780" i="8"/>
  <c r="H779" i="8"/>
  <c r="I779" i="8" s="1"/>
  <c r="J779" i="8" s="1"/>
  <c r="E779" i="8"/>
  <c r="H778" i="8"/>
  <c r="I778" i="8" s="1"/>
  <c r="J778" i="8" s="1"/>
  <c r="E778" i="8"/>
  <c r="H777" i="8"/>
  <c r="I777" i="8" s="1"/>
  <c r="J777" i="8" s="1"/>
  <c r="E777" i="8"/>
  <c r="H776" i="8"/>
  <c r="I776" i="8" s="1"/>
  <c r="J776" i="8" s="1"/>
  <c r="E776" i="8"/>
  <c r="H775" i="8"/>
  <c r="E775" i="8"/>
  <c r="H774" i="8"/>
  <c r="I774" i="8" s="1"/>
  <c r="J774" i="8" s="1"/>
  <c r="E774" i="8"/>
  <c r="H773" i="8"/>
  <c r="I773" i="8" s="1"/>
  <c r="J773" i="8" s="1"/>
  <c r="E773" i="8"/>
  <c r="H772" i="8"/>
  <c r="I772" i="8" s="1"/>
  <c r="E772" i="8"/>
  <c r="H771" i="8"/>
  <c r="I771" i="8" s="1"/>
  <c r="J771" i="8" s="1"/>
  <c r="E771" i="8"/>
  <c r="H770" i="8"/>
  <c r="E770" i="8"/>
  <c r="H769" i="8"/>
  <c r="I769" i="8" s="1"/>
  <c r="J769" i="8" s="1"/>
  <c r="E769" i="8"/>
  <c r="H768" i="8"/>
  <c r="I768" i="8" s="1"/>
  <c r="J768" i="8" s="1"/>
  <c r="E768" i="8"/>
  <c r="H767" i="8"/>
  <c r="I767" i="8" s="1"/>
  <c r="J767" i="8" s="1"/>
  <c r="E767" i="8"/>
  <c r="H766" i="8"/>
  <c r="E766" i="8"/>
  <c r="H765" i="8"/>
  <c r="I765" i="8" s="1"/>
  <c r="J765" i="8" s="1"/>
  <c r="E765" i="8"/>
  <c r="H764" i="8"/>
  <c r="I764" i="8" s="1"/>
  <c r="J764" i="8" s="1"/>
  <c r="E764" i="8"/>
  <c r="H763" i="8"/>
  <c r="I763" i="8" s="1"/>
  <c r="E763" i="8"/>
  <c r="H762" i="8"/>
  <c r="I762" i="8" s="1"/>
  <c r="J762" i="8" s="1"/>
  <c r="E762" i="8"/>
  <c r="H761" i="8"/>
  <c r="I761" i="8" s="1"/>
  <c r="J761" i="8" s="1"/>
  <c r="E761" i="8"/>
  <c r="H760" i="8"/>
  <c r="I760" i="8" s="1"/>
  <c r="J760" i="8" s="1"/>
  <c r="E760" i="8"/>
  <c r="H759" i="8"/>
  <c r="I759" i="8" s="1"/>
  <c r="J759" i="8" s="1"/>
  <c r="E759" i="8"/>
  <c r="H758" i="8"/>
  <c r="E758" i="8"/>
  <c r="H757" i="8"/>
  <c r="I757" i="8" s="1"/>
  <c r="J757" i="8" s="1"/>
  <c r="E757" i="8"/>
  <c r="H756" i="8"/>
  <c r="I756" i="8" s="1"/>
  <c r="J756" i="8" s="1"/>
  <c r="E756" i="8"/>
  <c r="H755" i="8"/>
  <c r="I755" i="8" s="1"/>
  <c r="J755" i="8" s="1"/>
  <c r="E755" i="8"/>
  <c r="H754" i="8"/>
  <c r="E754" i="8"/>
  <c r="H753" i="8"/>
  <c r="I753" i="8" s="1"/>
  <c r="J753" i="8" s="1"/>
  <c r="E753" i="8"/>
  <c r="H752" i="8"/>
  <c r="I752" i="8" s="1"/>
  <c r="J752" i="8" s="1"/>
  <c r="E752" i="8"/>
  <c r="H751" i="8"/>
  <c r="I751" i="8" s="1"/>
  <c r="J751" i="8" s="1"/>
  <c r="E751" i="8"/>
  <c r="H750" i="8"/>
  <c r="E750" i="8"/>
  <c r="H749" i="8"/>
  <c r="I749" i="8" s="1"/>
  <c r="J749" i="8" s="1"/>
  <c r="E749" i="8"/>
  <c r="H748" i="8"/>
  <c r="I748" i="8" s="1"/>
  <c r="J748" i="8" s="1"/>
  <c r="E748" i="8"/>
  <c r="H747" i="8"/>
  <c r="I747" i="8" s="1"/>
  <c r="J747" i="8" s="1"/>
  <c r="E747" i="8"/>
  <c r="H746" i="8"/>
  <c r="I746" i="8" s="1"/>
  <c r="J746" i="8" s="1"/>
  <c r="E746" i="8"/>
  <c r="H745" i="8"/>
  <c r="I745" i="8" s="1"/>
  <c r="J745" i="8" s="1"/>
  <c r="E745" i="8"/>
  <c r="H744" i="8"/>
  <c r="I744" i="8" s="1"/>
  <c r="J744" i="8" s="1"/>
  <c r="E744" i="8"/>
  <c r="H743" i="8"/>
  <c r="E743" i="8"/>
  <c r="H742" i="8"/>
  <c r="I742" i="8" s="1"/>
  <c r="J742" i="8" s="1"/>
  <c r="E742" i="8"/>
  <c r="H741" i="8"/>
  <c r="I741" i="8" s="1"/>
  <c r="J741" i="8" s="1"/>
  <c r="E741" i="8"/>
  <c r="H740" i="8"/>
  <c r="I740" i="8" s="1"/>
  <c r="J740" i="8" s="1"/>
  <c r="E740" i="8"/>
  <c r="H739" i="8"/>
  <c r="I739" i="8" s="1"/>
  <c r="J739" i="8" s="1"/>
  <c r="E739" i="8"/>
  <c r="H738" i="8"/>
  <c r="I738" i="8" s="1"/>
  <c r="J738" i="8" s="1"/>
  <c r="E738" i="8"/>
  <c r="H737" i="8"/>
  <c r="I737" i="8" s="1"/>
  <c r="J737" i="8" s="1"/>
  <c r="E737" i="8"/>
  <c r="H736" i="8"/>
  <c r="I736" i="8" s="1"/>
  <c r="J736" i="8" s="1"/>
  <c r="E736" i="8"/>
  <c r="H735" i="8"/>
  <c r="I735" i="8" s="1"/>
  <c r="J735" i="8" s="1"/>
  <c r="E735" i="8"/>
  <c r="H734" i="8"/>
  <c r="I734" i="8" s="1"/>
  <c r="J734" i="8" s="1"/>
  <c r="E734" i="8"/>
  <c r="H733" i="8"/>
  <c r="I733" i="8" s="1"/>
  <c r="J733" i="8" s="1"/>
  <c r="E733" i="8"/>
  <c r="H732" i="8"/>
  <c r="I732" i="8" s="1"/>
  <c r="J732" i="8" s="1"/>
  <c r="E732" i="8"/>
  <c r="H731" i="8"/>
  <c r="I731" i="8" s="1"/>
  <c r="J731" i="8" s="1"/>
  <c r="E731" i="8"/>
  <c r="H730" i="8"/>
  <c r="I730" i="8" s="1"/>
  <c r="J730" i="8" s="1"/>
  <c r="E730" i="8"/>
  <c r="H729" i="8"/>
  <c r="I729" i="8" s="1"/>
  <c r="J729" i="8" s="1"/>
  <c r="E729" i="8"/>
  <c r="H728" i="8"/>
  <c r="I728" i="8" s="1"/>
  <c r="J728" i="8" s="1"/>
  <c r="E728" i="8"/>
  <c r="H727" i="8"/>
  <c r="I727" i="8" s="1"/>
  <c r="J727" i="8" s="1"/>
  <c r="E727" i="8"/>
  <c r="H726" i="8"/>
  <c r="I726" i="8" s="1"/>
  <c r="J726" i="8" s="1"/>
  <c r="E726" i="8"/>
  <c r="H725" i="8"/>
  <c r="I725" i="8" s="1"/>
  <c r="J725" i="8" s="1"/>
  <c r="E725" i="8"/>
  <c r="H724" i="8"/>
  <c r="I724" i="8" s="1"/>
  <c r="J724" i="8" s="1"/>
  <c r="E724" i="8"/>
  <c r="H723" i="8"/>
  <c r="I723" i="8" s="1"/>
  <c r="J723" i="8" s="1"/>
  <c r="E723" i="8"/>
  <c r="H722" i="8"/>
  <c r="I722" i="8" s="1"/>
  <c r="J722" i="8" s="1"/>
  <c r="E722" i="8"/>
  <c r="H721" i="8"/>
  <c r="I721" i="8" s="1"/>
  <c r="J721" i="8" s="1"/>
  <c r="E721" i="8"/>
  <c r="H720" i="8"/>
  <c r="I720" i="8" s="1"/>
  <c r="J720" i="8" s="1"/>
  <c r="E720" i="8"/>
  <c r="H719" i="8"/>
  <c r="I719" i="8" s="1"/>
  <c r="J719" i="8" s="1"/>
  <c r="E719" i="8"/>
  <c r="H718" i="8"/>
  <c r="I718" i="8" s="1"/>
  <c r="J718" i="8" s="1"/>
  <c r="E718" i="8"/>
  <c r="H717" i="8"/>
  <c r="I717" i="8" s="1"/>
  <c r="J717" i="8" s="1"/>
  <c r="E717" i="8"/>
  <c r="H716" i="8"/>
  <c r="I716" i="8" s="1"/>
  <c r="J716" i="8" s="1"/>
  <c r="E716" i="8"/>
  <c r="H715" i="8"/>
  <c r="I715" i="8" s="1"/>
  <c r="J715" i="8" s="1"/>
  <c r="E715" i="8"/>
  <c r="H714" i="8"/>
  <c r="I714" i="8" s="1"/>
  <c r="J714" i="8" s="1"/>
  <c r="E714" i="8"/>
  <c r="H713" i="8"/>
  <c r="I713" i="8" s="1"/>
  <c r="J713" i="8" s="1"/>
  <c r="E713" i="8"/>
  <c r="H712" i="8"/>
  <c r="I712" i="8" s="1"/>
  <c r="J712" i="8" s="1"/>
  <c r="E712" i="8"/>
  <c r="H711" i="8"/>
  <c r="I711" i="8" s="1"/>
  <c r="J711" i="8" s="1"/>
  <c r="E711" i="8"/>
  <c r="H710" i="8"/>
  <c r="I710" i="8" s="1"/>
  <c r="J710" i="8" s="1"/>
  <c r="E710" i="8"/>
  <c r="H709" i="8"/>
  <c r="I709" i="8" s="1"/>
  <c r="J709" i="8" s="1"/>
  <c r="E709" i="8"/>
  <c r="H708" i="8"/>
  <c r="I708" i="8" s="1"/>
  <c r="J708" i="8" s="1"/>
  <c r="E708" i="8"/>
  <c r="H707" i="8"/>
  <c r="I707" i="8" s="1"/>
  <c r="J707" i="8" s="1"/>
  <c r="E707" i="8"/>
  <c r="H706" i="8"/>
  <c r="I706" i="8" s="1"/>
  <c r="J706" i="8" s="1"/>
  <c r="E706" i="8"/>
  <c r="H705" i="8"/>
  <c r="I705" i="8" s="1"/>
  <c r="J705" i="8" s="1"/>
  <c r="E705" i="8"/>
  <c r="H704" i="8"/>
  <c r="I704" i="8" s="1"/>
  <c r="J704" i="8" s="1"/>
  <c r="E704" i="8"/>
  <c r="H703" i="8"/>
  <c r="I703" i="8" s="1"/>
  <c r="J703" i="8" s="1"/>
  <c r="E703" i="8"/>
  <c r="H702" i="8"/>
  <c r="I702" i="8" s="1"/>
  <c r="J702" i="8" s="1"/>
  <c r="E702" i="8"/>
  <c r="H701" i="8"/>
  <c r="I701" i="8" s="1"/>
  <c r="J701" i="8" s="1"/>
  <c r="E701" i="8"/>
  <c r="H700" i="8"/>
  <c r="I700" i="8" s="1"/>
  <c r="J700" i="8" s="1"/>
  <c r="E700" i="8"/>
  <c r="H699" i="8"/>
  <c r="E699" i="8"/>
  <c r="H698" i="8"/>
  <c r="I698" i="8" s="1"/>
  <c r="J698" i="8" s="1"/>
  <c r="E698" i="8"/>
  <c r="H697" i="8"/>
  <c r="I697" i="8" s="1"/>
  <c r="J697" i="8" s="1"/>
  <c r="E697" i="8"/>
  <c r="H696" i="8"/>
  <c r="I696" i="8" s="1"/>
  <c r="J696" i="8" s="1"/>
  <c r="E696" i="8"/>
  <c r="H695" i="8"/>
  <c r="I695" i="8" s="1"/>
  <c r="J695" i="8" s="1"/>
  <c r="E695" i="8"/>
  <c r="H694" i="8"/>
  <c r="I694" i="8" s="1"/>
  <c r="J694" i="8" s="1"/>
  <c r="E694" i="8"/>
  <c r="H693" i="8"/>
  <c r="I693" i="8" s="1"/>
  <c r="J693" i="8" s="1"/>
  <c r="E693" i="8"/>
  <c r="H692" i="8"/>
  <c r="I692" i="8" s="1"/>
  <c r="J692" i="8" s="1"/>
  <c r="E692" i="8"/>
  <c r="H691" i="8"/>
  <c r="I691" i="8" s="1"/>
  <c r="J691" i="8" s="1"/>
  <c r="E691" i="8"/>
  <c r="H690" i="8"/>
  <c r="I690" i="8" s="1"/>
  <c r="J690" i="8" s="1"/>
  <c r="E690" i="8"/>
  <c r="H689" i="8"/>
  <c r="I689" i="8" s="1"/>
  <c r="J689" i="8" s="1"/>
  <c r="E689" i="8"/>
  <c r="H688" i="8"/>
  <c r="I688" i="8" s="1"/>
  <c r="J688" i="8" s="1"/>
  <c r="E688" i="8"/>
  <c r="H687" i="8"/>
  <c r="I687" i="8" s="1"/>
  <c r="J687" i="8" s="1"/>
  <c r="E687" i="8"/>
  <c r="H686" i="8"/>
  <c r="I686" i="8" s="1"/>
  <c r="J686" i="8" s="1"/>
  <c r="E686" i="8"/>
  <c r="H685" i="8"/>
  <c r="I685" i="8" s="1"/>
  <c r="J685" i="8" s="1"/>
  <c r="E685" i="8"/>
  <c r="H684" i="8"/>
  <c r="I684" i="8" s="1"/>
  <c r="J684" i="8" s="1"/>
  <c r="E684" i="8"/>
  <c r="H683" i="8"/>
  <c r="E683" i="8"/>
  <c r="H682" i="8"/>
  <c r="I682" i="8" s="1"/>
  <c r="J682" i="8" s="1"/>
  <c r="E682" i="8"/>
  <c r="H681" i="8"/>
  <c r="I681" i="8" s="1"/>
  <c r="J681" i="8" s="1"/>
  <c r="E681" i="8"/>
  <c r="H680" i="8"/>
  <c r="I680" i="8" s="1"/>
  <c r="J680" i="8" s="1"/>
  <c r="E680" i="8"/>
  <c r="H679" i="8"/>
  <c r="I679" i="8" s="1"/>
  <c r="J679" i="8" s="1"/>
  <c r="E679" i="8"/>
  <c r="H678" i="8"/>
  <c r="I678" i="8" s="1"/>
  <c r="J678" i="8" s="1"/>
  <c r="E678" i="8"/>
  <c r="H677" i="8"/>
  <c r="I677" i="8" s="1"/>
  <c r="J677" i="8" s="1"/>
  <c r="E677" i="8"/>
  <c r="H676" i="8"/>
  <c r="I676" i="8" s="1"/>
  <c r="J676" i="8" s="1"/>
  <c r="E676" i="8"/>
  <c r="H675" i="8"/>
  <c r="I675" i="8" s="1"/>
  <c r="J675" i="8" s="1"/>
  <c r="E675" i="8"/>
  <c r="H674" i="8"/>
  <c r="I674" i="8" s="1"/>
  <c r="J674" i="8" s="1"/>
  <c r="E674" i="8"/>
  <c r="H673" i="8"/>
  <c r="I673" i="8" s="1"/>
  <c r="J673" i="8" s="1"/>
  <c r="E673" i="8"/>
  <c r="H672" i="8"/>
  <c r="I672" i="8" s="1"/>
  <c r="J672" i="8" s="1"/>
  <c r="E672" i="8"/>
  <c r="H671" i="8"/>
  <c r="I671" i="8" s="1"/>
  <c r="J671" i="8" s="1"/>
  <c r="E671" i="8"/>
  <c r="H670" i="8"/>
  <c r="I670" i="8" s="1"/>
  <c r="J670" i="8" s="1"/>
  <c r="E670" i="8"/>
  <c r="H669" i="8"/>
  <c r="I669" i="8" s="1"/>
  <c r="J669" i="8" s="1"/>
  <c r="E669" i="8"/>
  <c r="H668" i="8"/>
  <c r="I668" i="8" s="1"/>
  <c r="J668" i="8" s="1"/>
  <c r="E668" i="8"/>
  <c r="H667" i="8"/>
  <c r="E667" i="8"/>
  <c r="H666" i="8"/>
  <c r="I666" i="8" s="1"/>
  <c r="J666" i="8" s="1"/>
  <c r="E666" i="8"/>
  <c r="H665" i="8"/>
  <c r="I665" i="8" s="1"/>
  <c r="J665" i="8" s="1"/>
  <c r="E665" i="8"/>
  <c r="H664" i="8"/>
  <c r="I664" i="8" s="1"/>
  <c r="J664" i="8" s="1"/>
  <c r="E664" i="8"/>
  <c r="H663" i="8"/>
  <c r="I663" i="8" s="1"/>
  <c r="J663" i="8" s="1"/>
  <c r="E663" i="8"/>
  <c r="H662" i="8"/>
  <c r="I662" i="8" s="1"/>
  <c r="J662" i="8" s="1"/>
  <c r="E662" i="8"/>
  <c r="H661" i="8"/>
  <c r="I661" i="8" s="1"/>
  <c r="J661" i="8" s="1"/>
  <c r="E661" i="8"/>
  <c r="H660" i="8"/>
  <c r="I660" i="8" s="1"/>
  <c r="J660" i="8" s="1"/>
  <c r="E660" i="8"/>
  <c r="H659" i="8"/>
  <c r="I659" i="8" s="1"/>
  <c r="J659" i="8" s="1"/>
  <c r="E659" i="8"/>
  <c r="H658" i="8"/>
  <c r="I658" i="8" s="1"/>
  <c r="J658" i="8" s="1"/>
  <c r="E658" i="8"/>
  <c r="H657" i="8"/>
  <c r="I657" i="8" s="1"/>
  <c r="J657" i="8" s="1"/>
  <c r="E657" i="8"/>
  <c r="H656" i="8"/>
  <c r="I656" i="8" s="1"/>
  <c r="J656" i="8" s="1"/>
  <c r="E656" i="8"/>
  <c r="H655" i="8"/>
  <c r="I655" i="8" s="1"/>
  <c r="J655" i="8" s="1"/>
  <c r="E655" i="8"/>
  <c r="H654" i="8"/>
  <c r="I654" i="8" s="1"/>
  <c r="J654" i="8" s="1"/>
  <c r="E654" i="8"/>
  <c r="H653" i="8"/>
  <c r="I653" i="8" s="1"/>
  <c r="J653" i="8" s="1"/>
  <c r="E653" i="8"/>
  <c r="H652" i="8"/>
  <c r="I652" i="8" s="1"/>
  <c r="J652" i="8" s="1"/>
  <c r="E652" i="8"/>
  <c r="H651" i="8"/>
  <c r="I651" i="8" s="1"/>
  <c r="J651" i="8" s="1"/>
  <c r="E651" i="8"/>
  <c r="H650" i="8"/>
  <c r="I650" i="8" s="1"/>
  <c r="J650" i="8" s="1"/>
  <c r="E650" i="8"/>
  <c r="H649" i="8"/>
  <c r="I649" i="8" s="1"/>
  <c r="J649" i="8" s="1"/>
  <c r="E649" i="8"/>
  <c r="H648" i="8"/>
  <c r="I648" i="8" s="1"/>
  <c r="J648" i="8" s="1"/>
  <c r="E648" i="8"/>
  <c r="H647" i="8"/>
  <c r="I647" i="8" s="1"/>
  <c r="J647" i="8" s="1"/>
  <c r="E647" i="8"/>
  <c r="H646" i="8"/>
  <c r="I646" i="8" s="1"/>
  <c r="J646" i="8" s="1"/>
  <c r="E646" i="8"/>
  <c r="H645" i="8"/>
  <c r="I645" i="8" s="1"/>
  <c r="J645" i="8" s="1"/>
  <c r="E645" i="8"/>
  <c r="H644" i="8"/>
  <c r="I644" i="8" s="1"/>
  <c r="J644" i="8" s="1"/>
  <c r="E644" i="8"/>
  <c r="H643" i="8"/>
  <c r="I643" i="8" s="1"/>
  <c r="J643" i="8" s="1"/>
  <c r="E643" i="8"/>
  <c r="H642" i="8"/>
  <c r="I642" i="8" s="1"/>
  <c r="J642" i="8" s="1"/>
  <c r="E642" i="8"/>
  <c r="H641" i="8"/>
  <c r="E641" i="8"/>
  <c r="H640" i="8"/>
  <c r="I640" i="8" s="1"/>
  <c r="J640" i="8" s="1"/>
  <c r="E640" i="8"/>
  <c r="H639" i="8"/>
  <c r="I639" i="8" s="1"/>
  <c r="J639" i="8" s="1"/>
  <c r="E639" i="8"/>
  <c r="H638" i="8"/>
  <c r="I638" i="8" s="1"/>
  <c r="J638" i="8" s="1"/>
  <c r="E638" i="8"/>
  <c r="H637" i="8"/>
  <c r="E637" i="8"/>
  <c r="H636" i="8"/>
  <c r="I636" i="8" s="1"/>
  <c r="J636" i="8" s="1"/>
  <c r="E636" i="8"/>
  <c r="H635" i="8"/>
  <c r="I635" i="8" s="1"/>
  <c r="J635" i="8" s="1"/>
  <c r="E635" i="8"/>
  <c r="H634" i="8"/>
  <c r="I634" i="8" s="1"/>
  <c r="J634" i="8" s="1"/>
  <c r="E634" i="8"/>
  <c r="H633" i="8"/>
  <c r="E633" i="8"/>
  <c r="H632" i="8"/>
  <c r="I632" i="8" s="1"/>
  <c r="J632" i="8" s="1"/>
  <c r="E632" i="8"/>
  <c r="H631" i="8"/>
  <c r="I631" i="8" s="1"/>
  <c r="J631" i="8" s="1"/>
  <c r="E631" i="8"/>
  <c r="H630" i="8"/>
  <c r="I630" i="8" s="1"/>
  <c r="J630" i="8" s="1"/>
  <c r="E630" i="8"/>
  <c r="H629" i="8"/>
  <c r="E629" i="8"/>
  <c r="H628" i="8"/>
  <c r="I628" i="8" s="1"/>
  <c r="J628" i="8" s="1"/>
  <c r="E628" i="8"/>
  <c r="H627" i="8"/>
  <c r="E627" i="8"/>
  <c r="H626" i="8"/>
  <c r="I626" i="8" s="1"/>
  <c r="J626" i="8" s="1"/>
  <c r="E626" i="8"/>
  <c r="H625" i="8"/>
  <c r="E625" i="8"/>
  <c r="H624" i="8"/>
  <c r="I624" i="8" s="1"/>
  <c r="J624" i="8" s="1"/>
  <c r="E624" i="8"/>
  <c r="H623" i="8"/>
  <c r="I623" i="8" s="1"/>
  <c r="J623" i="8" s="1"/>
  <c r="E623" i="8"/>
  <c r="H622" i="8"/>
  <c r="I622" i="8" s="1"/>
  <c r="J622" i="8" s="1"/>
  <c r="E622" i="8"/>
  <c r="H621" i="8"/>
  <c r="E621" i="8"/>
  <c r="H620" i="8"/>
  <c r="I620" i="8" s="1"/>
  <c r="J620" i="8" s="1"/>
  <c r="E620" i="8"/>
  <c r="H619" i="8"/>
  <c r="I619" i="8" s="1"/>
  <c r="J619" i="8" s="1"/>
  <c r="E619" i="8"/>
  <c r="H618" i="8"/>
  <c r="I618" i="8" s="1"/>
  <c r="J618" i="8" s="1"/>
  <c r="E618" i="8"/>
  <c r="H617" i="8"/>
  <c r="E617" i="8"/>
  <c r="H616" i="8"/>
  <c r="I616" i="8" s="1"/>
  <c r="J616" i="8" s="1"/>
  <c r="E616" i="8"/>
  <c r="H615" i="8"/>
  <c r="I615" i="8" s="1"/>
  <c r="J615" i="8" s="1"/>
  <c r="E615" i="8"/>
  <c r="H614" i="8"/>
  <c r="I614" i="8" s="1"/>
  <c r="J614" i="8" s="1"/>
  <c r="E614" i="8"/>
  <c r="H613" i="8"/>
  <c r="E613" i="8"/>
  <c r="H612" i="8"/>
  <c r="I612" i="8" s="1"/>
  <c r="J612" i="8" s="1"/>
  <c r="E612" i="8"/>
  <c r="H611" i="8"/>
  <c r="I611" i="8" s="1"/>
  <c r="J611" i="8" s="1"/>
  <c r="E611" i="8"/>
  <c r="H610" i="8"/>
  <c r="I610" i="8" s="1"/>
  <c r="J610" i="8" s="1"/>
  <c r="E610" i="8"/>
  <c r="H609" i="8"/>
  <c r="E609" i="8"/>
  <c r="H608" i="8"/>
  <c r="I608" i="8" s="1"/>
  <c r="J608" i="8" s="1"/>
  <c r="E608" i="8"/>
  <c r="H607" i="8"/>
  <c r="I607" i="8" s="1"/>
  <c r="J607" i="8" s="1"/>
  <c r="E607" i="8"/>
  <c r="H606" i="8"/>
  <c r="I606" i="8" s="1"/>
  <c r="J606" i="8" s="1"/>
  <c r="E606" i="8"/>
  <c r="H605" i="8"/>
  <c r="E605" i="8"/>
  <c r="H604" i="8"/>
  <c r="I604" i="8" s="1"/>
  <c r="J604" i="8" s="1"/>
  <c r="E604" i="8"/>
  <c r="H603" i="8"/>
  <c r="I603" i="8" s="1"/>
  <c r="J603" i="8" s="1"/>
  <c r="E603" i="8"/>
  <c r="H602" i="8"/>
  <c r="I602" i="8" s="1"/>
  <c r="J602" i="8" s="1"/>
  <c r="E602" i="8"/>
  <c r="H601" i="8"/>
  <c r="E601" i="8"/>
  <c r="H600" i="8"/>
  <c r="I600" i="8" s="1"/>
  <c r="J600" i="8" s="1"/>
  <c r="E600" i="8"/>
  <c r="H599" i="8"/>
  <c r="I599" i="8" s="1"/>
  <c r="J599" i="8" s="1"/>
  <c r="E599" i="8"/>
  <c r="H598" i="8"/>
  <c r="I598" i="8" s="1"/>
  <c r="J598" i="8" s="1"/>
  <c r="E598" i="8"/>
  <c r="H597" i="8"/>
  <c r="E597" i="8"/>
  <c r="H596" i="8"/>
  <c r="I596" i="8" s="1"/>
  <c r="J596" i="8" s="1"/>
  <c r="E596" i="8"/>
  <c r="H595" i="8"/>
  <c r="I595" i="8" s="1"/>
  <c r="J595" i="8" s="1"/>
  <c r="E595" i="8"/>
  <c r="H594" i="8"/>
  <c r="I594" i="8" s="1"/>
  <c r="J594" i="8" s="1"/>
  <c r="E594" i="8"/>
  <c r="H593" i="8"/>
  <c r="E593" i="8"/>
  <c r="H592" i="8"/>
  <c r="I592" i="8" s="1"/>
  <c r="J592" i="8" s="1"/>
  <c r="E592" i="8"/>
  <c r="H591" i="8"/>
  <c r="I591" i="8" s="1"/>
  <c r="J591" i="8" s="1"/>
  <c r="E591" i="8"/>
  <c r="H590" i="8"/>
  <c r="I590" i="8" s="1"/>
  <c r="J590" i="8" s="1"/>
  <c r="E590" i="8"/>
  <c r="H589" i="8"/>
  <c r="I589" i="8" s="1"/>
  <c r="J589" i="8" s="1"/>
  <c r="E589" i="8"/>
  <c r="H588" i="8"/>
  <c r="I588" i="8" s="1"/>
  <c r="J588" i="8" s="1"/>
  <c r="E588" i="8"/>
  <c r="H587" i="8"/>
  <c r="I587" i="8" s="1"/>
  <c r="J587" i="8" s="1"/>
  <c r="E587" i="8"/>
  <c r="H586" i="8"/>
  <c r="I586" i="8" s="1"/>
  <c r="J586" i="8" s="1"/>
  <c r="E586" i="8"/>
  <c r="H585" i="8"/>
  <c r="I585" i="8" s="1"/>
  <c r="J585" i="8" s="1"/>
  <c r="E585" i="8"/>
  <c r="H584" i="8"/>
  <c r="I584" i="8" s="1"/>
  <c r="J584" i="8" s="1"/>
  <c r="E584" i="8"/>
  <c r="H583" i="8"/>
  <c r="I583" i="8" s="1"/>
  <c r="J583" i="8" s="1"/>
  <c r="E583" i="8"/>
  <c r="H582" i="8"/>
  <c r="I582" i="8" s="1"/>
  <c r="J582" i="8" s="1"/>
  <c r="E582" i="8"/>
  <c r="H581" i="8"/>
  <c r="I581" i="8" s="1"/>
  <c r="J581" i="8" s="1"/>
  <c r="E581" i="8"/>
  <c r="H580" i="8"/>
  <c r="I580" i="8" s="1"/>
  <c r="J580" i="8" s="1"/>
  <c r="E580" i="8"/>
  <c r="H579" i="8"/>
  <c r="I579" i="8" s="1"/>
  <c r="J579" i="8" s="1"/>
  <c r="E579" i="8"/>
  <c r="H578" i="8"/>
  <c r="I578" i="8" s="1"/>
  <c r="J578" i="8" s="1"/>
  <c r="E578" i="8"/>
  <c r="H577" i="8"/>
  <c r="I577" i="8" s="1"/>
  <c r="J577" i="8" s="1"/>
  <c r="E577" i="8"/>
  <c r="H576" i="8"/>
  <c r="I576" i="8" s="1"/>
  <c r="J576" i="8" s="1"/>
  <c r="E576" i="8"/>
  <c r="H575" i="8"/>
  <c r="I575" i="8" s="1"/>
  <c r="J575" i="8" s="1"/>
  <c r="E575" i="8"/>
  <c r="H574" i="8"/>
  <c r="I574" i="8" s="1"/>
  <c r="J574" i="8" s="1"/>
  <c r="E574" i="8"/>
  <c r="H573" i="8"/>
  <c r="I573" i="8" s="1"/>
  <c r="J573" i="8" s="1"/>
  <c r="E573" i="8"/>
  <c r="H572" i="8"/>
  <c r="I572" i="8" s="1"/>
  <c r="J572" i="8" s="1"/>
  <c r="E572" i="8"/>
  <c r="H571" i="8"/>
  <c r="I571" i="8" s="1"/>
  <c r="J571" i="8" s="1"/>
  <c r="E571" i="8"/>
  <c r="H570" i="8"/>
  <c r="I570" i="8" s="1"/>
  <c r="J570" i="8" s="1"/>
  <c r="E570" i="8"/>
  <c r="H569" i="8"/>
  <c r="I569" i="8" s="1"/>
  <c r="J569" i="8" s="1"/>
  <c r="E569" i="8"/>
  <c r="H568" i="8"/>
  <c r="I568" i="8" s="1"/>
  <c r="J568" i="8" s="1"/>
  <c r="E568" i="8"/>
  <c r="H567" i="8"/>
  <c r="I567" i="8" s="1"/>
  <c r="J567" i="8" s="1"/>
  <c r="E567" i="8"/>
  <c r="H566" i="8"/>
  <c r="I566" i="8" s="1"/>
  <c r="J566" i="8" s="1"/>
  <c r="E566" i="8"/>
  <c r="H565" i="8"/>
  <c r="I565" i="8" s="1"/>
  <c r="J565" i="8" s="1"/>
  <c r="E565" i="8"/>
  <c r="H564" i="8"/>
  <c r="I564" i="8" s="1"/>
  <c r="J564" i="8" s="1"/>
  <c r="E564" i="8"/>
  <c r="H563" i="8"/>
  <c r="I563" i="8" s="1"/>
  <c r="J563" i="8" s="1"/>
  <c r="E563" i="8"/>
  <c r="H562" i="8"/>
  <c r="I562" i="8" s="1"/>
  <c r="J562" i="8" s="1"/>
  <c r="E562" i="8"/>
  <c r="H561" i="8"/>
  <c r="I561" i="8" s="1"/>
  <c r="J561" i="8" s="1"/>
  <c r="E561" i="8"/>
  <c r="H560" i="8"/>
  <c r="I560" i="8" s="1"/>
  <c r="J560" i="8" s="1"/>
  <c r="E560" i="8"/>
  <c r="H559" i="8"/>
  <c r="I559" i="8" s="1"/>
  <c r="J559" i="8" s="1"/>
  <c r="E559" i="8"/>
  <c r="H558" i="8"/>
  <c r="I558" i="8" s="1"/>
  <c r="J558" i="8" s="1"/>
  <c r="E558" i="8"/>
  <c r="H557" i="8"/>
  <c r="I557" i="8" s="1"/>
  <c r="J557" i="8" s="1"/>
  <c r="E557" i="8"/>
  <c r="H556" i="8"/>
  <c r="I556" i="8" s="1"/>
  <c r="J556" i="8" s="1"/>
  <c r="E556" i="8"/>
  <c r="H555" i="8"/>
  <c r="I555" i="8" s="1"/>
  <c r="J555" i="8" s="1"/>
  <c r="E555" i="8"/>
  <c r="H554" i="8"/>
  <c r="I554" i="8" s="1"/>
  <c r="J554" i="8" s="1"/>
  <c r="E554" i="8"/>
  <c r="H553" i="8"/>
  <c r="I553" i="8" s="1"/>
  <c r="J553" i="8" s="1"/>
  <c r="E553" i="8"/>
  <c r="H552" i="8"/>
  <c r="I552" i="8" s="1"/>
  <c r="J552" i="8" s="1"/>
  <c r="E552" i="8"/>
  <c r="H551" i="8"/>
  <c r="I551" i="8" s="1"/>
  <c r="J551" i="8" s="1"/>
  <c r="E551" i="8"/>
  <c r="H550" i="8"/>
  <c r="I550" i="8" s="1"/>
  <c r="J550" i="8" s="1"/>
  <c r="E550" i="8"/>
  <c r="H549" i="8"/>
  <c r="I549" i="8" s="1"/>
  <c r="J549" i="8" s="1"/>
  <c r="E549" i="8"/>
  <c r="H548" i="8"/>
  <c r="I548" i="8" s="1"/>
  <c r="J548" i="8" s="1"/>
  <c r="E548" i="8"/>
  <c r="H547" i="8"/>
  <c r="I547" i="8" s="1"/>
  <c r="J547" i="8" s="1"/>
  <c r="E547" i="8"/>
  <c r="H546" i="8"/>
  <c r="I546" i="8" s="1"/>
  <c r="J546" i="8" s="1"/>
  <c r="E546" i="8"/>
  <c r="H545" i="8"/>
  <c r="I545" i="8" s="1"/>
  <c r="J545" i="8" s="1"/>
  <c r="E545" i="8"/>
  <c r="H544" i="8"/>
  <c r="I544" i="8" s="1"/>
  <c r="J544" i="8" s="1"/>
  <c r="E544" i="8"/>
  <c r="H543" i="8"/>
  <c r="I543" i="8" s="1"/>
  <c r="J543" i="8" s="1"/>
  <c r="E543" i="8"/>
  <c r="H542" i="8"/>
  <c r="I542" i="8" s="1"/>
  <c r="J542" i="8" s="1"/>
  <c r="E542" i="8"/>
  <c r="H541" i="8"/>
  <c r="I541" i="8" s="1"/>
  <c r="J541" i="8" s="1"/>
  <c r="E541" i="8"/>
  <c r="H540" i="8"/>
  <c r="I540" i="8" s="1"/>
  <c r="J540" i="8" s="1"/>
  <c r="E540" i="8"/>
  <c r="H539" i="8"/>
  <c r="I539" i="8" s="1"/>
  <c r="J539" i="8" s="1"/>
  <c r="E539" i="8"/>
  <c r="H538" i="8"/>
  <c r="I538" i="8" s="1"/>
  <c r="J538" i="8" s="1"/>
  <c r="E538" i="8"/>
  <c r="H537" i="8"/>
  <c r="I537" i="8" s="1"/>
  <c r="J537" i="8" s="1"/>
  <c r="E537" i="8"/>
  <c r="H536" i="8"/>
  <c r="I536" i="8" s="1"/>
  <c r="J536" i="8" s="1"/>
  <c r="E536" i="8"/>
  <c r="H535" i="8"/>
  <c r="I535" i="8" s="1"/>
  <c r="J535" i="8" s="1"/>
  <c r="E535" i="8"/>
  <c r="H534" i="8"/>
  <c r="I534" i="8" s="1"/>
  <c r="J534" i="8" s="1"/>
  <c r="E534" i="8"/>
  <c r="H533" i="8"/>
  <c r="I533" i="8" s="1"/>
  <c r="J533" i="8" s="1"/>
  <c r="E533" i="8"/>
  <c r="H532" i="8"/>
  <c r="I532" i="8" s="1"/>
  <c r="J532" i="8" s="1"/>
  <c r="E532" i="8"/>
  <c r="H531" i="8"/>
  <c r="I531" i="8" s="1"/>
  <c r="J531" i="8" s="1"/>
  <c r="E531" i="8"/>
  <c r="H530" i="8"/>
  <c r="I530" i="8" s="1"/>
  <c r="J530" i="8" s="1"/>
  <c r="E530" i="8"/>
  <c r="H529" i="8"/>
  <c r="I529" i="8" s="1"/>
  <c r="J529" i="8" s="1"/>
  <c r="E529" i="8"/>
  <c r="H528" i="8"/>
  <c r="I528" i="8" s="1"/>
  <c r="J528" i="8" s="1"/>
  <c r="E528" i="8"/>
  <c r="H527" i="8"/>
  <c r="E527" i="8"/>
  <c r="H526" i="8"/>
  <c r="I526" i="8" s="1"/>
  <c r="J526" i="8" s="1"/>
  <c r="E526" i="8"/>
  <c r="H525" i="8"/>
  <c r="I525" i="8" s="1"/>
  <c r="J525" i="8" s="1"/>
  <c r="E525" i="8"/>
  <c r="H524" i="8"/>
  <c r="I524" i="8" s="1"/>
  <c r="J524" i="8" s="1"/>
  <c r="E524" i="8"/>
  <c r="H523" i="8"/>
  <c r="I523" i="8" s="1"/>
  <c r="J523" i="8" s="1"/>
  <c r="E523" i="8"/>
  <c r="H522" i="8"/>
  <c r="I522" i="8" s="1"/>
  <c r="J522" i="8" s="1"/>
  <c r="E522" i="8"/>
  <c r="H521" i="8"/>
  <c r="I521" i="8" s="1"/>
  <c r="J521" i="8" s="1"/>
  <c r="E521" i="8"/>
  <c r="H520" i="8"/>
  <c r="I520" i="8" s="1"/>
  <c r="J520" i="8" s="1"/>
  <c r="E520" i="8"/>
  <c r="H519" i="8"/>
  <c r="E519" i="8"/>
  <c r="H518" i="8"/>
  <c r="I518" i="8" s="1"/>
  <c r="J518" i="8" s="1"/>
  <c r="E518" i="8"/>
  <c r="H517" i="8"/>
  <c r="I517" i="8" s="1"/>
  <c r="E517" i="8"/>
  <c r="H516" i="8"/>
  <c r="I516" i="8" s="1"/>
  <c r="J516" i="8" s="1"/>
  <c r="E516" i="8"/>
  <c r="H515" i="8"/>
  <c r="E515" i="8"/>
  <c r="H514" i="8"/>
  <c r="I514" i="8" s="1"/>
  <c r="J514" i="8" s="1"/>
  <c r="E514" i="8"/>
  <c r="H513" i="8"/>
  <c r="I513" i="8" s="1"/>
  <c r="J513" i="8" s="1"/>
  <c r="E513" i="8"/>
  <c r="H512" i="8"/>
  <c r="I512" i="8" s="1"/>
  <c r="J512" i="8" s="1"/>
  <c r="E512" i="8"/>
  <c r="H511" i="8"/>
  <c r="E511" i="8"/>
  <c r="H510" i="8"/>
  <c r="I510" i="8" s="1"/>
  <c r="J510" i="8" s="1"/>
  <c r="E510" i="8"/>
  <c r="H509" i="8"/>
  <c r="I509" i="8" s="1"/>
  <c r="J509" i="8" s="1"/>
  <c r="E509" i="8"/>
  <c r="H508" i="8"/>
  <c r="I508" i="8" s="1"/>
  <c r="J508" i="8" s="1"/>
  <c r="E508" i="8"/>
  <c r="H507" i="8"/>
  <c r="I507" i="8" s="1"/>
  <c r="J507" i="8" s="1"/>
  <c r="E507" i="8"/>
  <c r="H506" i="8"/>
  <c r="I506" i="8" s="1"/>
  <c r="J506" i="8" s="1"/>
  <c r="E506" i="8"/>
  <c r="H505" i="8"/>
  <c r="I505" i="8" s="1"/>
  <c r="J505" i="8" s="1"/>
  <c r="E505" i="8"/>
  <c r="H504" i="8"/>
  <c r="I504" i="8" s="1"/>
  <c r="J504" i="8" s="1"/>
  <c r="E504" i="8"/>
  <c r="H503" i="8"/>
  <c r="E503" i="8"/>
  <c r="H502" i="8"/>
  <c r="I502" i="8" s="1"/>
  <c r="J502" i="8" s="1"/>
  <c r="E502" i="8"/>
  <c r="H501" i="8"/>
  <c r="I501" i="8" s="1"/>
  <c r="E501" i="8"/>
  <c r="H500" i="8"/>
  <c r="I500" i="8" s="1"/>
  <c r="J500" i="8" s="1"/>
  <c r="E500" i="8"/>
  <c r="H499" i="8"/>
  <c r="E499" i="8"/>
  <c r="H498" i="8"/>
  <c r="I498" i="8" s="1"/>
  <c r="J498" i="8" s="1"/>
  <c r="E498" i="8"/>
  <c r="H497" i="8"/>
  <c r="I497" i="8" s="1"/>
  <c r="J497" i="8" s="1"/>
  <c r="E497" i="8"/>
  <c r="H496" i="8"/>
  <c r="I496" i="8" s="1"/>
  <c r="J496" i="8" s="1"/>
  <c r="E496" i="8"/>
  <c r="H495" i="8"/>
  <c r="E495" i="8"/>
  <c r="H494" i="8"/>
  <c r="I494" i="8" s="1"/>
  <c r="J494" i="8" s="1"/>
  <c r="E494" i="8"/>
  <c r="H493" i="8"/>
  <c r="I493" i="8" s="1"/>
  <c r="J493" i="8" s="1"/>
  <c r="E493" i="8"/>
  <c r="H492" i="8"/>
  <c r="I492" i="8" s="1"/>
  <c r="J492" i="8" s="1"/>
  <c r="E492" i="8"/>
  <c r="H491" i="8"/>
  <c r="I491" i="8" s="1"/>
  <c r="J491" i="8" s="1"/>
  <c r="E491" i="8"/>
  <c r="H490" i="8"/>
  <c r="I490" i="8" s="1"/>
  <c r="J490" i="8" s="1"/>
  <c r="E490" i="8"/>
  <c r="H489" i="8"/>
  <c r="I489" i="8" s="1"/>
  <c r="J489" i="8" s="1"/>
  <c r="E489" i="8"/>
  <c r="H488" i="8"/>
  <c r="I488" i="8" s="1"/>
  <c r="J488" i="8" s="1"/>
  <c r="E488" i="8"/>
  <c r="H487" i="8"/>
  <c r="E487" i="8"/>
  <c r="H486" i="8"/>
  <c r="I486" i="8" s="1"/>
  <c r="J486" i="8" s="1"/>
  <c r="E486" i="8"/>
  <c r="H485" i="8"/>
  <c r="I485" i="8" s="1"/>
  <c r="E485" i="8"/>
  <c r="H484" i="8"/>
  <c r="I484" i="8" s="1"/>
  <c r="J484" i="8" s="1"/>
  <c r="E484" i="8"/>
  <c r="H483" i="8"/>
  <c r="E483" i="8"/>
  <c r="H482" i="8"/>
  <c r="I482" i="8" s="1"/>
  <c r="J482" i="8" s="1"/>
  <c r="E482" i="8"/>
  <c r="H481" i="8"/>
  <c r="I481" i="8" s="1"/>
  <c r="J481" i="8" s="1"/>
  <c r="E481" i="8"/>
  <c r="H480" i="8"/>
  <c r="I480" i="8" s="1"/>
  <c r="J480" i="8" s="1"/>
  <c r="E480" i="8"/>
  <c r="H479" i="8"/>
  <c r="E479" i="8"/>
  <c r="H478" i="8"/>
  <c r="I478" i="8" s="1"/>
  <c r="J478" i="8" s="1"/>
  <c r="E478" i="8"/>
  <c r="H477" i="8"/>
  <c r="I477" i="8" s="1"/>
  <c r="J477" i="8" s="1"/>
  <c r="E477" i="8"/>
  <c r="H476" i="8"/>
  <c r="I476" i="8" s="1"/>
  <c r="J476" i="8" s="1"/>
  <c r="E476" i="8"/>
  <c r="H475" i="8"/>
  <c r="I475" i="8" s="1"/>
  <c r="J475" i="8" s="1"/>
  <c r="E475" i="8"/>
  <c r="H474" i="8"/>
  <c r="I474" i="8" s="1"/>
  <c r="J474" i="8" s="1"/>
  <c r="E474" i="8"/>
  <c r="H473" i="8"/>
  <c r="I473" i="8" s="1"/>
  <c r="J473" i="8" s="1"/>
  <c r="E473" i="8"/>
  <c r="H472" i="8"/>
  <c r="I472" i="8" s="1"/>
  <c r="J472" i="8" s="1"/>
  <c r="E472" i="8"/>
  <c r="H471" i="8"/>
  <c r="E471" i="8"/>
  <c r="H470" i="8"/>
  <c r="I470" i="8" s="1"/>
  <c r="J470" i="8" s="1"/>
  <c r="E470" i="8"/>
  <c r="H469" i="8"/>
  <c r="I469" i="8" s="1"/>
  <c r="E469" i="8"/>
  <c r="H468" i="8"/>
  <c r="I468" i="8" s="1"/>
  <c r="J468" i="8" s="1"/>
  <c r="E468" i="8"/>
  <c r="H467" i="8"/>
  <c r="E467" i="8"/>
  <c r="H466" i="8"/>
  <c r="I466" i="8" s="1"/>
  <c r="J466" i="8" s="1"/>
  <c r="E466" i="8"/>
  <c r="H465" i="8"/>
  <c r="I465" i="8" s="1"/>
  <c r="J465" i="8" s="1"/>
  <c r="E465" i="8"/>
  <c r="H464" i="8"/>
  <c r="I464" i="8" s="1"/>
  <c r="J464" i="8" s="1"/>
  <c r="E464" i="8"/>
  <c r="H463" i="8"/>
  <c r="E463" i="8"/>
  <c r="H462" i="8"/>
  <c r="I462" i="8" s="1"/>
  <c r="J462" i="8" s="1"/>
  <c r="E462" i="8"/>
  <c r="H461" i="8"/>
  <c r="I461" i="8" s="1"/>
  <c r="J461" i="8" s="1"/>
  <c r="E461" i="8"/>
  <c r="H460" i="8"/>
  <c r="I460" i="8" s="1"/>
  <c r="J460" i="8" s="1"/>
  <c r="E460" i="8"/>
  <c r="H459" i="8"/>
  <c r="I459" i="8" s="1"/>
  <c r="J459" i="8" s="1"/>
  <c r="E459" i="8"/>
  <c r="H458" i="8"/>
  <c r="I458" i="8" s="1"/>
  <c r="J458" i="8" s="1"/>
  <c r="E458" i="8"/>
  <c r="H457" i="8"/>
  <c r="I457" i="8" s="1"/>
  <c r="J457" i="8" s="1"/>
  <c r="E457" i="8"/>
  <c r="H456" i="8"/>
  <c r="I456" i="8" s="1"/>
  <c r="J456" i="8" s="1"/>
  <c r="E456" i="8"/>
  <c r="H455" i="8"/>
  <c r="E455" i="8"/>
  <c r="H454" i="8"/>
  <c r="I454" i="8" s="1"/>
  <c r="J454" i="8" s="1"/>
  <c r="E454" i="8"/>
  <c r="H453" i="8"/>
  <c r="I453" i="8" s="1"/>
  <c r="E453" i="8"/>
  <c r="H452" i="8"/>
  <c r="I452" i="8" s="1"/>
  <c r="J452" i="8" s="1"/>
  <c r="E452" i="8"/>
  <c r="H451" i="8"/>
  <c r="E451" i="8"/>
  <c r="H450" i="8"/>
  <c r="I450" i="8" s="1"/>
  <c r="J450" i="8" s="1"/>
  <c r="E450" i="8"/>
  <c r="H449" i="8"/>
  <c r="I449" i="8" s="1"/>
  <c r="J449" i="8" s="1"/>
  <c r="E449" i="8"/>
  <c r="H448" i="8"/>
  <c r="I448" i="8" s="1"/>
  <c r="J448" i="8" s="1"/>
  <c r="E448" i="8"/>
  <c r="H447" i="8"/>
  <c r="E447" i="8"/>
  <c r="H446" i="8"/>
  <c r="I446" i="8" s="1"/>
  <c r="J446" i="8" s="1"/>
  <c r="E446" i="8"/>
  <c r="H445" i="8"/>
  <c r="I445" i="8" s="1"/>
  <c r="J445" i="8" s="1"/>
  <c r="E445" i="8"/>
  <c r="H444" i="8"/>
  <c r="I444" i="8" s="1"/>
  <c r="J444" i="8" s="1"/>
  <c r="E444" i="8"/>
  <c r="H443" i="8"/>
  <c r="I443" i="8" s="1"/>
  <c r="J443" i="8" s="1"/>
  <c r="E443" i="8"/>
  <c r="H442" i="8"/>
  <c r="I442" i="8" s="1"/>
  <c r="J442" i="8" s="1"/>
  <c r="E442" i="8"/>
  <c r="H441" i="8"/>
  <c r="I441" i="8" s="1"/>
  <c r="J441" i="8" s="1"/>
  <c r="E441" i="8"/>
  <c r="H440" i="8"/>
  <c r="I440" i="8" s="1"/>
  <c r="J440" i="8" s="1"/>
  <c r="E440" i="8"/>
  <c r="H439" i="8"/>
  <c r="I439" i="8" s="1"/>
  <c r="J439" i="8" s="1"/>
  <c r="E439" i="8"/>
  <c r="H438" i="8"/>
  <c r="I438" i="8" s="1"/>
  <c r="J438" i="8" s="1"/>
  <c r="E438" i="8"/>
  <c r="H437" i="8"/>
  <c r="I437" i="8" s="1"/>
  <c r="J437" i="8" s="1"/>
  <c r="E437" i="8"/>
  <c r="H436" i="8"/>
  <c r="I436" i="8" s="1"/>
  <c r="J436" i="8" s="1"/>
  <c r="E436" i="8"/>
  <c r="H435" i="8"/>
  <c r="I435" i="8" s="1"/>
  <c r="J435" i="8" s="1"/>
  <c r="E435" i="8"/>
  <c r="H434" i="8"/>
  <c r="I434" i="8" s="1"/>
  <c r="J434" i="8" s="1"/>
  <c r="E434" i="8"/>
  <c r="H433" i="8"/>
  <c r="I433" i="8" s="1"/>
  <c r="J433" i="8" s="1"/>
  <c r="E433" i="8"/>
  <c r="H432" i="8"/>
  <c r="I432" i="8" s="1"/>
  <c r="J432" i="8" s="1"/>
  <c r="E432" i="8"/>
  <c r="H431" i="8"/>
  <c r="I431" i="8" s="1"/>
  <c r="J431" i="8" s="1"/>
  <c r="E431" i="8"/>
  <c r="H430" i="8"/>
  <c r="I430" i="8" s="1"/>
  <c r="J430" i="8" s="1"/>
  <c r="E430" i="8"/>
  <c r="H429" i="8"/>
  <c r="I429" i="8" s="1"/>
  <c r="J429" i="8" s="1"/>
  <c r="E429" i="8"/>
  <c r="H428" i="8"/>
  <c r="I428" i="8" s="1"/>
  <c r="J428" i="8" s="1"/>
  <c r="E428" i="8"/>
  <c r="H427" i="8"/>
  <c r="I427" i="8" s="1"/>
  <c r="J427" i="8" s="1"/>
  <c r="E427" i="8"/>
  <c r="H426" i="8"/>
  <c r="I426" i="8" s="1"/>
  <c r="J426" i="8" s="1"/>
  <c r="E426" i="8"/>
  <c r="H425" i="8"/>
  <c r="I425" i="8" s="1"/>
  <c r="J425" i="8" s="1"/>
  <c r="E425" i="8"/>
  <c r="H424" i="8"/>
  <c r="I424" i="8" s="1"/>
  <c r="J424" i="8" s="1"/>
  <c r="E424" i="8"/>
  <c r="H423" i="8"/>
  <c r="I423" i="8" s="1"/>
  <c r="J423" i="8" s="1"/>
  <c r="E423" i="8"/>
  <c r="H422" i="8"/>
  <c r="I422" i="8" s="1"/>
  <c r="J422" i="8" s="1"/>
  <c r="E422" i="8"/>
  <c r="H421" i="8"/>
  <c r="I421" i="8" s="1"/>
  <c r="J421" i="8" s="1"/>
  <c r="E421" i="8"/>
  <c r="H420" i="8"/>
  <c r="I420" i="8" s="1"/>
  <c r="J420" i="8" s="1"/>
  <c r="E420" i="8"/>
  <c r="H419" i="8"/>
  <c r="I419" i="8" s="1"/>
  <c r="J419" i="8" s="1"/>
  <c r="E419" i="8"/>
  <c r="H418" i="8"/>
  <c r="I418" i="8" s="1"/>
  <c r="J418" i="8" s="1"/>
  <c r="E418" i="8"/>
  <c r="H417" i="8"/>
  <c r="I417" i="8" s="1"/>
  <c r="J417" i="8" s="1"/>
  <c r="E417" i="8"/>
  <c r="H416" i="8"/>
  <c r="I416" i="8" s="1"/>
  <c r="J416" i="8" s="1"/>
  <c r="E416" i="8"/>
  <c r="H415" i="8"/>
  <c r="I415" i="8" s="1"/>
  <c r="J415" i="8" s="1"/>
  <c r="E415" i="8"/>
  <c r="H414" i="8"/>
  <c r="I414" i="8" s="1"/>
  <c r="J414" i="8" s="1"/>
  <c r="E414" i="8"/>
  <c r="H413" i="8"/>
  <c r="I413" i="8" s="1"/>
  <c r="J413" i="8" s="1"/>
  <c r="E413" i="8"/>
  <c r="H412" i="8"/>
  <c r="I412" i="8" s="1"/>
  <c r="J412" i="8" s="1"/>
  <c r="E412" i="8"/>
  <c r="H411" i="8"/>
  <c r="I411" i="8" s="1"/>
  <c r="J411" i="8" s="1"/>
  <c r="E411" i="8"/>
  <c r="H410" i="8"/>
  <c r="I410" i="8" s="1"/>
  <c r="J410" i="8" s="1"/>
  <c r="E410" i="8"/>
  <c r="H409" i="8"/>
  <c r="I409" i="8" s="1"/>
  <c r="J409" i="8" s="1"/>
  <c r="E409" i="8"/>
  <c r="H408" i="8"/>
  <c r="I408" i="8" s="1"/>
  <c r="J408" i="8" s="1"/>
  <c r="E408" i="8"/>
  <c r="H407" i="8"/>
  <c r="I407" i="8" s="1"/>
  <c r="J407" i="8" s="1"/>
  <c r="E407" i="8"/>
  <c r="H406" i="8"/>
  <c r="I406" i="8" s="1"/>
  <c r="J406" i="8" s="1"/>
  <c r="E406" i="8"/>
  <c r="H405" i="8"/>
  <c r="I405" i="8" s="1"/>
  <c r="J405" i="8" s="1"/>
  <c r="E405" i="8"/>
  <c r="H404" i="8"/>
  <c r="I404" i="8" s="1"/>
  <c r="J404" i="8" s="1"/>
  <c r="E404" i="8"/>
  <c r="H403" i="8"/>
  <c r="I403" i="8" s="1"/>
  <c r="J403" i="8" s="1"/>
  <c r="E403" i="8"/>
  <c r="H402" i="8"/>
  <c r="I402" i="8" s="1"/>
  <c r="J402" i="8" s="1"/>
  <c r="E402" i="8"/>
  <c r="H401" i="8"/>
  <c r="I401" i="8" s="1"/>
  <c r="J401" i="8" s="1"/>
  <c r="E401" i="8"/>
  <c r="H400" i="8"/>
  <c r="I400" i="8" s="1"/>
  <c r="J400" i="8" s="1"/>
  <c r="E400" i="8"/>
  <c r="H399" i="8"/>
  <c r="I399" i="8" s="1"/>
  <c r="J399" i="8" s="1"/>
  <c r="E399" i="8"/>
  <c r="H398" i="8"/>
  <c r="I398" i="8" s="1"/>
  <c r="J398" i="8" s="1"/>
  <c r="E398" i="8"/>
  <c r="H397" i="8"/>
  <c r="I397" i="8" s="1"/>
  <c r="J397" i="8" s="1"/>
  <c r="E397" i="8"/>
  <c r="H396" i="8"/>
  <c r="I396" i="8" s="1"/>
  <c r="J396" i="8" s="1"/>
  <c r="E396" i="8"/>
  <c r="H395" i="8"/>
  <c r="I395" i="8" s="1"/>
  <c r="J395" i="8" s="1"/>
  <c r="E395" i="8"/>
  <c r="H394" i="8"/>
  <c r="I394" i="8" s="1"/>
  <c r="J394" i="8" s="1"/>
  <c r="E394" i="8"/>
  <c r="H393" i="8"/>
  <c r="I393" i="8" s="1"/>
  <c r="J393" i="8" s="1"/>
  <c r="E393" i="8"/>
  <c r="H392" i="8"/>
  <c r="I392" i="8" s="1"/>
  <c r="J392" i="8" s="1"/>
  <c r="E392" i="8"/>
  <c r="H391" i="8"/>
  <c r="I391" i="8" s="1"/>
  <c r="J391" i="8" s="1"/>
  <c r="E391" i="8"/>
  <c r="H390" i="8"/>
  <c r="I390" i="8" s="1"/>
  <c r="J390" i="8" s="1"/>
  <c r="E390" i="8"/>
  <c r="H389" i="8"/>
  <c r="I389" i="8" s="1"/>
  <c r="J389" i="8" s="1"/>
  <c r="E389" i="8"/>
  <c r="H388" i="8"/>
  <c r="I388" i="8" s="1"/>
  <c r="J388" i="8" s="1"/>
  <c r="E388" i="8"/>
  <c r="H387" i="8"/>
  <c r="I387" i="8" s="1"/>
  <c r="J387" i="8" s="1"/>
  <c r="E387" i="8"/>
  <c r="H386" i="8"/>
  <c r="I386" i="8" s="1"/>
  <c r="J386" i="8" s="1"/>
  <c r="E386" i="8"/>
  <c r="H385" i="8"/>
  <c r="I385" i="8" s="1"/>
  <c r="J385" i="8" s="1"/>
  <c r="E385" i="8"/>
  <c r="H384" i="8"/>
  <c r="I384" i="8" s="1"/>
  <c r="J384" i="8" s="1"/>
  <c r="E384" i="8"/>
  <c r="H383" i="8"/>
  <c r="I383" i="8" s="1"/>
  <c r="J383" i="8" s="1"/>
  <c r="E383" i="8"/>
  <c r="H382" i="8"/>
  <c r="I382" i="8" s="1"/>
  <c r="J382" i="8" s="1"/>
  <c r="E382" i="8"/>
  <c r="H381" i="8"/>
  <c r="I381" i="8" s="1"/>
  <c r="J381" i="8" s="1"/>
  <c r="E381" i="8"/>
  <c r="H380" i="8"/>
  <c r="I380" i="8" s="1"/>
  <c r="J380" i="8" s="1"/>
  <c r="E380" i="8"/>
  <c r="H379" i="8"/>
  <c r="I379" i="8" s="1"/>
  <c r="J379" i="8" s="1"/>
  <c r="E379" i="8"/>
  <c r="H378" i="8"/>
  <c r="I378" i="8" s="1"/>
  <c r="J378" i="8" s="1"/>
  <c r="E378" i="8"/>
  <c r="H377" i="8"/>
  <c r="I377" i="8" s="1"/>
  <c r="J377" i="8" s="1"/>
  <c r="E377" i="8"/>
  <c r="H376" i="8"/>
  <c r="I376" i="8" s="1"/>
  <c r="J376" i="8" s="1"/>
  <c r="E376" i="8"/>
  <c r="H375" i="8"/>
  <c r="I375" i="8" s="1"/>
  <c r="J375" i="8" s="1"/>
  <c r="E375" i="8"/>
  <c r="H374" i="8"/>
  <c r="I374" i="8" s="1"/>
  <c r="J374" i="8" s="1"/>
  <c r="E374" i="8"/>
  <c r="H373" i="8"/>
  <c r="I373" i="8" s="1"/>
  <c r="J373" i="8" s="1"/>
  <c r="E373" i="8"/>
  <c r="H372" i="8"/>
  <c r="I372" i="8" s="1"/>
  <c r="J372" i="8" s="1"/>
  <c r="E372" i="8"/>
  <c r="H371" i="8"/>
  <c r="I371" i="8" s="1"/>
  <c r="J371" i="8" s="1"/>
  <c r="E371" i="8"/>
  <c r="H370" i="8"/>
  <c r="I370" i="8" s="1"/>
  <c r="J370" i="8" s="1"/>
  <c r="E370" i="8"/>
  <c r="H369" i="8"/>
  <c r="I369" i="8" s="1"/>
  <c r="J369" i="8" s="1"/>
  <c r="E369" i="8"/>
  <c r="H368" i="8"/>
  <c r="I368" i="8" s="1"/>
  <c r="J368" i="8" s="1"/>
  <c r="E368" i="8"/>
  <c r="H367" i="8"/>
  <c r="I367" i="8" s="1"/>
  <c r="J367" i="8" s="1"/>
  <c r="E367" i="8"/>
  <c r="H366" i="8"/>
  <c r="I366" i="8" s="1"/>
  <c r="J366" i="8" s="1"/>
  <c r="E366" i="8"/>
  <c r="H365" i="8"/>
  <c r="I365" i="8" s="1"/>
  <c r="J365" i="8" s="1"/>
  <c r="E365" i="8"/>
  <c r="H364" i="8"/>
  <c r="I364" i="8" s="1"/>
  <c r="J364" i="8" s="1"/>
  <c r="E364" i="8"/>
  <c r="H363" i="8"/>
  <c r="I363" i="8" s="1"/>
  <c r="J363" i="8" s="1"/>
  <c r="E363" i="8"/>
  <c r="H362" i="8"/>
  <c r="I362" i="8" s="1"/>
  <c r="J362" i="8" s="1"/>
  <c r="E362" i="8"/>
  <c r="H361" i="8"/>
  <c r="I361" i="8" s="1"/>
  <c r="J361" i="8" s="1"/>
  <c r="E361" i="8"/>
  <c r="H360" i="8"/>
  <c r="I360" i="8" s="1"/>
  <c r="J360" i="8" s="1"/>
  <c r="E360" i="8"/>
  <c r="H359" i="8"/>
  <c r="I359" i="8" s="1"/>
  <c r="J359" i="8" s="1"/>
  <c r="E359" i="8"/>
  <c r="H358" i="8"/>
  <c r="I358" i="8" s="1"/>
  <c r="J358" i="8" s="1"/>
  <c r="E358" i="8"/>
  <c r="H357" i="8"/>
  <c r="I357" i="8" s="1"/>
  <c r="J357" i="8" s="1"/>
  <c r="E357" i="8"/>
  <c r="H356" i="8"/>
  <c r="I356" i="8" s="1"/>
  <c r="J356" i="8" s="1"/>
  <c r="E356" i="8"/>
  <c r="H355" i="8"/>
  <c r="I355" i="8" s="1"/>
  <c r="J355" i="8" s="1"/>
  <c r="E355" i="8"/>
  <c r="H354" i="8"/>
  <c r="I354" i="8" s="1"/>
  <c r="J354" i="8" s="1"/>
  <c r="E354" i="8"/>
  <c r="H353" i="8"/>
  <c r="I353" i="8" s="1"/>
  <c r="J353" i="8" s="1"/>
  <c r="E353" i="8"/>
  <c r="H352" i="8"/>
  <c r="I352" i="8" s="1"/>
  <c r="J352" i="8" s="1"/>
  <c r="E352" i="8"/>
  <c r="H351" i="8"/>
  <c r="I351" i="8" s="1"/>
  <c r="J351" i="8" s="1"/>
  <c r="E351" i="8"/>
  <c r="H350" i="8"/>
  <c r="I350" i="8" s="1"/>
  <c r="J350" i="8" s="1"/>
  <c r="E350" i="8"/>
  <c r="H349" i="8"/>
  <c r="I349" i="8" s="1"/>
  <c r="J349" i="8" s="1"/>
  <c r="E349" i="8"/>
  <c r="H348" i="8"/>
  <c r="I348" i="8" s="1"/>
  <c r="J348" i="8" s="1"/>
  <c r="E348" i="8"/>
  <c r="H347" i="8"/>
  <c r="I347" i="8" s="1"/>
  <c r="J347" i="8" s="1"/>
  <c r="E347" i="8"/>
  <c r="H346" i="8"/>
  <c r="I346" i="8" s="1"/>
  <c r="J346" i="8" s="1"/>
  <c r="E346" i="8"/>
  <c r="H345" i="8"/>
  <c r="I345" i="8" s="1"/>
  <c r="J345" i="8" s="1"/>
  <c r="E345" i="8"/>
  <c r="H344" i="8"/>
  <c r="I344" i="8" s="1"/>
  <c r="J344" i="8" s="1"/>
  <c r="E344" i="8"/>
  <c r="H343" i="8"/>
  <c r="I343" i="8" s="1"/>
  <c r="J343" i="8" s="1"/>
  <c r="E343" i="8"/>
  <c r="H342" i="8"/>
  <c r="I342" i="8" s="1"/>
  <c r="J342" i="8" s="1"/>
  <c r="E342" i="8"/>
  <c r="H341" i="8"/>
  <c r="I341" i="8" s="1"/>
  <c r="J341" i="8" s="1"/>
  <c r="E341" i="8"/>
  <c r="H340" i="8"/>
  <c r="I340" i="8" s="1"/>
  <c r="J340" i="8" s="1"/>
  <c r="E340" i="8"/>
  <c r="H339" i="8"/>
  <c r="I339" i="8" s="1"/>
  <c r="J339" i="8" s="1"/>
  <c r="E339" i="8"/>
  <c r="H338" i="8"/>
  <c r="I338" i="8" s="1"/>
  <c r="J338" i="8" s="1"/>
  <c r="E338" i="8"/>
  <c r="H337" i="8"/>
  <c r="I337" i="8" s="1"/>
  <c r="J337" i="8" s="1"/>
  <c r="E337" i="8"/>
  <c r="H336" i="8"/>
  <c r="I336" i="8" s="1"/>
  <c r="J336" i="8" s="1"/>
  <c r="E336" i="8"/>
  <c r="H335" i="8"/>
  <c r="I335" i="8" s="1"/>
  <c r="J335" i="8" s="1"/>
  <c r="E335" i="8"/>
  <c r="H334" i="8"/>
  <c r="I334" i="8" s="1"/>
  <c r="J334" i="8" s="1"/>
  <c r="E334" i="8"/>
  <c r="H333" i="8"/>
  <c r="I333" i="8" s="1"/>
  <c r="J333" i="8" s="1"/>
  <c r="E333" i="8"/>
  <c r="H332" i="8"/>
  <c r="I332" i="8" s="1"/>
  <c r="J332" i="8" s="1"/>
  <c r="E332" i="8"/>
  <c r="H331" i="8"/>
  <c r="I331" i="8" s="1"/>
  <c r="J331" i="8" s="1"/>
  <c r="E331" i="8"/>
  <c r="H330" i="8"/>
  <c r="I330" i="8" s="1"/>
  <c r="J330" i="8" s="1"/>
  <c r="E330" i="8"/>
  <c r="H329" i="8"/>
  <c r="I329" i="8" s="1"/>
  <c r="J329" i="8" s="1"/>
  <c r="E329" i="8"/>
  <c r="H328" i="8"/>
  <c r="I328" i="8" s="1"/>
  <c r="J328" i="8" s="1"/>
  <c r="E328" i="8"/>
  <c r="H327" i="8"/>
  <c r="I327" i="8" s="1"/>
  <c r="J327" i="8" s="1"/>
  <c r="E327" i="8"/>
  <c r="H326" i="8"/>
  <c r="I326" i="8" s="1"/>
  <c r="J326" i="8" s="1"/>
  <c r="E326" i="8"/>
  <c r="H325" i="8"/>
  <c r="I325" i="8" s="1"/>
  <c r="J325" i="8" s="1"/>
  <c r="E325" i="8"/>
  <c r="H324" i="8"/>
  <c r="I324" i="8" s="1"/>
  <c r="J324" i="8" s="1"/>
  <c r="E324" i="8"/>
  <c r="H323" i="8"/>
  <c r="I323" i="8" s="1"/>
  <c r="J323" i="8" s="1"/>
  <c r="E323" i="8"/>
  <c r="H322" i="8"/>
  <c r="I322" i="8" s="1"/>
  <c r="J322" i="8" s="1"/>
  <c r="E322" i="8"/>
  <c r="H321" i="8"/>
  <c r="I321" i="8" s="1"/>
  <c r="J321" i="8" s="1"/>
  <c r="E321" i="8"/>
  <c r="H320" i="8"/>
  <c r="I320" i="8" s="1"/>
  <c r="J320" i="8" s="1"/>
  <c r="E320" i="8"/>
  <c r="H319" i="8"/>
  <c r="I319" i="8" s="1"/>
  <c r="J319" i="8" s="1"/>
  <c r="E319" i="8"/>
  <c r="H318" i="8"/>
  <c r="I318" i="8" s="1"/>
  <c r="J318" i="8" s="1"/>
  <c r="E318" i="8"/>
  <c r="H317" i="8"/>
  <c r="I317" i="8" s="1"/>
  <c r="J317" i="8" s="1"/>
  <c r="E317" i="8"/>
  <c r="H316" i="8"/>
  <c r="I316" i="8" s="1"/>
  <c r="J316" i="8" s="1"/>
  <c r="E316" i="8"/>
  <c r="H315" i="8"/>
  <c r="I315" i="8" s="1"/>
  <c r="J315" i="8" s="1"/>
  <c r="E315" i="8"/>
  <c r="H314" i="8"/>
  <c r="I314" i="8" s="1"/>
  <c r="J314" i="8" s="1"/>
  <c r="E314" i="8"/>
  <c r="H313" i="8"/>
  <c r="I313" i="8" s="1"/>
  <c r="J313" i="8" s="1"/>
  <c r="E313" i="8"/>
  <c r="H312" i="8"/>
  <c r="I312" i="8" s="1"/>
  <c r="J312" i="8" s="1"/>
  <c r="E312" i="8"/>
  <c r="H311" i="8"/>
  <c r="I311" i="8" s="1"/>
  <c r="J311" i="8" s="1"/>
  <c r="E311" i="8"/>
  <c r="H310" i="8"/>
  <c r="I310" i="8" s="1"/>
  <c r="J310" i="8" s="1"/>
  <c r="E310" i="8"/>
  <c r="H309" i="8"/>
  <c r="I309" i="8" s="1"/>
  <c r="J309" i="8" s="1"/>
  <c r="E309" i="8"/>
  <c r="H308" i="8"/>
  <c r="I308" i="8" s="1"/>
  <c r="J308" i="8" s="1"/>
  <c r="E308" i="8"/>
  <c r="H307" i="8"/>
  <c r="I307" i="8" s="1"/>
  <c r="J307" i="8" s="1"/>
  <c r="E307" i="8"/>
  <c r="H306" i="8"/>
  <c r="I306" i="8" s="1"/>
  <c r="J306" i="8" s="1"/>
  <c r="E306" i="8"/>
  <c r="H305" i="8"/>
  <c r="I305" i="8" s="1"/>
  <c r="J305" i="8" s="1"/>
  <c r="E305" i="8"/>
  <c r="H304" i="8"/>
  <c r="I304" i="8" s="1"/>
  <c r="J304" i="8" s="1"/>
  <c r="E304" i="8"/>
  <c r="H303" i="8"/>
  <c r="I303" i="8" s="1"/>
  <c r="J303" i="8" s="1"/>
  <c r="E303" i="8"/>
  <c r="H302" i="8"/>
  <c r="I302" i="8" s="1"/>
  <c r="J302" i="8" s="1"/>
  <c r="E302" i="8"/>
  <c r="H301" i="8"/>
  <c r="I301" i="8" s="1"/>
  <c r="J301" i="8" s="1"/>
  <c r="E301" i="8"/>
  <c r="H300" i="8"/>
  <c r="I300" i="8" s="1"/>
  <c r="J300" i="8" s="1"/>
  <c r="E300" i="8"/>
  <c r="H299" i="8"/>
  <c r="I299" i="8" s="1"/>
  <c r="J299" i="8" s="1"/>
  <c r="E299" i="8"/>
  <c r="H298" i="8"/>
  <c r="I298" i="8" s="1"/>
  <c r="J298" i="8" s="1"/>
  <c r="E298" i="8"/>
  <c r="H297" i="8"/>
  <c r="I297" i="8" s="1"/>
  <c r="J297" i="8" s="1"/>
  <c r="E297" i="8"/>
  <c r="H296" i="8"/>
  <c r="I296" i="8" s="1"/>
  <c r="J296" i="8" s="1"/>
  <c r="E296" i="8"/>
  <c r="H295" i="8"/>
  <c r="I295" i="8" s="1"/>
  <c r="J295" i="8" s="1"/>
  <c r="E295" i="8"/>
  <c r="H294" i="8"/>
  <c r="I294" i="8" s="1"/>
  <c r="J294" i="8" s="1"/>
  <c r="E294" i="8"/>
  <c r="H293" i="8"/>
  <c r="E293" i="8"/>
  <c r="H292" i="8"/>
  <c r="I292" i="8" s="1"/>
  <c r="J292" i="8" s="1"/>
  <c r="E292" i="8"/>
  <c r="H291" i="8"/>
  <c r="I291" i="8" s="1"/>
  <c r="J291" i="8" s="1"/>
  <c r="E291" i="8"/>
  <c r="H290" i="8"/>
  <c r="I290" i="8" s="1"/>
  <c r="J290" i="8" s="1"/>
  <c r="E290" i="8"/>
  <c r="H289" i="8"/>
  <c r="I289" i="8" s="1"/>
  <c r="J289" i="8" s="1"/>
  <c r="E289" i="8"/>
  <c r="H288" i="8"/>
  <c r="I288" i="8" s="1"/>
  <c r="J288" i="8" s="1"/>
  <c r="E288" i="8"/>
  <c r="H287" i="8"/>
  <c r="I287" i="8" s="1"/>
  <c r="J287" i="8" s="1"/>
  <c r="E287" i="8"/>
  <c r="H286" i="8"/>
  <c r="I286" i="8" s="1"/>
  <c r="J286" i="8" s="1"/>
  <c r="E286" i="8"/>
  <c r="H285" i="8"/>
  <c r="I285" i="8" s="1"/>
  <c r="J285" i="8" s="1"/>
  <c r="E285" i="8"/>
  <c r="H284" i="8"/>
  <c r="I284" i="8" s="1"/>
  <c r="J284" i="8" s="1"/>
  <c r="E284" i="8"/>
  <c r="H283" i="8"/>
  <c r="I283" i="8" s="1"/>
  <c r="J283" i="8" s="1"/>
  <c r="E283" i="8"/>
  <c r="H282" i="8"/>
  <c r="I282" i="8" s="1"/>
  <c r="J282" i="8" s="1"/>
  <c r="E282" i="8"/>
  <c r="H281" i="8"/>
  <c r="I281" i="8" s="1"/>
  <c r="J281" i="8" s="1"/>
  <c r="E281" i="8"/>
  <c r="H280" i="8"/>
  <c r="I280" i="8" s="1"/>
  <c r="J280" i="8" s="1"/>
  <c r="E280" i="8"/>
  <c r="H279" i="8"/>
  <c r="I279" i="8" s="1"/>
  <c r="J279" i="8" s="1"/>
  <c r="E279" i="8"/>
  <c r="H278" i="8"/>
  <c r="I278" i="8" s="1"/>
  <c r="J278" i="8" s="1"/>
  <c r="E278" i="8"/>
  <c r="H277" i="8"/>
  <c r="I277" i="8" s="1"/>
  <c r="J277" i="8" s="1"/>
  <c r="E277" i="8"/>
  <c r="H276" i="8"/>
  <c r="I276" i="8" s="1"/>
  <c r="J276" i="8" s="1"/>
  <c r="E276" i="8"/>
  <c r="H275" i="8"/>
  <c r="I275" i="8" s="1"/>
  <c r="J275" i="8" s="1"/>
  <c r="E275" i="8"/>
  <c r="H274" i="8"/>
  <c r="I274" i="8" s="1"/>
  <c r="J274" i="8" s="1"/>
  <c r="E274" i="8"/>
  <c r="H273" i="8"/>
  <c r="I273" i="8" s="1"/>
  <c r="J273" i="8" s="1"/>
  <c r="E273" i="8"/>
  <c r="H272" i="8"/>
  <c r="I272" i="8" s="1"/>
  <c r="J272" i="8" s="1"/>
  <c r="E272" i="8"/>
  <c r="H271" i="8"/>
  <c r="I271" i="8" s="1"/>
  <c r="J271" i="8" s="1"/>
  <c r="E271" i="8"/>
  <c r="H270" i="8"/>
  <c r="I270" i="8" s="1"/>
  <c r="J270" i="8" s="1"/>
  <c r="E270" i="8"/>
  <c r="H269" i="8"/>
  <c r="I269" i="8" s="1"/>
  <c r="J269" i="8" s="1"/>
  <c r="E269" i="8"/>
  <c r="H268" i="8"/>
  <c r="I268" i="8" s="1"/>
  <c r="J268" i="8" s="1"/>
  <c r="E268" i="8"/>
  <c r="H267" i="8"/>
  <c r="I267" i="8" s="1"/>
  <c r="J267" i="8" s="1"/>
  <c r="E267" i="8"/>
  <c r="H266" i="8"/>
  <c r="I266" i="8" s="1"/>
  <c r="J266" i="8" s="1"/>
  <c r="E266" i="8"/>
  <c r="H265" i="8"/>
  <c r="I265" i="8" s="1"/>
  <c r="J265" i="8" s="1"/>
  <c r="E265" i="8"/>
  <c r="H264" i="8"/>
  <c r="I264" i="8" s="1"/>
  <c r="J264" i="8" s="1"/>
  <c r="E264" i="8"/>
  <c r="H263" i="8"/>
  <c r="I263" i="8" s="1"/>
  <c r="J263" i="8" s="1"/>
  <c r="E263" i="8"/>
  <c r="H262" i="8"/>
  <c r="I262" i="8" s="1"/>
  <c r="J262" i="8" s="1"/>
  <c r="E262" i="8"/>
  <c r="H261" i="8"/>
  <c r="I261" i="8" s="1"/>
  <c r="J261" i="8" s="1"/>
  <c r="E261" i="8"/>
  <c r="H260" i="8"/>
  <c r="I260" i="8" s="1"/>
  <c r="J260" i="8" s="1"/>
  <c r="E260" i="8"/>
  <c r="H259" i="8"/>
  <c r="I259" i="8" s="1"/>
  <c r="J259" i="8" s="1"/>
  <c r="E259" i="8"/>
  <c r="H258" i="8"/>
  <c r="I258" i="8" s="1"/>
  <c r="J258" i="8" s="1"/>
  <c r="E258" i="8"/>
  <c r="H257" i="8"/>
  <c r="I257" i="8" s="1"/>
  <c r="J257" i="8" s="1"/>
  <c r="E257" i="8"/>
  <c r="H256" i="8"/>
  <c r="I256" i="8" s="1"/>
  <c r="J256" i="8" s="1"/>
  <c r="E256" i="8"/>
  <c r="H255" i="8"/>
  <c r="I255" i="8" s="1"/>
  <c r="J255" i="8" s="1"/>
  <c r="E255" i="8"/>
  <c r="H254" i="8"/>
  <c r="I254" i="8" s="1"/>
  <c r="J254" i="8" s="1"/>
  <c r="E254" i="8"/>
  <c r="H253" i="8"/>
  <c r="I253" i="8" s="1"/>
  <c r="J253" i="8" s="1"/>
  <c r="E253" i="8"/>
  <c r="H252" i="8"/>
  <c r="I252" i="8" s="1"/>
  <c r="J252" i="8" s="1"/>
  <c r="E252" i="8"/>
  <c r="H251" i="8"/>
  <c r="I251" i="8" s="1"/>
  <c r="J251" i="8" s="1"/>
  <c r="E251" i="8"/>
  <c r="H250" i="8"/>
  <c r="I250" i="8" s="1"/>
  <c r="J250" i="8" s="1"/>
  <c r="E250" i="8"/>
  <c r="H249" i="8"/>
  <c r="I249" i="8" s="1"/>
  <c r="J249" i="8" s="1"/>
  <c r="E249" i="8"/>
  <c r="H248" i="8"/>
  <c r="I248" i="8" s="1"/>
  <c r="J248" i="8" s="1"/>
  <c r="E248" i="8"/>
  <c r="H247" i="8"/>
  <c r="I247" i="8" s="1"/>
  <c r="J247" i="8" s="1"/>
  <c r="E247" i="8"/>
  <c r="H246" i="8"/>
  <c r="I246" i="8" s="1"/>
  <c r="J246" i="8" s="1"/>
  <c r="E246" i="8"/>
  <c r="H245" i="8"/>
  <c r="I245" i="8" s="1"/>
  <c r="J245" i="8" s="1"/>
  <c r="E245" i="8"/>
  <c r="H244" i="8"/>
  <c r="I244" i="8" s="1"/>
  <c r="J244" i="8" s="1"/>
  <c r="E244" i="8"/>
  <c r="H243" i="8"/>
  <c r="I243" i="8" s="1"/>
  <c r="J243" i="8" s="1"/>
  <c r="E243" i="8"/>
  <c r="H242" i="8"/>
  <c r="I242" i="8" s="1"/>
  <c r="J242" i="8" s="1"/>
  <c r="E242" i="8"/>
  <c r="H241" i="8"/>
  <c r="I241" i="8" s="1"/>
  <c r="J241" i="8" s="1"/>
  <c r="E241" i="8"/>
  <c r="H240" i="8"/>
  <c r="I240" i="8" s="1"/>
  <c r="J240" i="8" s="1"/>
  <c r="E240" i="8"/>
  <c r="H239" i="8"/>
  <c r="I239" i="8" s="1"/>
  <c r="J239" i="8" s="1"/>
  <c r="E239" i="8"/>
  <c r="H238" i="8"/>
  <c r="I238" i="8" s="1"/>
  <c r="J238" i="8" s="1"/>
  <c r="E238" i="8"/>
  <c r="H237" i="8"/>
  <c r="I237" i="8" s="1"/>
  <c r="J237" i="8" s="1"/>
  <c r="E237" i="8"/>
  <c r="H236" i="8"/>
  <c r="I236" i="8" s="1"/>
  <c r="J236" i="8" s="1"/>
  <c r="E236" i="8"/>
  <c r="H235" i="8"/>
  <c r="I235" i="8" s="1"/>
  <c r="J235" i="8" s="1"/>
  <c r="E235" i="8"/>
  <c r="H234" i="8"/>
  <c r="I234" i="8" s="1"/>
  <c r="J234" i="8" s="1"/>
  <c r="E234" i="8"/>
  <c r="H233" i="8"/>
  <c r="E233" i="8"/>
  <c r="H232" i="8"/>
  <c r="I232" i="8" s="1"/>
  <c r="J232" i="8" s="1"/>
  <c r="E232" i="8"/>
  <c r="H231" i="8"/>
  <c r="I231" i="8" s="1"/>
  <c r="J231" i="8" s="1"/>
  <c r="E231" i="8"/>
  <c r="H230" i="8"/>
  <c r="I230" i="8" s="1"/>
  <c r="J230" i="8" s="1"/>
  <c r="E230" i="8"/>
  <c r="H229" i="8"/>
  <c r="E229" i="8"/>
  <c r="H228" i="8"/>
  <c r="I228" i="8" s="1"/>
  <c r="J228" i="8" s="1"/>
  <c r="E228" i="8"/>
  <c r="H227" i="8"/>
  <c r="I227" i="8" s="1"/>
  <c r="J227" i="8" s="1"/>
  <c r="E227" i="8"/>
  <c r="H226" i="8"/>
  <c r="I226" i="8" s="1"/>
  <c r="J226" i="8" s="1"/>
  <c r="E226" i="8"/>
  <c r="H225" i="8"/>
  <c r="E225" i="8"/>
  <c r="H224" i="8"/>
  <c r="I224" i="8" s="1"/>
  <c r="J224" i="8" s="1"/>
  <c r="E224" i="8"/>
  <c r="H223" i="8"/>
  <c r="I223" i="8" s="1"/>
  <c r="J223" i="8" s="1"/>
  <c r="E223" i="8"/>
  <c r="H222" i="8"/>
  <c r="I222" i="8" s="1"/>
  <c r="J222" i="8" s="1"/>
  <c r="E222" i="8"/>
  <c r="H221" i="8"/>
  <c r="E221" i="8"/>
  <c r="H220" i="8"/>
  <c r="I220" i="8" s="1"/>
  <c r="J220" i="8" s="1"/>
  <c r="E220" i="8"/>
  <c r="H219" i="8"/>
  <c r="I219" i="8" s="1"/>
  <c r="J219" i="8" s="1"/>
  <c r="E219" i="8"/>
  <c r="H218" i="8"/>
  <c r="I218" i="8" s="1"/>
  <c r="J218" i="8" s="1"/>
  <c r="E218" i="8"/>
  <c r="H217" i="8"/>
  <c r="E217" i="8"/>
  <c r="H216" i="8"/>
  <c r="I216" i="8" s="1"/>
  <c r="J216" i="8" s="1"/>
  <c r="E216" i="8"/>
  <c r="H215" i="8"/>
  <c r="I215" i="8" s="1"/>
  <c r="J215" i="8" s="1"/>
  <c r="E215" i="8"/>
  <c r="H214" i="8"/>
  <c r="I214" i="8" s="1"/>
  <c r="J214" i="8" s="1"/>
  <c r="E214" i="8"/>
  <c r="H213" i="8"/>
  <c r="E213" i="8"/>
  <c r="H212" i="8"/>
  <c r="I212" i="8" s="1"/>
  <c r="J212" i="8" s="1"/>
  <c r="E212" i="8"/>
  <c r="H211" i="8"/>
  <c r="I211" i="8" s="1"/>
  <c r="J211" i="8" s="1"/>
  <c r="E211" i="8"/>
  <c r="H210" i="8"/>
  <c r="I210" i="8" s="1"/>
  <c r="J210" i="8" s="1"/>
  <c r="E210" i="8"/>
  <c r="H209" i="8"/>
  <c r="E209" i="8"/>
  <c r="H208" i="8"/>
  <c r="I208" i="8" s="1"/>
  <c r="J208" i="8" s="1"/>
  <c r="E208" i="8"/>
  <c r="H207" i="8"/>
  <c r="I207" i="8" s="1"/>
  <c r="J207" i="8" s="1"/>
  <c r="E207" i="8"/>
  <c r="H206" i="8"/>
  <c r="I206" i="8" s="1"/>
  <c r="J206" i="8" s="1"/>
  <c r="E206" i="8"/>
  <c r="H205" i="8"/>
  <c r="E205" i="8"/>
  <c r="H204" i="8"/>
  <c r="I204" i="8" s="1"/>
  <c r="J204" i="8" s="1"/>
  <c r="E204" i="8"/>
  <c r="H203" i="8"/>
  <c r="I203" i="8" s="1"/>
  <c r="J203" i="8" s="1"/>
  <c r="E203" i="8"/>
  <c r="H202" i="8"/>
  <c r="I202" i="8" s="1"/>
  <c r="J202" i="8" s="1"/>
  <c r="E202" i="8"/>
  <c r="H201" i="8"/>
  <c r="E201" i="8"/>
  <c r="H200" i="8"/>
  <c r="I200" i="8" s="1"/>
  <c r="J200" i="8" s="1"/>
  <c r="E200" i="8"/>
  <c r="H199" i="8"/>
  <c r="I199" i="8" s="1"/>
  <c r="J199" i="8" s="1"/>
  <c r="E199" i="8"/>
  <c r="H198" i="8"/>
  <c r="I198" i="8" s="1"/>
  <c r="J198" i="8" s="1"/>
  <c r="E198" i="8"/>
  <c r="H197" i="8"/>
  <c r="E197" i="8"/>
  <c r="H196" i="8"/>
  <c r="I196" i="8" s="1"/>
  <c r="J196" i="8" s="1"/>
  <c r="E196" i="8"/>
  <c r="H195" i="8"/>
  <c r="I195" i="8" s="1"/>
  <c r="J195" i="8" s="1"/>
  <c r="E195" i="8"/>
  <c r="H194" i="8"/>
  <c r="I194" i="8" s="1"/>
  <c r="J194" i="8" s="1"/>
  <c r="E194" i="8"/>
  <c r="H193" i="8"/>
  <c r="E193" i="8"/>
  <c r="H192" i="8"/>
  <c r="I192" i="8" s="1"/>
  <c r="J192" i="8" s="1"/>
  <c r="E192" i="8"/>
  <c r="H191" i="8"/>
  <c r="I191" i="8" s="1"/>
  <c r="J191" i="8" s="1"/>
  <c r="E191" i="8"/>
  <c r="H190" i="8"/>
  <c r="I190" i="8" s="1"/>
  <c r="J190" i="8" s="1"/>
  <c r="E190" i="8"/>
  <c r="H189" i="8"/>
  <c r="E189" i="8"/>
  <c r="H188" i="8"/>
  <c r="I188" i="8" s="1"/>
  <c r="J188" i="8" s="1"/>
  <c r="E188" i="8"/>
  <c r="H187" i="8"/>
  <c r="I187" i="8" s="1"/>
  <c r="J187" i="8" s="1"/>
  <c r="E187" i="8"/>
  <c r="H186" i="8"/>
  <c r="I186" i="8" s="1"/>
  <c r="J186" i="8" s="1"/>
  <c r="E186" i="8"/>
  <c r="H185" i="8"/>
  <c r="E185" i="8"/>
  <c r="H184" i="8"/>
  <c r="I184" i="8" s="1"/>
  <c r="J184" i="8" s="1"/>
  <c r="E184" i="8"/>
  <c r="H183" i="8"/>
  <c r="I183" i="8" s="1"/>
  <c r="J183" i="8" s="1"/>
  <c r="E183" i="8"/>
  <c r="H182" i="8"/>
  <c r="I182" i="8" s="1"/>
  <c r="J182" i="8" s="1"/>
  <c r="E182" i="8"/>
  <c r="H181" i="8"/>
  <c r="E181" i="8"/>
  <c r="H180" i="8"/>
  <c r="I180" i="8" s="1"/>
  <c r="J180" i="8" s="1"/>
  <c r="E180" i="8"/>
  <c r="H179" i="8"/>
  <c r="I179" i="8" s="1"/>
  <c r="J179" i="8" s="1"/>
  <c r="E179" i="8"/>
  <c r="H178" i="8"/>
  <c r="I178" i="8" s="1"/>
  <c r="J178" i="8" s="1"/>
  <c r="E178" i="8"/>
  <c r="H177" i="8"/>
  <c r="E177" i="8"/>
  <c r="H176" i="8"/>
  <c r="I176" i="8" s="1"/>
  <c r="J176" i="8" s="1"/>
  <c r="E176" i="8"/>
  <c r="H175" i="8"/>
  <c r="I175" i="8" s="1"/>
  <c r="J175" i="8" s="1"/>
  <c r="E175" i="8"/>
  <c r="H174" i="8"/>
  <c r="I174" i="8" s="1"/>
  <c r="J174" i="8" s="1"/>
  <c r="E174" i="8"/>
  <c r="H173" i="8"/>
  <c r="E173" i="8"/>
  <c r="H172" i="8"/>
  <c r="I172" i="8" s="1"/>
  <c r="J172" i="8" s="1"/>
  <c r="E172" i="8"/>
  <c r="H171" i="8"/>
  <c r="I171" i="8" s="1"/>
  <c r="J171" i="8" s="1"/>
  <c r="E171" i="8"/>
  <c r="H170" i="8"/>
  <c r="I170" i="8" s="1"/>
  <c r="J170" i="8" s="1"/>
  <c r="E170" i="8"/>
  <c r="H169" i="8"/>
  <c r="E169" i="8"/>
  <c r="H168" i="8"/>
  <c r="I168" i="8" s="1"/>
  <c r="J168" i="8" s="1"/>
  <c r="E168" i="8"/>
  <c r="H167" i="8"/>
  <c r="I167" i="8" s="1"/>
  <c r="J167" i="8" s="1"/>
  <c r="E167" i="8"/>
  <c r="H166" i="8"/>
  <c r="I166" i="8" s="1"/>
  <c r="J166" i="8" s="1"/>
  <c r="E166" i="8"/>
  <c r="H165" i="8"/>
  <c r="E165" i="8"/>
  <c r="H164" i="8"/>
  <c r="I164" i="8" s="1"/>
  <c r="J164" i="8" s="1"/>
  <c r="E164" i="8"/>
  <c r="H163" i="8"/>
  <c r="I163" i="8" s="1"/>
  <c r="J163" i="8" s="1"/>
  <c r="E163" i="8"/>
  <c r="H162" i="8"/>
  <c r="I162" i="8" s="1"/>
  <c r="J162" i="8" s="1"/>
  <c r="E162" i="8"/>
  <c r="H161" i="8"/>
  <c r="E161" i="8"/>
  <c r="H160" i="8"/>
  <c r="I160" i="8" s="1"/>
  <c r="J160" i="8" s="1"/>
  <c r="E160" i="8"/>
  <c r="H159" i="8"/>
  <c r="I159" i="8" s="1"/>
  <c r="J159" i="8" s="1"/>
  <c r="E159" i="8"/>
  <c r="H158" i="8"/>
  <c r="I158" i="8" s="1"/>
  <c r="J158" i="8" s="1"/>
  <c r="E158" i="8"/>
  <c r="H157" i="8"/>
  <c r="E157" i="8"/>
  <c r="H156" i="8"/>
  <c r="I156" i="8" s="1"/>
  <c r="J156" i="8" s="1"/>
  <c r="E156" i="8"/>
  <c r="H155" i="8"/>
  <c r="I155" i="8" s="1"/>
  <c r="J155" i="8" s="1"/>
  <c r="E155" i="8"/>
  <c r="H154" i="8"/>
  <c r="I154" i="8" s="1"/>
  <c r="J154" i="8" s="1"/>
  <c r="E154" i="8"/>
  <c r="H153" i="8"/>
  <c r="E153" i="8"/>
  <c r="H152" i="8"/>
  <c r="I152" i="8" s="1"/>
  <c r="J152" i="8" s="1"/>
  <c r="E152" i="8"/>
  <c r="H151" i="8"/>
  <c r="I151" i="8" s="1"/>
  <c r="J151" i="8" s="1"/>
  <c r="E151" i="8"/>
  <c r="H150" i="8"/>
  <c r="I150" i="8" s="1"/>
  <c r="J150" i="8" s="1"/>
  <c r="E150" i="8"/>
  <c r="H149" i="8"/>
  <c r="E149" i="8"/>
  <c r="H148" i="8"/>
  <c r="I148" i="8" s="1"/>
  <c r="J148" i="8" s="1"/>
  <c r="E148" i="8"/>
  <c r="H147" i="8"/>
  <c r="I147" i="8" s="1"/>
  <c r="J147" i="8" s="1"/>
  <c r="E147" i="8"/>
  <c r="H146" i="8"/>
  <c r="I146" i="8" s="1"/>
  <c r="J146" i="8" s="1"/>
  <c r="E146" i="8"/>
  <c r="H145" i="8"/>
  <c r="E145" i="8"/>
  <c r="H144" i="8"/>
  <c r="I144" i="8" s="1"/>
  <c r="J144" i="8" s="1"/>
  <c r="E144" i="8"/>
  <c r="H143" i="8"/>
  <c r="I143" i="8" s="1"/>
  <c r="J143" i="8" s="1"/>
  <c r="E143" i="8"/>
  <c r="H142" i="8"/>
  <c r="I142" i="8" s="1"/>
  <c r="J142" i="8" s="1"/>
  <c r="E142" i="8"/>
  <c r="H141" i="8"/>
  <c r="E141" i="8"/>
  <c r="H140" i="8"/>
  <c r="I140" i="8" s="1"/>
  <c r="J140" i="8" s="1"/>
  <c r="E140" i="8"/>
  <c r="H139" i="8"/>
  <c r="I139" i="8" s="1"/>
  <c r="J139" i="8" s="1"/>
  <c r="E139" i="8"/>
  <c r="H138" i="8"/>
  <c r="I138" i="8" s="1"/>
  <c r="J138" i="8" s="1"/>
  <c r="E138" i="8"/>
  <c r="H137" i="8"/>
  <c r="E137" i="8"/>
  <c r="H136" i="8"/>
  <c r="I136" i="8" s="1"/>
  <c r="J136" i="8" s="1"/>
  <c r="E136" i="8"/>
  <c r="H135" i="8"/>
  <c r="I135" i="8" s="1"/>
  <c r="J135" i="8" s="1"/>
  <c r="E135" i="8"/>
  <c r="H134" i="8"/>
  <c r="I134" i="8" s="1"/>
  <c r="J134" i="8" s="1"/>
  <c r="E134" i="8"/>
  <c r="H133" i="8"/>
  <c r="E133" i="8"/>
  <c r="H132" i="8"/>
  <c r="I132" i="8" s="1"/>
  <c r="J132" i="8" s="1"/>
  <c r="E132" i="8"/>
  <c r="H131" i="8"/>
  <c r="I131" i="8" s="1"/>
  <c r="J131" i="8" s="1"/>
  <c r="E131" i="8"/>
  <c r="H130" i="8"/>
  <c r="I130" i="8" s="1"/>
  <c r="J130" i="8" s="1"/>
  <c r="E130" i="8"/>
  <c r="H129" i="8"/>
  <c r="E129" i="8"/>
  <c r="H128" i="8"/>
  <c r="I128" i="8" s="1"/>
  <c r="J128" i="8" s="1"/>
  <c r="E128" i="8"/>
  <c r="H127" i="8"/>
  <c r="I127" i="8" s="1"/>
  <c r="J127" i="8" s="1"/>
  <c r="E127" i="8"/>
  <c r="H126" i="8"/>
  <c r="I126" i="8" s="1"/>
  <c r="J126" i="8" s="1"/>
  <c r="E126" i="8"/>
  <c r="H125" i="8"/>
  <c r="E125" i="8"/>
  <c r="H124" i="8"/>
  <c r="I124" i="8" s="1"/>
  <c r="J124" i="8" s="1"/>
  <c r="E124" i="8"/>
  <c r="H123" i="8"/>
  <c r="I123" i="8" s="1"/>
  <c r="J123" i="8" s="1"/>
  <c r="E123" i="8"/>
  <c r="H122" i="8"/>
  <c r="I122" i="8" s="1"/>
  <c r="J122" i="8" s="1"/>
  <c r="E122" i="8"/>
  <c r="H121" i="8"/>
  <c r="E121" i="8"/>
  <c r="H120" i="8"/>
  <c r="I120" i="8" s="1"/>
  <c r="J120" i="8" s="1"/>
  <c r="E120" i="8"/>
  <c r="H119" i="8"/>
  <c r="I119" i="8" s="1"/>
  <c r="J119" i="8" s="1"/>
  <c r="E119" i="8"/>
  <c r="H118" i="8"/>
  <c r="I118" i="8" s="1"/>
  <c r="J118" i="8" s="1"/>
  <c r="E118" i="8"/>
  <c r="H117" i="8"/>
  <c r="E117" i="8"/>
  <c r="H116" i="8"/>
  <c r="I116" i="8" s="1"/>
  <c r="J116" i="8" s="1"/>
  <c r="E116" i="8"/>
  <c r="H115" i="8"/>
  <c r="I115" i="8" s="1"/>
  <c r="J115" i="8" s="1"/>
  <c r="E115" i="8"/>
  <c r="H114" i="8"/>
  <c r="I114" i="8" s="1"/>
  <c r="J114" i="8" s="1"/>
  <c r="E114" i="8"/>
  <c r="H113" i="8"/>
  <c r="E113" i="8"/>
  <c r="H112" i="8"/>
  <c r="I112" i="8" s="1"/>
  <c r="J112" i="8" s="1"/>
  <c r="E112" i="8"/>
  <c r="H111" i="8"/>
  <c r="I111" i="8" s="1"/>
  <c r="J111" i="8" s="1"/>
  <c r="E111" i="8"/>
  <c r="H110" i="8"/>
  <c r="I110" i="8" s="1"/>
  <c r="J110" i="8" s="1"/>
  <c r="E110" i="8"/>
  <c r="H109" i="8"/>
  <c r="I109" i="8" s="1"/>
  <c r="J109" i="8" s="1"/>
  <c r="E109" i="8"/>
  <c r="H108" i="8"/>
  <c r="I108" i="8" s="1"/>
  <c r="J108" i="8" s="1"/>
  <c r="E108" i="8"/>
  <c r="H107" i="8"/>
  <c r="I107" i="8" s="1"/>
  <c r="J107" i="8" s="1"/>
  <c r="E107" i="8"/>
  <c r="H106" i="8"/>
  <c r="I106" i="8" s="1"/>
  <c r="J106" i="8" s="1"/>
  <c r="E106" i="8"/>
  <c r="H105" i="8"/>
  <c r="I105" i="8" s="1"/>
  <c r="J105" i="8" s="1"/>
  <c r="E105" i="8"/>
  <c r="H104" i="8"/>
  <c r="I104" i="8" s="1"/>
  <c r="J104" i="8" s="1"/>
  <c r="E104" i="8"/>
  <c r="H103" i="8"/>
  <c r="I103" i="8" s="1"/>
  <c r="J103" i="8" s="1"/>
  <c r="E103" i="8"/>
  <c r="H102" i="8"/>
  <c r="I102" i="8" s="1"/>
  <c r="J102" i="8" s="1"/>
  <c r="E102" i="8"/>
  <c r="H101" i="8"/>
  <c r="I101" i="8" s="1"/>
  <c r="J101" i="8" s="1"/>
  <c r="E101" i="8"/>
  <c r="H100" i="8"/>
  <c r="I100" i="8" s="1"/>
  <c r="J100" i="8" s="1"/>
  <c r="E100" i="8"/>
  <c r="H99" i="8"/>
  <c r="I99" i="8" s="1"/>
  <c r="J99" i="8" s="1"/>
  <c r="E99" i="8"/>
  <c r="H98" i="8"/>
  <c r="I98" i="8" s="1"/>
  <c r="J98" i="8" s="1"/>
  <c r="E98" i="8"/>
  <c r="H97" i="8"/>
  <c r="I97" i="8" s="1"/>
  <c r="J97" i="8" s="1"/>
  <c r="E97" i="8"/>
  <c r="H96" i="8"/>
  <c r="I96" i="8" s="1"/>
  <c r="J96" i="8" s="1"/>
  <c r="E96" i="8"/>
  <c r="H95" i="8"/>
  <c r="I95" i="8" s="1"/>
  <c r="J95" i="8" s="1"/>
  <c r="E95" i="8"/>
  <c r="H94" i="8"/>
  <c r="I94" i="8" s="1"/>
  <c r="J94" i="8" s="1"/>
  <c r="E94" i="8"/>
  <c r="H93" i="8"/>
  <c r="I93" i="8" s="1"/>
  <c r="J93" i="8" s="1"/>
  <c r="E93" i="8"/>
  <c r="H92" i="8"/>
  <c r="I92" i="8" s="1"/>
  <c r="J92" i="8" s="1"/>
  <c r="E92" i="8"/>
  <c r="H91" i="8"/>
  <c r="I91" i="8" s="1"/>
  <c r="J91" i="8" s="1"/>
  <c r="E91" i="8"/>
  <c r="H90" i="8"/>
  <c r="I90" i="8" s="1"/>
  <c r="J90" i="8" s="1"/>
  <c r="E90" i="8"/>
  <c r="H89" i="8"/>
  <c r="I89" i="8" s="1"/>
  <c r="J89" i="8" s="1"/>
  <c r="E89" i="8"/>
  <c r="H88" i="8"/>
  <c r="I88" i="8" s="1"/>
  <c r="J88" i="8" s="1"/>
  <c r="E88" i="8"/>
  <c r="H87" i="8"/>
  <c r="I87" i="8" s="1"/>
  <c r="J87" i="8" s="1"/>
  <c r="E87" i="8"/>
  <c r="H86" i="8"/>
  <c r="I86" i="8" s="1"/>
  <c r="J86" i="8" s="1"/>
  <c r="E86" i="8"/>
  <c r="H85" i="8"/>
  <c r="I85" i="8" s="1"/>
  <c r="J85" i="8" s="1"/>
  <c r="E85" i="8"/>
  <c r="H84" i="8"/>
  <c r="I84" i="8" s="1"/>
  <c r="J84" i="8" s="1"/>
  <c r="E84" i="8"/>
  <c r="H83" i="8"/>
  <c r="I83" i="8" s="1"/>
  <c r="J83" i="8" s="1"/>
  <c r="E83" i="8"/>
  <c r="H82" i="8"/>
  <c r="I82" i="8" s="1"/>
  <c r="J82" i="8" s="1"/>
  <c r="E82" i="8"/>
  <c r="H81" i="8"/>
  <c r="I81" i="8" s="1"/>
  <c r="J81" i="8" s="1"/>
  <c r="E81" i="8"/>
  <c r="H80" i="8"/>
  <c r="I80" i="8" s="1"/>
  <c r="J80" i="8" s="1"/>
  <c r="E80" i="8"/>
  <c r="H79" i="8"/>
  <c r="I79" i="8" s="1"/>
  <c r="J79" i="8" s="1"/>
  <c r="E79" i="8"/>
  <c r="H78" i="8"/>
  <c r="I78" i="8" s="1"/>
  <c r="J78" i="8" s="1"/>
  <c r="E78" i="8"/>
  <c r="H77" i="8"/>
  <c r="I77" i="8" s="1"/>
  <c r="J77" i="8" s="1"/>
  <c r="E77" i="8"/>
  <c r="H76" i="8"/>
  <c r="I76" i="8" s="1"/>
  <c r="J76" i="8" s="1"/>
  <c r="E76" i="8"/>
  <c r="H75" i="8"/>
  <c r="I75" i="8" s="1"/>
  <c r="J75" i="8" s="1"/>
  <c r="E75" i="8"/>
  <c r="H74" i="8"/>
  <c r="I74" i="8" s="1"/>
  <c r="J74" i="8" s="1"/>
  <c r="E74" i="8"/>
  <c r="H73" i="8"/>
  <c r="I73" i="8" s="1"/>
  <c r="J73" i="8" s="1"/>
  <c r="E73" i="8"/>
  <c r="H72" i="8"/>
  <c r="I72" i="8" s="1"/>
  <c r="J72" i="8" s="1"/>
  <c r="E72" i="8"/>
  <c r="H71" i="8"/>
  <c r="I71" i="8" s="1"/>
  <c r="J71" i="8" s="1"/>
  <c r="E71" i="8"/>
  <c r="H70" i="8"/>
  <c r="I70" i="8" s="1"/>
  <c r="J70" i="8" s="1"/>
  <c r="E70" i="8"/>
  <c r="H69" i="8"/>
  <c r="I69" i="8" s="1"/>
  <c r="J69" i="8" s="1"/>
  <c r="E69" i="8"/>
  <c r="H68" i="8"/>
  <c r="I68" i="8" s="1"/>
  <c r="J68" i="8" s="1"/>
  <c r="E68" i="8"/>
  <c r="H67" i="8"/>
  <c r="I67" i="8" s="1"/>
  <c r="J67" i="8" s="1"/>
  <c r="E67" i="8"/>
  <c r="H66" i="8"/>
  <c r="I66" i="8" s="1"/>
  <c r="J66" i="8" s="1"/>
  <c r="E66" i="8"/>
  <c r="H65" i="8"/>
  <c r="I65" i="8" s="1"/>
  <c r="J65" i="8" s="1"/>
  <c r="E65" i="8"/>
  <c r="H64" i="8"/>
  <c r="I64" i="8" s="1"/>
  <c r="J64" i="8" s="1"/>
  <c r="E64" i="8"/>
  <c r="H63" i="8"/>
  <c r="I63" i="8" s="1"/>
  <c r="J63" i="8" s="1"/>
  <c r="E63" i="8"/>
  <c r="H62" i="8"/>
  <c r="I62" i="8" s="1"/>
  <c r="J62" i="8" s="1"/>
  <c r="E62" i="8"/>
  <c r="H61" i="8"/>
  <c r="I61" i="8" s="1"/>
  <c r="J61" i="8" s="1"/>
  <c r="E61" i="8"/>
  <c r="H60" i="8"/>
  <c r="I60" i="8" s="1"/>
  <c r="J60" i="8" s="1"/>
  <c r="E60" i="8"/>
  <c r="H59" i="8"/>
  <c r="I59" i="8" s="1"/>
  <c r="J59" i="8" s="1"/>
  <c r="E59" i="8"/>
  <c r="H58" i="8"/>
  <c r="I58" i="8" s="1"/>
  <c r="J58" i="8" s="1"/>
  <c r="E58" i="8"/>
  <c r="H57" i="8"/>
  <c r="I57" i="8" s="1"/>
  <c r="J57" i="8" s="1"/>
  <c r="E57" i="8"/>
  <c r="H56" i="8"/>
  <c r="I56" i="8" s="1"/>
  <c r="J56" i="8" s="1"/>
  <c r="E56" i="8"/>
  <c r="H55" i="8"/>
  <c r="I55" i="8" s="1"/>
  <c r="J55" i="8" s="1"/>
  <c r="E55" i="8"/>
  <c r="H54" i="8"/>
  <c r="I54" i="8" s="1"/>
  <c r="J54" i="8" s="1"/>
  <c r="E54" i="8"/>
  <c r="H53" i="8"/>
  <c r="I53" i="8" s="1"/>
  <c r="J53" i="8" s="1"/>
  <c r="E53" i="8"/>
  <c r="H52" i="8"/>
  <c r="I52" i="8" s="1"/>
  <c r="J52" i="8" s="1"/>
  <c r="E52" i="8"/>
  <c r="H51" i="8"/>
  <c r="I51" i="8" s="1"/>
  <c r="J51" i="8" s="1"/>
  <c r="E51" i="8"/>
  <c r="H50" i="8"/>
  <c r="I50" i="8" s="1"/>
  <c r="J50" i="8" s="1"/>
  <c r="E50" i="8"/>
  <c r="H49" i="8"/>
  <c r="I49" i="8" s="1"/>
  <c r="J49" i="8" s="1"/>
  <c r="E49" i="8"/>
  <c r="H48" i="8"/>
  <c r="I48" i="8" s="1"/>
  <c r="J48" i="8" s="1"/>
  <c r="E48" i="8"/>
  <c r="H47" i="8"/>
  <c r="I47" i="8" s="1"/>
  <c r="J47" i="8" s="1"/>
  <c r="E47" i="8"/>
  <c r="H46" i="8"/>
  <c r="I46" i="8" s="1"/>
  <c r="J46" i="8" s="1"/>
  <c r="E46" i="8"/>
  <c r="H45" i="8"/>
  <c r="I45" i="8" s="1"/>
  <c r="J45" i="8" s="1"/>
  <c r="E45" i="8"/>
  <c r="H44" i="8"/>
  <c r="I44" i="8" s="1"/>
  <c r="J44" i="8" s="1"/>
  <c r="E44" i="8"/>
  <c r="H43" i="8"/>
  <c r="I43" i="8" s="1"/>
  <c r="J43" i="8" s="1"/>
  <c r="E43" i="8"/>
  <c r="H42" i="8"/>
  <c r="I42" i="8" s="1"/>
  <c r="J42" i="8" s="1"/>
  <c r="E42" i="8"/>
  <c r="H41" i="8"/>
  <c r="I41" i="8" s="1"/>
  <c r="J41" i="8" s="1"/>
  <c r="E41" i="8"/>
  <c r="H40" i="8"/>
  <c r="I40" i="8" s="1"/>
  <c r="J40" i="8" s="1"/>
  <c r="E40" i="8"/>
  <c r="H39" i="8"/>
  <c r="I39" i="8" s="1"/>
  <c r="J39" i="8" s="1"/>
  <c r="E39" i="8"/>
  <c r="H38" i="8"/>
  <c r="I38" i="8" s="1"/>
  <c r="J38" i="8" s="1"/>
  <c r="E38" i="8"/>
  <c r="H37" i="8"/>
  <c r="I37" i="8" s="1"/>
  <c r="J37" i="8" s="1"/>
  <c r="E37" i="8"/>
  <c r="H36" i="8"/>
  <c r="I36" i="8" s="1"/>
  <c r="J36" i="8" s="1"/>
  <c r="E36" i="8"/>
  <c r="H35" i="8"/>
  <c r="I35" i="8" s="1"/>
  <c r="J35" i="8" s="1"/>
  <c r="E35" i="8"/>
  <c r="H34" i="8"/>
  <c r="I34" i="8" s="1"/>
  <c r="J34" i="8" s="1"/>
  <c r="E34" i="8"/>
  <c r="H33" i="8"/>
  <c r="I33" i="8" s="1"/>
  <c r="J33" i="8" s="1"/>
  <c r="E33" i="8"/>
  <c r="H32" i="8"/>
  <c r="I32" i="8" s="1"/>
  <c r="J32" i="8" s="1"/>
  <c r="E32" i="8"/>
  <c r="H31" i="8"/>
  <c r="I31" i="8" s="1"/>
  <c r="J31" i="8" s="1"/>
  <c r="E31" i="8"/>
  <c r="H30" i="8"/>
  <c r="I30" i="8" s="1"/>
  <c r="J30" i="8" s="1"/>
  <c r="E30" i="8"/>
  <c r="H29" i="8"/>
  <c r="I29" i="8" s="1"/>
  <c r="J29" i="8" s="1"/>
  <c r="E29" i="8"/>
  <c r="H28" i="8"/>
  <c r="I28" i="8" s="1"/>
  <c r="J28" i="8" s="1"/>
  <c r="E28" i="8"/>
  <c r="H27" i="8"/>
  <c r="I27" i="8" s="1"/>
  <c r="J27" i="8" s="1"/>
  <c r="E27" i="8"/>
  <c r="H26" i="8"/>
  <c r="I26" i="8" s="1"/>
  <c r="J26" i="8" s="1"/>
  <c r="E26" i="8"/>
  <c r="H25" i="8"/>
  <c r="I25" i="8" s="1"/>
  <c r="J25" i="8" s="1"/>
  <c r="E25" i="8"/>
  <c r="H24" i="8"/>
  <c r="I24" i="8" s="1"/>
  <c r="J24" i="8" s="1"/>
  <c r="E24" i="8"/>
  <c r="H23" i="8"/>
  <c r="I23" i="8" s="1"/>
  <c r="J23" i="8" s="1"/>
  <c r="E23" i="8"/>
  <c r="H22" i="8"/>
  <c r="I22" i="8" s="1"/>
  <c r="J22" i="8" s="1"/>
  <c r="E22" i="8"/>
  <c r="H21" i="8"/>
  <c r="I21" i="8" s="1"/>
  <c r="J21" i="8" s="1"/>
  <c r="E21" i="8"/>
  <c r="H20" i="8"/>
  <c r="I20" i="8" s="1"/>
  <c r="J20" i="8" s="1"/>
  <c r="E20" i="8"/>
  <c r="H19" i="8"/>
  <c r="I19" i="8" s="1"/>
  <c r="J19" i="8" s="1"/>
  <c r="E19" i="8"/>
  <c r="H18" i="8"/>
  <c r="I18" i="8" s="1"/>
  <c r="J18" i="8" s="1"/>
  <c r="E18" i="8"/>
  <c r="H17" i="8"/>
  <c r="I17" i="8" s="1"/>
  <c r="J17" i="8" s="1"/>
  <c r="E17" i="8"/>
  <c r="H16" i="8"/>
  <c r="I16" i="8" s="1"/>
  <c r="J16" i="8" s="1"/>
  <c r="E16" i="8"/>
  <c r="H15" i="8"/>
  <c r="I15" i="8" s="1"/>
  <c r="J15" i="8" s="1"/>
  <c r="E15" i="8"/>
  <c r="H14" i="8"/>
  <c r="I14" i="8" s="1"/>
  <c r="J14" i="8" s="1"/>
  <c r="E14" i="8"/>
  <c r="H13" i="8"/>
  <c r="I13" i="8" s="1"/>
  <c r="J13" i="8" s="1"/>
  <c r="E13" i="8"/>
  <c r="H12" i="8"/>
  <c r="I12" i="8" s="1"/>
  <c r="J12" i="8" s="1"/>
  <c r="E12" i="8"/>
  <c r="H11" i="8"/>
  <c r="I11" i="8" s="1"/>
  <c r="J11" i="8" s="1"/>
  <c r="E11" i="8"/>
  <c r="H10" i="8"/>
  <c r="I10" i="8" s="1"/>
  <c r="J10" i="8" s="1"/>
  <c r="E10" i="8"/>
  <c r="H9" i="8"/>
  <c r="I9" i="8" s="1"/>
  <c r="J9" i="8" s="1"/>
  <c r="E9" i="8"/>
  <c r="H8" i="8"/>
  <c r="I8" i="8" s="1"/>
  <c r="J8" i="8" s="1"/>
  <c r="E8" i="8"/>
  <c r="H7" i="8"/>
  <c r="I7" i="8" s="1"/>
  <c r="J7" i="8" s="1"/>
  <c r="E7" i="8"/>
  <c r="H6" i="8"/>
  <c r="I6" i="8" s="1"/>
  <c r="J6" i="8" s="1"/>
  <c r="E6" i="8"/>
  <c r="H5" i="8"/>
  <c r="I5" i="8" s="1"/>
  <c r="J5" i="8" s="1"/>
  <c r="E5" i="8"/>
  <c r="H4" i="8"/>
  <c r="I4" i="8" s="1"/>
  <c r="J4" i="8" s="1"/>
  <c r="E4" i="8"/>
  <c r="H3" i="8"/>
  <c r="I3" i="8" s="1"/>
  <c r="J3" i="8" s="1"/>
  <c r="E3" i="8"/>
  <c r="Q2" i="8"/>
  <c r="H2" i="8"/>
  <c r="I2" i="8" s="1"/>
  <c r="J2" i="8" s="1"/>
  <c r="E2" i="8"/>
  <c r="B3" i="7"/>
  <c r="M559" i="9" l="1"/>
  <c r="N559" i="9" s="1"/>
  <c r="M819" i="9"/>
  <c r="N819" i="9" s="1"/>
  <c r="M839" i="9"/>
  <c r="N839" i="9" s="1"/>
  <c r="M879" i="9"/>
  <c r="N879" i="9" s="1"/>
  <c r="M935" i="9"/>
  <c r="N935" i="9" s="1"/>
  <c r="M947" i="9"/>
  <c r="N947" i="9" s="1"/>
  <c r="M951" i="9"/>
  <c r="N951" i="9" s="1"/>
  <c r="M955" i="9"/>
  <c r="N955" i="9" s="1"/>
  <c r="M959" i="9"/>
  <c r="N959" i="9" s="1"/>
  <c r="M963" i="9"/>
  <c r="N963" i="9" s="1"/>
  <c r="M967" i="9"/>
  <c r="N967" i="9" s="1"/>
  <c r="M971" i="9"/>
  <c r="N971" i="9" s="1"/>
  <c r="M975" i="9"/>
  <c r="N975" i="9" s="1"/>
  <c r="M979" i="9"/>
  <c r="N979" i="9" s="1"/>
  <c r="M983" i="9"/>
  <c r="N983" i="9" s="1"/>
  <c r="M987" i="9"/>
  <c r="N987" i="9" s="1"/>
  <c r="M991" i="9"/>
  <c r="N991" i="9" s="1"/>
  <c r="M995" i="9"/>
  <c r="N995" i="9" s="1"/>
  <c r="M229" i="10"/>
  <c r="N229" i="10" s="1"/>
  <c r="M245" i="10"/>
  <c r="N245" i="10" s="1"/>
  <c r="M433" i="8"/>
  <c r="N433" i="8" s="1"/>
  <c r="M929" i="9"/>
  <c r="N929" i="9" s="1"/>
  <c r="M933" i="9"/>
  <c r="N933" i="9" s="1"/>
  <c r="M945" i="9"/>
  <c r="N945" i="9" s="1"/>
  <c r="M949" i="9"/>
  <c r="N949" i="9" s="1"/>
  <c r="M953" i="9"/>
  <c r="N953" i="9" s="1"/>
  <c r="M957" i="9"/>
  <c r="N957" i="9" s="1"/>
  <c r="M961" i="9"/>
  <c r="N961" i="9" s="1"/>
  <c r="M965" i="9"/>
  <c r="N965" i="9" s="1"/>
  <c r="M969" i="9"/>
  <c r="N969" i="9" s="1"/>
  <c r="M973" i="9"/>
  <c r="N973" i="9" s="1"/>
  <c r="M977" i="9"/>
  <c r="N977" i="9" s="1"/>
  <c r="M981" i="9"/>
  <c r="N981" i="9" s="1"/>
  <c r="M985" i="9"/>
  <c r="N985" i="9" s="1"/>
  <c r="M989" i="9"/>
  <c r="N989" i="9" s="1"/>
  <c r="M993" i="9"/>
  <c r="N993" i="9" s="1"/>
  <c r="M997" i="9"/>
  <c r="N997" i="9" s="1"/>
  <c r="M253" i="10"/>
  <c r="N253" i="10" s="1"/>
  <c r="M293" i="10"/>
  <c r="N293" i="10" s="1"/>
  <c r="M736" i="10"/>
  <c r="N736" i="10" s="1"/>
  <c r="M411" i="10"/>
  <c r="N411" i="10" s="1"/>
  <c r="M840" i="10"/>
  <c r="N840" i="10" s="1"/>
  <c r="M912" i="10"/>
  <c r="N912" i="10" s="1"/>
  <c r="M387" i="10"/>
  <c r="N387" i="10" s="1"/>
  <c r="M385" i="10"/>
  <c r="N385" i="10" s="1"/>
  <c r="M559" i="8"/>
  <c r="N559" i="8" s="1"/>
  <c r="M595" i="8"/>
  <c r="N595" i="8" s="1"/>
  <c r="M607" i="8"/>
  <c r="N607" i="8" s="1"/>
  <c r="M275" i="9"/>
  <c r="N275" i="9" s="1"/>
  <c r="M558" i="9"/>
  <c r="N558" i="9" s="1"/>
  <c r="M757" i="10"/>
  <c r="N757" i="10" s="1"/>
  <c r="M859" i="10"/>
  <c r="N859" i="10" s="1"/>
  <c r="M863" i="10"/>
  <c r="N863" i="10" s="1"/>
  <c r="M881" i="10"/>
  <c r="N881" i="10" s="1"/>
  <c r="M944" i="10"/>
  <c r="N944" i="10" s="1"/>
  <c r="M330" i="10"/>
  <c r="N330" i="10" s="1"/>
  <c r="M706" i="10"/>
  <c r="N706" i="10" s="1"/>
  <c r="M996" i="10"/>
  <c r="N996" i="10" s="1"/>
  <c r="M333" i="8"/>
  <c r="N333" i="8" s="1"/>
  <c r="M361" i="8"/>
  <c r="N361" i="8" s="1"/>
  <c r="M375" i="8"/>
  <c r="N375" i="8" s="1"/>
  <c r="M385" i="8"/>
  <c r="N385" i="8" s="1"/>
  <c r="E1002" i="9"/>
  <c r="M914" i="10"/>
  <c r="N914" i="10" s="1"/>
  <c r="M739" i="10"/>
  <c r="N739" i="10" s="1"/>
  <c r="M130" i="10"/>
  <c r="N130" i="10" s="1"/>
  <c r="M309" i="10"/>
  <c r="N309" i="10" s="1"/>
  <c r="M393" i="10"/>
  <c r="N393" i="10" s="1"/>
  <c r="M403" i="10"/>
  <c r="N403" i="10" s="1"/>
  <c r="M424" i="10"/>
  <c r="N424" i="10" s="1"/>
  <c r="M672" i="10"/>
  <c r="N672" i="10" s="1"/>
  <c r="M674" i="10"/>
  <c r="N674" i="10" s="1"/>
  <c r="M792" i="10"/>
  <c r="N792" i="10" s="1"/>
  <c r="M827" i="10"/>
  <c r="N827" i="10" s="1"/>
  <c r="M831" i="10"/>
  <c r="N831" i="10" s="1"/>
  <c r="M854" i="10"/>
  <c r="N854" i="10" s="1"/>
  <c r="M856" i="10"/>
  <c r="N856" i="10" s="1"/>
  <c r="M897" i="10"/>
  <c r="N897" i="10" s="1"/>
  <c r="M947" i="10"/>
  <c r="N947" i="10" s="1"/>
  <c r="M282" i="10"/>
  <c r="N282" i="10" s="1"/>
  <c r="M290" i="10"/>
  <c r="N290" i="10" s="1"/>
  <c r="M483" i="10"/>
  <c r="N483" i="10" s="1"/>
  <c r="M690" i="10"/>
  <c r="N690" i="10" s="1"/>
  <c r="M729" i="10"/>
  <c r="N729" i="10" s="1"/>
  <c r="M731" i="10"/>
  <c r="N731" i="10" s="1"/>
  <c r="M733" i="10"/>
  <c r="N733" i="10" s="1"/>
  <c r="M735" i="10"/>
  <c r="N735" i="10" s="1"/>
  <c r="M800" i="10"/>
  <c r="N800" i="10" s="1"/>
  <c r="M843" i="10"/>
  <c r="N843" i="10" s="1"/>
  <c r="M847" i="10"/>
  <c r="N847" i="10" s="1"/>
  <c r="M360" i="10"/>
  <c r="N360" i="10" s="1"/>
  <c r="M395" i="10"/>
  <c r="N395" i="10" s="1"/>
  <c r="E1002" i="10"/>
  <c r="M352" i="10"/>
  <c r="N352" i="10" s="1"/>
  <c r="M351" i="10"/>
  <c r="N351" i="10" s="1"/>
  <c r="M355" i="10"/>
  <c r="N355" i="10" s="1"/>
  <c r="M359" i="10"/>
  <c r="N359" i="10" s="1"/>
  <c r="M363" i="10"/>
  <c r="N363" i="10" s="1"/>
  <c r="M458" i="10"/>
  <c r="N458" i="10" s="1"/>
  <c r="M561" i="10"/>
  <c r="N561" i="10" s="1"/>
  <c r="M664" i="10"/>
  <c r="N664" i="10" s="1"/>
  <c r="M668" i="10"/>
  <c r="N668" i="10" s="1"/>
  <c r="M702" i="10"/>
  <c r="N702" i="10" s="1"/>
  <c r="M740" i="10"/>
  <c r="N740" i="10" s="1"/>
  <c r="M771" i="10"/>
  <c r="N771" i="10" s="1"/>
  <c r="M777" i="10"/>
  <c r="N777" i="10" s="1"/>
  <c r="M850" i="10"/>
  <c r="N850" i="10" s="1"/>
  <c r="M852" i="10"/>
  <c r="N852" i="10" s="1"/>
  <c r="M899" i="10"/>
  <c r="N899" i="10" s="1"/>
  <c r="M976" i="10"/>
  <c r="N976" i="10" s="1"/>
  <c r="M992" i="10"/>
  <c r="N992" i="10" s="1"/>
  <c r="M356" i="10"/>
  <c r="N356" i="10" s="1"/>
  <c r="M466" i="10"/>
  <c r="N466" i="10" s="1"/>
  <c r="M354" i="10"/>
  <c r="N354" i="10" s="1"/>
  <c r="M358" i="10"/>
  <c r="N358" i="10" s="1"/>
  <c r="M362" i="10"/>
  <c r="N362" i="10" s="1"/>
  <c r="M369" i="10"/>
  <c r="N369" i="10" s="1"/>
  <c r="M409" i="10"/>
  <c r="N409" i="10" s="1"/>
  <c r="M486" i="10"/>
  <c r="N486" i="10" s="1"/>
  <c r="M625" i="10"/>
  <c r="N625" i="10" s="1"/>
  <c r="M898" i="10"/>
  <c r="N898" i="10" s="1"/>
  <c r="M901" i="10"/>
  <c r="N901" i="10" s="1"/>
  <c r="M226" i="10"/>
  <c r="N226" i="10" s="1"/>
  <c r="M266" i="10"/>
  <c r="N266" i="10" s="1"/>
  <c r="M317" i="10"/>
  <c r="N317" i="10" s="1"/>
  <c r="M340" i="10"/>
  <c r="N340" i="10" s="1"/>
  <c r="M342" i="10"/>
  <c r="N342" i="10" s="1"/>
  <c r="M353" i="10"/>
  <c r="N353" i="10" s="1"/>
  <c r="M357" i="10"/>
  <c r="N357" i="10" s="1"/>
  <c r="M361" i="10"/>
  <c r="N361" i="10" s="1"/>
  <c r="M373" i="10"/>
  <c r="N373" i="10" s="1"/>
  <c r="M413" i="10"/>
  <c r="N413" i="10" s="1"/>
  <c r="M428" i="10"/>
  <c r="N428" i="10" s="1"/>
  <c r="M475" i="10"/>
  <c r="N475" i="10" s="1"/>
  <c r="M686" i="10"/>
  <c r="N686" i="10" s="1"/>
  <c r="M745" i="10"/>
  <c r="N745" i="10" s="1"/>
  <c r="M747" i="10"/>
  <c r="N747" i="10" s="1"/>
  <c r="M749" i="10"/>
  <c r="N749" i="10" s="1"/>
  <c r="M751" i="10"/>
  <c r="N751" i="10" s="1"/>
  <c r="M823" i="10"/>
  <c r="N823" i="10" s="1"/>
  <c r="M834" i="10"/>
  <c r="N834" i="10" s="1"/>
  <c r="M836" i="10"/>
  <c r="N836" i="10" s="1"/>
  <c r="M883" i="10"/>
  <c r="N883" i="10" s="1"/>
  <c r="M889" i="10"/>
  <c r="N889" i="10" s="1"/>
  <c r="M891" i="10"/>
  <c r="N891" i="10" s="1"/>
  <c r="M915" i="10"/>
  <c r="N915" i="10" s="1"/>
  <c r="M956" i="10"/>
  <c r="N956" i="10" s="1"/>
  <c r="M979" i="10"/>
  <c r="N979" i="10" s="1"/>
  <c r="M346" i="10"/>
  <c r="N346" i="10" s="1"/>
  <c r="M348" i="10"/>
  <c r="N348" i="10" s="1"/>
  <c r="M350" i="10"/>
  <c r="N350" i="10" s="1"/>
  <c r="M345" i="10"/>
  <c r="N345" i="10" s="1"/>
  <c r="M347" i="10"/>
  <c r="N347" i="10" s="1"/>
  <c r="M349" i="10"/>
  <c r="N349" i="10" s="1"/>
  <c r="M521" i="8"/>
  <c r="N521" i="8" s="1"/>
  <c r="M525" i="8"/>
  <c r="N525" i="8" s="1"/>
  <c r="M816" i="8"/>
  <c r="N816" i="8" s="1"/>
  <c r="M818" i="8"/>
  <c r="N818" i="8" s="1"/>
  <c r="M824" i="8"/>
  <c r="N824" i="8" s="1"/>
  <c r="M990" i="8"/>
  <c r="N990" i="8" s="1"/>
  <c r="M126" i="10"/>
  <c r="N126" i="10" s="1"/>
  <c r="M135" i="10"/>
  <c r="N135" i="10" s="1"/>
  <c r="M146" i="10"/>
  <c r="N146" i="10" s="1"/>
  <c r="M184" i="10"/>
  <c r="N184" i="10" s="1"/>
  <c r="M192" i="10"/>
  <c r="N192" i="10" s="1"/>
  <c r="M200" i="10"/>
  <c r="N200" i="10" s="1"/>
  <c r="M212" i="10"/>
  <c r="N212" i="10" s="1"/>
  <c r="M221" i="10"/>
  <c r="N221" i="10" s="1"/>
  <c r="M234" i="10"/>
  <c r="N234" i="10" s="1"/>
  <c r="M258" i="10"/>
  <c r="N258" i="10" s="1"/>
  <c r="M285" i="10"/>
  <c r="N285" i="10" s="1"/>
  <c r="M298" i="10"/>
  <c r="N298" i="10" s="1"/>
  <c r="M322" i="10"/>
  <c r="N322" i="10" s="1"/>
  <c r="M365" i="10"/>
  <c r="N365" i="10" s="1"/>
  <c r="M368" i="10"/>
  <c r="N368" i="10" s="1"/>
  <c r="M374" i="10"/>
  <c r="N374" i="10" s="1"/>
  <c r="M382" i="10"/>
  <c r="N382" i="10" s="1"/>
  <c r="M397" i="10"/>
  <c r="N397" i="10" s="1"/>
  <c r="M405" i="10"/>
  <c r="N405" i="10" s="1"/>
  <c r="M432" i="10"/>
  <c r="N432" i="10" s="1"/>
  <c r="M440" i="10"/>
  <c r="N440" i="10" s="1"/>
  <c r="M467" i="10"/>
  <c r="N467" i="10" s="1"/>
  <c r="M470" i="10"/>
  <c r="N470" i="10" s="1"/>
  <c r="M499" i="10"/>
  <c r="N499" i="10" s="1"/>
  <c r="M593" i="10"/>
  <c r="N593" i="10" s="1"/>
  <c r="M140" i="10"/>
  <c r="N140" i="10" s="1"/>
  <c r="M176" i="10"/>
  <c r="N176" i="10" s="1"/>
  <c r="M460" i="8"/>
  <c r="N460" i="8" s="1"/>
  <c r="M464" i="8"/>
  <c r="N464" i="8" s="1"/>
  <c r="M496" i="8"/>
  <c r="N496" i="8" s="1"/>
  <c r="M895" i="8"/>
  <c r="N895" i="8" s="1"/>
  <c r="M963" i="8"/>
  <c r="N963" i="8" s="1"/>
  <c r="M967" i="8"/>
  <c r="N967" i="8" s="1"/>
  <c r="M971" i="8"/>
  <c r="N971" i="8" s="1"/>
  <c r="M117" i="10"/>
  <c r="N117" i="10" s="1"/>
  <c r="M188" i="10"/>
  <c r="N188" i="10" s="1"/>
  <c r="M196" i="10"/>
  <c r="N196" i="10" s="1"/>
  <c r="M401" i="10"/>
  <c r="N401" i="10" s="1"/>
  <c r="M406" i="10"/>
  <c r="N406" i="10" s="1"/>
  <c r="M415" i="10"/>
  <c r="N415" i="10" s="1"/>
  <c r="M419" i="10"/>
  <c r="N419" i="10" s="1"/>
  <c r="M431" i="10"/>
  <c r="N431" i="10" s="1"/>
  <c r="M490" i="10"/>
  <c r="N490" i="10" s="1"/>
  <c r="M493" i="10"/>
  <c r="N493" i="10" s="1"/>
  <c r="M577" i="10"/>
  <c r="N577" i="10" s="1"/>
  <c r="M609" i="10"/>
  <c r="N609" i="10" s="1"/>
  <c r="M641" i="10"/>
  <c r="N641" i="10" s="1"/>
  <c r="M144" i="10"/>
  <c r="N144" i="10" s="1"/>
  <c r="M172" i="10"/>
  <c r="N172" i="10" s="1"/>
  <c r="M250" i="10"/>
  <c r="N250" i="10" s="1"/>
  <c r="M261" i="10"/>
  <c r="N261" i="10" s="1"/>
  <c r="M277" i="10"/>
  <c r="N277" i="10" s="1"/>
  <c r="M314" i="10"/>
  <c r="N314" i="10" s="1"/>
  <c r="M325" i="10"/>
  <c r="N325" i="10" s="1"/>
  <c r="M391" i="10"/>
  <c r="N391" i="10" s="1"/>
  <c r="M400" i="10"/>
  <c r="N400" i="10" s="1"/>
  <c r="M414" i="10"/>
  <c r="N414" i="10" s="1"/>
  <c r="M423" i="10"/>
  <c r="N423" i="10" s="1"/>
  <c r="M450" i="10"/>
  <c r="N450" i="10" s="1"/>
  <c r="M478" i="10"/>
  <c r="N478" i="10" s="1"/>
  <c r="M743" i="10"/>
  <c r="N743" i="10" s="1"/>
  <c r="M763" i="10"/>
  <c r="N763" i="10" s="1"/>
  <c r="M821" i="10"/>
  <c r="N821" i="10" s="1"/>
  <c r="M427" i="10"/>
  <c r="N427" i="10" s="1"/>
  <c r="M446" i="10"/>
  <c r="N446" i="10" s="1"/>
  <c r="M463" i="10"/>
  <c r="N463" i="10" s="1"/>
  <c r="M474" i="10"/>
  <c r="N474" i="10" s="1"/>
  <c r="M482" i="10"/>
  <c r="N482" i="10" s="1"/>
  <c r="M495" i="10"/>
  <c r="N495" i="10" s="1"/>
  <c r="M553" i="10"/>
  <c r="N553" i="10" s="1"/>
  <c r="M569" i="10"/>
  <c r="N569" i="10" s="1"/>
  <c r="M585" i="10"/>
  <c r="N585" i="10" s="1"/>
  <c r="M601" i="10"/>
  <c r="N601" i="10" s="1"/>
  <c r="M617" i="10"/>
  <c r="N617" i="10" s="1"/>
  <c r="M633" i="10"/>
  <c r="N633" i="10" s="1"/>
  <c r="M649" i="10"/>
  <c r="N649" i="10" s="1"/>
  <c r="M678" i="10"/>
  <c r="N678" i="10" s="1"/>
  <c r="M685" i="10"/>
  <c r="N685" i="10" s="1"/>
  <c r="M694" i="10"/>
  <c r="N694" i="10" s="1"/>
  <c r="M701" i="10"/>
  <c r="N701" i="10" s="1"/>
  <c r="M717" i="10"/>
  <c r="N717" i="10" s="1"/>
  <c r="M737" i="10"/>
  <c r="N737" i="10" s="1"/>
  <c r="M744" i="10"/>
  <c r="N744" i="10" s="1"/>
  <c r="M787" i="10"/>
  <c r="N787" i="10" s="1"/>
  <c r="M813" i="10"/>
  <c r="N813" i="10" s="1"/>
  <c r="M842" i="10"/>
  <c r="N842" i="10" s="1"/>
  <c r="M844" i="10"/>
  <c r="N844" i="10" s="1"/>
  <c r="M858" i="10"/>
  <c r="N858" i="10" s="1"/>
  <c r="M860" i="10"/>
  <c r="N860" i="10" s="1"/>
  <c r="M867" i="10"/>
  <c r="N867" i="10" s="1"/>
  <c r="M869" i="10"/>
  <c r="N869" i="10" s="1"/>
  <c r="M871" i="10"/>
  <c r="N871" i="10" s="1"/>
  <c r="M873" i="10"/>
  <c r="N873" i="10" s="1"/>
  <c r="M895" i="10"/>
  <c r="N895" i="10" s="1"/>
  <c r="M907" i="10"/>
  <c r="N907" i="10" s="1"/>
  <c r="M948" i="10"/>
  <c r="N948" i="10" s="1"/>
  <c r="M980" i="10"/>
  <c r="N980" i="10" s="1"/>
  <c r="M451" i="10"/>
  <c r="N451" i="10" s="1"/>
  <c r="M454" i="10"/>
  <c r="N454" i="10" s="1"/>
  <c r="M462" i="10"/>
  <c r="N462" i="10" s="1"/>
  <c r="M479" i="10"/>
  <c r="N479" i="10" s="1"/>
  <c r="M501" i="10"/>
  <c r="N501" i="10" s="1"/>
  <c r="M503" i="10"/>
  <c r="N503" i="10" s="1"/>
  <c r="M511" i="10"/>
  <c r="N511" i="10" s="1"/>
  <c r="M660" i="10"/>
  <c r="N660" i="10" s="1"/>
  <c r="M682" i="10"/>
  <c r="N682" i="10" s="1"/>
  <c r="M698" i="10"/>
  <c r="N698" i="10" s="1"/>
  <c r="M732" i="10"/>
  <c r="N732" i="10" s="1"/>
  <c r="M741" i="10"/>
  <c r="N741" i="10" s="1"/>
  <c r="M748" i="10"/>
  <c r="N748" i="10" s="1"/>
  <c r="M759" i="10"/>
  <c r="N759" i="10" s="1"/>
  <c r="M769" i="10"/>
  <c r="N769" i="10" s="1"/>
  <c r="M783" i="10"/>
  <c r="N783" i="10" s="1"/>
  <c r="M808" i="10"/>
  <c r="N808" i="10" s="1"/>
  <c r="M819" i="10"/>
  <c r="N819" i="10" s="1"/>
  <c r="M832" i="10"/>
  <c r="N832" i="10" s="1"/>
  <c r="M846" i="10"/>
  <c r="N846" i="10" s="1"/>
  <c r="M848" i="10"/>
  <c r="N848" i="10" s="1"/>
  <c r="M864" i="10"/>
  <c r="N864" i="10" s="1"/>
  <c r="M875" i="10"/>
  <c r="N875" i="10" s="1"/>
  <c r="M906" i="10"/>
  <c r="N906" i="10" s="1"/>
  <c r="M909" i="10"/>
  <c r="N909" i="10" s="1"/>
  <c r="M952" i="10"/>
  <c r="N952" i="10" s="1"/>
  <c r="M975" i="10"/>
  <c r="N975" i="10" s="1"/>
  <c r="M984" i="10"/>
  <c r="N984" i="10" s="1"/>
  <c r="M988" i="10"/>
  <c r="N988" i="10" s="1"/>
  <c r="J162" i="10"/>
  <c r="M162" i="10" s="1"/>
  <c r="N162" i="10" s="1"/>
  <c r="M154" i="10"/>
  <c r="N154" i="10" s="1"/>
  <c r="M122" i="10"/>
  <c r="N122" i="10" s="1"/>
  <c r="M22" i="10"/>
  <c r="N22" i="10" s="1"/>
  <c r="M26" i="10"/>
  <c r="N26" i="10" s="1"/>
  <c r="M50" i="10"/>
  <c r="N50" i="10" s="1"/>
  <c r="M58" i="10"/>
  <c r="N58" i="10" s="1"/>
  <c r="M66" i="10"/>
  <c r="N66" i="10" s="1"/>
  <c r="M82" i="10"/>
  <c r="N82" i="10" s="1"/>
  <c r="M86" i="10"/>
  <c r="N86" i="10" s="1"/>
  <c r="M102" i="10"/>
  <c r="N102" i="10" s="1"/>
  <c r="M106" i="10"/>
  <c r="N106" i="10" s="1"/>
  <c r="M118" i="10"/>
  <c r="N118" i="10" s="1"/>
  <c r="M127" i="10"/>
  <c r="N127" i="10" s="1"/>
  <c r="M132" i="10"/>
  <c r="N132" i="10" s="1"/>
  <c r="M150" i="10"/>
  <c r="N150" i="10" s="1"/>
  <c r="M159" i="10"/>
  <c r="N159" i="10" s="1"/>
  <c r="M164" i="10"/>
  <c r="N164" i="10" s="1"/>
  <c r="M193" i="10"/>
  <c r="N193" i="10" s="1"/>
  <c r="M201" i="10"/>
  <c r="N201" i="10" s="1"/>
  <c r="M46" i="10"/>
  <c r="N46" i="10" s="1"/>
  <c r="M74" i="10"/>
  <c r="N74" i="10" s="1"/>
  <c r="M98" i="10"/>
  <c r="N98" i="10" s="1"/>
  <c r="M114" i="10"/>
  <c r="N114" i="10" s="1"/>
  <c r="M141" i="10"/>
  <c r="N141" i="10" s="1"/>
  <c r="M181" i="10"/>
  <c r="N181" i="10" s="1"/>
  <c r="M213" i="10"/>
  <c r="N213" i="10" s="1"/>
  <c r="M288" i="10"/>
  <c r="N288" i="10" s="1"/>
  <c r="M320" i="10"/>
  <c r="N320" i="10" s="1"/>
  <c r="M2" i="10"/>
  <c r="N2" i="10" s="1"/>
  <c r="M8" i="10"/>
  <c r="N8" i="10" s="1"/>
  <c r="M16" i="10"/>
  <c r="N16" i="10" s="1"/>
  <c r="M25" i="10"/>
  <c r="N25" i="10" s="1"/>
  <c r="M29" i="10"/>
  <c r="N29" i="10" s="1"/>
  <c r="M33" i="10"/>
  <c r="N33" i="10" s="1"/>
  <c r="M37" i="10"/>
  <c r="N37" i="10" s="1"/>
  <c r="M41" i="10"/>
  <c r="N41" i="10" s="1"/>
  <c r="M45" i="10"/>
  <c r="N45" i="10" s="1"/>
  <c r="M49" i="10"/>
  <c r="N49" i="10" s="1"/>
  <c r="M53" i="10"/>
  <c r="N53" i="10" s="1"/>
  <c r="M57" i="10"/>
  <c r="N57" i="10" s="1"/>
  <c r="M61" i="10"/>
  <c r="N61" i="10" s="1"/>
  <c r="M65" i="10"/>
  <c r="N65" i="10" s="1"/>
  <c r="M69" i="10"/>
  <c r="N69" i="10" s="1"/>
  <c r="M73" i="10"/>
  <c r="N73" i="10" s="1"/>
  <c r="M77" i="10"/>
  <c r="N77" i="10" s="1"/>
  <c r="M81" i="10"/>
  <c r="N81" i="10" s="1"/>
  <c r="M85" i="10"/>
  <c r="N85" i="10" s="1"/>
  <c r="M89" i="10"/>
  <c r="N89" i="10" s="1"/>
  <c r="M93" i="10"/>
  <c r="N93" i="10" s="1"/>
  <c r="M97" i="10"/>
  <c r="N97" i="10" s="1"/>
  <c r="M101" i="10"/>
  <c r="N101" i="10" s="1"/>
  <c r="M105" i="10"/>
  <c r="N105" i="10" s="1"/>
  <c r="M109" i="10"/>
  <c r="N109" i="10" s="1"/>
  <c r="M113" i="10"/>
  <c r="N113" i="10" s="1"/>
  <c r="M138" i="10"/>
  <c r="N138" i="10" s="1"/>
  <c r="M149" i="10"/>
  <c r="N149" i="10" s="1"/>
  <c r="M158" i="10"/>
  <c r="N158" i="10" s="1"/>
  <c r="M167" i="10"/>
  <c r="N167" i="10" s="1"/>
  <c r="M170" i="10"/>
  <c r="N170" i="10" s="1"/>
  <c r="M180" i="10"/>
  <c r="N180" i="10" s="1"/>
  <c r="M204" i="10"/>
  <c r="N204" i="10" s="1"/>
  <c r="M208" i="10"/>
  <c r="N208" i="10" s="1"/>
  <c r="M218" i="10"/>
  <c r="N218" i="10" s="1"/>
  <c r="M248" i="10"/>
  <c r="N248" i="10" s="1"/>
  <c r="M280" i="10"/>
  <c r="N280" i="10" s="1"/>
  <c r="M312" i="10"/>
  <c r="N312" i="10" s="1"/>
  <c r="M337" i="10"/>
  <c r="N337" i="10" s="1"/>
  <c r="M344" i="10"/>
  <c r="N344" i="10" s="1"/>
  <c r="I742" i="10"/>
  <c r="J742" i="10" s="1"/>
  <c r="M30" i="10"/>
  <c r="N30" i="10" s="1"/>
  <c r="M34" i="10"/>
  <c r="N34" i="10" s="1"/>
  <c r="M42" i="10"/>
  <c r="N42" i="10" s="1"/>
  <c r="M54" i="10"/>
  <c r="N54" i="10" s="1"/>
  <c r="M62" i="10"/>
  <c r="N62" i="10" s="1"/>
  <c r="M136" i="10"/>
  <c r="N136" i="10" s="1"/>
  <c r="M168" i="10"/>
  <c r="N168" i="10" s="1"/>
  <c r="M197" i="10"/>
  <c r="N197" i="10" s="1"/>
  <c r="M205" i="10"/>
  <c r="N205" i="10" s="1"/>
  <c r="M216" i="10"/>
  <c r="N216" i="10" s="1"/>
  <c r="M224" i="10"/>
  <c r="N224" i="10" s="1"/>
  <c r="M256" i="10"/>
  <c r="N256" i="10" s="1"/>
  <c r="M10" i="10"/>
  <c r="N10" i="10" s="1"/>
  <c r="M18" i="10"/>
  <c r="N18" i="10" s="1"/>
  <c r="M24" i="10"/>
  <c r="N24" i="10" s="1"/>
  <c r="M28" i="10"/>
  <c r="N28" i="10" s="1"/>
  <c r="M32" i="10"/>
  <c r="N32" i="10" s="1"/>
  <c r="M36" i="10"/>
  <c r="N36" i="10" s="1"/>
  <c r="M40" i="10"/>
  <c r="N40" i="10" s="1"/>
  <c r="M44" i="10"/>
  <c r="N44" i="10" s="1"/>
  <c r="M48" i="10"/>
  <c r="N48" i="10" s="1"/>
  <c r="M52" i="10"/>
  <c r="N52" i="10" s="1"/>
  <c r="M56" i="10"/>
  <c r="N56" i="10" s="1"/>
  <c r="M60" i="10"/>
  <c r="N60" i="10" s="1"/>
  <c r="M64" i="10"/>
  <c r="N64" i="10" s="1"/>
  <c r="M68" i="10"/>
  <c r="N68" i="10" s="1"/>
  <c r="M72" i="10"/>
  <c r="N72" i="10" s="1"/>
  <c r="M76" i="10"/>
  <c r="N76" i="10" s="1"/>
  <c r="M80" i="10"/>
  <c r="N80" i="10" s="1"/>
  <c r="M84" i="10"/>
  <c r="N84" i="10" s="1"/>
  <c r="M88" i="10"/>
  <c r="N88" i="10" s="1"/>
  <c r="M92" i="10"/>
  <c r="N92" i="10" s="1"/>
  <c r="M96" i="10"/>
  <c r="N96" i="10" s="1"/>
  <c r="M100" i="10"/>
  <c r="N100" i="10" s="1"/>
  <c r="M104" i="10"/>
  <c r="N104" i="10" s="1"/>
  <c r="M108" i="10"/>
  <c r="N108" i="10" s="1"/>
  <c r="M112" i="10"/>
  <c r="N112" i="10" s="1"/>
  <c r="M116" i="10"/>
  <c r="N116" i="10" s="1"/>
  <c r="M120" i="10"/>
  <c r="N120" i="10" s="1"/>
  <c r="M125" i="10"/>
  <c r="N125" i="10" s="1"/>
  <c r="M134" i="10"/>
  <c r="N134" i="10" s="1"/>
  <c r="M143" i="10"/>
  <c r="N143" i="10" s="1"/>
  <c r="M148" i="10"/>
  <c r="N148" i="10" s="1"/>
  <c r="M152" i="10"/>
  <c r="N152" i="10" s="1"/>
  <c r="M157" i="10"/>
  <c r="N157" i="10" s="1"/>
  <c r="M166" i="10"/>
  <c r="N166" i="10" s="1"/>
  <c r="M240" i="10"/>
  <c r="N240" i="10" s="1"/>
  <c r="M272" i="10"/>
  <c r="N272" i="10" s="1"/>
  <c r="M304" i="10"/>
  <c r="N304" i="10" s="1"/>
  <c r="M38" i="10"/>
  <c r="N38" i="10" s="1"/>
  <c r="M70" i="10"/>
  <c r="N70" i="10" s="1"/>
  <c r="M78" i="10"/>
  <c r="N78" i="10" s="1"/>
  <c r="M90" i="10"/>
  <c r="N90" i="10" s="1"/>
  <c r="M94" i="10"/>
  <c r="N94" i="10" s="1"/>
  <c r="M110" i="10"/>
  <c r="N110" i="10" s="1"/>
  <c r="M173" i="10"/>
  <c r="N173" i="10" s="1"/>
  <c r="M177" i="10"/>
  <c r="N177" i="10" s="1"/>
  <c r="M185" i="10"/>
  <c r="N185" i="10" s="1"/>
  <c r="M189" i="10"/>
  <c r="N189" i="10" s="1"/>
  <c r="M209" i="10"/>
  <c r="N209" i="10" s="1"/>
  <c r="M23" i="10"/>
  <c r="N23" i="10" s="1"/>
  <c r="M27" i="10"/>
  <c r="N27" i="10" s="1"/>
  <c r="M31" i="10"/>
  <c r="N31" i="10" s="1"/>
  <c r="M35" i="10"/>
  <c r="N35" i="10" s="1"/>
  <c r="M39" i="10"/>
  <c r="N39" i="10" s="1"/>
  <c r="M43" i="10"/>
  <c r="N43" i="10" s="1"/>
  <c r="M47" i="10"/>
  <c r="N47" i="10" s="1"/>
  <c r="M51" i="10"/>
  <c r="N51" i="10" s="1"/>
  <c r="M55" i="10"/>
  <c r="N55" i="10" s="1"/>
  <c r="M59" i="10"/>
  <c r="N59" i="10" s="1"/>
  <c r="M63" i="10"/>
  <c r="N63" i="10" s="1"/>
  <c r="M67" i="10"/>
  <c r="N67" i="10" s="1"/>
  <c r="M71" i="10"/>
  <c r="N71" i="10" s="1"/>
  <c r="M75" i="10"/>
  <c r="N75" i="10" s="1"/>
  <c r="M79" i="10"/>
  <c r="N79" i="10" s="1"/>
  <c r="M83" i="10"/>
  <c r="N83" i="10" s="1"/>
  <c r="M87" i="10"/>
  <c r="N87" i="10" s="1"/>
  <c r="M91" i="10"/>
  <c r="N91" i="10" s="1"/>
  <c r="M95" i="10"/>
  <c r="N95" i="10" s="1"/>
  <c r="M99" i="10"/>
  <c r="N99" i="10" s="1"/>
  <c r="M103" i="10"/>
  <c r="N103" i="10" s="1"/>
  <c r="M107" i="10"/>
  <c r="N107" i="10" s="1"/>
  <c r="M111" i="10"/>
  <c r="N111" i="10" s="1"/>
  <c r="M115" i="10"/>
  <c r="N115" i="10" s="1"/>
  <c r="M119" i="10"/>
  <c r="N119" i="10" s="1"/>
  <c r="M124" i="10"/>
  <c r="N124" i="10" s="1"/>
  <c r="M128" i="10"/>
  <c r="N128" i="10" s="1"/>
  <c r="M133" i="10"/>
  <c r="N133" i="10" s="1"/>
  <c r="M142" i="10"/>
  <c r="N142" i="10" s="1"/>
  <c r="M151" i="10"/>
  <c r="N151" i="10" s="1"/>
  <c r="M156" i="10"/>
  <c r="N156" i="10" s="1"/>
  <c r="M160" i="10"/>
  <c r="N160" i="10" s="1"/>
  <c r="M165" i="10"/>
  <c r="N165" i="10" s="1"/>
  <c r="M232" i="10"/>
  <c r="N232" i="10" s="1"/>
  <c r="M237" i="10"/>
  <c r="N237" i="10" s="1"/>
  <c r="M242" i="10"/>
  <c r="N242" i="10" s="1"/>
  <c r="M264" i="10"/>
  <c r="N264" i="10" s="1"/>
  <c r="M269" i="10"/>
  <c r="N269" i="10" s="1"/>
  <c r="M274" i="10"/>
  <c r="N274" i="10" s="1"/>
  <c r="M296" i="10"/>
  <c r="N296" i="10" s="1"/>
  <c r="M301" i="10"/>
  <c r="N301" i="10" s="1"/>
  <c r="M306" i="10"/>
  <c r="N306" i="10" s="1"/>
  <c r="M328" i="10"/>
  <c r="N328" i="10" s="1"/>
  <c r="M333" i="10"/>
  <c r="N333" i="10" s="1"/>
  <c r="M341" i="10"/>
  <c r="N341" i="10" s="1"/>
  <c r="M371" i="10"/>
  <c r="N371" i="10" s="1"/>
  <c r="M379" i="10"/>
  <c r="N379" i="10" s="1"/>
  <c r="M383" i="10"/>
  <c r="N383" i="10" s="1"/>
  <c r="M392" i="10"/>
  <c r="N392" i="10" s="1"/>
  <c r="M421" i="10"/>
  <c r="N421" i="10" s="1"/>
  <c r="M436" i="10"/>
  <c r="N436" i="10" s="1"/>
  <c r="M455" i="10"/>
  <c r="N455" i="10" s="1"/>
  <c r="M471" i="10"/>
  <c r="N471" i="10" s="1"/>
  <c r="M487" i="10"/>
  <c r="N487" i="10" s="1"/>
  <c r="M339" i="10"/>
  <c r="N339" i="10" s="1"/>
  <c r="M367" i="10"/>
  <c r="N367" i="10" s="1"/>
  <c r="M376" i="10"/>
  <c r="N376" i="10" s="1"/>
  <c r="M381" i="10"/>
  <c r="N381" i="10" s="1"/>
  <c r="M390" i="10"/>
  <c r="N390" i="10" s="1"/>
  <c r="M399" i="10"/>
  <c r="N399" i="10" s="1"/>
  <c r="M408" i="10"/>
  <c r="N408" i="10" s="1"/>
  <c r="M417" i="10"/>
  <c r="N417" i="10" s="1"/>
  <c r="M422" i="10"/>
  <c r="N422" i="10" s="1"/>
  <c r="M445" i="10"/>
  <c r="N445" i="10" s="1"/>
  <c r="M449" i="10"/>
  <c r="N449" i="10" s="1"/>
  <c r="M453" i="10"/>
  <c r="N453" i="10" s="1"/>
  <c r="M457" i="10"/>
  <c r="N457" i="10" s="1"/>
  <c r="M461" i="10"/>
  <c r="N461" i="10" s="1"/>
  <c r="M465" i="10"/>
  <c r="N465" i="10" s="1"/>
  <c r="M469" i="10"/>
  <c r="N469" i="10" s="1"/>
  <c r="M473" i="10"/>
  <c r="N473" i="10" s="1"/>
  <c r="M477" i="10"/>
  <c r="N477" i="10" s="1"/>
  <c r="M481" i="10"/>
  <c r="N481" i="10" s="1"/>
  <c r="M485" i="10"/>
  <c r="N485" i="10" s="1"/>
  <c r="M489" i="10"/>
  <c r="N489" i="10" s="1"/>
  <c r="M498" i="10"/>
  <c r="N498" i="10" s="1"/>
  <c r="M523" i="10"/>
  <c r="N523" i="10" s="1"/>
  <c r="M531" i="10"/>
  <c r="N531" i="10" s="1"/>
  <c r="M539" i="10"/>
  <c r="N539" i="10" s="1"/>
  <c r="M689" i="10"/>
  <c r="N689" i="10" s="1"/>
  <c r="M705" i="10"/>
  <c r="N705" i="10" s="1"/>
  <c r="M721" i="10"/>
  <c r="N721" i="10" s="1"/>
  <c r="I730" i="10"/>
  <c r="J730" i="10" s="1"/>
  <c r="I746" i="10"/>
  <c r="J746" i="10" s="1"/>
  <c r="M746" i="10" s="1"/>
  <c r="N746" i="10" s="1"/>
  <c r="M336" i="10"/>
  <c r="N336" i="10" s="1"/>
  <c r="M338" i="10"/>
  <c r="N338" i="10" s="1"/>
  <c r="M366" i="10"/>
  <c r="N366" i="10" s="1"/>
  <c r="M375" i="10"/>
  <c r="N375" i="10" s="1"/>
  <c r="M377" i="10"/>
  <c r="N377" i="10" s="1"/>
  <c r="M384" i="10"/>
  <c r="N384" i="10" s="1"/>
  <c r="M389" i="10"/>
  <c r="N389" i="10" s="1"/>
  <c r="M398" i="10"/>
  <c r="N398" i="10" s="1"/>
  <c r="M407" i="10"/>
  <c r="N407" i="10" s="1"/>
  <c r="M416" i="10"/>
  <c r="N416" i="10" s="1"/>
  <c r="M444" i="10"/>
  <c r="N444" i="10" s="1"/>
  <c r="M448" i="10"/>
  <c r="N448" i="10" s="1"/>
  <c r="M452" i="10"/>
  <c r="N452" i="10" s="1"/>
  <c r="M456" i="10"/>
  <c r="N456" i="10" s="1"/>
  <c r="M460" i="10"/>
  <c r="N460" i="10" s="1"/>
  <c r="M464" i="10"/>
  <c r="N464" i="10" s="1"/>
  <c r="M468" i="10"/>
  <c r="N468" i="10" s="1"/>
  <c r="M472" i="10"/>
  <c r="N472" i="10" s="1"/>
  <c r="M476" i="10"/>
  <c r="N476" i="10" s="1"/>
  <c r="M480" i="10"/>
  <c r="N480" i="10" s="1"/>
  <c r="M484" i="10"/>
  <c r="N484" i="10" s="1"/>
  <c r="M488" i="10"/>
  <c r="N488" i="10" s="1"/>
  <c r="M497" i="10"/>
  <c r="N497" i="10" s="1"/>
  <c r="M507" i="10"/>
  <c r="N507" i="10" s="1"/>
  <c r="M519" i="10"/>
  <c r="N519" i="10" s="1"/>
  <c r="M659" i="10"/>
  <c r="N659" i="10" s="1"/>
  <c r="M677" i="10"/>
  <c r="N677" i="10" s="1"/>
  <c r="M693" i="10"/>
  <c r="N693" i="10" s="1"/>
  <c r="M709" i="10"/>
  <c r="N709" i="10" s="1"/>
  <c r="M725" i="10"/>
  <c r="N725" i="10" s="1"/>
  <c r="I734" i="10"/>
  <c r="J734" i="10" s="1"/>
  <c r="J781" i="10"/>
  <c r="M781" i="10" s="1"/>
  <c r="N781" i="10" s="1"/>
  <c r="M491" i="10"/>
  <c r="N491" i="10" s="1"/>
  <c r="M496" i="10"/>
  <c r="N496" i="10" s="1"/>
  <c r="M515" i="10"/>
  <c r="N515" i="10" s="1"/>
  <c r="M527" i="10"/>
  <c r="N527" i="10" s="1"/>
  <c r="M535" i="10"/>
  <c r="N535" i="10" s="1"/>
  <c r="M543" i="10"/>
  <c r="N543" i="10" s="1"/>
  <c r="M681" i="10"/>
  <c r="N681" i="10" s="1"/>
  <c r="M697" i="10"/>
  <c r="N697" i="10" s="1"/>
  <c r="M713" i="10"/>
  <c r="N713" i="10" s="1"/>
  <c r="I738" i="10"/>
  <c r="J738" i="10" s="1"/>
  <c r="M667" i="10"/>
  <c r="N667" i="10" s="1"/>
  <c r="M755" i="10"/>
  <c r="N755" i="10" s="1"/>
  <c r="M795" i="10"/>
  <c r="N795" i="10" s="1"/>
  <c r="M549" i="10"/>
  <c r="N549" i="10" s="1"/>
  <c r="M557" i="10"/>
  <c r="N557" i="10" s="1"/>
  <c r="M565" i="10"/>
  <c r="N565" i="10" s="1"/>
  <c r="M658" i="10"/>
  <c r="N658" i="10" s="1"/>
  <c r="M675" i="10"/>
  <c r="N675" i="10" s="1"/>
  <c r="M676" i="10"/>
  <c r="N676" i="10" s="1"/>
  <c r="M679" i="10"/>
  <c r="N679" i="10" s="1"/>
  <c r="M680" i="10"/>
  <c r="N680" i="10" s="1"/>
  <c r="M683" i="10"/>
  <c r="N683" i="10" s="1"/>
  <c r="M684" i="10"/>
  <c r="N684" i="10" s="1"/>
  <c r="M687" i="10"/>
  <c r="N687" i="10" s="1"/>
  <c r="M691" i="10"/>
  <c r="N691" i="10" s="1"/>
  <c r="M695" i="10"/>
  <c r="N695" i="10" s="1"/>
  <c r="M699" i="10"/>
  <c r="N699" i="10" s="1"/>
  <c r="M703" i="10"/>
  <c r="N703" i="10" s="1"/>
  <c r="M707" i="10"/>
  <c r="N707" i="10" s="1"/>
  <c r="M711" i="10"/>
  <c r="N711" i="10" s="1"/>
  <c r="M715" i="10"/>
  <c r="N715" i="10" s="1"/>
  <c r="M719" i="10"/>
  <c r="N719" i="10" s="1"/>
  <c r="M723" i="10"/>
  <c r="N723" i="10" s="1"/>
  <c r="M760" i="10"/>
  <c r="N760" i="10" s="1"/>
  <c r="M789" i="10"/>
  <c r="N789" i="10" s="1"/>
  <c r="M791" i="10"/>
  <c r="N791" i="10" s="1"/>
  <c r="I797" i="10"/>
  <c r="J797" i="10" s="1"/>
  <c r="M807" i="10"/>
  <c r="N807" i="10" s="1"/>
  <c r="M817" i="10"/>
  <c r="N817" i="10" s="1"/>
  <c r="M822" i="10"/>
  <c r="N822" i="10" s="1"/>
  <c r="M835" i="10"/>
  <c r="N835" i="10" s="1"/>
  <c r="M851" i="10"/>
  <c r="N851" i="10" s="1"/>
  <c r="I893" i="10"/>
  <c r="J893" i="10" s="1"/>
  <c r="M504" i="10"/>
  <c r="N504" i="10" s="1"/>
  <c r="M508" i="10"/>
  <c r="N508" i="10" s="1"/>
  <c r="M512" i="10"/>
  <c r="N512" i="10" s="1"/>
  <c r="M516" i="10"/>
  <c r="N516" i="10" s="1"/>
  <c r="M520" i="10"/>
  <c r="N520" i="10" s="1"/>
  <c r="M524" i="10"/>
  <c r="N524" i="10" s="1"/>
  <c r="M528" i="10"/>
  <c r="N528" i="10" s="1"/>
  <c r="M532" i="10"/>
  <c r="N532" i="10" s="1"/>
  <c r="M536" i="10"/>
  <c r="N536" i="10" s="1"/>
  <c r="M540" i="10"/>
  <c r="N540" i="10" s="1"/>
  <c r="M544" i="10"/>
  <c r="N544" i="10" s="1"/>
  <c r="M581" i="10"/>
  <c r="N581" i="10" s="1"/>
  <c r="M589" i="10"/>
  <c r="N589" i="10" s="1"/>
  <c r="M597" i="10"/>
  <c r="N597" i="10" s="1"/>
  <c r="M605" i="10"/>
  <c r="N605" i="10" s="1"/>
  <c r="M613" i="10"/>
  <c r="N613" i="10" s="1"/>
  <c r="M621" i="10"/>
  <c r="N621" i="10" s="1"/>
  <c r="M629" i="10"/>
  <c r="N629" i="10" s="1"/>
  <c r="M637" i="10"/>
  <c r="N637" i="10" s="1"/>
  <c r="M645" i="10"/>
  <c r="N645" i="10" s="1"/>
  <c r="M656" i="10"/>
  <c r="N656" i="10" s="1"/>
  <c r="M666" i="10"/>
  <c r="N666" i="10" s="1"/>
  <c r="M727" i="10"/>
  <c r="N727" i="10" s="1"/>
  <c r="M753" i="10"/>
  <c r="N753" i="10" s="1"/>
  <c r="M765" i="10"/>
  <c r="N765" i="10" s="1"/>
  <c r="M768" i="10"/>
  <c r="N768" i="10" s="1"/>
  <c r="M773" i="10"/>
  <c r="N773" i="10" s="1"/>
  <c r="M801" i="10"/>
  <c r="N801" i="10" s="1"/>
  <c r="M811" i="10"/>
  <c r="N811" i="10" s="1"/>
  <c r="M828" i="10"/>
  <c r="N828" i="10" s="1"/>
  <c r="M839" i="10"/>
  <c r="N839" i="10" s="1"/>
  <c r="M855" i="10"/>
  <c r="N855" i="10" s="1"/>
  <c r="M904" i="10"/>
  <c r="N904" i="10" s="1"/>
  <c r="M943" i="10"/>
  <c r="N943" i="10" s="1"/>
  <c r="M830" i="10"/>
  <c r="N830" i="10" s="1"/>
  <c r="M951" i="10"/>
  <c r="N951" i="10" s="1"/>
  <c r="M955" i="10"/>
  <c r="N955" i="10" s="1"/>
  <c r="M983" i="10"/>
  <c r="N983" i="10" s="1"/>
  <c r="M987" i="10"/>
  <c r="N987" i="10" s="1"/>
  <c r="M991" i="10"/>
  <c r="N991" i="10" s="1"/>
  <c r="M767" i="10"/>
  <c r="N767" i="10" s="1"/>
  <c r="M776" i="10"/>
  <c r="N776" i="10" s="1"/>
  <c r="M785" i="10"/>
  <c r="N785" i="10" s="1"/>
  <c r="M799" i="10"/>
  <c r="N799" i="10" s="1"/>
  <c r="M818" i="10"/>
  <c r="N818" i="10" s="1"/>
  <c r="M833" i="10"/>
  <c r="N833" i="10" s="1"/>
  <c r="M837" i="10"/>
  <c r="N837" i="10" s="1"/>
  <c r="M841" i="10"/>
  <c r="N841" i="10" s="1"/>
  <c r="M845" i="10"/>
  <c r="N845" i="10" s="1"/>
  <c r="M849" i="10"/>
  <c r="N849" i="10" s="1"/>
  <c r="M853" i="10"/>
  <c r="N853" i="10" s="1"/>
  <c r="M857" i="10"/>
  <c r="N857" i="10" s="1"/>
  <c r="M861" i="10"/>
  <c r="N861" i="10" s="1"/>
  <c r="M862" i="10"/>
  <c r="N862" i="10" s="1"/>
  <c r="M865" i="10"/>
  <c r="N865" i="10" s="1"/>
  <c r="M866" i="10"/>
  <c r="N866" i="10" s="1"/>
  <c r="M868" i="10"/>
  <c r="N868" i="10" s="1"/>
  <c r="M870" i="10"/>
  <c r="N870" i="10" s="1"/>
  <c r="M872" i="10"/>
  <c r="N872" i="10" s="1"/>
  <c r="M877" i="10"/>
  <c r="N877" i="10" s="1"/>
  <c r="M885" i="10"/>
  <c r="N885" i="10" s="1"/>
  <c r="M894" i="10"/>
  <c r="N894" i="10" s="1"/>
  <c r="M959" i="10"/>
  <c r="N959" i="10" s="1"/>
  <c r="M960" i="10"/>
  <c r="N960" i="10" s="1"/>
  <c r="M963" i="10"/>
  <c r="N963" i="10" s="1"/>
  <c r="M964" i="10"/>
  <c r="N964" i="10" s="1"/>
  <c r="M995" i="10"/>
  <c r="N995" i="10" s="1"/>
  <c r="M752" i="10"/>
  <c r="N752" i="10" s="1"/>
  <c r="M761" i="10"/>
  <c r="N761" i="10" s="1"/>
  <c r="M775" i="10"/>
  <c r="N775" i="10" s="1"/>
  <c r="M779" i="10"/>
  <c r="N779" i="10" s="1"/>
  <c r="M784" i="10"/>
  <c r="N784" i="10" s="1"/>
  <c r="M793" i="10"/>
  <c r="N793" i="10" s="1"/>
  <c r="M809" i="10"/>
  <c r="N809" i="10" s="1"/>
  <c r="M879" i="10"/>
  <c r="N879" i="10" s="1"/>
  <c r="M887" i="10"/>
  <c r="N887" i="10" s="1"/>
  <c r="M890" i="10"/>
  <c r="N890" i="10" s="1"/>
  <c r="M935" i="10"/>
  <c r="N935" i="10" s="1"/>
  <c r="M936" i="10"/>
  <c r="N936" i="10" s="1"/>
  <c r="M939" i="10"/>
  <c r="N939" i="10" s="1"/>
  <c r="M940" i="10"/>
  <c r="N940" i="10" s="1"/>
  <c r="M967" i="10"/>
  <c r="N967" i="10" s="1"/>
  <c r="M968" i="10"/>
  <c r="N968" i="10" s="1"/>
  <c r="M971" i="10"/>
  <c r="N971" i="10" s="1"/>
  <c r="M972" i="10"/>
  <c r="N972" i="10" s="1"/>
  <c r="J3" i="10"/>
  <c r="M3" i="10" s="1"/>
  <c r="N3" i="10" s="1"/>
  <c r="J11" i="10"/>
  <c r="M11" i="10" s="1"/>
  <c r="N11" i="10" s="1"/>
  <c r="J19" i="10"/>
  <c r="M19" i="10" s="1"/>
  <c r="N19" i="10" s="1"/>
  <c r="M4" i="10"/>
  <c r="N4" i="10" s="1"/>
  <c r="M12" i="10"/>
  <c r="N12" i="10" s="1"/>
  <c r="M20" i="10"/>
  <c r="N20" i="10" s="1"/>
  <c r="M6" i="10"/>
  <c r="N6" i="10" s="1"/>
  <c r="J7" i="10"/>
  <c r="M7" i="10" s="1"/>
  <c r="N7" i="10" s="1"/>
  <c r="M14" i="10"/>
  <c r="N14" i="10" s="1"/>
  <c r="J15" i="10"/>
  <c r="M15" i="10" s="1"/>
  <c r="N15" i="10" s="1"/>
  <c r="I5" i="10"/>
  <c r="J5" i="10" s="1"/>
  <c r="I9" i="10"/>
  <c r="J9" i="10" s="1"/>
  <c r="I13" i="10"/>
  <c r="J13" i="10" s="1"/>
  <c r="I17" i="10"/>
  <c r="J17" i="10" s="1"/>
  <c r="I21" i="10"/>
  <c r="J21" i="10" s="1"/>
  <c r="M123" i="10"/>
  <c r="N123" i="10" s="1"/>
  <c r="M131" i="10"/>
  <c r="N131" i="10" s="1"/>
  <c r="M139" i="10"/>
  <c r="N139" i="10" s="1"/>
  <c r="M147" i="10"/>
  <c r="N147" i="10" s="1"/>
  <c r="M155" i="10"/>
  <c r="N155" i="10" s="1"/>
  <c r="M163" i="10"/>
  <c r="N163" i="10" s="1"/>
  <c r="M171" i="10"/>
  <c r="N171" i="10" s="1"/>
  <c r="M175" i="10"/>
  <c r="N175" i="10" s="1"/>
  <c r="M179" i="10"/>
  <c r="N179" i="10" s="1"/>
  <c r="M183" i="10"/>
  <c r="N183" i="10" s="1"/>
  <c r="M187" i="10"/>
  <c r="N187" i="10" s="1"/>
  <c r="M191" i="10"/>
  <c r="N191" i="10" s="1"/>
  <c r="M195" i="10"/>
  <c r="N195" i="10" s="1"/>
  <c r="M199" i="10"/>
  <c r="N199" i="10" s="1"/>
  <c r="M203" i="10"/>
  <c r="N203" i="10" s="1"/>
  <c r="M207" i="10"/>
  <c r="N207" i="10" s="1"/>
  <c r="M211" i="10"/>
  <c r="N211" i="10" s="1"/>
  <c r="M215" i="10"/>
  <c r="N215" i="10" s="1"/>
  <c r="M220" i="10"/>
  <c r="N220" i="10" s="1"/>
  <c r="M223" i="10"/>
  <c r="N223" i="10" s="1"/>
  <c r="M228" i="10"/>
  <c r="N228" i="10" s="1"/>
  <c r="M231" i="10"/>
  <c r="N231" i="10" s="1"/>
  <c r="M236" i="10"/>
  <c r="N236" i="10" s="1"/>
  <c r="M239" i="10"/>
  <c r="N239" i="10" s="1"/>
  <c r="M244" i="10"/>
  <c r="N244" i="10" s="1"/>
  <c r="M247" i="10"/>
  <c r="N247" i="10" s="1"/>
  <c r="M252" i="10"/>
  <c r="N252" i="10" s="1"/>
  <c r="M255" i="10"/>
  <c r="N255" i="10" s="1"/>
  <c r="M260" i="10"/>
  <c r="N260" i="10" s="1"/>
  <c r="M263" i="10"/>
  <c r="N263" i="10" s="1"/>
  <c r="M268" i="10"/>
  <c r="N268" i="10" s="1"/>
  <c r="M271" i="10"/>
  <c r="N271" i="10" s="1"/>
  <c r="M276" i="10"/>
  <c r="N276" i="10" s="1"/>
  <c r="M279" i="10"/>
  <c r="N279" i="10" s="1"/>
  <c r="M284" i="10"/>
  <c r="N284" i="10" s="1"/>
  <c r="M287" i="10"/>
  <c r="N287" i="10" s="1"/>
  <c r="M292" i="10"/>
  <c r="N292" i="10" s="1"/>
  <c r="M295" i="10"/>
  <c r="N295" i="10" s="1"/>
  <c r="M300" i="10"/>
  <c r="N300" i="10" s="1"/>
  <c r="M303" i="10"/>
  <c r="N303" i="10" s="1"/>
  <c r="M308" i="10"/>
  <c r="N308" i="10" s="1"/>
  <c r="M311" i="10"/>
  <c r="N311" i="10" s="1"/>
  <c r="M316" i="10"/>
  <c r="N316" i="10" s="1"/>
  <c r="M319" i="10"/>
  <c r="N319" i="10" s="1"/>
  <c r="M324" i="10"/>
  <c r="N324" i="10" s="1"/>
  <c r="M327" i="10"/>
  <c r="N327" i="10" s="1"/>
  <c r="M332" i="10"/>
  <c r="N332" i="10" s="1"/>
  <c r="M335" i="10"/>
  <c r="N335" i="10" s="1"/>
  <c r="M121" i="10"/>
  <c r="N121" i="10" s="1"/>
  <c r="M129" i="10"/>
  <c r="N129" i="10" s="1"/>
  <c r="M137" i="10"/>
  <c r="N137" i="10" s="1"/>
  <c r="M145" i="10"/>
  <c r="N145" i="10" s="1"/>
  <c r="M153" i="10"/>
  <c r="N153" i="10" s="1"/>
  <c r="M161" i="10"/>
  <c r="N161" i="10" s="1"/>
  <c r="M169" i="10"/>
  <c r="N169" i="10" s="1"/>
  <c r="M174" i="10"/>
  <c r="N174" i="10" s="1"/>
  <c r="M178" i="10"/>
  <c r="N178" i="10" s="1"/>
  <c r="M182" i="10"/>
  <c r="N182" i="10" s="1"/>
  <c r="M186" i="10"/>
  <c r="N186" i="10" s="1"/>
  <c r="M190" i="10"/>
  <c r="N190" i="10" s="1"/>
  <c r="M194" i="10"/>
  <c r="N194" i="10" s="1"/>
  <c r="M198" i="10"/>
  <c r="N198" i="10" s="1"/>
  <c r="M202" i="10"/>
  <c r="N202" i="10" s="1"/>
  <c r="M206" i="10"/>
  <c r="N206" i="10" s="1"/>
  <c r="M210" i="10"/>
  <c r="N210" i="10" s="1"/>
  <c r="M214" i="10"/>
  <c r="N214" i="10" s="1"/>
  <c r="M217" i="10"/>
  <c r="N217" i="10" s="1"/>
  <c r="M222" i="10"/>
  <c r="N222" i="10" s="1"/>
  <c r="M225" i="10"/>
  <c r="N225" i="10" s="1"/>
  <c r="M230" i="10"/>
  <c r="N230" i="10" s="1"/>
  <c r="M233" i="10"/>
  <c r="N233" i="10" s="1"/>
  <c r="M238" i="10"/>
  <c r="N238" i="10" s="1"/>
  <c r="M241" i="10"/>
  <c r="N241" i="10" s="1"/>
  <c r="M246" i="10"/>
  <c r="N246" i="10" s="1"/>
  <c r="M249" i="10"/>
  <c r="N249" i="10" s="1"/>
  <c r="M254" i="10"/>
  <c r="N254" i="10" s="1"/>
  <c r="M257" i="10"/>
  <c r="N257" i="10" s="1"/>
  <c r="M262" i="10"/>
  <c r="N262" i="10" s="1"/>
  <c r="M265" i="10"/>
  <c r="N265" i="10" s="1"/>
  <c r="M270" i="10"/>
  <c r="N270" i="10" s="1"/>
  <c r="M273" i="10"/>
  <c r="N273" i="10" s="1"/>
  <c r="M278" i="10"/>
  <c r="N278" i="10" s="1"/>
  <c r="M281" i="10"/>
  <c r="N281" i="10" s="1"/>
  <c r="M286" i="10"/>
  <c r="N286" i="10" s="1"/>
  <c r="M289" i="10"/>
  <c r="N289" i="10" s="1"/>
  <c r="M294" i="10"/>
  <c r="N294" i="10" s="1"/>
  <c r="M297" i="10"/>
  <c r="N297" i="10" s="1"/>
  <c r="M302" i="10"/>
  <c r="N302" i="10" s="1"/>
  <c r="M305" i="10"/>
  <c r="N305" i="10" s="1"/>
  <c r="M310" i="10"/>
  <c r="N310" i="10" s="1"/>
  <c r="M313" i="10"/>
  <c r="N313" i="10" s="1"/>
  <c r="M318" i="10"/>
  <c r="N318" i="10" s="1"/>
  <c r="M321" i="10"/>
  <c r="N321" i="10" s="1"/>
  <c r="M326" i="10"/>
  <c r="N326" i="10" s="1"/>
  <c r="M329" i="10"/>
  <c r="N329" i="10" s="1"/>
  <c r="M334" i="10"/>
  <c r="N334" i="10" s="1"/>
  <c r="M219" i="10"/>
  <c r="N219" i="10" s="1"/>
  <c r="M227" i="10"/>
  <c r="N227" i="10" s="1"/>
  <c r="M235" i="10"/>
  <c r="N235" i="10" s="1"/>
  <c r="M243" i="10"/>
  <c r="N243" i="10" s="1"/>
  <c r="M251" i="10"/>
  <c r="N251" i="10" s="1"/>
  <c r="M259" i="10"/>
  <c r="N259" i="10" s="1"/>
  <c r="M267" i="10"/>
  <c r="N267" i="10" s="1"/>
  <c r="M275" i="10"/>
  <c r="N275" i="10" s="1"/>
  <c r="M283" i="10"/>
  <c r="N283" i="10" s="1"/>
  <c r="M291" i="10"/>
  <c r="N291" i="10" s="1"/>
  <c r="M299" i="10"/>
  <c r="N299" i="10" s="1"/>
  <c r="M307" i="10"/>
  <c r="N307" i="10" s="1"/>
  <c r="M315" i="10"/>
  <c r="N315" i="10" s="1"/>
  <c r="M323" i="10"/>
  <c r="N323" i="10" s="1"/>
  <c r="M331" i="10"/>
  <c r="N331" i="10" s="1"/>
  <c r="M343" i="10"/>
  <c r="N343" i="10" s="1"/>
  <c r="M435" i="10"/>
  <c r="N435" i="10" s="1"/>
  <c r="M439" i="10"/>
  <c r="N439" i="10" s="1"/>
  <c r="M364" i="10"/>
  <c r="N364" i="10" s="1"/>
  <c r="M372" i="10"/>
  <c r="N372" i="10" s="1"/>
  <c r="M380" i="10"/>
  <c r="N380" i="10" s="1"/>
  <c r="M388" i="10"/>
  <c r="N388" i="10" s="1"/>
  <c r="M396" i="10"/>
  <c r="N396" i="10" s="1"/>
  <c r="M404" i="10"/>
  <c r="N404" i="10" s="1"/>
  <c r="M412" i="10"/>
  <c r="N412" i="10" s="1"/>
  <c r="M420" i="10"/>
  <c r="N420" i="10" s="1"/>
  <c r="M426" i="10"/>
  <c r="N426" i="10" s="1"/>
  <c r="M430" i="10"/>
  <c r="N430" i="10" s="1"/>
  <c r="M434" i="10"/>
  <c r="N434" i="10" s="1"/>
  <c r="M438" i="10"/>
  <c r="N438" i="10" s="1"/>
  <c r="M442" i="10"/>
  <c r="N442" i="10" s="1"/>
  <c r="M370" i="10"/>
  <c r="N370" i="10" s="1"/>
  <c r="M378" i="10"/>
  <c r="N378" i="10" s="1"/>
  <c r="M386" i="10"/>
  <c r="N386" i="10" s="1"/>
  <c r="M394" i="10"/>
  <c r="N394" i="10" s="1"/>
  <c r="M402" i="10"/>
  <c r="N402" i="10" s="1"/>
  <c r="M410" i="10"/>
  <c r="N410" i="10" s="1"/>
  <c r="M418" i="10"/>
  <c r="N418" i="10" s="1"/>
  <c r="M425" i="10"/>
  <c r="N425" i="10" s="1"/>
  <c r="M429" i="10"/>
  <c r="N429" i="10" s="1"/>
  <c r="M433" i="10"/>
  <c r="N433" i="10" s="1"/>
  <c r="M437" i="10"/>
  <c r="N437" i="10" s="1"/>
  <c r="M441" i="10"/>
  <c r="N441" i="10" s="1"/>
  <c r="I443" i="10"/>
  <c r="J443" i="10" s="1"/>
  <c r="M494" i="10"/>
  <c r="N494" i="10" s="1"/>
  <c r="M502" i="10"/>
  <c r="N502" i="10" s="1"/>
  <c r="M506" i="10"/>
  <c r="N506" i="10" s="1"/>
  <c r="M510" i="10"/>
  <c r="N510" i="10" s="1"/>
  <c r="M514" i="10"/>
  <c r="N514" i="10" s="1"/>
  <c r="M518" i="10"/>
  <c r="N518" i="10" s="1"/>
  <c r="M522" i="10"/>
  <c r="N522" i="10" s="1"/>
  <c r="M526" i="10"/>
  <c r="N526" i="10" s="1"/>
  <c r="M530" i="10"/>
  <c r="N530" i="10" s="1"/>
  <c r="M534" i="10"/>
  <c r="N534" i="10" s="1"/>
  <c r="M538" i="10"/>
  <c r="N538" i="10" s="1"/>
  <c r="M542" i="10"/>
  <c r="N542" i="10" s="1"/>
  <c r="M492" i="10"/>
  <c r="N492" i="10" s="1"/>
  <c r="M500" i="10"/>
  <c r="N500" i="10" s="1"/>
  <c r="M505" i="10"/>
  <c r="N505" i="10" s="1"/>
  <c r="M509" i="10"/>
  <c r="N509" i="10" s="1"/>
  <c r="M513" i="10"/>
  <c r="N513" i="10" s="1"/>
  <c r="M517" i="10"/>
  <c r="N517" i="10" s="1"/>
  <c r="M521" i="10"/>
  <c r="N521" i="10" s="1"/>
  <c r="M525" i="10"/>
  <c r="N525" i="10" s="1"/>
  <c r="M529" i="10"/>
  <c r="N529" i="10" s="1"/>
  <c r="M533" i="10"/>
  <c r="N533" i="10" s="1"/>
  <c r="M537" i="10"/>
  <c r="N537" i="10" s="1"/>
  <c r="M541" i="10"/>
  <c r="N541" i="10" s="1"/>
  <c r="M545" i="10"/>
  <c r="N545" i="10" s="1"/>
  <c r="M576" i="10"/>
  <c r="N576" i="10" s="1"/>
  <c r="M580" i="10"/>
  <c r="N580" i="10" s="1"/>
  <c r="M584" i="10"/>
  <c r="N584" i="10" s="1"/>
  <c r="M588" i="10"/>
  <c r="N588" i="10" s="1"/>
  <c r="M592" i="10"/>
  <c r="N592" i="10" s="1"/>
  <c r="M596" i="10"/>
  <c r="N596" i="10" s="1"/>
  <c r="M600" i="10"/>
  <c r="N600" i="10" s="1"/>
  <c r="M604" i="10"/>
  <c r="N604" i="10" s="1"/>
  <c r="M608" i="10"/>
  <c r="N608" i="10" s="1"/>
  <c r="M612" i="10"/>
  <c r="N612" i="10" s="1"/>
  <c r="M616" i="10"/>
  <c r="N616" i="10" s="1"/>
  <c r="M620" i="10"/>
  <c r="N620" i="10" s="1"/>
  <c r="M624" i="10"/>
  <c r="N624" i="10" s="1"/>
  <c r="M628" i="10"/>
  <c r="N628" i="10" s="1"/>
  <c r="M632" i="10"/>
  <c r="N632" i="10" s="1"/>
  <c r="M636" i="10"/>
  <c r="N636" i="10" s="1"/>
  <c r="M640" i="10"/>
  <c r="N640" i="10" s="1"/>
  <c r="M644" i="10"/>
  <c r="N644" i="10" s="1"/>
  <c r="M648" i="10"/>
  <c r="N648" i="10" s="1"/>
  <c r="M652" i="10"/>
  <c r="N652" i="10" s="1"/>
  <c r="M657" i="10"/>
  <c r="N657" i="10" s="1"/>
  <c r="M665" i="10"/>
  <c r="N665" i="10" s="1"/>
  <c r="M673" i="10"/>
  <c r="N673" i="10" s="1"/>
  <c r="M546" i="10"/>
  <c r="N546" i="10" s="1"/>
  <c r="M547" i="10"/>
  <c r="N547" i="10" s="1"/>
  <c r="M550" i="10"/>
  <c r="N550" i="10" s="1"/>
  <c r="M551" i="10"/>
  <c r="N551" i="10" s="1"/>
  <c r="M554" i="10"/>
  <c r="N554" i="10" s="1"/>
  <c r="M555" i="10"/>
  <c r="N555" i="10" s="1"/>
  <c r="M558" i="10"/>
  <c r="N558" i="10" s="1"/>
  <c r="M559" i="10"/>
  <c r="N559" i="10" s="1"/>
  <c r="M562" i="10"/>
  <c r="N562" i="10" s="1"/>
  <c r="M563" i="10"/>
  <c r="N563" i="10" s="1"/>
  <c r="M566" i="10"/>
  <c r="N566" i="10" s="1"/>
  <c r="M567" i="10"/>
  <c r="N567" i="10" s="1"/>
  <c r="M570" i="10"/>
  <c r="N570" i="10" s="1"/>
  <c r="M571" i="10"/>
  <c r="N571" i="10" s="1"/>
  <c r="M572" i="10"/>
  <c r="N572" i="10" s="1"/>
  <c r="M573" i="10"/>
  <c r="N573" i="10" s="1"/>
  <c r="M574" i="10"/>
  <c r="N574" i="10" s="1"/>
  <c r="M575" i="10"/>
  <c r="N575" i="10" s="1"/>
  <c r="M579" i="10"/>
  <c r="N579" i="10" s="1"/>
  <c r="M583" i="10"/>
  <c r="N583" i="10" s="1"/>
  <c r="M587" i="10"/>
  <c r="N587" i="10" s="1"/>
  <c r="M591" i="10"/>
  <c r="N591" i="10" s="1"/>
  <c r="M595" i="10"/>
  <c r="N595" i="10" s="1"/>
  <c r="M599" i="10"/>
  <c r="N599" i="10" s="1"/>
  <c r="M603" i="10"/>
  <c r="N603" i="10" s="1"/>
  <c r="M607" i="10"/>
  <c r="N607" i="10" s="1"/>
  <c r="M611" i="10"/>
  <c r="N611" i="10" s="1"/>
  <c r="M615" i="10"/>
  <c r="N615" i="10" s="1"/>
  <c r="M619" i="10"/>
  <c r="N619" i="10" s="1"/>
  <c r="M623" i="10"/>
  <c r="N623" i="10" s="1"/>
  <c r="M627" i="10"/>
  <c r="N627" i="10" s="1"/>
  <c r="M631" i="10"/>
  <c r="N631" i="10" s="1"/>
  <c r="M635" i="10"/>
  <c r="N635" i="10" s="1"/>
  <c r="M639" i="10"/>
  <c r="N639" i="10" s="1"/>
  <c r="M643" i="10"/>
  <c r="N643" i="10" s="1"/>
  <c r="M647" i="10"/>
  <c r="N647" i="10" s="1"/>
  <c r="M651" i="10"/>
  <c r="N651" i="10" s="1"/>
  <c r="M655" i="10"/>
  <c r="N655" i="10" s="1"/>
  <c r="M663" i="10"/>
  <c r="N663" i="10" s="1"/>
  <c r="M671" i="10"/>
  <c r="N671" i="10" s="1"/>
  <c r="M710" i="10"/>
  <c r="N710" i="10" s="1"/>
  <c r="M714" i="10"/>
  <c r="N714" i="10" s="1"/>
  <c r="M718" i="10"/>
  <c r="N718" i="10" s="1"/>
  <c r="M722" i="10"/>
  <c r="N722" i="10" s="1"/>
  <c r="M578" i="10"/>
  <c r="N578" i="10" s="1"/>
  <c r="M582" i="10"/>
  <c r="N582" i="10" s="1"/>
  <c r="M586" i="10"/>
  <c r="N586" i="10" s="1"/>
  <c r="M590" i="10"/>
  <c r="N590" i="10" s="1"/>
  <c r="M594" i="10"/>
  <c r="N594" i="10" s="1"/>
  <c r="M598" i="10"/>
  <c r="N598" i="10" s="1"/>
  <c r="M602" i="10"/>
  <c r="N602" i="10" s="1"/>
  <c r="M606" i="10"/>
  <c r="N606" i="10" s="1"/>
  <c r="M610" i="10"/>
  <c r="N610" i="10" s="1"/>
  <c r="M614" i="10"/>
  <c r="N614" i="10" s="1"/>
  <c r="M618" i="10"/>
  <c r="N618" i="10" s="1"/>
  <c r="M622" i="10"/>
  <c r="N622" i="10" s="1"/>
  <c r="M626" i="10"/>
  <c r="N626" i="10" s="1"/>
  <c r="M630" i="10"/>
  <c r="N630" i="10" s="1"/>
  <c r="M634" i="10"/>
  <c r="N634" i="10" s="1"/>
  <c r="M638" i="10"/>
  <c r="N638" i="10" s="1"/>
  <c r="M642" i="10"/>
  <c r="N642" i="10" s="1"/>
  <c r="M646" i="10"/>
  <c r="N646" i="10" s="1"/>
  <c r="M650" i="10"/>
  <c r="N650" i="10" s="1"/>
  <c r="M654" i="10"/>
  <c r="N654" i="10" s="1"/>
  <c r="M661" i="10"/>
  <c r="N661" i="10" s="1"/>
  <c r="M662" i="10"/>
  <c r="N662" i="10" s="1"/>
  <c r="M669" i="10"/>
  <c r="N669" i="10" s="1"/>
  <c r="M670" i="10"/>
  <c r="N670" i="10" s="1"/>
  <c r="M548" i="10"/>
  <c r="N548" i="10" s="1"/>
  <c r="M552" i="10"/>
  <c r="N552" i="10" s="1"/>
  <c r="M556" i="10"/>
  <c r="N556" i="10" s="1"/>
  <c r="M560" i="10"/>
  <c r="N560" i="10" s="1"/>
  <c r="M564" i="10"/>
  <c r="N564" i="10" s="1"/>
  <c r="M568" i="10"/>
  <c r="N568" i="10" s="1"/>
  <c r="M653" i="10"/>
  <c r="N653" i="10" s="1"/>
  <c r="M688" i="10"/>
  <c r="N688" i="10" s="1"/>
  <c r="M692" i="10"/>
  <c r="N692" i="10" s="1"/>
  <c r="M696" i="10"/>
  <c r="N696" i="10" s="1"/>
  <c r="M700" i="10"/>
  <c r="N700" i="10" s="1"/>
  <c r="M704" i="10"/>
  <c r="N704" i="10" s="1"/>
  <c r="M708" i="10"/>
  <c r="N708" i="10" s="1"/>
  <c r="M712" i="10"/>
  <c r="N712" i="10" s="1"/>
  <c r="M716" i="10"/>
  <c r="N716" i="10" s="1"/>
  <c r="M720" i="10"/>
  <c r="N720" i="10" s="1"/>
  <c r="M724" i="10"/>
  <c r="N724" i="10" s="1"/>
  <c r="M728" i="10"/>
  <c r="N728" i="10" s="1"/>
  <c r="M726" i="10"/>
  <c r="N726" i="10" s="1"/>
  <c r="M750" i="10"/>
  <c r="N750" i="10" s="1"/>
  <c r="M758" i="10"/>
  <c r="N758" i="10" s="1"/>
  <c r="M766" i="10"/>
  <c r="N766" i="10" s="1"/>
  <c r="M774" i="10"/>
  <c r="N774" i="10" s="1"/>
  <c r="M782" i="10"/>
  <c r="N782" i="10" s="1"/>
  <c r="M790" i="10"/>
  <c r="N790" i="10" s="1"/>
  <c r="M798" i="10"/>
  <c r="N798" i="10" s="1"/>
  <c r="M756" i="10"/>
  <c r="N756" i="10" s="1"/>
  <c r="M764" i="10"/>
  <c r="N764" i="10" s="1"/>
  <c r="M772" i="10"/>
  <c r="N772" i="10" s="1"/>
  <c r="M780" i="10"/>
  <c r="N780" i="10" s="1"/>
  <c r="M788" i="10"/>
  <c r="N788" i="10" s="1"/>
  <c r="M796" i="10"/>
  <c r="N796" i="10" s="1"/>
  <c r="M803" i="10"/>
  <c r="N803" i="10" s="1"/>
  <c r="J804" i="10"/>
  <c r="M804" i="10" s="1"/>
  <c r="N804" i="10" s="1"/>
  <c r="M754" i="10"/>
  <c r="N754" i="10" s="1"/>
  <c r="M762" i="10"/>
  <c r="N762" i="10" s="1"/>
  <c r="M770" i="10"/>
  <c r="N770" i="10" s="1"/>
  <c r="M778" i="10"/>
  <c r="N778" i="10" s="1"/>
  <c r="M786" i="10"/>
  <c r="N786" i="10" s="1"/>
  <c r="M794" i="10"/>
  <c r="N794" i="10" s="1"/>
  <c r="M802" i="10"/>
  <c r="N802" i="10" s="1"/>
  <c r="M805" i="10"/>
  <c r="N805" i="10" s="1"/>
  <c r="M810" i="10"/>
  <c r="N810" i="10" s="1"/>
  <c r="J815" i="10"/>
  <c r="M815" i="10" s="1"/>
  <c r="N815" i="10" s="1"/>
  <c r="M825" i="10"/>
  <c r="N825" i="10" s="1"/>
  <c r="M812" i="10"/>
  <c r="N812" i="10" s="1"/>
  <c r="M824" i="10"/>
  <c r="N824" i="10" s="1"/>
  <c r="M874" i="10"/>
  <c r="N874" i="10" s="1"/>
  <c r="M806" i="10"/>
  <c r="N806" i="10" s="1"/>
  <c r="M814" i="10"/>
  <c r="N814" i="10" s="1"/>
  <c r="M816" i="10"/>
  <c r="N816" i="10" s="1"/>
  <c r="M820" i="10"/>
  <c r="N820" i="10" s="1"/>
  <c r="M826" i="10"/>
  <c r="N826" i="10" s="1"/>
  <c r="M829" i="10"/>
  <c r="N829" i="10" s="1"/>
  <c r="M876" i="10"/>
  <c r="N876" i="10" s="1"/>
  <c r="M878" i="10"/>
  <c r="N878" i="10" s="1"/>
  <c r="M880" i="10"/>
  <c r="N880" i="10" s="1"/>
  <c r="M882" i="10"/>
  <c r="N882" i="10" s="1"/>
  <c r="M884" i="10"/>
  <c r="N884" i="10" s="1"/>
  <c r="M886" i="10"/>
  <c r="N886" i="10" s="1"/>
  <c r="M900" i="10"/>
  <c r="N900" i="10" s="1"/>
  <c r="M903" i="10"/>
  <c r="N903" i="10" s="1"/>
  <c r="M908" i="10"/>
  <c r="N908" i="10" s="1"/>
  <c r="M911" i="10"/>
  <c r="N911" i="10" s="1"/>
  <c r="M888" i="10"/>
  <c r="N888" i="10" s="1"/>
  <c r="M892" i="10"/>
  <c r="N892" i="10" s="1"/>
  <c r="M896" i="10"/>
  <c r="N896" i="10" s="1"/>
  <c r="M902" i="10"/>
  <c r="N902" i="10" s="1"/>
  <c r="M905" i="10"/>
  <c r="N905" i="10" s="1"/>
  <c r="M910" i="10"/>
  <c r="N910" i="10" s="1"/>
  <c r="M913" i="10"/>
  <c r="N913" i="10" s="1"/>
  <c r="M916" i="10"/>
  <c r="N916" i="10" s="1"/>
  <c r="M934" i="10"/>
  <c r="N934" i="10" s="1"/>
  <c r="M941" i="10"/>
  <c r="N941" i="10" s="1"/>
  <c r="M942" i="10"/>
  <c r="N942" i="10" s="1"/>
  <c r="M949" i="10"/>
  <c r="N949" i="10" s="1"/>
  <c r="M950" i="10"/>
  <c r="N950" i="10" s="1"/>
  <c r="M957" i="10"/>
  <c r="N957" i="10" s="1"/>
  <c r="M958" i="10"/>
  <c r="N958" i="10" s="1"/>
  <c r="M965" i="10"/>
  <c r="N965" i="10" s="1"/>
  <c r="M966" i="10"/>
  <c r="N966" i="10" s="1"/>
  <c r="M973" i="10"/>
  <c r="N973" i="10" s="1"/>
  <c r="M974" i="10"/>
  <c r="N974" i="10" s="1"/>
  <c r="M981" i="10"/>
  <c r="N981" i="10" s="1"/>
  <c r="M982" i="10"/>
  <c r="N982" i="10" s="1"/>
  <c r="M989" i="10"/>
  <c r="N989" i="10" s="1"/>
  <c r="M990" i="10"/>
  <c r="N990" i="10" s="1"/>
  <c r="M997" i="10"/>
  <c r="N997" i="10" s="1"/>
  <c r="M998" i="10"/>
  <c r="N998" i="10" s="1"/>
  <c r="M917" i="10"/>
  <c r="N917" i="10" s="1"/>
  <c r="M918" i="10"/>
  <c r="N918" i="10" s="1"/>
  <c r="M919" i="10"/>
  <c r="N919" i="10" s="1"/>
  <c r="M920" i="10"/>
  <c r="N920" i="10" s="1"/>
  <c r="M921" i="10"/>
  <c r="N921" i="10" s="1"/>
  <c r="M922" i="10"/>
  <c r="N922" i="10" s="1"/>
  <c r="M923" i="10"/>
  <c r="N923" i="10" s="1"/>
  <c r="M924" i="10"/>
  <c r="N924" i="10" s="1"/>
  <c r="M925" i="10"/>
  <c r="N925" i="10" s="1"/>
  <c r="M926" i="10"/>
  <c r="N926" i="10" s="1"/>
  <c r="M927" i="10"/>
  <c r="N927" i="10" s="1"/>
  <c r="M928" i="10"/>
  <c r="N928" i="10" s="1"/>
  <c r="M929" i="10"/>
  <c r="N929" i="10" s="1"/>
  <c r="M930" i="10"/>
  <c r="N930" i="10" s="1"/>
  <c r="M931" i="10"/>
  <c r="N931" i="10" s="1"/>
  <c r="M932" i="10"/>
  <c r="N932" i="10" s="1"/>
  <c r="M933" i="10"/>
  <c r="N933" i="10" s="1"/>
  <c r="M1001" i="10"/>
  <c r="N1001" i="10" s="1"/>
  <c r="M937" i="10"/>
  <c r="N937" i="10" s="1"/>
  <c r="M938" i="10"/>
  <c r="N938" i="10" s="1"/>
  <c r="M945" i="10"/>
  <c r="N945" i="10" s="1"/>
  <c r="M946" i="10"/>
  <c r="N946" i="10" s="1"/>
  <c r="M953" i="10"/>
  <c r="N953" i="10" s="1"/>
  <c r="M954" i="10"/>
  <c r="N954" i="10" s="1"/>
  <c r="M961" i="10"/>
  <c r="N961" i="10" s="1"/>
  <c r="M962" i="10"/>
  <c r="N962" i="10" s="1"/>
  <c r="M969" i="10"/>
  <c r="N969" i="10" s="1"/>
  <c r="M970" i="10"/>
  <c r="N970" i="10" s="1"/>
  <c r="M977" i="10"/>
  <c r="N977" i="10" s="1"/>
  <c r="M978" i="10"/>
  <c r="N978" i="10" s="1"/>
  <c r="M985" i="10"/>
  <c r="N985" i="10" s="1"/>
  <c r="M986" i="10"/>
  <c r="N986" i="10" s="1"/>
  <c r="M993" i="10"/>
  <c r="N993" i="10" s="1"/>
  <c r="M994" i="10"/>
  <c r="N994" i="10" s="1"/>
  <c r="M1000" i="10"/>
  <c r="N1000" i="10" s="1"/>
  <c r="M999" i="10"/>
  <c r="N999" i="10" s="1"/>
  <c r="M116" i="9"/>
  <c r="N116" i="9" s="1"/>
  <c r="M651" i="9"/>
  <c r="N651" i="9" s="1"/>
  <c r="M812" i="9"/>
  <c r="N812" i="9" s="1"/>
  <c r="M828" i="9"/>
  <c r="N828" i="9" s="1"/>
  <c r="M836" i="9"/>
  <c r="N836" i="9" s="1"/>
  <c r="M996" i="9"/>
  <c r="N996" i="9" s="1"/>
  <c r="M998" i="9"/>
  <c r="N998" i="9" s="1"/>
  <c r="M1000" i="9"/>
  <c r="N1000" i="9" s="1"/>
  <c r="M176" i="9"/>
  <c r="N176" i="9" s="1"/>
  <c r="M180" i="9"/>
  <c r="N180" i="9" s="1"/>
  <c r="M530" i="9"/>
  <c r="N530" i="9" s="1"/>
  <c r="M532" i="9"/>
  <c r="N532" i="9" s="1"/>
  <c r="M548" i="9"/>
  <c r="N548" i="9" s="1"/>
  <c r="M144" i="9"/>
  <c r="N144" i="9" s="1"/>
  <c r="M759" i="9"/>
  <c r="N759" i="9" s="1"/>
  <c r="M775" i="9"/>
  <c r="N775" i="9" s="1"/>
  <c r="M789" i="9"/>
  <c r="N789" i="9" s="1"/>
  <c r="M888" i="9"/>
  <c r="N888" i="9" s="1"/>
  <c r="M896" i="9"/>
  <c r="N896" i="9" s="1"/>
  <c r="M914" i="9"/>
  <c r="N914" i="9" s="1"/>
  <c r="M930" i="9"/>
  <c r="N930" i="9" s="1"/>
  <c r="M946" i="9"/>
  <c r="N946" i="9" s="1"/>
  <c r="M948" i="9"/>
  <c r="N948" i="9" s="1"/>
  <c r="M950" i="9"/>
  <c r="N950" i="9" s="1"/>
  <c r="M952" i="9"/>
  <c r="N952" i="9" s="1"/>
  <c r="M954" i="9"/>
  <c r="N954" i="9" s="1"/>
  <c r="M956" i="9"/>
  <c r="N956" i="9" s="1"/>
  <c r="M958" i="9"/>
  <c r="N958" i="9" s="1"/>
  <c r="M960" i="9"/>
  <c r="N960" i="9" s="1"/>
  <c r="M962" i="9"/>
  <c r="N962" i="9" s="1"/>
  <c r="M964" i="9"/>
  <c r="N964" i="9" s="1"/>
  <c r="M966" i="9"/>
  <c r="N966" i="9" s="1"/>
  <c r="M968" i="9"/>
  <c r="N968" i="9" s="1"/>
  <c r="M970" i="9"/>
  <c r="N970" i="9" s="1"/>
  <c r="M972" i="9"/>
  <c r="N972" i="9" s="1"/>
  <c r="M974" i="9"/>
  <c r="N974" i="9" s="1"/>
  <c r="M976" i="9"/>
  <c r="N976" i="9" s="1"/>
  <c r="M978" i="9"/>
  <c r="N978" i="9" s="1"/>
  <c r="M980" i="9"/>
  <c r="N980" i="9" s="1"/>
  <c r="M982" i="9"/>
  <c r="N982" i="9" s="1"/>
  <c r="M984" i="9"/>
  <c r="N984" i="9" s="1"/>
  <c r="M986" i="9"/>
  <c r="N986" i="9" s="1"/>
  <c r="M988" i="9"/>
  <c r="N988" i="9" s="1"/>
  <c r="M990" i="9"/>
  <c r="N990" i="9" s="1"/>
  <c r="M992" i="9"/>
  <c r="N992" i="9" s="1"/>
  <c r="M994" i="9"/>
  <c r="N994" i="9" s="1"/>
  <c r="M208" i="9"/>
  <c r="N208" i="9" s="1"/>
  <c r="M659" i="9"/>
  <c r="N659" i="9" s="1"/>
  <c r="M671" i="9"/>
  <c r="N671" i="9" s="1"/>
  <c r="M675" i="9"/>
  <c r="N675" i="9" s="1"/>
  <c r="M848" i="9"/>
  <c r="N848" i="9" s="1"/>
  <c r="M852" i="9"/>
  <c r="N852" i="9" s="1"/>
  <c r="M860" i="9"/>
  <c r="N860" i="9" s="1"/>
  <c r="M195" i="9"/>
  <c r="N195" i="9" s="1"/>
  <c r="M203" i="9"/>
  <c r="N203" i="9" s="1"/>
  <c r="M240" i="9"/>
  <c r="N240" i="9" s="1"/>
  <c r="M244" i="9"/>
  <c r="N244" i="9" s="1"/>
  <c r="M256" i="9"/>
  <c r="N256" i="9" s="1"/>
  <c r="M260" i="9"/>
  <c r="N260" i="9" s="1"/>
  <c r="M587" i="9"/>
  <c r="N587" i="9" s="1"/>
  <c r="M703" i="9"/>
  <c r="N703" i="9" s="1"/>
  <c r="M707" i="9"/>
  <c r="N707" i="9" s="1"/>
  <c r="M715" i="9"/>
  <c r="N715" i="9" s="1"/>
  <c r="M752" i="9"/>
  <c r="N752" i="9" s="1"/>
  <c r="M44" i="9"/>
  <c r="N44" i="9" s="1"/>
  <c r="M46" i="9"/>
  <c r="N46" i="9" s="1"/>
  <c r="M50" i="9"/>
  <c r="N50" i="9" s="1"/>
  <c r="M131" i="9"/>
  <c r="N131" i="9" s="1"/>
  <c r="M227" i="9"/>
  <c r="N227" i="9" s="1"/>
  <c r="M235" i="9"/>
  <c r="N235" i="9" s="1"/>
  <c r="M607" i="9"/>
  <c r="N607" i="9" s="1"/>
  <c r="M619" i="9"/>
  <c r="N619" i="9" s="1"/>
  <c r="M719" i="9"/>
  <c r="N719" i="9" s="1"/>
  <c r="M723" i="9"/>
  <c r="N723" i="9" s="1"/>
  <c r="M727" i="9"/>
  <c r="N727" i="9" s="1"/>
  <c r="M729" i="9"/>
  <c r="N729" i="9" s="1"/>
  <c r="M731" i="9"/>
  <c r="N731" i="9" s="1"/>
  <c r="M733" i="9"/>
  <c r="N733" i="9" s="1"/>
  <c r="M735" i="9"/>
  <c r="N735" i="9" s="1"/>
  <c r="M737" i="9"/>
  <c r="N737" i="9" s="1"/>
  <c r="M148" i="9"/>
  <c r="N148" i="9" s="1"/>
  <c r="M536" i="9"/>
  <c r="N536" i="9" s="1"/>
  <c r="M544" i="9"/>
  <c r="N544" i="9" s="1"/>
  <c r="M618" i="9"/>
  <c r="N618" i="9" s="1"/>
  <c r="M859" i="9"/>
  <c r="N859" i="9" s="1"/>
  <c r="M4" i="9"/>
  <c r="N4" i="9" s="1"/>
  <c r="M6" i="9"/>
  <c r="N6" i="9" s="1"/>
  <c r="M10" i="9"/>
  <c r="N10" i="9" s="1"/>
  <c r="M108" i="9"/>
  <c r="N108" i="9" s="1"/>
  <c r="M188" i="9"/>
  <c r="N188" i="9" s="1"/>
  <c r="M247" i="9"/>
  <c r="N247" i="9" s="1"/>
  <c r="M492" i="9"/>
  <c r="N492" i="9" s="1"/>
  <c r="M494" i="9"/>
  <c r="N494" i="9" s="1"/>
  <c r="M570" i="9"/>
  <c r="N570" i="9" s="1"/>
  <c r="M622" i="9"/>
  <c r="N622" i="9" s="1"/>
  <c r="M654" i="9"/>
  <c r="N654" i="9" s="1"/>
  <c r="M756" i="9"/>
  <c r="N756" i="9" s="1"/>
  <c r="M12" i="9"/>
  <c r="N12" i="9" s="1"/>
  <c r="M14" i="9"/>
  <c r="N14" i="9" s="1"/>
  <c r="M18" i="9"/>
  <c r="N18" i="9" s="1"/>
  <c r="M20" i="9"/>
  <c r="N20" i="9" s="1"/>
  <c r="M22" i="9"/>
  <c r="N22" i="9" s="1"/>
  <c r="M26" i="9"/>
  <c r="N26" i="9" s="1"/>
  <c r="M76" i="9"/>
  <c r="N76" i="9" s="1"/>
  <c r="M78" i="9"/>
  <c r="N78" i="9" s="1"/>
  <c r="M82" i="9"/>
  <c r="N82" i="9" s="1"/>
  <c r="M163" i="9"/>
  <c r="N163" i="9" s="1"/>
  <c r="M259" i="9"/>
  <c r="N259" i="9" s="1"/>
  <c r="M263" i="9"/>
  <c r="N263" i="9" s="1"/>
  <c r="M264" i="9"/>
  <c r="N264" i="9" s="1"/>
  <c r="M508" i="9"/>
  <c r="N508" i="9" s="1"/>
  <c r="M510" i="9"/>
  <c r="N510" i="9" s="1"/>
  <c r="M655" i="9"/>
  <c r="N655" i="9" s="1"/>
  <c r="M687" i="9"/>
  <c r="N687" i="9" s="1"/>
  <c r="M711" i="9"/>
  <c r="N711" i="9" s="1"/>
  <c r="M743" i="9"/>
  <c r="N743" i="9" s="1"/>
  <c r="M745" i="9"/>
  <c r="N745" i="9" s="1"/>
  <c r="M747" i="9"/>
  <c r="N747" i="9" s="1"/>
  <c r="M749" i="9"/>
  <c r="N749" i="9" s="1"/>
  <c r="M751" i="9"/>
  <c r="N751" i="9" s="1"/>
  <c r="M768" i="9"/>
  <c r="N768" i="9" s="1"/>
  <c r="M780" i="9"/>
  <c r="N780" i="9" s="1"/>
  <c r="M784" i="9"/>
  <c r="N784" i="9" s="1"/>
  <c r="M788" i="9"/>
  <c r="N788" i="9" s="1"/>
  <c r="M795" i="9"/>
  <c r="N795" i="9" s="1"/>
  <c r="M816" i="9"/>
  <c r="N816" i="9" s="1"/>
  <c r="M876" i="9"/>
  <c r="N876" i="9" s="1"/>
  <c r="M880" i="9"/>
  <c r="N880" i="9" s="1"/>
  <c r="M884" i="9"/>
  <c r="N884" i="9" s="1"/>
  <c r="M887" i="9"/>
  <c r="N887" i="9" s="1"/>
  <c r="M891" i="9"/>
  <c r="N891" i="9" s="1"/>
  <c r="M927" i="9"/>
  <c r="N927" i="9" s="1"/>
  <c r="M931" i="9"/>
  <c r="N931" i="9" s="1"/>
  <c r="M212" i="9"/>
  <c r="N212" i="9" s="1"/>
  <c r="I252" i="9"/>
  <c r="J252" i="9" s="1"/>
  <c r="M52" i="9"/>
  <c r="N52" i="9" s="1"/>
  <c r="M54" i="9"/>
  <c r="N54" i="9" s="1"/>
  <c r="M58" i="9"/>
  <c r="N58" i="9" s="1"/>
  <c r="M84" i="9"/>
  <c r="N84" i="9" s="1"/>
  <c r="M86" i="9"/>
  <c r="N86" i="9" s="1"/>
  <c r="M90" i="9"/>
  <c r="N90" i="9" s="1"/>
  <c r="M135" i="9"/>
  <c r="N135" i="9" s="1"/>
  <c r="M151" i="9"/>
  <c r="N151" i="9" s="1"/>
  <c r="M168" i="9"/>
  <c r="N168" i="9" s="1"/>
  <c r="M220" i="9"/>
  <c r="N220" i="9" s="1"/>
  <c r="M28" i="9"/>
  <c r="N28" i="9" s="1"/>
  <c r="M30" i="9"/>
  <c r="N30" i="9" s="1"/>
  <c r="M34" i="9"/>
  <c r="N34" i="9" s="1"/>
  <c r="M60" i="9"/>
  <c r="N60" i="9" s="1"/>
  <c r="M62" i="9"/>
  <c r="N62" i="9" s="1"/>
  <c r="M66" i="9"/>
  <c r="N66" i="9" s="1"/>
  <c r="M92" i="9"/>
  <c r="N92" i="9" s="1"/>
  <c r="M94" i="9"/>
  <c r="N94" i="9" s="1"/>
  <c r="M98" i="9"/>
  <c r="N98" i="9" s="1"/>
  <c r="M112" i="9"/>
  <c r="N112" i="9" s="1"/>
  <c r="M119" i="9"/>
  <c r="N119" i="9" s="1"/>
  <c r="M124" i="9"/>
  <c r="N124" i="9" s="1"/>
  <c r="M128" i="9"/>
  <c r="N128" i="9" s="1"/>
  <c r="M132" i="9"/>
  <c r="N132" i="9" s="1"/>
  <c r="M156" i="9"/>
  <c r="N156" i="9" s="1"/>
  <c r="M268" i="9"/>
  <c r="N268" i="9" s="1"/>
  <c r="J875" i="9"/>
  <c r="M875" i="9" s="1"/>
  <c r="N875" i="9" s="1"/>
  <c r="M36" i="9"/>
  <c r="N36" i="9" s="1"/>
  <c r="M38" i="9"/>
  <c r="N38" i="9" s="1"/>
  <c r="M42" i="9"/>
  <c r="N42" i="9" s="1"/>
  <c r="M68" i="9"/>
  <c r="N68" i="9" s="1"/>
  <c r="M70" i="9"/>
  <c r="N70" i="9" s="1"/>
  <c r="M74" i="9"/>
  <c r="N74" i="9" s="1"/>
  <c r="M100" i="9"/>
  <c r="N100" i="9" s="1"/>
  <c r="M102" i="9"/>
  <c r="N102" i="9" s="1"/>
  <c r="M106" i="9"/>
  <c r="N106" i="9" s="1"/>
  <c r="M500" i="9"/>
  <c r="N500" i="9" s="1"/>
  <c r="M502" i="9"/>
  <c r="N502" i="9" s="1"/>
  <c r="M528" i="9"/>
  <c r="N528" i="9" s="1"/>
  <c r="M538" i="9"/>
  <c r="N538" i="9" s="1"/>
  <c r="M540" i="9"/>
  <c r="N540" i="9" s="1"/>
  <c r="M555" i="9"/>
  <c r="N555" i="9" s="1"/>
  <c r="M583" i="9"/>
  <c r="N583" i="9" s="1"/>
  <c r="M586" i="9"/>
  <c r="N586" i="9" s="1"/>
  <c r="M595" i="9"/>
  <c r="N595" i="9" s="1"/>
  <c r="M599" i="9"/>
  <c r="N599" i="9" s="1"/>
  <c r="M602" i="9"/>
  <c r="N602" i="9" s="1"/>
  <c r="M647" i="9"/>
  <c r="N647" i="9" s="1"/>
  <c r="M650" i="9"/>
  <c r="N650" i="9" s="1"/>
  <c r="M664" i="9"/>
  <c r="N664" i="9" s="1"/>
  <c r="M694" i="9"/>
  <c r="N694" i="9" s="1"/>
  <c r="M701" i="9"/>
  <c r="N701" i="9" s="1"/>
  <c r="M705" i="9"/>
  <c r="N705" i="9" s="1"/>
  <c r="M709" i="9"/>
  <c r="N709" i="9" s="1"/>
  <c r="M713" i="9"/>
  <c r="N713" i="9" s="1"/>
  <c r="M717" i="9"/>
  <c r="N717" i="9" s="1"/>
  <c r="M721" i="9"/>
  <c r="N721" i="9" s="1"/>
  <c r="M550" i="9"/>
  <c r="N550" i="9" s="1"/>
  <c r="M554" i="9"/>
  <c r="N554" i="9" s="1"/>
  <c r="M566" i="9"/>
  <c r="N566" i="9" s="1"/>
  <c r="M578" i="9"/>
  <c r="N578" i="9" s="1"/>
  <c r="M594" i="9"/>
  <c r="N594" i="9" s="1"/>
  <c r="M614" i="9"/>
  <c r="N614" i="9" s="1"/>
  <c r="M139" i="9"/>
  <c r="N139" i="9" s="1"/>
  <c r="M171" i="9"/>
  <c r="N171" i="9" s="1"/>
  <c r="M215" i="9"/>
  <c r="N215" i="9" s="1"/>
  <c r="M224" i="9"/>
  <c r="N224" i="9" s="1"/>
  <c r="M228" i="9"/>
  <c r="N228" i="9" s="1"/>
  <c r="M232" i="9"/>
  <c r="N232" i="9" s="1"/>
  <c r="M236" i="9"/>
  <c r="N236" i="9" s="1"/>
  <c r="M272" i="9"/>
  <c r="N272" i="9" s="1"/>
  <c r="M276" i="9"/>
  <c r="N276" i="9" s="1"/>
  <c r="M484" i="9"/>
  <c r="N484" i="9" s="1"/>
  <c r="M486" i="9"/>
  <c r="N486" i="9" s="1"/>
  <c r="M516" i="9"/>
  <c r="N516" i="9" s="1"/>
  <c r="M518" i="9"/>
  <c r="N518" i="9" s="1"/>
  <c r="M611" i="9"/>
  <c r="N611" i="9" s="1"/>
  <c r="M623" i="9"/>
  <c r="N623" i="9" s="1"/>
  <c r="M663" i="9"/>
  <c r="N663" i="9" s="1"/>
  <c r="M666" i="9"/>
  <c r="N666" i="9" s="1"/>
  <c r="M670" i="9"/>
  <c r="N670" i="9" s="1"/>
  <c r="M686" i="9"/>
  <c r="N686" i="9" s="1"/>
  <c r="M693" i="9"/>
  <c r="N693" i="9" s="1"/>
  <c r="M725" i="9"/>
  <c r="N725" i="9" s="1"/>
  <c r="M739" i="9"/>
  <c r="N739" i="9" s="1"/>
  <c r="M741" i="9"/>
  <c r="N741" i="9" s="1"/>
  <c r="M772" i="9"/>
  <c r="N772" i="9" s="1"/>
  <c r="M796" i="9"/>
  <c r="N796" i="9" s="1"/>
  <c r="M803" i="9"/>
  <c r="N803" i="9" s="1"/>
  <c r="M815" i="9"/>
  <c r="N815" i="9" s="1"/>
  <c r="M832" i="9"/>
  <c r="N832" i="9" s="1"/>
  <c r="M843" i="9"/>
  <c r="N843" i="9" s="1"/>
  <c r="M863" i="9"/>
  <c r="N863" i="9" s="1"/>
  <c r="M867" i="9"/>
  <c r="N867" i="9" s="1"/>
  <c r="M892" i="9"/>
  <c r="N892" i="9" s="1"/>
  <c r="M907" i="9"/>
  <c r="N907" i="9" s="1"/>
  <c r="M921" i="9"/>
  <c r="N921" i="9" s="1"/>
  <c r="M923" i="9"/>
  <c r="N923" i="9" s="1"/>
  <c r="M943" i="9"/>
  <c r="N943" i="9" s="1"/>
  <c r="M172" i="9"/>
  <c r="N172" i="9" s="1"/>
  <c r="I683" i="9"/>
  <c r="J683" i="9" s="1"/>
  <c r="I827" i="9"/>
  <c r="J827" i="9" s="1"/>
  <c r="I919" i="9"/>
  <c r="J919" i="9" s="1"/>
  <c r="M136" i="9"/>
  <c r="N136" i="9" s="1"/>
  <c r="I524" i="9"/>
  <c r="J524" i="9" s="1"/>
  <c r="I639" i="9"/>
  <c r="J639" i="9" s="1"/>
  <c r="M639" i="9" s="1"/>
  <c r="N639" i="9" s="1"/>
  <c r="M160" i="9"/>
  <c r="N160" i="9" s="1"/>
  <c r="M164" i="9"/>
  <c r="N164" i="9" s="1"/>
  <c r="M183" i="9"/>
  <c r="N183" i="9" s="1"/>
  <c r="M192" i="9"/>
  <c r="N192" i="9" s="1"/>
  <c r="M196" i="9"/>
  <c r="N196" i="9" s="1"/>
  <c r="M200" i="9"/>
  <c r="N200" i="9" s="1"/>
  <c r="M204" i="9"/>
  <c r="N204" i="9" s="1"/>
  <c r="I562" i="9"/>
  <c r="J562" i="9" s="1"/>
  <c r="I140" i="9"/>
  <c r="J140" i="9" s="1"/>
  <c r="I690" i="9"/>
  <c r="J690" i="9" s="1"/>
  <c r="M120" i="9"/>
  <c r="N120" i="9" s="1"/>
  <c r="M152" i="9"/>
  <c r="N152" i="9" s="1"/>
  <c r="M167" i="9"/>
  <c r="N167" i="9" s="1"/>
  <c r="M184" i="9"/>
  <c r="N184" i="9" s="1"/>
  <c r="M199" i="9"/>
  <c r="N199" i="9" s="1"/>
  <c r="M216" i="9"/>
  <c r="N216" i="9" s="1"/>
  <c r="M231" i="9"/>
  <c r="N231" i="9" s="1"/>
  <c r="M248" i="9"/>
  <c r="N248" i="9" s="1"/>
  <c r="M255" i="9"/>
  <c r="N255" i="9" s="1"/>
  <c r="M271" i="9"/>
  <c r="N271" i="9" s="1"/>
  <c r="M482" i="9"/>
  <c r="N482" i="9" s="1"/>
  <c r="M490" i="9"/>
  <c r="N490" i="9" s="1"/>
  <c r="M498" i="9"/>
  <c r="N498" i="9" s="1"/>
  <c r="M506" i="9"/>
  <c r="N506" i="9" s="1"/>
  <c r="M514" i="9"/>
  <c r="N514" i="9" s="1"/>
  <c r="M522" i="9"/>
  <c r="N522" i="9" s="1"/>
  <c r="M574" i="9"/>
  <c r="N574" i="9" s="1"/>
  <c r="I591" i="9"/>
  <c r="J591" i="9" s="1"/>
  <c r="M626" i="9"/>
  <c r="N626" i="9" s="1"/>
  <c r="I638" i="9"/>
  <c r="J638" i="9" s="1"/>
  <c r="M658" i="9"/>
  <c r="N658" i="9" s="1"/>
  <c r="M8" i="9"/>
  <c r="N8" i="9" s="1"/>
  <c r="M16" i="9"/>
  <c r="N16" i="9" s="1"/>
  <c r="M24" i="9"/>
  <c r="N24" i="9" s="1"/>
  <c r="M32" i="9"/>
  <c r="N32" i="9" s="1"/>
  <c r="M40" i="9"/>
  <c r="N40" i="9" s="1"/>
  <c r="M48" i="9"/>
  <c r="N48" i="9" s="1"/>
  <c r="M56" i="9"/>
  <c r="N56" i="9" s="1"/>
  <c r="M64" i="9"/>
  <c r="N64" i="9" s="1"/>
  <c r="M72" i="9"/>
  <c r="N72" i="9" s="1"/>
  <c r="M80" i="9"/>
  <c r="N80" i="9" s="1"/>
  <c r="M88" i="9"/>
  <c r="N88" i="9" s="1"/>
  <c r="M96" i="9"/>
  <c r="N96" i="9" s="1"/>
  <c r="M104" i="9"/>
  <c r="N104" i="9" s="1"/>
  <c r="M115" i="9"/>
  <c r="N115" i="9" s="1"/>
  <c r="M123" i="9"/>
  <c r="N123" i="9" s="1"/>
  <c r="M147" i="9"/>
  <c r="N147" i="9" s="1"/>
  <c r="M155" i="9"/>
  <c r="N155" i="9" s="1"/>
  <c r="M179" i="9"/>
  <c r="N179" i="9" s="1"/>
  <c r="M187" i="9"/>
  <c r="N187" i="9" s="1"/>
  <c r="M211" i="9"/>
  <c r="N211" i="9" s="1"/>
  <c r="M219" i="9"/>
  <c r="N219" i="9" s="1"/>
  <c r="M243" i="9"/>
  <c r="N243" i="9" s="1"/>
  <c r="M251" i="9"/>
  <c r="N251" i="9" s="1"/>
  <c r="M267" i="9"/>
  <c r="N267" i="9" s="1"/>
  <c r="M488" i="9"/>
  <c r="N488" i="9" s="1"/>
  <c r="M496" i="9"/>
  <c r="N496" i="9" s="1"/>
  <c r="M504" i="9"/>
  <c r="N504" i="9" s="1"/>
  <c r="M512" i="9"/>
  <c r="N512" i="9" s="1"/>
  <c r="M520" i="9"/>
  <c r="N520" i="9" s="1"/>
  <c r="M551" i="9"/>
  <c r="N551" i="9" s="1"/>
  <c r="M575" i="9"/>
  <c r="N575" i="9" s="1"/>
  <c r="M606" i="9"/>
  <c r="N606" i="9" s="1"/>
  <c r="M805" i="9"/>
  <c r="N805" i="9" s="1"/>
  <c r="M568" i="9"/>
  <c r="N568" i="9" s="1"/>
  <c r="M598" i="9"/>
  <c r="N598" i="9" s="1"/>
  <c r="M610" i="9"/>
  <c r="N610" i="9" s="1"/>
  <c r="M627" i="9"/>
  <c r="N627" i="9" s="1"/>
  <c r="M631" i="9"/>
  <c r="N631" i="9" s="1"/>
  <c r="M643" i="9"/>
  <c r="N643" i="9" s="1"/>
  <c r="M646" i="9"/>
  <c r="N646" i="9" s="1"/>
  <c r="M679" i="9"/>
  <c r="N679" i="9" s="1"/>
  <c r="M696" i="9"/>
  <c r="N696" i="9" s="1"/>
  <c r="M590" i="9"/>
  <c r="N590" i="9" s="1"/>
  <c r="M600" i="9"/>
  <c r="N600" i="9" s="1"/>
  <c r="M630" i="9"/>
  <c r="N630" i="9" s="1"/>
  <c r="M634" i="9"/>
  <c r="N634" i="9" s="1"/>
  <c r="M642" i="9"/>
  <c r="N642" i="9" s="1"/>
  <c r="M678" i="9"/>
  <c r="N678" i="9" s="1"/>
  <c r="M682" i="9"/>
  <c r="N682" i="9" s="1"/>
  <c r="M698" i="9"/>
  <c r="N698" i="9" s="1"/>
  <c r="M699" i="9"/>
  <c r="N699" i="9" s="1"/>
  <c r="M764" i="9"/>
  <c r="N764" i="9" s="1"/>
  <c r="M811" i="9"/>
  <c r="N811" i="9" s="1"/>
  <c r="M869" i="9"/>
  <c r="N869" i="9" s="1"/>
  <c r="M910" i="9"/>
  <c r="N910" i="9" s="1"/>
  <c r="M912" i="9"/>
  <c r="N912" i="9" s="1"/>
  <c r="M526" i="9"/>
  <c r="N526" i="9" s="1"/>
  <c r="M534" i="9"/>
  <c r="N534" i="9" s="1"/>
  <c r="M542" i="9"/>
  <c r="N542" i="9" s="1"/>
  <c r="M563" i="9"/>
  <c r="N563" i="9" s="1"/>
  <c r="M567" i="9"/>
  <c r="N567" i="9" s="1"/>
  <c r="M579" i="9"/>
  <c r="N579" i="9" s="1"/>
  <c r="M582" i="9"/>
  <c r="N582" i="9" s="1"/>
  <c r="M615" i="9"/>
  <c r="N615" i="9" s="1"/>
  <c r="M632" i="9"/>
  <c r="N632" i="9" s="1"/>
  <c r="M662" i="9"/>
  <c r="N662" i="9" s="1"/>
  <c r="M674" i="9"/>
  <c r="N674" i="9" s="1"/>
  <c r="M691" i="9"/>
  <c r="N691" i="9" s="1"/>
  <c r="M695" i="9"/>
  <c r="N695" i="9" s="1"/>
  <c r="M755" i="9"/>
  <c r="N755" i="9" s="1"/>
  <c r="I763" i="9"/>
  <c r="J763" i="9" s="1"/>
  <c r="M779" i="9"/>
  <c r="N779" i="9" s="1"/>
  <c r="M799" i="9"/>
  <c r="N799" i="9" s="1"/>
  <c r="M820" i="9"/>
  <c r="N820" i="9" s="1"/>
  <c r="M823" i="9"/>
  <c r="N823" i="9" s="1"/>
  <c r="M844" i="9"/>
  <c r="N844" i="9" s="1"/>
  <c r="M853" i="9"/>
  <c r="N853" i="9" s="1"/>
  <c r="M883" i="9"/>
  <c r="N883" i="9" s="1"/>
  <c r="M895" i="9"/>
  <c r="N895" i="9" s="1"/>
  <c r="M904" i="9"/>
  <c r="N904" i="9" s="1"/>
  <c r="I939" i="9"/>
  <c r="J939" i="9" s="1"/>
  <c r="M757" i="9"/>
  <c r="N757" i="9" s="1"/>
  <c r="M767" i="9"/>
  <c r="N767" i="9" s="1"/>
  <c r="M771" i="9"/>
  <c r="N771" i="9" s="1"/>
  <c r="M791" i="9"/>
  <c r="N791" i="9" s="1"/>
  <c r="M821" i="9"/>
  <c r="N821" i="9" s="1"/>
  <c r="M831" i="9"/>
  <c r="N831" i="9" s="1"/>
  <c r="M835" i="9"/>
  <c r="N835" i="9" s="1"/>
  <c r="M855" i="9"/>
  <c r="N855" i="9" s="1"/>
  <c r="M916" i="9"/>
  <c r="N916" i="9" s="1"/>
  <c r="M999" i="9"/>
  <c r="N999" i="9" s="1"/>
  <c r="M1001" i="9"/>
  <c r="N1001" i="9" s="1"/>
  <c r="M773" i="9"/>
  <c r="N773" i="9" s="1"/>
  <c r="M783" i="9"/>
  <c r="N783" i="9" s="1"/>
  <c r="M787" i="9"/>
  <c r="N787" i="9" s="1"/>
  <c r="M800" i="9"/>
  <c r="N800" i="9" s="1"/>
  <c r="M804" i="9"/>
  <c r="N804" i="9" s="1"/>
  <c r="M807" i="9"/>
  <c r="N807" i="9" s="1"/>
  <c r="M837" i="9"/>
  <c r="N837" i="9" s="1"/>
  <c r="M847" i="9"/>
  <c r="N847" i="9" s="1"/>
  <c r="M851" i="9"/>
  <c r="N851" i="9" s="1"/>
  <c r="M864" i="9"/>
  <c r="N864" i="9" s="1"/>
  <c r="M868" i="9"/>
  <c r="N868" i="9" s="1"/>
  <c r="M871" i="9"/>
  <c r="N871" i="9" s="1"/>
  <c r="M899" i="9"/>
  <c r="N899" i="9" s="1"/>
  <c r="M925" i="9"/>
  <c r="N925" i="9" s="1"/>
  <c r="M937" i="9"/>
  <c r="N937" i="9" s="1"/>
  <c r="M3" i="9"/>
  <c r="N3" i="9" s="1"/>
  <c r="M5" i="9"/>
  <c r="N5" i="9" s="1"/>
  <c r="M7" i="9"/>
  <c r="N7" i="9" s="1"/>
  <c r="M9" i="9"/>
  <c r="N9" i="9" s="1"/>
  <c r="M11" i="9"/>
  <c r="N11" i="9" s="1"/>
  <c r="M13" i="9"/>
  <c r="N13" i="9" s="1"/>
  <c r="M15" i="9"/>
  <c r="N15" i="9" s="1"/>
  <c r="M17" i="9"/>
  <c r="N17" i="9" s="1"/>
  <c r="M19" i="9"/>
  <c r="N19" i="9" s="1"/>
  <c r="M21" i="9"/>
  <c r="N21" i="9" s="1"/>
  <c r="M23" i="9"/>
  <c r="N23" i="9" s="1"/>
  <c r="M25" i="9"/>
  <c r="N25" i="9" s="1"/>
  <c r="M27" i="9"/>
  <c r="N27" i="9" s="1"/>
  <c r="M29" i="9"/>
  <c r="N29" i="9" s="1"/>
  <c r="M31" i="9"/>
  <c r="N31" i="9" s="1"/>
  <c r="M33" i="9"/>
  <c r="N33" i="9" s="1"/>
  <c r="M35" i="9"/>
  <c r="N35" i="9" s="1"/>
  <c r="M37" i="9"/>
  <c r="N37" i="9" s="1"/>
  <c r="M39" i="9"/>
  <c r="N39" i="9" s="1"/>
  <c r="M41" i="9"/>
  <c r="N41" i="9" s="1"/>
  <c r="M43" i="9"/>
  <c r="N43" i="9" s="1"/>
  <c r="M45" i="9"/>
  <c r="N45" i="9" s="1"/>
  <c r="M47" i="9"/>
  <c r="N47" i="9" s="1"/>
  <c r="M49" i="9"/>
  <c r="N49" i="9" s="1"/>
  <c r="M51" i="9"/>
  <c r="N51" i="9" s="1"/>
  <c r="M53" i="9"/>
  <c r="N53" i="9" s="1"/>
  <c r="M55" i="9"/>
  <c r="N55" i="9" s="1"/>
  <c r="M57" i="9"/>
  <c r="N57" i="9" s="1"/>
  <c r="M59" i="9"/>
  <c r="N59" i="9" s="1"/>
  <c r="M61" i="9"/>
  <c r="N61" i="9" s="1"/>
  <c r="M63" i="9"/>
  <c r="N63" i="9" s="1"/>
  <c r="M65" i="9"/>
  <c r="N65" i="9" s="1"/>
  <c r="M67" i="9"/>
  <c r="N67" i="9" s="1"/>
  <c r="M69" i="9"/>
  <c r="N69" i="9" s="1"/>
  <c r="M71" i="9"/>
  <c r="N71" i="9" s="1"/>
  <c r="M73" i="9"/>
  <c r="N73" i="9" s="1"/>
  <c r="M75" i="9"/>
  <c r="N75" i="9" s="1"/>
  <c r="M77" i="9"/>
  <c r="N77" i="9" s="1"/>
  <c r="M79" i="9"/>
  <c r="N79" i="9" s="1"/>
  <c r="M81" i="9"/>
  <c r="N81" i="9" s="1"/>
  <c r="M83" i="9"/>
  <c r="N83" i="9" s="1"/>
  <c r="M85" i="9"/>
  <c r="N85" i="9" s="1"/>
  <c r="M87" i="9"/>
  <c r="N87" i="9" s="1"/>
  <c r="M89" i="9"/>
  <c r="N89" i="9" s="1"/>
  <c r="M91" i="9"/>
  <c r="N91" i="9" s="1"/>
  <c r="M93" i="9"/>
  <c r="N93" i="9" s="1"/>
  <c r="M95" i="9"/>
  <c r="N95" i="9" s="1"/>
  <c r="M97" i="9"/>
  <c r="N97" i="9" s="1"/>
  <c r="M99" i="9"/>
  <c r="N99" i="9" s="1"/>
  <c r="M101" i="9"/>
  <c r="N101" i="9" s="1"/>
  <c r="M103" i="9"/>
  <c r="N103" i="9" s="1"/>
  <c r="M105" i="9"/>
  <c r="N105" i="9" s="1"/>
  <c r="M107" i="9"/>
  <c r="N107" i="9" s="1"/>
  <c r="M110" i="9"/>
  <c r="N110" i="9" s="1"/>
  <c r="M126" i="9"/>
  <c r="N126" i="9" s="1"/>
  <c r="M142" i="9"/>
  <c r="N142" i="9" s="1"/>
  <c r="M158" i="9"/>
  <c r="N158" i="9" s="1"/>
  <c r="M174" i="9"/>
  <c r="N174" i="9" s="1"/>
  <c r="M190" i="9"/>
  <c r="N190" i="9" s="1"/>
  <c r="M206" i="9"/>
  <c r="N206" i="9" s="1"/>
  <c r="M222" i="9"/>
  <c r="N222" i="9" s="1"/>
  <c r="M238" i="9"/>
  <c r="N238" i="9" s="1"/>
  <c r="J402" i="9"/>
  <c r="J404" i="9"/>
  <c r="M404" i="9" s="1"/>
  <c r="N404" i="9" s="1"/>
  <c r="J406" i="9"/>
  <c r="M406" i="9" s="1"/>
  <c r="N406" i="9" s="1"/>
  <c r="J408" i="9"/>
  <c r="M408" i="9" s="1"/>
  <c r="N408" i="9" s="1"/>
  <c r="J410" i="9"/>
  <c r="M410" i="9" s="1"/>
  <c r="N410" i="9" s="1"/>
  <c r="J412" i="9"/>
  <c r="M412" i="9" s="1"/>
  <c r="N412" i="9" s="1"/>
  <c r="J414" i="9"/>
  <c r="M414" i="9" s="1"/>
  <c r="N414" i="9" s="1"/>
  <c r="J416" i="9"/>
  <c r="M416" i="9" s="1"/>
  <c r="N416" i="9" s="1"/>
  <c r="J418" i="9"/>
  <c r="M418" i="9" s="1"/>
  <c r="N418" i="9" s="1"/>
  <c r="J420" i="9"/>
  <c r="M420" i="9" s="1"/>
  <c r="N420" i="9" s="1"/>
  <c r="J422" i="9"/>
  <c r="M422" i="9" s="1"/>
  <c r="N422" i="9" s="1"/>
  <c r="J424" i="9"/>
  <c r="M424" i="9" s="1"/>
  <c r="N424" i="9" s="1"/>
  <c r="J426" i="9"/>
  <c r="M426" i="9" s="1"/>
  <c r="N426" i="9" s="1"/>
  <c r="J428" i="9"/>
  <c r="M428" i="9" s="1"/>
  <c r="N428" i="9" s="1"/>
  <c r="J430" i="9"/>
  <c r="M430" i="9" s="1"/>
  <c r="N430" i="9" s="1"/>
  <c r="J432" i="9"/>
  <c r="M432" i="9" s="1"/>
  <c r="N432" i="9" s="1"/>
  <c r="J434" i="9"/>
  <c r="M434" i="9" s="1"/>
  <c r="N434" i="9" s="1"/>
  <c r="J436" i="9"/>
  <c r="M436" i="9" s="1"/>
  <c r="N436" i="9" s="1"/>
  <c r="J438" i="9"/>
  <c r="M438" i="9" s="1"/>
  <c r="N438" i="9" s="1"/>
  <c r="J440" i="9"/>
  <c r="M440" i="9" s="1"/>
  <c r="N440" i="9" s="1"/>
  <c r="J442" i="9"/>
  <c r="M442" i="9" s="1"/>
  <c r="N442" i="9" s="1"/>
  <c r="J444" i="9"/>
  <c r="M444" i="9" s="1"/>
  <c r="N444" i="9" s="1"/>
  <c r="J446" i="9"/>
  <c r="M446" i="9" s="1"/>
  <c r="N446" i="9" s="1"/>
  <c r="J448" i="9"/>
  <c r="M448" i="9" s="1"/>
  <c r="N448" i="9" s="1"/>
  <c r="J450" i="9"/>
  <c r="M450" i="9" s="1"/>
  <c r="N450" i="9" s="1"/>
  <c r="J452" i="9"/>
  <c r="M452" i="9" s="1"/>
  <c r="N452" i="9" s="1"/>
  <c r="J454" i="9"/>
  <c r="M454" i="9" s="1"/>
  <c r="N454" i="9" s="1"/>
  <c r="J456" i="9"/>
  <c r="M456" i="9" s="1"/>
  <c r="N456" i="9" s="1"/>
  <c r="J458" i="9"/>
  <c r="M458" i="9" s="1"/>
  <c r="N458" i="9" s="1"/>
  <c r="J460" i="9"/>
  <c r="M460" i="9" s="1"/>
  <c r="N460" i="9" s="1"/>
  <c r="J462" i="9"/>
  <c r="M462" i="9" s="1"/>
  <c r="N462" i="9" s="1"/>
  <c r="J464" i="9"/>
  <c r="M464" i="9" s="1"/>
  <c r="N464" i="9" s="1"/>
  <c r="J466" i="9"/>
  <c r="M466" i="9" s="1"/>
  <c r="N466" i="9" s="1"/>
  <c r="J468" i="9"/>
  <c r="M468" i="9" s="1"/>
  <c r="N468" i="9" s="1"/>
  <c r="J470" i="9"/>
  <c r="M470" i="9" s="1"/>
  <c r="N470" i="9" s="1"/>
  <c r="J472" i="9"/>
  <c r="M472" i="9" s="1"/>
  <c r="N472" i="9" s="1"/>
  <c r="J474" i="9"/>
  <c r="M474" i="9" s="1"/>
  <c r="N474" i="9" s="1"/>
  <c r="J476" i="9"/>
  <c r="M476" i="9" s="1"/>
  <c r="N476" i="9" s="1"/>
  <c r="J478" i="9"/>
  <c r="M478" i="9" s="1"/>
  <c r="N478" i="9" s="1"/>
  <c r="J480" i="9"/>
  <c r="M480" i="9" s="1"/>
  <c r="N480" i="9" s="1"/>
  <c r="I549" i="9"/>
  <c r="J549" i="9" s="1"/>
  <c r="I569" i="9"/>
  <c r="J569" i="9" s="1"/>
  <c r="J760" i="9"/>
  <c r="M760" i="9" s="1"/>
  <c r="N760" i="9" s="1"/>
  <c r="I774" i="9"/>
  <c r="J774" i="9" s="1"/>
  <c r="J824" i="9"/>
  <c r="M824" i="9" s="1"/>
  <c r="N824" i="9" s="1"/>
  <c r="I838" i="9"/>
  <c r="J838" i="9" s="1"/>
  <c r="I902" i="9"/>
  <c r="J902" i="9" s="1"/>
  <c r="M122" i="9"/>
  <c r="N122" i="9" s="1"/>
  <c r="M138" i="9"/>
  <c r="N138" i="9" s="1"/>
  <c r="M154" i="9"/>
  <c r="N154" i="9" s="1"/>
  <c r="M170" i="9"/>
  <c r="N170" i="9" s="1"/>
  <c r="M186" i="9"/>
  <c r="N186" i="9" s="1"/>
  <c r="M202" i="9"/>
  <c r="N202" i="9" s="1"/>
  <c r="M218" i="9"/>
  <c r="N218" i="9" s="1"/>
  <c r="M234" i="9"/>
  <c r="N234" i="9" s="1"/>
  <c r="M250" i="9"/>
  <c r="N250" i="9" s="1"/>
  <c r="J546" i="9"/>
  <c r="M546" i="9" s="1"/>
  <c r="N546" i="9" s="1"/>
  <c r="I601" i="9"/>
  <c r="J601" i="9" s="1"/>
  <c r="M118" i="9"/>
  <c r="N118" i="9" s="1"/>
  <c r="M134" i="9"/>
  <c r="N134" i="9" s="1"/>
  <c r="M150" i="9"/>
  <c r="N150" i="9" s="1"/>
  <c r="M166" i="9"/>
  <c r="N166" i="9" s="1"/>
  <c r="M182" i="9"/>
  <c r="N182" i="9" s="1"/>
  <c r="M198" i="9"/>
  <c r="N198" i="9" s="1"/>
  <c r="M214" i="9"/>
  <c r="N214" i="9" s="1"/>
  <c r="M230" i="9"/>
  <c r="N230" i="9" s="1"/>
  <c r="M246" i="9"/>
  <c r="N246" i="9" s="1"/>
  <c r="I545" i="9"/>
  <c r="J545" i="9" s="1"/>
  <c r="I633" i="9"/>
  <c r="J633" i="9" s="1"/>
  <c r="M2" i="9"/>
  <c r="N2" i="9" s="1"/>
  <c r="M111" i="9"/>
  <c r="N111" i="9" s="1"/>
  <c r="M114" i="9"/>
  <c r="N114" i="9" s="1"/>
  <c r="M127" i="9"/>
  <c r="N127" i="9" s="1"/>
  <c r="M130" i="9"/>
  <c r="N130" i="9" s="1"/>
  <c r="M143" i="9"/>
  <c r="N143" i="9" s="1"/>
  <c r="M146" i="9"/>
  <c r="N146" i="9" s="1"/>
  <c r="M159" i="9"/>
  <c r="N159" i="9" s="1"/>
  <c r="M162" i="9"/>
  <c r="N162" i="9" s="1"/>
  <c r="M175" i="9"/>
  <c r="N175" i="9" s="1"/>
  <c r="M178" i="9"/>
  <c r="N178" i="9" s="1"/>
  <c r="M191" i="9"/>
  <c r="N191" i="9" s="1"/>
  <c r="M194" i="9"/>
  <c r="N194" i="9" s="1"/>
  <c r="M207" i="9"/>
  <c r="N207" i="9" s="1"/>
  <c r="M210" i="9"/>
  <c r="N210" i="9" s="1"/>
  <c r="M223" i="9"/>
  <c r="N223" i="9" s="1"/>
  <c r="M226" i="9"/>
  <c r="N226" i="9" s="1"/>
  <c r="M239" i="9"/>
  <c r="N239" i="9" s="1"/>
  <c r="M242" i="9"/>
  <c r="N242" i="9" s="1"/>
  <c r="M254" i="9"/>
  <c r="N254" i="9" s="1"/>
  <c r="M258" i="9"/>
  <c r="N258" i="9" s="1"/>
  <c r="M262" i="9"/>
  <c r="N262" i="9" s="1"/>
  <c r="M266" i="9"/>
  <c r="N266" i="9" s="1"/>
  <c r="M270" i="9"/>
  <c r="N270" i="9" s="1"/>
  <c r="M274" i="9"/>
  <c r="N274" i="9" s="1"/>
  <c r="M278" i="9"/>
  <c r="N278" i="9" s="1"/>
  <c r="M280" i="9"/>
  <c r="N280" i="9" s="1"/>
  <c r="M282" i="9"/>
  <c r="N282" i="9" s="1"/>
  <c r="M284" i="9"/>
  <c r="N284" i="9" s="1"/>
  <c r="M286" i="9"/>
  <c r="N286" i="9" s="1"/>
  <c r="M288" i="9"/>
  <c r="N288" i="9" s="1"/>
  <c r="M290" i="9"/>
  <c r="N290" i="9" s="1"/>
  <c r="M292" i="9"/>
  <c r="N292" i="9" s="1"/>
  <c r="M294" i="9"/>
  <c r="N294" i="9" s="1"/>
  <c r="M296" i="9"/>
  <c r="N296" i="9" s="1"/>
  <c r="M298" i="9"/>
  <c r="N298" i="9" s="1"/>
  <c r="M300" i="9"/>
  <c r="N300" i="9" s="1"/>
  <c r="M302" i="9"/>
  <c r="N302" i="9" s="1"/>
  <c r="M304" i="9"/>
  <c r="N304" i="9" s="1"/>
  <c r="M306" i="9"/>
  <c r="N306" i="9" s="1"/>
  <c r="M308" i="9"/>
  <c r="N308" i="9" s="1"/>
  <c r="M310" i="9"/>
  <c r="N310" i="9" s="1"/>
  <c r="M312" i="9"/>
  <c r="N312" i="9" s="1"/>
  <c r="M314" i="9"/>
  <c r="N314" i="9" s="1"/>
  <c r="M316" i="9"/>
  <c r="N316" i="9" s="1"/>
  <c r="M318" i="9"/>
  <c r="N318" i="9" s="1"/>
  <c r="M320" i="9"/>
  <c r="N320" i="9" s="1"/>
  <c r="M322" i="9"/>
  <c r="N322" i="9" s="1"/>
  <c r="M324" i="9"/>
  <c r="N324" i="9" s="1"/>
  <c r="M326" i="9"/>
  <c r="N326" i="9" s="1"/>
  <c r="M328" i="9"/>
  <c r="N328" i="9" s="1"/>
  <c r="M330" i="9"/>
  <c r="N330" i="9" s="1"/>
  <c r="M332" i="9"/>
  <c r="N332" i="9" s="1"/>
  <c r="M334" i="9"/>
  <c r="N334" i="9" s="1"/>
  <c r="M336" i="9"/>
  <c r="N336" i="9" s="1"/>
  <c r="M338" i="9"/>
  <c r="N338" i="9" s="1"/>
  <c r="M340" i="9"/>
  <c r="N340" i="9" s="1"/>
  <c r="M342" i="9"/>
  <c r="N342" i="9" s="1"/>
  <c r="M344" i="9"/>
  <c r="N344" i="9" s="1"/>
  <c r="M346" i="9"/>
  <c r="N346" i="9" s="1"/>
  <c r="M348" i="9"/>
  <c r="N348" i="9" s="1"/>
  <c r="M350" i="9"/>
  <c r="N350" i="9" s="1"/>
  <c r="M352" i="9"/>
  <c r="N352" i="9" s="1"/>
  <c r="M354" i="9"/>
  <c r="N354" i="9" s="1"/>
  <c r="M356" i="9"/>
  <c r="N356" i="9" s="1"/>
  <c r="M358" i="9"/>
  <c r="N358" i="9" s="1"/>
  <c r="M360" i="9"/>
  <c r="N360" i="9" s="1"/>
  <c r="M362" i="9"/>
  <c r="N362" i="9" s="1"/>
  <c r="M364" i="9"/>
  <c r="N364" i="9" s="1"/>
  <c r="M366" i="9"/>
  <c r="N366" i="9" s="1"/>
  <c r="M368" i="9"/>
  <c r="N368" i="9" s="1"/>
  <c r="M370" i="9"/>
  <c r="N370" i="9" s="1"/>
  <c r="M372" i="9"/>
  <c r="N372" i="9" s="1"/>
  <c r="M374" i="9"/>
  <c r="N374" i="9" s="1"/>
  <c r="M376" i="9"/>
  <c r="N376" i="9" s="1"/>
  <c r="M378" i="9"/>
  <c r="N378" i="9" s="1"/>
  <c r="M380" i="9"/>
  <c r="N380" i="9" s="1"/>
  <c r="M382" i="9"/>
  <c r="N382" i="9" s="1"/>
  <c r="M384" i="9"/>
  <c r="N384" i="9" s="1"/>
  <c r="M386" i="9"/>
  <c r="N386" i="9" s="1"/>
  <c r="M388" i="9"/>
  <c r="N388" i="9" s="1"/>
  <c r="M390" i="9"/>
  <c r="N390" i="9" s="1"/>
  <c r="M392" i="9"/>
  <c r="N392" i="9" s="1"/>
  <c r="M394" i="9"/>
  <c r="N394" i="9" s="1"/>
  <c r="M396" i="9"/>
  <c r="N396" i="9" s="1"/>
  <c r="M398" i="9"/>
  <c r="N398" i="9" s="1"/>
  <c r="M400" i="9"/>
  <c r="N400" i="9" s="1"/>
  <c r="I665" i="9"/>
  <c r="J665" i="9" s="1"/>
  <c r="M491" i="9"/>
  <c r="N491" i="9" s="1"/>
  <c r="M507" i="9"/>
  <c r="N507" i="9" s="1"/>
  <c r="M523" i="9"/>
  <c r="N523" i="9" s="1"/>
  <c r="M531" i="9"/>
  <c r="N531" i="9" s="1"/>
  <c r="M539" i="9"/>
  <c r="N539" i="9" s="1"/>
  <c r="M564" i="9"/>
  <c r="N564" i="9" s="1"/>
  <c r="M596" i="9"/>
  <c r="N596" i="9" s="1"/>
  <c r="M628" i="9"/>
  <c r="N628" i="9" s="1"/>
  <c r="M660" i="9"/>
  <c r="N660" i="9" s="1"/>
  <c r="M692" i="9"/>
  <c r="N692" i="9" s="1"/>
  <c r="J776" i="9"/>
  <c r="M776" i="9" s="1"/>
  <c r="N776" i="9" s="1"/>
  <c r="I790" i="9"/>
  <c r="J790" i="9" s="1"/>
  <c r="J840" i="9"/>
  <c r="M840" i="9" s="1"/>
  <c r="N840" i="9" s="1"/>
  <c r="I854" i="9"/>
  <c r="J854" i="9" s="1"/>
  <c r="M109" i="9"/>
  <c r="N109" i="9" s="1"/>
  <c r="M113" i="9"/>
  <c r="N113" i="9" s="1"/>
  <c r="M117" i="9"/>
  <c r="N117" i="9" s="1"/>
  <c r="M121" i="9"/>
  <c r="N121" i="9" s="1"/>
  <c r="M125" i="9"/>
  <c r="N125" i="9" s="1"/>
  <c r="M129" i="9"/>
  <c r="N129" i="9" s="1"/>
  <c r="M133" i="9"/>
  <c r="N133" i="9" s="1"/>
  <c r="M137" i="9"/>
  <c r="N137" i="9" s="1"/>
  <c r="M141" i="9"/>
  <c r="N141" i="9" s="1"/>
  <c r="M145" i="9"/>
  <c r="N145" i="9" s="1"/>
  <c r="M149" i="9"/>
  <c r="N149" i="9" s="1"/>
  <c r="M153" i="9"/>
  <c r="N153" i="9" s="1"/>
  <c r="M157" i="9"/>
  <c r="N157" i="9" s="1"/>
  <c r="M161" i="9"/>
  <c r="N161" i="9" s="1"/>
  <c r="M165" i="9"/>
  <c r="N165" i="9" s="1"/>
  <c r="M169" i="9"/>
  <c r="N169" i="9" s="1"/>
  <c r="M173" i="9"/>
  <c r="N173" i="9" s="1"/>
  <c r="M177" i="9"/>
  <c r="N177" i="9" s="1"/>
  <c r="M181" i="9"/>
  <c r="N181" i="9" s="1"/>
  <c r="M185" i="9"/>
  <c r="N185" i="9" s="1"/>
  <c r="M189" i="9"/>
  <c r="N189" i="9" s="1"/>
  <c r="M193" i="9"/>
  <c r="N193" i="9" s="1"/>
  <c r="M197" i="9"/>
  <c r="N197" i="9" s="1"/>
  <c r="M201" i="9"/>
  <c r="N201" i="9" s="1"/>
  <c r="M205" i="9"/>
  <c r="N205" i="9" s="1"/>
  <c r="M209" i="9"/>
  <c r="N209" i="9" s="1"/>
  <c r="M213" i="9"/>
  <c r="N213" i="9" s="1"/>
  <c r="M217" i="9"/>
  <c r="N217" i="9" s="1"/>
  <c r="M221" i="9"/>
  <c r="N221" i="9" s="1"/>
  <c r="M225" i="9"/>
  <c r="N225" i="9" s="1"/>
  <c r="M229" i="9"/>
  <c r="N229" i="9" s="1"/>
  <c r="M233" i="9"/>
  <c r="N233" i="9" s="1"/>
  <c r="M237" i="9"/>
  <c r="N237" i="9" s="1"/>
  <c r="M241" i="9"/>
  <c r="N241" i="9" s="1"/>
  <c r="M245" i="9"/>
  <c r="N245" i="9" s="1"/>
  <c r="M249" i="9"/>
  <c r="N249" i="9" s="1"/>
  <c r="M253" i="9"/>
  <c r="N253" i="9" s="1"/>
  <c r="M257" i="9"/>
  <c r="N257" i="9" s="1"/>
  <c r="M261" i="9"/>
  <c r="N261" i="9" s="1"/>
  <c r="M265" i="9"/>
  <c r="N265" i="9" s="1"/>
  <c r="M269" i="9"/>
  <c r="N269" i="9" s="1"/>
  <c r="M273" i="9"/>
  <c r="N273" i="9" s="1"/>
  <c r="M277" i="9"/>
  <c r="N277" i="9" s="1"/>
  <c r="M552" i="9"/>
  <c r="N552" i="9" s="1"/>
  <c r="I553" i="9"/>
  <c r="J553" i="9" s="1"/>
  <c r="I557" i="9"/>
  <c r="J557" i="9" s="1"/>
  <c r="M571" i="9"/>
  <c r="N571" i="9" s="1"/>
  <c r="M584" i="9"/>
  <c r="N584" i="9" s="1"/>
  <c r="I585" i="9"/>
  <c r="J585" i="9" s="1"/>
  <c r="I589" i="9"/>
  <c r="J589" i="9" s="1"/>
  <c r="M603" i="9"/>
  <c r="N603" i="9" s="1"/>
  <c r="M616" i="9"/>
  <c r="N616" i="9" s="1"/>
  <c r="I617" i="9"/>
  <c r="J617" i="9" s="1"/>
  <c r="I621" i="9"/>
  <c r="J621" i="9" s="1"/>
  <c r="M635" i="9"/>
  <c r="N635" i="9" s="1"/>
  <c r="M648" i="9"/>
  <c r="N648" i="9" s="1"/>
  <c r="I649" i="9"/>
  <c r="J649" i="9" s="1"/>
  <c r="I653" i="9"/>
  <c r="J653" i="9" s="1"/>
  <c r="M667" i="9"/>
  <c r="N667" i="9" s="1"/>
  <c r="M680" i="9"/>
  <c r="N680" i="9" s="1"/>
  <c r="I681" i="9"/>
  <c r="J681" i="9" s="1"/>
  <c r="I685" i="9"/>
  <c r="J685" i="9" s="1"/>
  <c r="J792" i="9"/>
  <c r="M792" i="9" s="1"/>
  <c r="N792" i="9" s="1"/>
  <c r="I806" i="9"/>
  <c r="J806" i="9" s="1"/>
  <c r="J856" i="9"/>
  <c r="M856" i="9" s="1"/>
  <c r="N856" i="9" s="1"/>
  <c r="I870" i="9"/>
  <c r="J870" i="9" s="1"/>
  <c r="M483" i="9"/>
  <c r="N483" i="9" s="1"/>
  <c r="M499" i="9"/>
  <c r="N499" i="9" s="1"/>
  <c r="M515" i="9"/>
  <c r="N515" i="9" s="1"/>
  <c r="M279" i="9"/>
  <c r="N279" i="9" s="1"/>
  <c r="M281" i="9"/>
  <c r="N281" i="9" s="1"/>
  <c r="M283" i="9"/>
  <c r="N283" i="9" s="1"/>
  <c r="M285" i="9"/>
  <c r="N285" i="9" s="1"/>
  <c r="M287" i="9"/>
  <c r="N287" i="9" s="1"/>
  <c r="M289" i="9"/>
  <c r="N289" i="9" s="1"/>
  <c r="M291" i="9"/>
  <c r="N291" i="9" s="1"/>
  <c r="M293" i="9"/>
  <c r="N293" i="9" s="1"/>
  <c r="M295" i="9"/>
  <c r="N295" i="9" s="1"/>
  <c r="M297" i="9"/>
  <c r="N297" i="9" s="1"/>
  <c r="M299" i="9"/>
  <c r="N299" i="9" s="1"/>
  <c r="M301" i="9"/>
  <c r="N301" i="9" s="1"/>
  <c r="M303" i="9"/>
  <c r="N303" i="9" s="1"/>
  <c r="M305" i="9"/>
  <c r="N305" i="9" s="1"/>
  <c r="M307" i="9"/>
  <c r="N307" i="9" s="1"/>
  <c r="M309" i="9"/>
  <c r="N309" i="9" s="1"/>
  <c r="M311" i="9"/>
  <c r="N311" i="9" s="1"/>
  <c r="M313" i="9"/>
  <c r="N313" i="9" s="1"/>
  <c r="M315" i="9"/>
  <c r="N315" i="9" s="1"/>
  <c r="M317" i="9"/>
  <c r="N317" i="9" s="1"/>
  <c r="M319" i="9"/>
  <c r="N319" i="9" s="1"/>
  <c r="M321" i="9"/>
  <c r="N321" i="9" s="1"/>
  <c r="M323" i="9"/>
  <c r="N323" i="9" s="1"/>
  <c r="M325" i="9"/>
  <c r="N325" i="9" s="1"/>
  <c r="M327" i="9"/>
  <c r="N327" i="9" s="1"/>
  <c r="M329" i="9"/>
  <c r="N329" i="9" s="1"/>
  <c r="M331" i="9"/>
  <c r="N331" i="9" s="1"/>
  <c r="M333" i="9"/>
  <c r="N333" i="9" s="1"/>
  <c r="M335" i="9"/>
  <c r="N335" i="9" s="1"/>
  <c r="M337" i="9"/>
  <c r="N337" i="9" s="1"/>
  <c r="M339" i="9"/>
  <c r="N339" i="9" s="1"/>
  <c r="M341" i="9"/>
  <c r="N341" i="9" s="1"/>
  <c r="M343" i="9"/>
  <c r="N343" i="9" s="1"/>
  <c r="M345" i="9"/>
  <c r="N345" i="9" s="1"/>
  <c r="M347" i="9"/>
  <c r="N347" i="9" s="1"/>
  <c r="M349" i="9"/>
  <c r="N349" i="9" s="1"/>
  <c r="M351" i="9"/>
  <c r="N351" i="9" s="1"/>
  <c r="M353" i="9"/>
  <c r="N353" i="9" s="1"/>
  <c r="M355" i="9"/>
  <c r="N355" i="9" s="1"/>
  <c r="M357" i="9"/>
  <c r="N357" i="9" s="1"/>
  <c r="M359" i="9"/>
  <c r="N359" i="9" s="1"/>
  <c r="M361" i="9"/>
  <c r="N361" i="9" s="1"/>
  <c r="M363" i="9"/>
  <c r="N363" i="9" s="1"/>
  <c r="M365" i="9"/>
  <c r="N365" i="9" s="1"/>
  <c r="M367" i="9"/>
  <c r="N367" i="9" s="1"/>
  <c r="M369" i="9"/>
  <c r="N369" i="9" s="1"/>
  <c r="M371" i="9"/>
  <c r="N371" i="9" s="1"/>
  <c r="M373" i="9"/>
  <c r="N373" i="9" s="1"/>
  <c r="M375" i="9"/>
  <c r="N375" i="9" s="1"/>
  <c r="M377" i="9"/>
  <c r="N377" i="9" s="1"/>
  <c r="M379" i="9"/>
  <c r="N379" i="9" s="1"/>
  <c r="M381" i="9"/>
  <c r="N381" i="9" s="1"/>
  <c r="M383" i="9"/>
  <c r="N383" i="9" s="1"/>
  <c r="M385" i="9"/>
  <c r="N385" i="9" s="1"/>
  <c r="M387" i="9"/>
  <c r="N387" i="9" s="1"/>
  <c r="M389" i="9"/>
  <c r="N389" i="9" s="1"/>
  <c r="M391" i="9"/>
  <c r="N391" i="9" s="1"/>
  <c r="M393" i="9"/>
  <c r="N393" i="9" s="1"/>
  <c r="M395" i="9"/>
  <c r="N395" i="9" s="1"/>
  <c r="M397" i="9"/>
  <c r="N397" i="9" s="1"/>
  <c r="M399" i="9"/>
  <c r="N399" i="9" s="1"/>
  <c r="M401" i="9"/>
  <c r="N401" i="9" s="1"/>
  <c r="M403" i="9"/>
  <c r="N403" i="9" s="1"/>
  <c r="M405" i="9"/>
  <c r="N405" i="9" s="1"/>
  <c r="M407" i="9"/>
  <c r="N407" i="9" s="1"/>
  <c r="M409" i="9"/>
  <c r="N409" i="9" s="1"/>
  <c r="M411" i="9"/>
  <c r="N411" i="9" s="1"/>
  <c r="M413" i="9"/>
  <c r="N413" i="9" s="1"/>
  <c r="M415" i="9"/>
  <c r="N415" i="9" s="1"/>
  <c r="M417" i="9"/>
  <c r="N417" i="9" s="1"/>
  <c r="M419" i="9"/>
  <c r="N419" i="9" s="1"/>
  <c r="M421" i="9"/>
  <c r="N421" i="9" s="1"/>
  <c r="M423" i="9"/>
  <c r="N423" i="9" s="1"/>
  <c r="M425" i="9"/>
  <c r="N425" i="9" s="1"/>
  <c r="M427" i="9"/>
  <c r="N427" i="9" s="1"/>
  <c r="M429" i="9"/>
  <c r="N429" i="9" s="1"/>
  <c r="M431" i="9"/>
  <c r="N431" i="9" s="1"/>
  <c r="M433" i="9"/>
  <c r="N433" i="9" s="1"/>
  <c r="M435" i="9"/>
  <c r="N435" i="9" s="1"/>
  <c r="M437" i="9"/>
  <c r="N437" i="9" s="1"/>
  <c r="M439" i="9"/>
  <c r="N439" i="9" s="1"/>
  <c r="M441" i="9"/>
  <c r="N441" i="9" s="1"/>
  <c r="M443" i="9"/>
  <c r="N443" i="9" s="1"/>
  <c r="M445" i="9"/>
  <c r="N445" i="9" s="1"/>
  <c r="M447" i="9"/>
  <c r="N447" i="9" s="1"/>
  <c r="M449" i="9"/>
  <c r="N449" i="9" s="1"/>
  <c r="M451" i="9"/>
  <c r="N451" i="9" s="1"/>
  <c r="M453" i="9"/>
  <c r="N453" i="9" s="1"/>
  <c r="M455" i="9"/>
  <c r="N455" i="9" s="1"/>
  <c r="M457" i="9"/>
  <c r="N457" i="9" s="1"/>
  <c r="M459" i="9"/>
  <c r="N459" i="9" s="1"/>
  <c r="M461" i="9"/>
  <c r="N461" i="9" s="1"/>
  <c r="M463" i="9"/>
  <c r="N463" i="9" s="1"/>
  <c r="M465" i="9"/>
  <c r="N465" i="9" s="1"/>
  <c r="M467" i="9"/>
  <c r="N467" i="9" s="1"/>
  <c r="M469" i="9"/>
  <c r="N469" i="9" s="1"/>
  <c r="M471" i="9"/>
  <c r="N471" i="9" s="1"/>
  <c r="M473" i="9"/>
  <c r="N473" i="9" s="1"/>
  <c r="M475" i="9"/>
  <c r="N475" i="9" s="1"/>
  <c r="M477" i="9"/>
  <c r="N477" i="9" s="1"/>
  <c r="M479" i="9"/>
  <c r="N479" i="9" s="1"/>
  <c r="M487" i="9"/>
  <c r="N487" i="9" s="1"/>
  <c r="M495" i="9"/>
  <c r="N495" i="9" s="1"/>
  <c r="M503" i="9"/>
  <c r="N503" i="9" s="1"/>
  <c r="M511" i="9"/>
  <c r="N511" i="9" s="1"/>
  <c r="M519" i="9"/>
  <c r="N519" i="9" s="1"/>
  <c r="M527" i="9"/>
  <c r="N527" i="9" s="1"/>
  <c r="M535" i="9"/>
  <c r="N535" i="9" s="1"/>
  <c r="M543" i="9"/>
  <c r="N543" i="9" s="1"/>
  <c r="M547" i="9"/>
  <c r="N547" i="9" s="1"/>
  <c r="M573" i="9"/>
  <c r="N573" i="9" s="1"/>
  <c r="M580" i="9"/>
  <c r="N580" i="9" s="1"/>
  <c r="M605" i="9"/>
  <c r="N605" i="9" s="1"/>
  <c r="M612" i="9"/>
  <c r="N612" i="9" s="1"/>
  <c r="M637" i="9"/>
  <c r="N637" i="9" s="1"/>
  <c r="M644" i="9"/>
  <c r="N644" i="9" s="1"/>
  <c r="M669" i="9"/>
  <c r="N669" i="9" s="1"/>
  <c r="M676" i="9"/>
  <c r="N676" i="9" s="1"/>
  <c r="M697" i="9"/>
  <c r="N697" i="9" s="1"/>
  <c r="I758" i="9"/>
  <c r="J758" i="9" s="1"/>
  <c r="J808" i="9"/>
  <c r="M808" i="9" s="1"/>
  <c r="N808" i="9" s="1"/>
  <c r="I822" i="9"/>
  <c r="J822" i="9" s="1"/>
  <c r="J872" i="9"/>
  <c r="M872" i="9" s="1"/>
  <c r="N872" i="9" s="1"/>
  <c r="I906" i="9"/>
  <c r="J906" i="9" s="1"/>
  <c r="M560" i="9"/>
  <c r="N560" i="9" s="1"/>
  <c r="M576" i="9"/>
  <c r="N576" i="9" s="1"/>
  <c r="M592" i="9"/>
  <c r="N592" i="9" s="1"/>
  <c r="M608" i="9"/>
  <c r="N608" i="9" s="1"/>
  <c r="M624" i="9"/>
  <c r="N624" i="9" s="1"/>
  <c r="M640" i="9"/>
  <c r="N640" i="9" s="1"/>
  <c r="M656" i="9"/>
  <c r="N656" i="9" s="1"/>
  <c r="M672" i="9"/>
  <c r="N672" i="9" s="1"/>
  <c r="M688" i="9"/>
  <c r="N688" i="9" s="1"/>
  <c r="M897" i="9"/>
  <c r="N897" i="9" s="1"/>
  <c r="M481" i="9"/>
  <c r="N481" i="9" s="1"/>
  <c r="M485" i="9"/>
  <c r="N485" i="9" s="1"/>
  <c r="M489" i="9"/>
  <c r="N489" i="9" s="1"/>
  <c r="M493" i="9"/>
  <c r="N493" i="9" s="1"/>
  <c r="M497" i="9"/>
  <c r="N497" i="9" s="1"/>
  <c r="M501" i="9"/>
  <c r="N501" i="9" s="1"/>
  <c r="M505" i="9"/>
  <c r="N505" i="9" s="1"/>
  <c r="M509" i="9"/>
  <c r="N509" i="9" s="1"/>
  <c r="M513" i="9"/>
  <c r="N513" i="9" s="1"/>
  <c r="M517" i="9"/>
  <c r="N517" i="9" s="1"/>
  <c r="M521" i="9"/>
  <c r="N521" i="9" s="1"/>
  <c r="M525" i="9"/>
  <c r="N525" i="9" s="1"/>
  <c r="M529" i="9"/>
  <c r="N529" i="9" s="1"/>
  <c r="M533" i="9"/>
  <c r="N533" i="9" s="1"/>
  <c r="M537" i="9"/>
  <c r="N537" i="9" s="1"/>
  <c r="M541" i="9"/>
  <c r="N541" i="9" s="1"/>
  <c r="M556" i="9"/>
  <c r="N556" i="9" s="1"/>
  <c r="M561" i="9"/>
  <c r="N561" i="9" s="1"/>
  <c r="I565" i="9"/>
  <c r="J565" i="9" s="1"/>
  <c r="M572" i="9"/>
  <c r="N572" i="9" s="1"/>
  <c r="M577" i="9"/>
  <c r="N577" i="9" s="1"/>
  <c r="I581" i="9"/>
  <c r="J581" i="9" s="1"/>
  <c r="M588" i="9"/>
  <c r="N588" i="9" s="1"/>
  <c r="M593" i="9"/>
  <c r="N593" i="9" s="1"/>
  <c r="I597" i="9"/>
  <c r="J597" i="9" s="1"/>
  <c r="M604" i="9"/>
  <c r="N604" i="9" s="1"/>
  <c r="M609" i="9"/>
  <c r="N609" i="9" s="1"/>
  <c r="I613" i="9"/>
  <c r="J613" i="9" s="1"/>
  <c r="M620" i="9"/>
  <c r="N620" i="9" s="1"/>
  <c r="M625" i="9"/>
  <c r="N625" i="9" s="1"/>
  <c r="I629" i="9"/>
  <c r="J629" i="9" s="1"/>
  <c r="M636" i="9"/>
  <c r="N636" i="9" s="1"/>
  <c r="M641" i="9"/>
  <c r="N641" i="9" s="1"/>
  <c r="I645" i="9"/>
  <c r="J645" i="9" s="1"/>
  <c r="M652" i="9"/>
  <c r="N652" i="9" s="1"/>
  <c r="M657" i="9"/>
  <c r="N657" i="9" s="1"/>
  <c r="I661" i="9"/>
  <c r="J661" i="9" s="1"/>
  <c r="M668" i="9"/>
  <c r="N668" i="9" s="1"/>
  <c r="M673" i="9"/>
  <c r="N673" i="9" s="1"/>
  <c r="I677" i="9"/>
  <c r="J677" i="9" s="1"/>
  <c r="M684" i="9"/>
  <c r="N684" i="9" s="1"/>
  <c r="M689" i="9"/>
  <c r="N689" i="9" s="1"/>
  <c r="M753" i="9"/>
  <c r="N753" i="9" s="1"/>
  <c r="M762" i="9"/>
  <c r="N762" i="9" s="1"/>
  <c r="M769" i="9"/>
  <c r="N769" i="9" s="1"/>
  <c r="M778" i="9"/>
  <c r="N778" i="9" s="1"/>
  <c r="M785" i="9"/>
  <c r="N785" i="9" s="1"/>
  <c r="M794" i="9"/>
  <c r="N794" i="9" s="1"/>
  <c r="M801" i="9"/>
  <c r="N801" i="9" s="1"/>
  <c r="M810" i="9"/>
  <c r="N810" i="9" s="1"/>
  <c r="M817" i="9"/>
  <c r="N817" i="9" s="1"/>
  <c r="M826" i="9"/>
  <c r="N826" i="9" s="1"/>
  <c r="M833" i="9"/>
  <c r="N833" i="9" s="1"/>
  <c r="M842" i="9"/>
  <c r="N842" i="9" s="1"/>
  <c r="M849" i="9"/>
  <c r="N849" i="9" s="1"/>
  <c r="M858" i="9"/>
  <c r="N858" i="9" s="1"/>
  <c r="M865" i="9"/>
  <c r="N865" i="9" s="1"/>
  <c r="M874" i="9"/>
  <c r="N874" i="9" s="1"/>
  <c r="M881" i="9"/>
  <c r="N881" i="9" s="1"/>
  <c r="M885" i="9"/>
  <c r="N885" i="9" s="1"/>
  <c r="I886" i="9"/>
  <c r="J886" i="9" s="1"/>
  <c r="I890" i="9"/>
  <c r="J890" i="9" s="1"/>
  <c r="M900" i="9"/>
  <c r="N900" i="9" s="1"/>
  <c r="M908" i="9"/>
  <c r="N908" i="9" s="1"/>
  <c r="M700" i="9"/>
  <c r="N700" i="9" s="1"/>
  <c r="M702" i="9"/>
  <c r="N702" i="9" s="1"/>
  <c r="M704" i="9"/>
  <c r="N704" i="9" s="1"/>
  <c r="M706" i="9"/>
  <c r="N706" i="9" s="1"/>
  <c r="M708" i="9"/>
  <c r="N708" i="9" s="1"/>
  <c r="M710" i="9"/>
  <c r="N710" i="9" s="1"/>
  <c r="M712" i="9"/>
  <c r="N712" i="9" s="1"/>
  <c r="M714" i="9"/>
  <c r="N714" i="9" s="1"/>
  <c r="M716" i="9"/>
  <c r="N716" i="9" s="1"/>
  <c r="M718" i="9"/>
  <c r="N718" i="9" s="1"/>
  <c r="M720" i="9"/>
  <c r="N720" i="9" s="1"/>
  <c r="M722" i="9"/>
  <c r="N722" i="9" s="1"/>
  <c r="M724" i="9"/>
  <c r="N724" i="9" s="1"/>
  <c r="M726" i="9"/>
  <c r="N726" i="9" s="1"/>
  <c r="M728" i="9"/>
  <c r="N728" i="9" s="1"/>
  <c r="M730" i="9"/>
  <c r="N730" i="9" s="1"/>
  <c r="M732" i="9"/>
  <c r="N732" i="9" s="1"/>
  <c r="M734" i="9"/>
  <c r="N734" i="9" s="1"/>
  <c r="M736" i="9"/>
  <c r="N736" i="9" s="1"/>
  <c r="M738" i="9"/>
  <c r="N738" i="9" s="1"/>
  <c r="M740" i="9"/>
  <c r="N740" i="9" s="1"/>
  <c r="M742" i="9"/>
  <c r="N742" i="9" s="1"/>
  <c r="M744" i="9"/>
  <c r="N744" i="9" s="1"/>
  <c r="M746" i="9"/>
  <c r="N746" i="9" s="1"/>
  <c r="M748" i="9"/>
  <c r="N748" i="9" s="1"/>
  <c r="M750" i="9"/>
  <c r="N750" i="9" s="1"/>
  <c r="M754" i="9"/>
  <c r="N754" i="9" s="1"/>
  <c r="M765" i="9"/>
  <c r="N765" i="9" s="1"/>
  <c r="M770" i="9"/>
  <c r="N770" i="9" s="1"/>
  <c r="M781" i="9"/>
  <c r="N781" i="9" s="1"/>
  <c r="M786" i="9"/>
  <c r="N786" i="9" s="1"/>
  <c r="M797" i="9"/>
  <c r="N797" i="9" s="1"/>
  <c r="M802" i="9"/>
  <c r="N802" i="9" s="1"/>
  <c r="M813" i="9"/>
  <c r="N813" i="9" s="1"/>
  <c r="M818" i="9"/>
  <c r="N818" i="9" s="1"/>
  <c r="M829" i="9"/>
  <c r="N829" i="9" s="1"/>
  <c r="M834" i="9"/>
  <c r="N834" i="9" s="1"/>
  <c r="M845" i="9"/>
  <c r="N845" i="9" s="1"/>
  <c r="M850" i="9"/>
  <c r="N850" i="9" s="1"/>
  <c r="M861" i="9"/>
  <c r="N861" i="9" s="1"/>
  <c r="M866" i="9"/>
  <c r="N866" i="9" s="1"/>
  <c r="M877" i="9"/>
  <c r="N877" i="9" s="1"/>
  <c r="M882" i="9"/>
  <c r="N882" i="9" s="1"/>
  <c r="M893" i="9"/>
  <c r="N893" i="9" s="1"/>
  <c r="M909" i="9"/>
  <c r="N909" i="9" s="1"/>
  <c r="M761" i="9"/>
  <c r="N761" i="9" s="1"/>
  <c r="M766" i="9"/>
  <c r="N766" i="9" s="1"/>
  <c r="M777" i="9"/>
  <c r="N777" i="9" s="1"/>
  <c r="M782" i="9"/>
  <c r="N782" i="9" s="1"/>
  <c r="M793" i="9"/>
  <c r="N793" i="9" s="1"/>
  <c r="M798" i="9"/>
  <c r="N798" i="9" s="1"/>
  <c r="M809" i="9"/>
  <c r="N809" i="9" s="1"/>
  <c r="M814" i="9"/>
  <c r="N814" i="9" s="1"/>
  <c r="M825" i="9"/>
  <c r="N825" i="9" s="1"/>
  <c r="M830" i="9"/>
  <c r="N830" i="9" s="1"/>
  <c r="M841" i="9"/>
  <c r="N841" i="9" s="1"/>
  <c r="M846" i="9"/>
  <c r="N846" i="9" s="1"/>
  <c r="M857" i="9"/>
  <c r="N857" i="9" s="1"/>
  <c r="M862" i="9"/>
  <c r="N862" i="9" s="1"/>
  <c r="M873" i="9"/>
  <c r="N873" i="9" s="1"/>
  <c r="M878" i="9"/>
  <c r="N878" i="9" s="1"/>
  <c r="M889" i="9"/>
  <c r="N889" i="9" s="1"/>
  <c r="M894" i="9"/>
  <c r="N894" i="9" s="1"/>
  <c r="I898" i="9"/>
  <c r="J898" i="9" s="1"/>
  <c r="M941" i="9"/>
  <c r="N941" i="9" s="1"/>
  <c r="M901" i="9"/>
  <c r="N901" i="9" s="1"/>
  <c r="M903" i="9"/>
  <c r="N903" i="9" s="1"/>
  <c r="M905" i="9"/>
  <c r="N905" i="9" s="1"/>
  <c r="M922" i="9"/>
  <c r="N922" i="9" s="1"/>
  <c r="M938" i="9"/>
  <c r="N938" i="9" s="1"/>
  <c r="M911" i="9"/>
  <c r="N911" i="9" s="1"/>
  <c r="M913" i="9"/>
  <c r="N913" i="9" s="1"/>
  <c r="M915" i="9"/>
  <c r="N915" i="9" s="1"/>
  <c r="M917" i="9"/>
  <c r="N917" i="9" s="1"/>
  <c r="M918" i="9"/>
  <c r="N918" i="9" s="1"/>
  <c r="M926" i="9"/>
  <c r="N926" i="9" s="1"/>
  <c r="M934" i="9"/>
  <c r="N934" i="9" s="1"/>
  <c r="M942" i="9"/>
  <c r="N942" i="9" s="1"/>
  <c r="M920" i="9"/>
  <c r="N920" i="9" s="1"/>
  <c r="M924" i="9"/>
  <c r="N924" i="9" s="1"/>
  <c r="M928" i="9"/>
  <c r="N928" i="9" s="1"/>
  <c r="M932" i="9"/>
  <c r="N932" i="9" s="1"/>
  <c r="M936" i="9"/>
  <c r="N936" i="9" s="1"/>
  <c r="M940" i="9"/>
  <c r="N940" i="9" s="1"/>
  <c r="M944" i="9"/>
  <c r="N944" i="9" s="1"/>
  <c r="M195" i="8"/>
  <c r="N195" i="8" s="1"/>
  <c r="M297" i="8"/>
  <c r="N297" i="8" s="1"/>
  <c r="M267" i="8"/>
  <c r="N267" i="8" s="1"/>
  <c r="M638" i="8"/>
  <c r="N638" i="8" s="1"/>
  <c r="M664" i="8"/>
  <c r="N664" i="8" s="1"/>
  <c r="M668" i="8"/>
  <c r="N668" i="8" s="1"/>
  <c r="M732" i="8"/>
  <c r="N732" i="8" s="1"/>
  <c r="M740" i="8"/>
  <c r="N740" i="8" s="1"/>
  <c r="M748" i="8"/>
  <c r="N748" i="8" s="1"/>
  <c r="M759" i="8"/>
  <c r="N759" i="8" s="1"/>
  <c r="M852" i="8"/>
  <c r="N852" i="8" s="1"/>
  <c r="M166" i="8"/>
  <c r="N166" i="8" s="1"/>
  <c r="M219" i="8"/>
  <c r="N219" i="8" s="1"/>
  <c r="M325" i="8"/>
  <c r="N325" i="8" s="1"/>
  <c r="M760" i="8"/>
  <c r="N760" i="8" s="1"/>
  <c r="M826" i="8"/>
  <c r="N826" i="8" s="1"/>
  <c r="M832" i="8"/>
  <c r="N832" i="8" s="1"/>
  <c r="M834" i="8"/>
  <c r="N834" i="8" s="1"/>
  <c r="M838" i="8"/>
  <c r="N838" i="8" s="1"/>
  <c r="M840" i="8"/>
  <c r="N840" i="8" s="1"/>
  <c r="M842" i="8"/>
  <c r="N842" i="8" s="1"/>
  <c r="M871" i="8"/>
  <c r="N871" i="8" s="1"/>
  <c r="M927" i="8"/>
  <c r="N927" i="8" s="1"/>
  <c r="M935" i="8"/>
  <c r="N935" i="8" s="1"/>
  <c r="M939" i="8"/>
  <c r="N939" i="8" s="1"/>
  <c r="M131" i="8"/>
  <c r="N131" i="8" s="1"/>
  <c r="M245" i="8"/>
  <c r="N245" i="8" s="1"/>
  <c r="M247" i="8"/>
  <c r="N247" i="8" s="1"/>
  <c r="M251" i="8"/>
  <c r="N251" i="8" s="1"/>
  <c r="M277" i="8"/>
  <c r="N277" i="8" s="1"/>
  <c r="M279" i="8"/>
  <c r="N279" i="8" s="1"/>
  <c r="M283" i="8"/>
  <c r="N283" i="8" s="1"/>
  <c r="M309" i="8"/>
  <c r="N309" i="8" s="1"/>
  <c r="M421" i="8"/>
  <c r="N421" i="8" s="1"/>
  <c r="M425" i="8"/>
  <c r="N425" i="8" s="1"/>
  <c r="M468" i="8"/>
  <c r="N468" i="8" s="1"/>
  <c r="M643" i="8"/>
  <c r="N643" i="8" s="1"/>
  <c r="M647" i="8"/>
  <c r="N647" i="8" s="1"/>
  <c r="M657" i="8"/>
  <c r="N657" i="8" s="1"/>
  <c r="M659" i="8"/>
  <c r="N659" i="8" s="1"/>
  <c r="M663" i="8"/>
  <c r="N663" i="8" s="1"/>
  <c r="M671" i="8"/>
  <c r="N671" i="8" s="1"/>
  <c r="M673" i="8"/>
  <c r="N673" i="8" s="1"/>
  <c r="M675" i="8"/>
  <c r="N675" i="8" s="1"/>
  <c r="M679" i="8"/>
  <c r="N679" i="8" s="1"/>
  <c r="M689" i="8"/>
  <c r="N689" i="8" s="1"/>
  <c r="M691" i="8"/>
  <c r="N691" i="8" s="1"/>
  <c r="M695" i="8"/>
  <c r="N695" i="8" s="1"/>
  <c r="M703" i="8"/>
  <c r="N703" i="8" s="1"/>
  <c r="M705" i="8"/>
  <c r="N705" i="8" s="1"/>
  <c r="M711" i="8"/>
  <c r="N711" i="8" s="1"/>
  <c r="M715" i="8"/>
  <c r="N715" i="8" s="1"/>
  <c r="M719" i="8"/>
  <c r="N719" i="8" s="1"/>
  <c r="M727" i="8"/>
  <c r="N727" i="8" s="1"/>
  <c r="M788" i="8"/>
  <c r="N788" i="8" s="1"/>
  <c r="M860" i="8"/>
  <c r="N860" i="8" s="1"/>
  <c r="M876" i="8"/>
  <c r="N876" i="8" s="1"/>
  <c r="M888" i="8"/>
  <c r="N888" i="8" s="1"/>
  <c r="M908" i="8"/>
  <c r="N908" i="8" s="1"/>
  <c r="M99" i="8"/>
  <c r="N99" i="8" s="1"/>
  <c r="M155" i="8"/>
  <c r="N155" i="8" s="1"/>
  <c r="M230" i="8"/>
  <c r="N230" i="8" s="1"/>
  <c r="M441" i="8"/>
  <c r="N441" i="8" s="1"/>
  <c r="M473" i="8"/>
  <c r="N473" i="8" s="1"/>
  <c r="M509" i="8"/>
  <c r="N509" i="8" s="1"/>
  <c r="M796" i="8"/>
  <c r="N796" i="8" s="1"/>
  <c r="M800" i="8"/>
  <c r="N800" i="8" s="1"/>
  <c r="M806" i="8"/>
  <c r="N806" i="8" s="1"/>
  <c r="M808" i="8"/>
  <c r="N808" i="8" s="1"/>
  <c r="M810" i="8"/>
  <c r="N810" i="8" s="1"/>
  <c r="M912" i="8"/>
  <c r="N912" i="8" s="1"/>
  <c r="M916" i="8"/>
  <c r="N916" i="8" s="1"/>
  <c r="M922" i="8"/>
  <c r="N922" i="8" s="1"/>
  <c r="M930" i="8"/>
  <c r="N930" i="8" s="1"/>
  <c r="M934" i="8"/>
  <c r="N934" i="8" s="1"/>
  <c r="M950" i="8"/>
  <c r="N950" i="8" s="1"/>
  <c r="M191" i="8"/>
  <c r="N191" i="8" s="1"/>
  <c r="M243" i="8"/>
  <c r="N243" i="8" s="1"/>
  <c r="M317" i="8"/>
  <c r="N317" i="8" s="1"/>
  <c r="M415" i="8"/>
  <c r="N415" i="8" s="1"/>
  <c r="M417" i="8"/>
  <c r="N417" i="8" s="1"/>
  <c r="M437" i="8"/>
  <c r="N437" i="8" s="1"/>
  <c r="M635" i="8"/>
  <c r="N635" i="8" s="1"/>
  <c r="M359" i="8"/>
  <c r="N359" i="8" s="1"/>
  <c r="M127" i="8"/>
  <c r="N127" i="8" s="1"/>
  <c r="M357" i="8"/>
  <c r="N357" i="8" s="1"/>
  <c r="M135" i="8"/>
  <c r="N135" i="8" s="1"/>
  <c r="M199" i="8"/>
  <c r="N199" i="8" s="1"/>
  <c r="M327" i="8"/>
  <c r="N327" i="8" s="1"/>
  <c r="M373" i="8"/>
  <c r="N373" i="8" s="1"/>
  <c r="M403" i="8"/>
  <c r="N403" i="8" s="1"/>
  <c r="M439" i="8"/>
  <c r="N439" i="8" s="1"/>
  <c r="M452" i="8"/>
  <c r="N452" i="8" s="1"/>
  <c r="M484" i="8"/>
  <c r="N484" i="8" s="1"/>
  <c r="M275" i="8"/>
  <c r="N275" i="8" s="1"/>
  <c r="M83" i="8"/>
  <c r="N83" i="8" s="1"/>
  <c r="M158" i="8"/>
  <c r="N158" i="8" s="1"/>
  <c r="M222" i="8"/>
  <c r="N222" i="8" s="1"/>
  <c r="M329" i="8"/>
  <c r="N329" i="8" s="1"/>
  <c r="M383" i="8"/>
  <c r="N383" i="8" s="1"/>
  <c r="M405" i="8"/>
  <c r="N405" i="8" s="1"/>
  <c r="M429" i="8"/>
  <c r="N429" i="8" s="1"/>
  <c r="M431" i="8"/>
  <c r="N431" i="8" s="1"/>
  <c r="M457" i="8"/>
  <c r="N457" i="8" s="1"/>
  <c r="M476" i="8"/>
  <c r="N476" i="8" s="1"/>
  <c r="M493" i="8"/>
  <c r="N493" i="8" s="1"/>
  <c r="M505" i="8"/>
  <c r="N505" i="8" s="1"/>
  <c r="M524" i="8"/>
  <c r="N524" i="8" s="1"/>
  <c r="M543" i="8"/>
  <c r="N543" i="8" s="1"/>
  <c r="M575" i="8"/>
  <c r="N575" i="8" s="1"/>
  <c r="M623" i="8"/>
  <c r="N623" i="8" s="1"/>
  <c r="M631" i="8"/>
  <c r="N631" i="8" s="1"/>
  <c r="M680" i="8"/>
  <c r="N680" i="8" s="1"/>
  <c r="M684" i="8"/>
  <c r="N684" i="8" s="1"/>
  <c r="M692" i="8"/>
  <c r="N692" i="8" s="1"/>
  <c r="M716" i="8"/>
  <c r="N716" i="8" s="1"/>
  <c r="M724" i="8"/>
  <c r="N724" i="8" s="1"/>
  <c r="M755" i="8"/>
  <c r="N755" i="8" s="1"/>
  <c r="M765" i="8"/>
  <c r="N765" i="8" s="1"/>
  <c r="M787" i="8"/>
  <c r="N787" i="8" s="1"/>
  <c r="M791" i="8"/>
  <c r="N791" i="8" s="1"/>
  <c r="M814" i="8"/>
  <c r="N814" i="8" s="1"/>
  <c r="M848" i="8"/>
  <c r="N848" i="8" s="1"/>
  <c r="M855" i="8"/>
  <c r="N855" i="8" s="1"/>
  <c r="M896" i="8"/>
  <c r="N896" i="8" s="1"/>
  <c r="M919" i="8"/>
  <c r="N919" i="8" s="1"/>
  <c r="M958" i="8"/>
  <c r="N958" i="8" s="1"/>
  <c r="M75" i="8"/>
  <c r="N75" i="8" s="1"/>
  <c r="M123" i="8"/>
  <c r="N123" i="8" s="1"/>
  <c r="M134" i="8"/>
  <c r="N134" i="8" s="1"/>
  <c r="M167" i="8"/>
  <c r="N167" i="8" s="1"/>
  <c r="M190" i="8"/>
  <c r="N190" i="8" s="1"/>
  <c r="M223" i="8"/>
  <c r="N223" i="8" s="1"/>
  <c r="M227" i="8"/>
  <c r="N227" i="8" s="1"/>
  <c r="M253" i="8"/>
  <c r="N253" i="8" s="1"/>
  <c r="M255" i="8"/>
  <c r="N255" i="8" s="1"/>
  <c r="M285" i="8"/>
  <c r="N285" i="8" s="1"/>
  <c r="M287" i="8"/>
  <c r="N287" i="8" s="1"/>
  <c r="M303" i="8"/>
  <c r="N303" i="8" s="1"/>
  <c r="M313" i="8"/>
  <c r="N313" i="8" s="1"/>
  <c r="M345" i="8"/>
  <c r="N345" i="8" s="1"/>
  <c r="M347" i="8"/>
  <c r="N347" i="8" s="1"/>
  <c r="M349" i="8"/>
  <c r="N349" i="8" s="1"/>
  <c r="M351" i="8"/>
  <c r="N351" i="8" s="1"/>
  <c r="M365" i="8"/>
  <c r="N365" i="8" s="1"/>
  <c r="M367" i="8"/>
  <c r="N367" i="8" s="1"/>
  <c r="M381" i="8"/>
  <c r="N381" i="8" s="1"/>
  <c r="M407" i="8"/>
  <c r="N407" i="8" s="1"/>
  <c r="M413" i="8"/>
  <c r="N413" i="8" s="1"/>
  <c r="M427" i="8"/>
  <c r="N427" i="8" s="1"/>
  <c r="M450" i="8"/>
  <c r="N450" i="8" s="1"/>
  <c r="M477" i="8"/>
  <c r="N477" i="8" s="1"/>
  <c r="M587" i="8"/>
  <c r="N587" i="8" s="1"/>
  <c r="M619" i="8"/>
  <c r="N619" i="8" s="1"/>
  <c r="I683" i="8"/>
  <c r="J683" i="8" s="1"/>
  <c r="M751" i="8"/>
  <c r="N751" i="8" s="1"/>
  <c r="M259" i="8"/>
  <c r="N259" i="8" s="1"/>
  <c r="M295" i="8"/>
  <c r="N295" i="8" s="1"/>
  <c r="M331" i="8"/>
  <c r="N331" i="8" s="1"/>
  <c r="M335" i="8"/>
  <c r="N335" i="8" s="1"/>
  <c r="I743" i="8"/>
  <c r="J743" i="8" s="1"/>
  <c r="M67" i="8"/>
  <c r="N67" i="8" s="1"/>
  <c r="M95" i="8"/>
  <c r="N95" i="8" s="1"/>
  <c r="M126" i="8"/>
  <c r="N126" i="8" s="1"/>
  <c r="M159" i="8"/>
  <c r="N159" i="8" s="1"/>
  <c r="M163" i="8"/>
  <c r="N163" i="8" s="1"/>
  <c r="M187" i="8"/>
  <c r="N187" i="8" s="1"/>
  <c r="M198" i="8"/>
  <c r="N198" i="8" s="1"/>
  <c r="M231" i="8"/>
  <c r="N231" i="8" s="1"/>
  <c r="M237" i="8"/>
  <c r="N237" i="8" s="1"/>
  <c r="M239" i="8"/>
  <c r="N239" i="8" s="1"/>
  <c r="M269" i="8"/>
  <c r="N269" i="8" s="1"/>
  <c r="M271" i="8"/>
  <c r="N271" i="8" s="1"/>
  <c r="M307" i="8"/>
  <c r="N307" i="8" s="1"/>
  <c r="M311" i="8"/>
  <c r="N311" i="8" s="1"/>
  <c r="M319" i="8"/>
  <c r="N319" i="8" s="1"/>
  <c r="M341" i="8"/>
  <c r="N341" i="8" s="1"/>
  <c r="M343" i="8"/>
  <c r="N343" i="8" s="1"/>
  <c r="M371" i="8"/>
  <c r="N371" i="8" s="1"/>
  <c r="M389" i="8"/>
  <c r="N389" i="8" s="1"/>
  <c r="M393" i="8"/>
  <c r="N393" i="8" s="1"/>
  <c r="M395" i="8"/>
  <c r="N395" i="8" s="1"/>
  <c r="M397" i="8"/>
  <c r="N397" i="8" s="1"/>
  <c r="M399" i="8"/>
  <c r="N399" i="8" s="1"/>
  <c r="M423" i="8"/>
  <c r="N423" i="8" s="1"/>
  <c r="M444" i="8"/>
  <c r="N444" i="8" s="1"/>
  <c r="M500" i="8"/>
  <c r="N500" i="8" s="1"/>
  <c r="M508" i="8"/>
  <c r="N508" i="8" s="1"/>
  <c r="M512" i="8"/>
  <c r="N512" i="8" s="1"/>
  <c r="M859" i="8"/>
  <c r="N859" i="8" s="1"/>
  <c r="M923" i="8"/>
  <c r="N923" i="8" s="1"/>
  <c r="M795" i="8"/>
  <c r="N795" i="8" s="1"/>
  <c r="M911" i="8"/>
  <c r="N911" i="8" s="1"/>
  <c r="M391" i="8"/>
  <c r="N391" i="8" s="1"/>
  <c r="M419" i="8"/>
  <c r="N419" i="8" s="1"/>
  <c r="M435" i="8"/>
  <c r="N435" i="8" s="1"/>
  <c r="M456" i="8"/>
  <c r="N456" i="8" s="1"/>
  <c r="M513" i="8"/>
  <c r="N513" i="8" s="1"/>
  <c r="M516" i="8"/>
  <c r="N516" i="8" s="1"/>
  <c r="M535" i="8"/>
  <c r="N535" i="8" s="1"/>
  <c r="M551" i="8"/>
  <c r="N551" i="8" s="1"/>
  <c r="M567" i="8"/>
  <c r="N567" i="8" s="1"/>
  <c r="M583" i="8"/>
  <c r="N583" i="8" s="1"/>
  <c r="M598" i="8"/>
  <c r="N598" i="8" s="1"/>
  <c r="M622" i="8"/>
  <c r="N622" i="8" s="1"/>
  <c r="M648" i="8"/>
  <c r="N648" i="8" s="1"/>
  <c r="M652" i="8"/>
  <c r="N652" i="8" s="1"/>
  <c r="M660" i="8"/>
  <c r="N660" i="8" s="1"/>
  <c r="M696" i="8"/>
  <c r="N696" i="8" s="1"/>
  <c r="M700" i="8"/>
  <c r="N700" i="8" s="1"/>
  <c r="M708" i="8"/>
  <c r="N708" i="8" s="1"/>
  <c r="M735" i="8"/>
  <c r="N735" i="8" s="1"/>
  <c r="M802" i="8"/>
  <c r="N802" i="8" s="1"/>
  <c r="M822" i="8"/>
  <c r="N822" i="8" s="1"/>
  <c r="M830" i="8"/>
  <c r="N830" i="8" s="1"/>
  <c r="M844" i="8"/>
  <c r="N844" i="8" s="1"/>
  <c r="M846" i="8"/>
  <c r="N846" i="8" s="1"/>
  <c r="M891" i="8"/>
  <c r="N891" i="8" s="1"/>
  <c r="M900" i="8"/>
  <c r="N900" i="8" s="1"/>
  <c r="M903" i="8"/>
  <c r="N903" i="8" s="1"/>
  <c r="M907" i="8"/>
  <c r="N907" i="8" s="1"/>
  <c r="M931" i="8"/>
  <c r="N931" i="8" s="1"/>
  <c r="M943" i="8"/>
  <c r="N943" i="8" s="1"/>
  <c r="M966" i="8"/>
  <c r="N966" i="8" s="1"/>
  <c r="M982" i="8"/>
  <c r="N982" i="8" s="1"/>
  <c r="M998" i="8"/>
  <c r="N998" i="8" s="1"/>
  <c r="M3" i="8"/>
  <c r="N3" i="8" s="1"/>
  <c r="M7" i="8"/>
  <c r="N7" i="8" s="1"/>
  <c r="M11" i="8"/>
  <c r="N11" i="8" s="1"/>
  <c r="M15" i="8"/>
  <c r="N15" i="8" s="1"/>
  <c r="M19" i="8"/>
  <c r="N19" i="8" s="1"/>
  <c r="M23" i="8"/>
  <c r="N23" i="8" s="1"/>
  <c r="M27" i="8"/>
  <c r="N27" i="8" s="1"/>
  <c r="M31" i="8"/>
  <c r="N31" i="8" s="1"/>
  <c r="M35" i="8"/>
  <c r="N35" i="8" s="1"/>
  <c r="M39" i="8"/>
  <c r="N39" i="8" s="1"/>
  <c r="M43" i="8"/>
  <c r="N43" i="8" s="1"/>
  <c r="M47" i="8"/>
  <c r="N47" i="8" s="1"/>
  <c r="M51" i="8"/>
  <c r="N51" i="8" s="1"/>
  <c r="M55" i="8"/>
  <c r="N55" i="8" s="1"/>
  <c r="M59" i="8"/>
  <c r="N59" i="8" s="1"/>
  <c r="M63" i="8"/>
  <c r="N63" i="8" s="1"/>
  <c r="M87" i="8"/>
  <c r="N87" i="8" s="1"/>
  <c r="M103" i="8"/>
  <c r="N103" i="8" s="1"/>
  <c r="I293" i="8"/>
  <c r="J293" i="8" s="1"/>
  <c r="M5" i="8"/>
  <c r="N5" i="8" s="1"/>
  <c r="M9" i="8"/>
  <c r="N9" i="8" s="1"/>
  <c r="M13" i="8"/>
  <c r="N13" i="8" s="1"/>
  <c r="M17" i="8"/>
  <c r="N17" i="8" s="1"/>
  <c r="M21" i="8"/>
  <c r="N21" i="8" s="1"/>
  <c r="M25" i="8"/>
  <c r="N25" i="8" s="1"/>
  <c r="M29" i="8"/>
  <c r="N29" i="8" s="1"/>
  <c r="M33" i="8"/>
  <c r="N33" i="8" s="1"/>
  <c r="M37" i="8"/>
  <c r="N37" i="8" s="1"/>
  <c r="M41" i="8"/>
  <c r="N41" i="8" s="1"/>
  <c r="M45" i="8"/>
  <c r="N45" i="8" s="1"/>
  <c r="M49" i="8"/>
  <c r="N49" i="8" s="1"/>
  <c r="M53" i="8"/>
  <c r="N53" i="8" s="1"/>
  <c r="M57" i="8"/>
  <c r="N57" i="8" s="1"/>
  <c r="M61" i="8"/>
  <c r="N61" i="8" s="1"/>
  <c r="M71" i="8"/>
  <c r="N71" i="8" s="1"/>
  <c r="M79" i="8"/>
  <c r="N79" i="8" s="1"/>
  <c r="M91" i="8"/>
  <c r="N91" i="8" s="1"/>
  <c r="M107" i="8"/>
  <c r="N107" i="8" s="1"/>
  <c r="M261" i="8"/>
  <c r="N261" i="8" s="1"/>
  <c r="M263" i="8"/>
  <c r="N263" i="8" s="1"/>
  <c r="M119" i="8"/>
  <c r="N119" i="8" s="1"/>
  <c r="M151" i="8"/>
  <c r="N151" i="8" s="1"/>
  <c r="M183" i="8"/>
  <c r="N183" i="8" s="1"/>
  <c r="M215" i="8"/>
  <c r="N215" i="8" s="1"/>
  <c r="M241" i="8"/>
  <c r="N241" i="8" s="1"/>
  <c r="M249" i="8"/>
  <c r="N249" i="8" s="1"/>
  <c r="M257" i="8"/>
  <c r="N257" i="8" s="1"/>
  <c r="M265" i="8"/>
  <c r="N265" i="8" s="1"/>
  <c r="M273" i="8"/>
  <c r="N273" i="8" s="1"/>
  <c r="M281" i="8"/>
  <c r="N281" i="8" s="1"/>
  <c r="M289" i="8"/>
  <c r="N289" i="8" s="1"/>
  <c r="M291" i="8"/>
  <c r="N291" i="8" s="1"/>
  <c r="M315" i="8"/>
  <c r="N315" i="8" s="1"/>
  <c r="M363" i="8"/>
  <c r="N363" i="8" s="1"/>
  <c r="M387" i="8"/>
  <c r="N387" i="8" s="1"/>
  <c r="J763" i="8"/>
  <c r="M763" i="8" s="1"/>
  <c r="N763" i="8" s="1"/>
  <c r="M65" i="8"/>
  <c r="N65" i="8" s="1"/>
  <c r="M69" i="8"/>
  <c r="N69" i="8" s="1"/>
  <c r="M73" i="8"/>
  <c r="N73" i="8" s="1"/>
  <c r="M77" i="8"/>
  <c r="N77" i="8" s="1"/>
  <c r="M81" i="8"/>
  <c r="N81" i="8" s="1"/>
  <c r="M85" i="8"/>
  <c r="N85" i="8" s="1"/>
  <c r="M89" i="8"/>
  <c r="N89" i="8" s="1"/>
  <c r="M93" i="8"/>
  <c r="N93" i="8" s="1"/>
  <c r="M97" i="8"/>
  <c r="N97" i="8" s="1"/>
  <c r="M101" i="8"/>
  <c r="N101" i="8" s="1"/>
  <c r="M105" i="8"/>
  <c r="N105" i="8" s="1"/>
  <c r="M109" i="8"/>
  <c r="N109" i="8" s="1"/>
  <c r="M115" i="8"/>
  <c r="N115" i="8" s="1"/>
  <c r="M118" i="8"/>
  <c r="N118" i="8" s="1"/>
  <c r="M143" i="8"/>
  <c r="N143" i="8" s="1"/>
  <c r="M147" i="8"/>
  <c r="N147" i="8" s="1"/>
  <c r="M150" i="8"/>
  <c r="N150" i="8" s="1"/>
  <c r="M175" i="8"/>
  <c r="N175" i="8" s="1"/>
  <c r="M179" i="8"/>
  <c r="N179" i="8" s="1"/>
  <c r="M182" i="8"/>
  <c r="N182" i="8" s="1"/>
  <c r="M207" i="8"/>
  <c r="N207" i="8" s="1"/>
  <c r="M211" i="8"/>
  <c r="N211" i="8" s="1"/>
  <c r="M214" i="8"/>
  <c r="N214" i="8" s="1"/>
  <c r="M299" i="8"/>
  <c r="N299" i="8" s="1"/>
  <c r="M301" i="8"/>
  <c r="N301" i="8" s="1"/>
  <c r="M321" i="8"/>
  <c r="N321" i="8" s="1"/>
  <c r="M323" i="8"/>
  <c r="N323" i="8" s="1"/>
  <c r="M337" i="8"/>
  <c r="N337" i="8" s="1"/>
  <c r="M339" i="8"/>
  <c r="N339" i="8" s="1"/>
  <c r="M353" i="8"/>
  <c r="N353" i="8" s="1"/>
  <c r="M355" i="8"/>
  <c r="N355" i="8" s="1"/>
  <c r="M377" i="8"/>
  <c r="N377" i="8" s="1"/>
  <c r="M379" i="8"/>
  <c r="N379" i="8" s="1"/>
  <c r="M409" i="8"/>
  <c r="N409" i="8" s="1"/>
  <c r="M411" i="8"/>
  <c r="N411" i="8" s="1"/>
  <c r="M488" i="8"/>
  <c r="N488" i="8" s="1"/>
  <c r="I627" i="8"/>
  <c r="J627" i="8" s="1"/>
  <c r="I699" i="8"/>
  <c r="J699" i="8" s="1"/>
  <c r="M699" i="8" s="1"/>
  <c r="N699" i="8" s="1"/>
  <c r="M139" i="8"/>
  <c r="N139" i="8" s="1"/>
  <c r="M142" i="8"/>
  <c r="N142" i="8" s="1"/>
  <c r="M171" i="8"/>
  <c r="N171" i="8" s="1"/>
  <c r="M174" i="8"/>
  <c r="N174" i="8" s="1"/>
  <c r="M203" i="8"/>
  <c r="N203" i="8" s="1"/>
  <c r="M206" i="8"/>
  <c r="N206" i="8" s="1"/>
  <c r="M235" i="8"/>
  <c r="N235" i="8" s="1"/>
  <c r="M305" i="8"/>
  <c r="N305" i="8" s="1"/>
  <c r="M369" i="8"/>
  <c r="N369" i="8" s="1"/>
  <c r="M401" i="8"/>
  <c r="N401" i="8" s="1"/>
  <c r="M480" i="8"/>
  <c r="N480" i="8" s="1"/>
  <c r="M489" i="8"/>
  <c r="N489" i="8" s="1"/>
  <c r="M492" i="8"/>
  <c r="N492" i="8" s="1"/>
  <c r="M504" i="8"/>
  <c r="N504" i="8" s="1"/>
  <c r="I667" i="8"/>
  <c r="J667" i="8" s="1"/>
  <c r="M466" i="8"/>
  <c r="N466" i="8" s="1"/>
  <c r="J875" i="8"/>
  <c r="M875" i="8" s="1"/>
  <c r="N875" i="8" s="1"/>
  <c r="M445" i="8"/>
  <c r="N445" i="8" s="1"/>
  <c r="M449" i="8"/>
  <c r="N449" i="8" s="1"/>
  <c r="M472" i="8"/>
  <c r="N472" i="8" s="1"/>
  <c r="M514" i="8"/>
  <c r="N514" i="8" s="1"/>
  <c r="M528" i="8"/>
  <c r="N528" i="8" s="1"/>
  <c r="M531" i="8"/>
  <c r="N531" i="8" s="1"/>
  <c r="M536" i="8"/>
  <c r="N536" i="8" s="1"/>
  <c r="M539" i="8"/>
  <c r="N539" i="8" s="1"/>
  <c r="M544" i="8"/>
  <c r="N544" i="8" s="1"/>
  <c r="M547" i="8"/>
  <c r="N547" i="8" s="1"/>
  <c r="M552" i="8"/>
  <c r="N552" i="8" s="1"/>
  <c r="M555" i="8"/>
  <c r="N555" i="8" s="1"/>
  <c r="M560" i="8"/>
  <c r="N560" i="8" s="1"/>
  <c r="M563" i="8"/>
  <c r="N563" i="8" s="1"/>
  <c r="M568" i="8"/>
  <c r="N568" i="8" s="1"/>
  <c r="M571" i="8"/>
  <c r="N571" i="8" s="1"/>
  <c r="M576" i="8"/>
  <c r="N576" i="8" s="1"/>
  <c r="M579" i="8"/>
  <c r="N579" i="8" s="1"/>
  <c r="M584" i="8"/>
  <c r="N584" i="8" s="1"/>
  <c r="M591" i="8"/>
  <c r="N591" i="8" s="1"/>
  <c r="M606" i="8"/>
  <c r="N606" i="8" s="1"/>
  <c r="M611" i="8"/>
  <c r="N611" i="8" s="1"/>
  <c r="M644" i="8"/>
  <c r="N644" i="8" s="1"/>
  <c r="M655" i="8"/>
  <c r="N655" i="8" s="1"/>
  <c r="M676" i="8"/>
  <c r="N676" i="8" s="1"/>
  <c r="M687" i="8"/>
  <c r="N687" i="8" s="1"/>
  <c r="M731" i="8"/>
  <c r="N731" i="8" s="1"/>
  <c r="I775" i="8"/>
  <c r="J775" i="8" s="1"/>
  <c r="M448" i="8"/>
  <c r="N448" i="8" s="1"/>
  <c r="M461" i="8"/>
  <c r="N461" i="8" s="1"/>
  <c r="M465" i="8"/>
  <c r="N465" i="8" s="1"/>
  <c r="M481" i="8"/>
  <c r="N481" i="8" s="1"/>
  <c r="M497" i="8"/>
  <c r="N497" i="8" s="1"/>
  <c r="M520" i="8"/>
  <c r="N520" i="8" s="1"/>
  <c r="M530" i="8"/>
  <c r="N530" i="8" s="1"/>
  <c r="M533" i="8"/>
  <c r="N533" i="8" s="1"/>
  <c r="M538" i="8"/>
  <c r="N538" i="8" s="1"/>
  <c r="M541" i="8"/>
  <c r="N541" i="8" s="1"/>
  <c r="M546" i="8"/>
  <c r="N546" i="8" s="1"/>
  <c r="M549" i="8"/>
  <c r="N549" i="8" s="1"/>
  <c r="M554" i="8"/>
  <c r="N554" i="8" s="1"/>
  <c r="M557" i="8"/>
  <c r="N557" i="8" s="1"/>
  <c r="M562" i="8"/>
  <c r="N562" i="8" s="1"/>
  <c r="M565" i="8"/>
  <c r="N565" i="8" s="1"/>
  <c r="M570" i="8"/>
  <c r="N570" i="8" s="1"/>
  <c r="M573" i="8"/>
  <c r="N573" i="8" s="1"/>
  <c r="M578" i="8"/>
  <c r="N578" i="8" s="1"/>
  <c r="M581" i="8"/>
  <c r="N581" i="8" s="1"/>
  <c r="M603" i="8"/>
  <c r="N603" i="8" s="1"/>
  <c r="M639" i="8"/>
  <c r="N639" i="8" s="1"/>
  <c r="M651" i="8"/>
  <c r="N651" i="8" s="1"/>
  <c r="M747" i="8"/>
  <c r="N747" i="8" s="1"/>
  <c r="M776" i="8"/>
  <c r="N776" i="8" s="1"/>
  <c r="M807" i="8"/>
  <c r="N807" i="8" s="1"/>
  <c r="M813" i="8"/>
  <c r="N813" i="8" s="1"/>
  <c r="M823" i="8"/>
  <c r="N823" i="8" s="1"/>
  <c r="M829" i="8"/>
  <c r="N829" i="8" s="1"/>
  <c r="M839" i="8"/>
  <c r="N839" i="8" s="1"/>
  <c r="M845" i="8"/>
  <c r="N845" i="8" s="1"/>
  <c r="M867" i="8"/>
  <c r="N867" i="8" s="1"/>
  <c r="M879" i="8"/>
  <c r="N879" i="8" s="1"/>
  <c r="M915" i="8"/>
  <c r="N915" i="8" s="1"/>
  <c r="M712" i="8"/>
  <c r="N712" i="8" s="1"/>
  <c r="M721" i="8"/>
  <c r="N721" i="8" s="1"/>
  <c r="M728" i="8"/>
  <c r="N728" i="8" s="1"/>
  <c r="M737" i="8"/>
  <c r="N737" i="8" s="1"/>
  <c r="M744" i="8"/>
  <c r="N744" i="8" s="1"/>
  <c r="M764" i="8"/>
  <c r="N764" i="8" s="1"/>
  <c r="M768" i="8"/>
  <c r="N768" i="8" s="1"/>
  <c r="M780" i="8"/>
  <c r="N780" i="8" s="1"/>
  <c r="M783" i="8"/>
  <c r="N783" i="8" s="1"/>
  <c r="M797" i="8"/>
  <c r="N797" i="8" s="1"/>
  <c r="M812" i="8"/>
  <c r="N812" i="8" s="1"/>
  <c r="M828" i="8"/>
  <c r="N828" i="8" s="1"/>
  <c r="M856" i="8"/>
  <c r="N856" i="8" s="1"/>
  <c r="I863" i="8"/>
  <c r="J863" i="8" s="1"/>
  <c r="M869" i="8"/>
  <c r="N869" i="8" s="1"/>
  <c r="M892" i="8"/>
  <c r="N892" i="8" s="1"/>
  <c r="M899" i="8"/>
  <c r="N899" i="8" s="1"/>
  <c r="M970" i="8"/>
  <c r="N970" i="8" s="1"/>
  <c r="M767" i="8"/>
  <c r="N767" i="8" s="1"/>
  <c r="M771" i="8"/>
  <c r="N771" i="8" s="1"/>
  <c r="M779" i="8"/>
  <c r="N779" i="8" s="1"/>
  <c r="M815" i="8"/>
  <c r="N815" i="8" s="1"/>
  <c r="M831" i="8"/>
  <c r="N831" i="8" s="1"/>
  <c r="M847" i="8"/>
  <c r="N847" i="8" s="1"/>
  <c r="M851" i="8"/>
  <c r="N851" i="8" s="1"/>
  <c r="M884" i="8"/>
  <c r="N884" i="8" s="1"/>
  <c r="M901" i="8"/>
  <c r="N901" i="8" s="1"/>
  <c r="M947" i="8"/>
  <c r="N947" i="8" s="1"/>
  <c r="M955" i="8"/>
  <c r="N955" i="8" s="1"/>
  <c r="M975" i="8"/>
  <c r="N975" i="8" s="1"/>
  <c r="M979" i="8"/>
  <c r="N979" i="8" s="1"/>
  <c r="M987" i="8"/>
  <c r="N987" i="8" s="1"/>
  <c r="M995" i="8"/>
  <c r="N995" i="8" s="1"/>
  <c r="M586" i="8"/>
  <c r="N586" i="8" s="1"/>
  <c r="M589" i="8"/>
  <c r="N589" i="8" s="1"/>
  <c r="M599" i="8"/>
  <c r="N599" i="8" s="1"/>
  <c r="M614" i="8"/>
  <c r="N614" i="8" s="1"/>
  <c r="M630" i="8"/>
  <c r="N630" i="8" s="1"/>
  <c r="M649" i="8"/>
  <c r="N649" i="8" s="1"/>
  <c r="M656" i="8"/>
  <c r="N656" i="8" s="1"/>
  <c r="M665" i="8"/>
  <c r="N665" i="8" s="1"/>
  <c r="M672" i="8"/>
  <c r="N672" i="8" s="1"/>
  <c r="M681" i="8"/>
  <c r="N681" i="8" s="1"/>
  <c r="M688" i="8"/>
  <c r="N688" i="8" s="1"/>
  <c r="M697" i="8"/>
  <c r="N697" i="8" s="1"/>
  <c r="M704" i="8"/>
  <c r="N704" i="8" s="1"/>
  <c r="M707" i="8"/>
  <c r="N707" i="8" s="1"/>
  <c r="M713" i="8"/>
  <c r="N713" i="8" s="1"/>
  <c r="M720" i="8"/>
  <c r="N720" i="8" s="1"/>
  <c r="M723" i="8"/>
  <c r="N723" i="8" s="1"/>
  <c r="M729" i="8"/>
  <c r="N729" i="8" s="1"/>
  <c r="M736" i="8"/>
  <c r="N736" i="8" s="1"/>
  <c r="M739" i="8"/>
  <c r="N739" i="8" s="1"/>
  <c r="M745" i="8"/>
  <c r="N745" i="8" s="1"/>
  <c r="M756" i="8"/>
  <c r="N756" i="8" s="1"/>
  <c r="M769" i="8"/>
  <c r="N769" i="8" s="1"/>
  <c r="M792" i="8"/>
  <c r="N792" i="8" s="1"/>
  <c r="M799" i="8"/>
  <c r="N799" i="8" s="1"/>
  <c r="M804" i="8"/>
  <c r="N804" i="8" s="1"/>
  <c r="M820" i="8"/>
  <c r="N820" i="8" s="1"/>
  <c r="M836" i="8"/>
  <c r="N836" i="8" s="1"/>
  <c r="M864" i="8"/>
  <c r="N864" i="8" s="1"/>
  <c r="M868" i="8"/>
  <c r="N868" i="8" s="1"/>
  <c r="M880" i="8"/>
  <c r="N880" i="8" s="1"/>
  <c r="M883" i="8"/>
  <c r="N883" i="8" s="1"/>
  <c r="M887" i="8"/>
  <c r="N887" i="8" s="1"/>
  <c r="M942" i="8"/>
  <c r="N942" i="8" s="1"/>
  <c r="M951" i="8"/>
  <c r="N951" i="8" s="1"/>
  <c r="M954" i="8"/>
  <c r="N954" i="8" s="1"/>
  <c r="M959" i="8"/>
  <c r="N959" i="8" s="1"/>
  <c r="M962" i="8"/>
  <c r="N962" i="8" s="1"/>
  <c r="M974" i="8"/>
  <c r="N974" i="8" s="1"/>
  <c r="M983" i="8"/>
  <c r="N983" i="8" s="1"/>
  <c r="M986" i="8"/>
  <c r="N986" i="8" s="1"/>
  <c r="M991" i="8"/>
  <c r="N991" i="8" s="1"/>
  <c r="M994" i="8"/>
  <c r="N994" i="8" s="1"/>
  <c r="M999" i="8"/>
  <c r="N999" i="8" s="1"/>
  <c r="M2" i="8"/>
  <c r="N2" i="8" s="1"/>
  <c r="M4" i="8"/>
  <c r="N4" i="8" s="1"/>
  <c r="M8" i="8"/>
  <c r="N8" i="8" s="1"/>
  <c r="M12" i="8"/>
  <c r="N12" i="8" s="1"/>
  <c r="M16" i="8"/>
  <c r="N16" i="8" s="1"/>
  <c r="M20" i="8"/>
  <c r="N20" i="8" s="1"/>
  <c r="M24" i="8"/>
  <c r="N24" i="8" s="1"/>
  <c r="M28" i="8"/>
  <c r="N28" i="8" s="1"/>
  <c r="M32" i="8"/>
  <c r="N32" i="8" s="1"/>
  <c r="M36" i="8"/>
  <c r="N36" i="8" s="1"/>
  <c r="M40" i="8"/>
  <c r="N40" i="8" s="1"/>
  <c r="M44" i="8"/>
  <c r="N44" i="8" s="1"/>
  <c r="M48" i="8"/>
  <c r="N48" i="8" s="1"/>
  <c r="M52" i="8"/>
  <c r="N52" i="8" s="1"/>
  <c r="M56" i="8"/>
  <c r="N56" i="8" s="1"/>
  <c r="M60" i="8"/>
  <c r="N60" i="8" s="1"/>
  <c r="M64" i="8"/>
  <c r="N64" i="8" s="1"/>
  <c r="M68" i="8"/>
  <c r="N68" i="8" s="1"/>
  <c r="M72" i="8"/>
  <c r="N72" i="8" s="1"/>
  <c r="M76" i="8"/>
  <c r="N76" i="8" s="1"/>
  <c r="M80" i="8"/>
  <c r="N80" i="8" s="1"/>
  <c r="M84" i="8"/>
  <c r="N84" i="8" s="1"/>
  <c r="M88" i="8"/>
  <c r="N88" i="8" s="1"/>
  <c r="M92" i="8"/>
  <c r="N92" i="8" s="1"/>
  <c r="M96" i="8"/>
  <c r="N96" i="8" s="1"/>
  <c r="M100" i="8"/>
  <c r="N100" i="8" s="1"/>
  <c r="M104" i="8"/>
  <c r="N104" i="8" s="1"/>
  <c r="M108" i="8"/>
  <c r="N108" i="8" s="1"/>
  <c r="M6" i="8"/>
  <c r="N6" i="8" s="1"/>
  <c r="M10" i="8"/>
  <c r="N10" i="8" s="1"/>
  <c r="M14" i="8"/>
  <c r="N14" i="8" s="1"/>
  <c r="M18" i="8"/>
  <c r="N18" i="8" s="1"/>
  <c r="M22" i="8"/>
  <c r="N22" i="8" s="1"/>
  <c r="M26" i="8"/>
  <c r="N26" i="8" s="1"/>
  <c r="M30" i="8"/>
  <c r="N30" i="8" s="1"/>
  <c r="M34" i="8"/>
  <c r="N34" i="8" s="1"/>
  <c r="M38" i="8"/>
  <c r="N38" i="8" s="1"/>
  <c r="M42" i="8"/>
  <c r="N42" i="8" s="1"/>
  <c r="M46" i="8"/>
  <c r="N46" i="8" s="1"/>
  <c r="M50" i="8"/>
  <c r="N50" i="8" s="1"/>
  <c r="M54" i="8"/>
  <c r="N54" i="8" s="1"/>
  <c r="M58" i="8"/>
  <c r="N58" i="8" s="1"/>
  <c r="M62" i="8"/>
  <c r="N62" i="8" s="1"/>
  <c r="M66" i="8"/>
  <c r="N66" i="8" s="1"/>
  <c r="M70" i="8"/>
  <c r="N70" i="8" s="1"/>
  <c r="M74" i="8"/>
  <c r="N74" i="8" s="1"/>
  <c r="M78" i="8"/>
  <c r="N78" i="8" s="1"/>
  <c r="M82" i="8"/>
  <c r="N82" i="8" s="1"/>
  <c r="M86" i="8"/>
  <c r="N86" i="8" s="1"/>
  <c r="M90" i="8"/>
  <c r="N90" i="8" s="1"/>
  <c r="M94" i="8"/>
  <c r="N94" i="8" s="1"/>
  <c r="M98" i="8"/>
  <c r="N98" i="8" s="1"/>
  <c r="M102" i="8"/>
  <c r="N102" i="8" s="1"/>
  <c r="M106" i="8"/>
  <c r="N106" i="8" s="1"/>
  <c r="I121" i="8"/>
  <c r="J121" i="8" s="1"/>
  <c r="I161" i="8"/>
  <c r="J161" i="8" s="1"/>
  <c r="I177" i="8"/>
  <c r="J177" i="8" s="1"/>
  <c r="I201" i="8"/>
  <c r="J201" i="8" s="1"/>
  <c r="I217" i="8"/>
  <c r="J217" i="8" s="1"/>
  <c r="I487" i="8"/>
  <c r="J487" i="8" s="1"/>
  <c r="M111" i="8"/>
  <c r="N111" i="8" s="1"/>
  <c r="J453" i="8"/>
  <c r="M453" i="8" s="1"/>
  <c r="N453" i="8" s="1"/>
  <c r="I503" i="8"/>
  <c r="J503" i="8" s="1"/>
  <c r="J517" i="8"/>
  <c r="M517" i="8" s="1"/>
  <c r="N517" i="8" s="1"/>
  <c r="I790" i="8"/>
  <c r="J790" i="8" s="1"/>
  <c r="I870" i="8"/>
  <c r="J870" i="8" s="1"/>
  <c r="I113" i="8"/>
  <c r="J113" i="8" s="1"/>
  <c r="I129" i="8"/>
  <c r="J129" i="8" s="1"/>
  <c r="I153" i="8"/>
  <c r="J153" i="8" s="1"/>
  <c r="I169" i="8"/>
  <c r="J169" i="8" s="1"/>
  <c r="I185" i="8"/>
  <c r="J185" i="8" s="1"/>
  <c r="I209" i="8"/>
  <c r="J209" i="8" s="1"/>
  <c r="I233" i="8"/>
  <c r="J233" i="8" s="1"/>
  <c r="J501" i="8"/>
  <c r="M501" i="8" s="1"/>
  <c r="N501" i="8" s="1"/>
  <c r="I593" i="8"/>
  <c r="J593" i="8" s="1"/>
  <c r="I625" i="8"/>
  <c r="J625" i="8" s="1"/>
  <c r="M114" i="8"/>
  <c r="N114" i="8" s="1"/>
  <c r="I117" i="8"/>
  <c r="J117" i="8" s="1"/>
  <c r="M122" i="8"/>
  <c r="N122" i="8" s="1"/>
  <c r="I125" i="8"/>
  <c r="J125" i="8" s="1"/>
  <c r="M130" i="8"/>
  <c r="N130" i="8" s="1"/>
  <c r="I133" i="8"/>
  <c r="J133" i="8" s="1"/>
  <c r="M138" i="8"/>
  <c r="N138" i="8" s="1"/>
  <c r="I141" i="8"/>
  <c r="J141" i="8" s="1"/>
  <c r="M146" i="8"/>
  <c r="N146" i="8" s="1"/>
  <c r="I149" i="8"/>
  <c r="J149" i="8" s="1"/>
  <c r="M154" i="8"/>
  <c r="N154" i="8" s="1"/>
  <c r="I157" i="8"/>
  <c r="J157" i="8" s="1"/>
  <c r="M162" i="8"/>
  <c r="N162" i="8" s="1"/>
  <c r="I165" i="8"/>
  <c r="J165" i="8" s="1"/>
  <c r="M170" i="8"/>
  <c r="N170" i="8" s="1"/>
  <c r="I173" i="8"/>
  <c r="J173" i="8" s="1"/>
  <c r="M178" i="8"/>
  <c r="N178" i="8" s="1"/>
  <c r="I181" i="8"/>
  <c r="J181" i="8" s="1"/>
  <c r="M186" i="8"/>
  <c r="N186" i="8" s="1"/>
  <c r="I189" i="8"/>
  <c r="J189" i="8" s="1"/>
  <c r="M194" i="8"/>
  <c r="N194" i="8" s="1"/>
  <c r="I197" i="8"/>
  <c r="J197" i="8" s="1"/>
  <c r="M202" i="8"/>
  <c r="N202" i="8" s="1"/>
  <c r="I205" i="8"/>
  <c r="J205" i="8" s="1"/>
  <c r="M210" i="8"/>
  <c r="N210" i="8" s="1"/>
  <c r="I213" i="8"/>
  <c r="J213" i="8" s="1"/>
  <c r="M218" i="8"/>
  <c r="N218" i="8" s="1"/>
  <c r="I221" i="8"/>
  <c r="J221" i="8" s="1"/>
  <c r="M226" i="8"/>
  <c r="N226" i="8" s="1"/>
  <c r="I229" i="8"/>
  <c r="J229" i="8" s="1"/>
  <c r="M234" i="8"/>
  <c r="N234" i="8" s="1"/>
  <c r="I455" i="8"/>
  <c r="J455" i="8" s="1"/>
  <c r="J469" i="8"/>
  <c r="M469" i="8" s="1"/>
  <c r="N469" i="8" s="1"/>
  <c r="M482" i="8"/>
  <c r="N482" i="8" s="1"/>
  <c r="I519" i="8"/>
  <c r="J519" i="8" s="1"/>
  <c r="I137" i="8"/>
  <c r="J137" i="8" s="1"/>
  <c r="I145" i="8"/>
  <c r="J145" i="8" s="1"/>
  <c r="I193" i="8"/>
  <c r="J193" i="8" s="1"/>
  <c r="I225" i="8"/>
  <c r="J225" i="8" s="1"/>
  <c r="M110" i="8"/>
  <c r="N110" i="8" s="1"/>
  <c r="I471" i="8"/>
  <c r="J471" i="8" s="1"/>
  <c r="J485" i="8"/>
  <c r="M485" i="8" s="1"/>
  <c r="N485" i="8" s="1"/>
  <c r="M498" i="8"/>
  <c r="N498" i="8" s="1"/>
  <c r="M446" i="8"/>
  <c r="N446" i="8" s="1"/>
  <c r="M462" i="8"/>
  <c r="N462" i="8" s="1"/>
  <c r="M478" i="8"/>
  <c r="N478" i="8" s="1"/>
  <c r="M494" i="8"/>
  <c r="N494" i="8" s="1"/>
  <c r="M510" i="8"/>
  <c r="N510" i="8" s="1"/>
  <c r="M526" i="8"/>
  <c r="N526" i="8" s="1"/>
  <c r="I617" i="8"/>
  <c r="J617" i="8" s="1"/>
  <c r="M112" i="8"/>
  <c r="N112" i="8" s="1"/>
  <c r="M116" i="8"/>
  <c r="N116" i="8" s="1"/>
  <c r="M120" i="8"/>
  <c r="N120" i="8" s="1"/>
  <c r="M124" i="8"/>
  <c r="N124" i="8" s="1"/>
  <c r="M128" i="8"/>
  <c r="N128" i="8" s="1"/>
  <c r="M132" i="8"/>
  <c r="N132" i="8" s="1"/>
  <c r="M136" i="8"/>
  <c r="N136" i="8" s="1"/>
  <c r="M140" i="8"/>
  <c r="N140" i="8" s="1"/>
  <c r="M144" i="8"/>
  <c r="N144" i="8" s="1"/>
  <c r="M148" i="8"/>
  <c r="N148" i="8" s="1"/>
  <c r="M152" i="8"/>
  <c r="N152" i="8" s="1"/>
  <c r="M156" i="8"/>
  <c r="N156" i="8" s="1"/>
  <c r="M160" i="8"/>
  <c r="N160" i="8" s="1"/>
  <c r="M164" i="8"/>
  <c r="N164" i="8" s="1"/>
  <c r="M168" i="8"/>
  <c r="N168" i="8" s="1"/>
  <c r="M172" i="8"/>
  <c r="N172" i="8" s="1"/>
  <c r="M176" i="8"/>
  <c r="N176" i="8" s="1"/>
  <c r="M180" i="8"/>
  <c r="N180" i="8" s="1"/>
  <c r="M184" i="8"/>
  <c r="N184" i="8" s="1"/>
  <c r="M188" i="8"/>
  <c r="N188" i="8" s="1"/>
  <c r="M192" i="8"/>
  <c r="N192" i="8" s="1"/>
  <c r="M196" i="8"/>
  <c r="N196" i="8" s="1"/>
  <c r="M200" i="8"/>
  <c r="N200" i="8" s="1"/>
  <c r="M204" i="8"/>
  <c r="N204" i="8" s="1"/>
  <c r="M208" i="8"/>
  <c r="N208" i="8" s="1"/>
  <c r="M212" i="8"/>
  <c r="N212" i="8" s="1"/>
  <c r="M216" i="8"/>
  <c r="N216" i="8" s="1"/>
  <c r="M220" i="8"/>
  <c r="N220" i="8" s="1"/>
  <c r="M224" i="8"/>
  <c r="N224" i="8" s="1"/>
  <c r="M228" i="8"/>
  <c r="N228" i="8" s="1"/>
  <c r="M232" i="8"/>
  <c r="N232" i="8" s="1"/>
  <c r="M236" i="8"/>
  <c r="N236" i="8" s="1"/>
  <c r="M238" i="8"/>
  <c r="N238" i="8" s="1"/>
  <c r="M240" i="8"/>
  <c r="N240" i="8" s="1"/>
  <c r="M242" i="8"/>
  <c r="N242" i="8" s="1"/>
  <c r="M244" i="8"/>
  <c r="N244" i="8" s="1"/>
  <c r="M246" i="8"/>
  <c r="N246" i="8" s="1"/>
  <c r="M248" i="8"/>
  <c r="N248" i="8" s="1"/>
  <c r="M250" i="8"/>
  <c r="N250" i="8" s="1"/>
  <c r="M252" i="8"/>
  <c r="N252" i="8" s="1"/>
  <c r="M254" i="8"/>
  <c r="N254" i="8" s="1"/>
  <c r="M256" i="8"/>
  <c r="N256" i="8" s="1"/>
  <c r="M258" i="8"/>
  <c r="N258" i="8" s="1"/>
  <c r="M260" i="8"/>
  <c r="N260" i="8" s="1"/>
  <c r="M262" i="8"/>
  <c r="N262" i="8" s="1"/>
  <c r="M264" i="8"/>
  <c r="N264" i="8" s="1"/>
  <c r="M266" i="8"/>
  <c r="N266" i="8" s="1"/>
  <c r="M268" i="8"/>
  <c r="N268" i="8" s="1"/>
  <c r="M270" i="8"/>
  <c r="N270" i="8" s="1"/>
  <c r="M272" i="8"/>
  <c r="N272" i="8" s="1"/>
  <c r="M274" i="8"/>
  <c r="N274" i="8" s="1"/>
  <c r="M276" i="8"/>
  <c r="N276" i="8" s="1"/>
  <c r="M278" i="8"/>
  <c r="N278" i="8" s="1"/>
  <c r="M280" i="8"/>
  <c r="N280" i="8" s="1"/>
  <c r="M282" i="8"/>
  <c r="N282" i="8" s="1"/>
  <c r="M284" i="8"/>
  <c r="N284" i="8" s="1"/>
  <c r="M286" i="8"/>
  <c r="N286" i="8" s="1"/>
  <c r="M288" i="8"/>
  <c r="N288" i="8" s="1"/>
  <c r="M290" i="8"/>
  <c r="N290" i="8" s="1"/>
  <c r="M292" i="8"/>
  <c r="N292" i="8" s="1"/>
  <c r="M294" i="8"/>
  <c r="N294" i="8" s="1"/>
  <c r="M296" i="8"/>
  <c r="N296" i="8" s="1"/>
  <c r="M298" i="8"/>
  <c r="N298" i="8" s="1"/>
  <c r="M300" i="8"/>
  <c r="N300" i="8" s="1"/>
  <c r="M302" i="8"/>
  <c r="N302" i="8" s="1"/>
  <c r="M304" i="8"/>
  <c r="N304" i="8" s="1"/>
  <c r="M306" i="8"/>
  <c r="N306" i="8" s="1"/>
  <c r="M308" i="8"/>
  <c r="N308" i="8" s="1"/>
  <c r="M310" i="8"/>
  <c r="N310" i="8" s="1"/>
  <c r="M312" i="8"/>
  <c r="N312" i="8" s="1"/>
  <c r="M314" i="8"/>
  <c r="N314" i="8" s="1"/>
  <c r="M316" i="8"/>
  <c r="N316" i="8" s="1"/>
  <c r="M318" i="8"/>
  <c r="N318" i="8" s="1"/>
  <c r="M320" i="8"/>
  <c r="N320" i="8" s="1"/>
  <c r="M322" i="8"/>
  <c r="N322" i="8" s="1"/>
  <c r="M324" i="8"/>
  <c r="N324" i="8" s="1"/>
  <c r="M326" i="8"/>
  <c r="N326" i="8" s="1"/>
  <c r="M328" i="8"/>
  <c r="N328" i="8" s="1"/>
  <c r="M330" i="8"/>
  <c r="N330" i="8" s="1"/>
  <c r="M332" i="8"/>
  <c r="N332" i="8" s="1"/>
  <c r="M334" i="8"/>
  <c r="N334" i="8" s="1"/>
  <c r="M336" i="8"/>
  <c r="N336" i="8" s="1"/>
  <c r="M338" i="8"/>
  <c r="N338" i="8" s="1"/>
  <c r="M340" i="8"/>
  <c r="N340" i="8" s="1"/>
  <c r="M342" i="8"/>
  <c r="N342" i="8" s="1"/>
  <c r="M344" i="8"/>
  <c r="N344" i="8" s="1"/>
  <c r="M346" i="8"/>
  <c r="N346" i="8" s="1"/>
  <c r="M348" i="8"/>
  <c r="N348" i="8" s="1"/>
  <c r="M350" i="8"/>
  <c r="N350" i="8" s="1"/>
  <c r="M352" i="8"/>
  <c r="N352" i="8" s="1"/>
  <c r="M354" i="8"/>
  <c r="N354" i="8" s="1"/>
  <c r="M356" i="8"/>
  <c r="N356" i="8" s="1"/>
  <c r="M358" i="8"/>
  <c r="N358" i="8" s="1"/>
  <c r="M360" i="8"/>
  <c r="N360" i="8" s="1"/>
  <c r="M362" i="8"/>
  <c r="N362" i="8" s="1"/>
  <c r="M364" i="8"/>
  <c r="N364" i="8" s="1"/>
  <c r="M366" i="8"/>
  <c r="N366" i="8" s="1"/>
  <c r="M368" i="8"/>
  <c r="N368" i="8" s="1"/>
  <c r="M370" i="8"/>
  <c r="N370" i="8" s="1"/>
  <c r="M372" i="8"/>
  <c r="N372" i="8" s="1"/>
  <c r="M374" i="8"/>
  <c r="N374" i="8" s="1"/>
  <c r="M376" i="8"/>
  <c r="N376" i="8" s="1"/>
  <c r="M378" i="8"/>
  <c r="N378" i="8" s="1"/>
  <c r="M380" i="8"/>
  <c r="N380" i="8" s="1"/>
  <c r="M382" i="8"/>
  <c r="N382" i="8" s="1"/>
  <c r="M384" i="8"/>
  <c r="N384" i="8" s="1"/>
  <c r="M386" i="8"/>
  <c r="N386" i="8" s="1"/>
  <c r="M388" i="8"/>
  <c r="N388" i="8" s="1"/>
  <c r="M390" i="8"/>
  <c r="N390" i="8" s="1"/>
  <c r="M392" i="8"/>
  <c r="N392" i="8" s="1"/>
  <c r="M394" i="8"/>
  <c r="N394" i="8" s="1"/>
  <c r="M396" i="8"/>
  <c r="N396" i="8" s="1"/>
  <c r="M398" i="8"/>
  <c r="N398" i="8" s="1"/>
  <c r="M400" i="8"/>
  <c r="N400" i="8" s="1"/>
  <c r="M402" i="8"/>
  <c r="N402" i="8" s="1"/>
  <c r="M404" i="8"/>
  <c r="N404" i="8" s="1"/>
  <c r="M406" i="8"/>
  <c r="N406" i="8" s="1"/>
  <c r="M408" i="8"/>
  <c r="N408" i="8" s="1"/>
  <c r="M410" i="8"/>
  <c r="N410" i="8" s="1"/>
  <c r="M412" i="8"/>
  <c r="N412" i="8" s="1"/>
  <c r="M414" i="8"/>
  <c r="N414" i="8" s="1"/>
  <c r="M416" i="8"/>
  <c r="N416" i="8" s="1"/>
  <c r="M418" i="8"/>
  <c r="N418" i="8" s="1"/>
  <c r="M420" i="8"/>
  <c r="N420" i="8" s="1"/>
  <c r="M422" i="8"/>
  <c r="N422" i="8" s="1"/>
  <c r="M424" i="8"/>
  <c r="N424" i="8" s="1"/>
  <c r="M426" i="8"/>
  <c r="N426" i="8" s="1"/>
  <c r="M428" i="8"/>
  <c r="N428" i="8" s="1"/>
  <c r="M430" i="8"/>
  <c r="N430" i="8" s="1"/>
  <c r="M432" i="8"/>
  <c r="N432" i="8" s="1"/>
  <c r="M434" i="8"/>
  <c r="N434" i="8" s="1"/>
  <c r="M436" i="8"/>
  <c r="N436" i="8" s="1"/>
  <c r="M438" i="8"/>
  <c r="N438" i="8" s="1"/>
  <c r="M440" i="8"/>
  <c r="N440" i="8" s="1"/>
  <c r="M442" i="8"/>
  <c r="N442" i="8" s="1"/>
  <c r="I451" i="8"/>
  <c r="J451" i="8" s="1"/>
  <c r="M458" i="8"/>
  <c r="N458" i="8" s="1"/>
  <c r="I467" i="8"/>
  <c r="J467" i="8" s="1"/>
  <c r="M474" i="8"/>
  <c r="N474" i="8" s="1"/>
  <c r="I483" i="8"/>
  <c r="J483" i="8" s="1"/>
  <c r="M490" i="8"/>
  <c r="N490" i="8" s="1"/>
  <c r="I499" i="8"/>
  <c r="J499" i="8" s="1"/>
  <c r="M506" i="8"/>
  <c r="N506" i="8" s="1"/>
  <c r="I515" i="8"/>
  <c r="J515" i="8" s="1"/>
  <c r="M522" i="8"/>
  <c r="N522" i="8" s="1"/>
  <c r="M532" i="8"/>
  <c r="N532" i="8" s="1"/>
  <c r="M540" i="8"/>
  <c r="N540" i="8" s="1"/>
  <c r="M548" i="8"/>
  <c r="N548" i="8" s="1"/>
  <c r="M556" i="8"/>
  <c r="N556" i="8" s="1"/>
  <c r="M564" i="8"/>
  <c r="N564" i="8" s="1"/>
  <c r="M572" i="8"/>
  <c r="N572" i="8" s="1"/>
  <c r="M580" i="8"/>
  <c r="N580" i="8" s="1"/>
  <c r="M588" i="8"/>
  <c r="N588" i="8" s="1"/>
  <c r="I609" i="8"/>
  <c r="J609" i="8" s="1"/>
  <c r="I641" i="8"/>
  <c r="J641" i="8" s="1"/>
  <c r="M752" i="8"/>
  <c r="N752" i="8" s="1"/>
  <c r="I770" i="8"/>
  <c r="J770" i="8" s="1"/>
  <c r="I941" i="8"/>
  <c r="J941" i="8" s="1"/>
  <c r="M443" i="8"/>
  <c r="N443" i="8" s="1"/>
  <c r="I447" i="8"/>
  <c r="J447" i="8" s="1"/>
  <c r="M454" i="8"/>
  <c r="N454" i="8" s="1"/>
  <c r="M459" i="8"/>
  <c r="N459" i="8" s="1"/>
  <c r="I463" i="8"/>
  <c r="J463" i="8" s="1"/>
  <c r="M470" i="8"/>
  <c r="N470" i="8" s="1"/>
  <c r="M475" i="8"/>
  <c r="N475" i="8" s="1"/>
  <c r="I479" i="8"/>
  <c r="J479" i="8" s="1"/>
  <c r="M486" i="8"/>
  <c r="N486" i="8" s="1"/>
  <c r="M491" i="8"/>
  <c r="N491" i="8" s="1"/>
  <c r="I495" i="8"/>
  <c r="J495" i="8" s="1"/>
  <c r="M502" i="8"/>
  <c r="N502" i="8" s="1"/>
  <c r="M507" i="8"/>
  <c r="N507" i="8" s="1"/>
  <c r="I511" i="8"/>
  <c r="J511" i="8" s="1"/>
  <c r="M518" i="8"/>
  <c r="N518" i="8" s="1"/>
  <c r="M523" i="8"/>
  <c r="N523" i="8" s="1"/>
  <c r="I527" i="8"/>
  <c r="J527" i="8" s="1"/>
  <c r="M529" i="8"/>
  <c r="N529" i="8" s="1"/>
  <c r="M534" i="8"/>
  <c r="N534" i="8" s="1"/>
  <c r="M537" i="8"/>
  <c r="N537" i="8" s="1"/>
  <c r="M542" i="8"/>
  <c r="N542" i="8" s="1"/>
  <c r="M545" i="8"/>
  <c r="N545" i="8" s="1"/>
  <c r="M550" i="8"/>
  <c r="N550" i="8" s="1"/>
  <c r="M553" i="8"/>
  <c r="N553" i="8" s="1"/>
  <c r="M558" i="8"/>
  <c r="N558" i="8" s="1"/>
  <c r="M561" i="8"/>
  <c r="N561" i="8" s="1"/>
  <c r="M566" i="8"/>
  <c r="N566" i="8" s="1"/>
  <c r="M569" i="8"/>
  <c r="N569" i="8" s="1"/>
  <c r="M574" i="8"/>
  <c r="N574" i="8" s="1"/>
  <c r="M577" i="8"/>
  <c r="N577" i="8" s="1"/>
  <c r="M582" i="8"/>
  <c r="N582" i="8" s="1"/>
  <c r="M585" i="8"/>
  <c r="N585" i="8" s="1"/>
  <c r="M590" i="8"/>
  <c r="N590" i="8" s="1"/>
  <c r="I601" i="8"/>
  <c r="J601" i="8" s="1"/>
  <c r="M615" i="8"/>
  <c r="N615" i="8" s="1"/>
  <c r="I633" i="8"/>
  <c r="J633" i="8" s="1"/>
  <c r="M645" i="8"/>
  <c r="N645" i="8" s="1"/>
  <c r="M653" i="8"/>
  <c r="N653" i="8" s="1"/>
  <c r="M661" i="8"/>
  <c r="N661" i="8" s="1"/>
  <c r="M669" i="8"/>
  <c r="N669" i="8" s="1"/>
  <c r="M677" i="8"/>
  <c r="N677" i="8" s="1"/>
  <c r="M685" i="8"/>
  <c r="N685" i="8" s="1"/>
  <c r="M693" i="8"/>
  <c r="N693" i="8" s="1"/>
  <c r="M701" i="8"/>
  <c r="N701" i="8" s="1"/>
  <c r="M709" i="8"/>
  <c r="N709" i="8" s="1"/>
  <c r="M717" i="8"/>
  <c r="N717" i="8" s="1"/>
  <c r="M725" i="8"/>
  <c r="N725" i="8" s="1"/>
  <c r="M733" i="8"/>
  <c r="N733" i="8" s="1"/>
  <c r="M741" i="8"/>
  <c r="N741" i="8" s="1"/>
  <c r="M749" i="8"/>
  <c r="N749" i="8" s="1"/>
  <c r="I758" i="8"/>
  <c r="J758" i="8" s="1"/>
  <c r="J772" i="8"/>
  <c r="M772" i="8" s="1"/>
  <c r="N772" i="8" s="1"/>
  <c r="M784" i="8"/>
  <c r="N784" i="8" s="1"/>
  <c r="M753" i="8"/>
  <c r="N753" i="8" s="1"/>
  <c r="I754" i="8"/>
  <c r="J754" i="8" s="1"/>
  <c r="M785" i="8"/>
  <c r="N785" i="8" s="1"/>
  <c r="I786" i="8"/>
  <c r="J786" i="8" s="1"/>
  <c r="M805" i="8"/>
  <c r="N805" i="8" s="1"/>
  <c r="M821" i="8"/>
  <c r="N821" i="8" s="1"/>
  <c r="M837" i="8"/>
  <c r="N837" i="8" s="1"/>
  <c r="I858" i="8"/>
  <c r="J858" i="8" s="1"/>
  <c r="M865" i="8"/>
  <c r="N865" i="8" s="1"/>
  <c r="J872" i="8"/>
  <c r="M872" i="8" s="1"/>
  <c r="N872" i="8" s="1"/>
  <c r="I902" i="8"/>
  <c r="J902" i="8" s="1"/>
  <c r="I981" i="8"/>
  <c r="J981" i="8" s="1"/>
  <c r="M594" i="8"/>
  <c r="N594" i="8" s="1"/>
  <c r="I597" i="8"/>
  <c r="J597" i="8" s="1"/>
  <c r="M602" i="8"/>
  <c r="N602" i="8" s="1"/>
  <c r="I605" i="8"/>
  <c r="J605" i="8" s="1"/>
  <c r="M610" i="8"/>
  <c r="N610" i="8" s="1"/>
  <c r="I613" i="8"/>
  <c r="J613" i="8" s="1"/>
  <c r="M618" i="8"/>
  <c r="N618" i="8" s="1"/>
  <c r="I621" i="8"/>
  <c r="J621" i="8" s="1"/>
  <c r="M626" i="8"/>
  <c r="N626" i="8" s="1"/>
  <c r="I629" i="8"/>
  <c r="J629" i="8" s="1"/>
  <c r="M634" i="8"/>
  <c r="N634" i="8" s="1"/>
  <c r="I637" i="8"/>
  <c r="J637" i="8" s="1"/>
  <c r="M642" i="8"/>
  <c r="N642" i="8" s="1"/>
  <c r="M646" i="8"/>
  <c r="N646" i="8" s="1"/>
  <c r="M650" i="8"/>
  <c r="N650" i="8" s="1"/>
  <c r="M654" i="8"/>
  <c r="N654" i="8" s="1"/>
  <c r="M658" i="8"/>
  <c r="N658" i="8" s="1"/>
  <c r="M662" i="8"/>
  <c r="N662" i="8" s="1"/>
  <c r="M666" i="8"/>
  <c r="N666" i="8" s="1"/>
  <c r="M670" i="8"/>
  <c r="N670" i="8" s="1"/>
  <c r="M674" i="8"/>
  <c r="N674" i="8" s="1"/>
  <c r="M678" i="8"/>
  <c r="N678" i="8" s="1"/>
  <c r="M682" i="8"/>
  <c r="N682" i="8" s="1"/>
  <c r="M686" i="8"/>
  <c r="N686" i="8" s="1"/>
  <c r="M690" i="8"/>
  <c r="N690" i="8" s="1"/>
  <c r="M694" i="8"/>
  <c r="N694" i="8" s="1"/>
  <c r="M698" i="8"/>
  <c r="N698" i="8" s="1"/>
  <c r="M702" i="8"/>
  <c r="N702" i="8" s="1"/>
  <c r="M706" i="8"/>
  <c r="N706" i="8" s="1"/>
  <c r="M710" i="8"/>
  <c r="N710" i="8" s="1"/>
  <c r="M714" i="8"/>
  <c r="N714" i="8" s="1"/>
  <c r="M718" i="8"/>
  <c r="N718" i="8" s="1"/>
  <c r="M722" i="8"/>
  <c r="N722" i="8" s="1"/>
  <c r="M726" i="8"/>
  <c r="N726" i="8" s="1"/>
  <c r="M730" i="8"/>
  <c r="N730" i="8" s="1"/>
  <c r="M734" i="8"/>
  <c r="N734" i="8" s="1"/>
  <c r="M738" i="8"/>
  <c r="N738" i="8" s="1"/>
  <c r="M742" i="8"/>
  <c r="N742" i="8" s="1"/>
  <c r="M746" i="8"/>
  <c r="N746" i="8" s="1"/>
  <c r="M774" i="8"/>
  <c r="N774" i="8" s="1"/>
  <c r="M781" i="8"/>
  <c r="N781" i="8" s="1"/>
  <c r="I890" i="8"/>
  <c r="J890" i="8" s="1"/>
  <c r="M897" i="8"/>
  <c r="N897" i="8" s="1"/>
  <c r="J904" i="8"/>
  <c r="M904" i="8" s="1"/>
  <c r="N904" i="8" s="1"/>
  <c r="M938" i="8"/>
  <c r="N938" i="8" s="1"/>
  <c r="M592" i="8"/>
  <c r="N592" i="8" s="1"/>
  <c r="M596" i="8"/>
  <c r="N596" i="8" s="1"/>
  <c r="M600" i="8"/>
  <c r="N600" i="8" s="1"/>
  <c r="M604" i="8"/>
  <c r="N604" i="8" s="1"/>
  <c r="M608" i="8"/>
  <c r="N608" i="8" s="1"/>
  <c r="M612" i="8"/>
  <c r="N612" i="8" s="1"/>
  <c r="M616" i="8"/>
  <c r="N616" i="8" s="1"/>
  <c r="M620" i="8"/>
  <c r="N620" i="8" s="1"/>
  <c r="M624" i="8"/>
  <c r="N624" i="8" s="1"/>
  <c r="M628" i="8"/>
  <c r="N628" i="8" s="1"/>
  <c r="M632" i="8"/>
  <c r="N632" i="8" s="1"/>
  <c r="M636" i="8"/>
  <c r="N636" i="8" s="1"/>
  <c r="M640" i="8"/>
  <c r="N640" i="8" s="1"/>
  <c r="M761" i="8"/>
  <c r="N761" i="8" s="1"/>
  <c r="M777" i="8"/>
  <c r="N777" i="8" s="1"/>
  <c r="M793" i="8"/>
  <c r="N793" i="8" s="1"/>
  <c r="M803" i="8"/>
  <c r="N803" i="8" s="1"/>
  <c r="M811" i="8"/>
  <c r="N811" i="8" s="1"/>
  <c r="M819" i="8"/>
  <c r="N819" i="8" s="1"/>
  <c r="M827" i="8"/>
  <c r="N827" i="8" s="1"/>
  <c r="M835" i="8"/>
  <c r="N835" i="8" s="1"/>
  <c r="M843" i="8"/>
  <c r="N843" i="8" s="1"/>
  <c r="M853" i="8"/>
  <c r="N853" i="8" s="1"/>
  <c r="I854" i="8"/>
  <c r="J854" i="8" s="1"/>
  <c r="M885" i="8"/>
  <c r="N885" i="8" s="1"/>
  <c r="I886" i="8"/>
  <c r="J886" i="8" s="1"/>
  <c r="I949" i="8"/>
  <c r="J949" i="8" s="1"/>
  <c r="I750" i="8"/>
  <c r="J750" i="8" s="1"/>
  <c r="M757" i="8"/>
  <c r="N757" i="8" s="1"/>
  <c r="M762" i="8"/>
  <c r="N762" i="8" s="1"/>
  <c r="I766" i="8"/>
  <c r="J766" i="8" s="1"/>
  <c r="M773" i="8"/>
  <c r="N773" i="8" s="1"/>
  <c r="M778" i="8"/>
  <c r="N778" i="8" s="1"/>
  <c r="I782" i="8"/>
  <c r="J782" i="8" s="1"/>
  <c r="M789" i="8"/>
  <c r="N789" i="8" s="1"/>
  <c r="M794" i="8"/>
  <c r="N794" i="8" s="1"/>
  <c r="I798" i="8"/>
  <c r="J798" i="8" s="1"/>
  <c r="M801" i="8"/>
  <c r="N801" i="8" s="1"/>
  <c r="M809" i="8"/>
  <c r="N809" i="8" s="1"/>
  <c r="M817" i="8"/>
  <c r="N817" i="8" s="1"/>
  <c r="M825" i="8"/>
  <c r="N825" i="8" s="1"/>
  <c r="M833" i="8"/>
  <c r="N833" i="8" s="1"/>
  <c r="M841" i="8"/>
  <c r="N841" i="8" s="1"/>
  <c r="M849" i="8"/>
  <c r="N849" i="8" s="1"/>
  <c r="M874" i="8"/>
  <c r="N874" i="8" s="1"/>
  <c r="M881" i="8"/>
  <c r="N881" i="8" s="1"/>
  <c r="M906" i="8"/>
  <c r="N906" i="8" s="1"/>
  <c r="M913" i="8"/>
  <c r="N913" i="8" s="1"/>
  <c r="M914" i="8"/>
  <c r="N914" i="8" s="1"/>
  <c r="I973" i="8"/>
  <c r="J973" i="8" s="1"/>
  <c r="M861" i="8"/>
  <c r="N861" i="8" s="1"/>
  <c r="M877" i="8"/>
  <c r="N877" i="8" s="1"/>
  <c r="M893" i="8"/>
  <c r="N893" i="8" s="1"/>
  <c r="M909" i="8"/>
  <c r="N909" i="8" s="1"/>
  <c r="M910" i="8"/>
  <c r="N910" i="8" s="1"/>
  <c r="I933" i="8"/>
  <c r="J933" i="8" s="1"/>
  <c r="I965" i="8"/>
  <c r="J965" i="8" s="1"/>
  <c r="I997" i="8"/>
  <c r="J997" i="8" s="1"/>
  <c r="I850" i="8"/>
  <c r="J850" i="8" s="1"/>
  <c r="M857" i="8"/>
  <c r="N857" i="8" s="1"/>
  <c r="M862" i="8"/>
  <c r="N862" i="8" s="1"/>
  <c r="I866" i="8"/>
  <c r="J866" i="8" s="1"/>
  <c r="M873" i="8"/>
  <c r="N873" i="8" s="1"/>
  <c r="M878" i="8"/>
  <c r="N878" i="8" s="1"/>
  <c r="I882" i="8"/>
  <c r="J882" i="8" s="1"/>
  <c r="M889" i="8"/>
  <c r="N889" i="8" s="1"/>
  <c r="M894" i="8"/>
  <c r="N894" i="8" s="1"/>
  <c r="I898" i="8"/>
  <c r="J898" i="8" s="1"/>
  <c r="M905" i="8"/>
  <c r="N905" i="8" s="1"/>
  <c r="I925" i="8"/>
  <c r="J925" i="8" s="1"/>
  <c r="M946" i="8"/>
  <c r="N946" i="8" s="1"/>
  <c r="I957" i="8"/>
  <c r="J957" i="8" s="1"/>
  <c r="M978" i="8"/>
  <c r="N978" i="8" s="1"/>
  <c r="I989" i="8"/>
  <c r="J989" i="8" s="1"/>
  <c r="M917" i="8"/>
  <c r="N917" i="8" s="1"/>
  <c r="M918" i="8"/>
  <c r="N918" i="8" s="1"/>
  <c r="I921" i="8"/>
  <c r="J921" i="8" s="1"/>
  <c r="M926" i="8"/>
  <c r="N926" i="8" s="1"/>
  <c r="I929" i="8"/>
  <c r="J929" i="8" s="1"/>
  <c r="I937" i="8"/>
  <c r="J937" i="8" s="1"/>
  <c r="I945" i="8"/>
  <c r="J945" i="8" s="1"/>
  <c r="I953" i="8"/>
  <c r="J953" i="8" s="1"/>
  <c r="I961" i="8"/>
  <c r="J961" i="8" s="1"/>
  <c r="I969" i="8"/>
  <c r="J969" i="8" s="1"/>
  <c r="I977" i="8"/>
  <c r="J977" i="8" s="1"/>
  <c r="I985" i="8"/>
  <c r="J985" i="8" s="1"/>
  <c r="I993" i="8"/>
  <c r="J993" i="8" s="1"/>
  <c r="I1001" i="8"/>
  <c r="J1001" i="8" s="1"/>
  <c r="M920" i="8"/>
  <c r="N920" i="8" s="1"/>
  <c r="M924" i="8"/>
  <c r="N924" i="8" s="1"/>
  <c r="M928" i="8"/>
  <c r="N928" i="8" s="1"/>
  <c r="M932" i="8"/>
  <c r="N932" i="8" s="1"/>
  <c r="M936" i="8"/>
  <c r="N936" i="8" s="1"/>
  <c r="M940" i="8"/>
  <c r="N940" i="8" s="1"/>
  <c r="M944" i="8"/>
  <c r="N944" i="8" s="1"/>
  <c r="M948" i="8"/>
  <c r="N948" i="8" s="1"/>
  <c r="M952" i="8"/>
  <c r="N952" i="8" s="1"/>
  <c r="M956" i="8"/>
  <c r="N956" i="8" s="1"/>
  <c r="M960" i="8"/>
  <c r="N960" i="8" s="1"/>
  <c r="M964" i="8"/>
  <c r="N964" i="8" s="1"/>
  <c r="M968" i="8"/>
  <c r="N968" i="8" s="1"/>
  <c r="M972" i="8"/>
  <c r="N972" i="8" s="1"/>
  <c r="M976" i="8"/>
  <c r="N976" i="8" s="1"/>
  <c r="M980" i="8"/>
  <c r="N980" i="8" s="1"/>
  <c r="M984" i="8"/>
  <c r="N984" i="8" s="1"/>
  <c r="M988" i="8"/>
  <c r="N988" i="8" s="1"/>
  <c r="M992" i="8"/>
  <c r="N992" i="8" s="1"/>
  <c r="M996" i="8"/>
  <c r="N996" i="8" s="1"/>
  <c r="M1000" i="8"/>
  <c r="N1000" i="8" s="1"/>
  <c r="H37" i="2"/>
  <c r="I37" i="2" s="1"/>
  <c r="E37" i="2"/>
  <c r="E2" i="2"/>
  <c r="H2" i="2"/>
  <c r="I2" i="2" s="1"/>
  <c r="J2" i="2" s="1"/>
  <c r="H3" i="2"/>
  <c r="I3" i="2" s="1"/>
  <c r="J3" i="2" s="1"/>
  <c r="H4" i="2"/>
  <c r="I4" i="2" s="1"/>
  <c r="J4" i="2" s="1"/>
  <c r="H5" i="2"/>
  <c r="H6" i="2"/>
  <c r="I6" i="2" s="1"/>
  <c r="J6" i="2" s="1"/>
  <c r="H7" i="2"/>
  <c r="I7" i="2" s="1"/>
  <c r="J7" i="2" s="1"/>
  <c r="H8" i="2"/>
  <c r="I8" i="2" s="1"/>
  <c r="J8" i="2" s="1"/>
  <c r="H9" i="2"/>
  <c r="I9" i="2" s="1"/>
  <c r="J9" i="2" s="1"/>
  <c r="H10" i="2"/>
  <c r="I10" i="2" s="1"/>
  <c r="J10" i="2" s="1"/>
  <c r="H11" i="2"/>
  <c r="I11" i="2" s="1"/>
  <c r="J11" i="2" s="1"/>
  <c r="H12" i="2"/>
  <c r="I12" i="2" s="1"/>
  <c r="J12" i="2" s="1"/>
  <c r="H13" i="2"/>
  <c r="I13" i="2" s="1"/>
  <c r="J13" i="2" s="1"/>
  <c r="H14" i="2"/>
  <c r="I14" i="2" s="1"/>
  <c r="J14" i="2" s="1"/>
  <c r="H15" i="2"/>
  <c r="I15" i="2" s="1"/>
  <c r="J15" i="2" s="1"/>
  <c r="H16" i="2"/>
  <c r="I16" i="2" s="1"/>
  <c r="J16" i="2" s="1"/>
  <c r="H17" i="2"/>
  <c r="I17" i="2" s="1"/>
  <c r="J17" i="2" s="1"/>
  <c r="H18" i="2"/>
  <c r="I18" i="2" s="1"/>
  <c r="J18" i="2" s="1"/>
  <c r="H19" i="2"/>
  <c r="I19" i="2" s="1"/>
  <c r="J19" i="2" s="1"/>
  <c r="H20" i="2"/>
  <c r="I20" i="2" s="1"/>
  <c r="J20" i="2" s="1"/>
  <c r="H21" i="2"/>
  <c r="I21" i="2" s="1"/>
  <c r="J21" i="2" s="1"/>
  <c r="H22" i="2"/>
  <c r="I22" i="2" s="1"/>
  <c r="J22" i="2" s="1"/>
  <c r="H23" i="2"/>
  <c r="I23" i="2" s="1"/>
  <c r="J23" i="2" s="1"/>
  <c r="H24" i="2"/>
  <c r="I24" i="2" s="1"/>
  <c r="J24" i="2" s="1"/>
  <c r="H25" i="2"/>
  <c r="I25" i="2" s="1"/>
  <c r="J25" i="2" s="1"/>
  <c r="H26" i="2"/>
  <c r="I26" i="2" s="1"/>
  <c r="J26" i="2" s="1"/>
  <c r="H27" i="2"/>
  <c r="I27" i="2" s="1"/>
  <c r="J27" i="2" s="1"/>
  <c r="H28" i="2"/>
  <c r="I28" i="2" s="1"/>
  <c r="J28" i="2" s="1"/>
  <c r="H29" i="2"/>
  <c r="I29" i="2" s="1"/>
  <c r="J29" i="2" s="1"/>
  <c r="H30" i="2"/>
  <c r="I30" i="2" s="1"/>
  <c r="J30" i="2" s="1"/>
  <c r="H31" i="2"/>
  <c r="I31" i="2" s="1"/>
  <c r="J31" i="2" s="1"/>
  <c r="H32" i="2"/>
  <c r="I32" i="2" s="1"/>
  <c r="J32" i="2" s="1"/>
  <c r="H33" i="2"/>
  <c r="I33" i="2" s="1"/>
  <c r="J33" i="2" s="1"/>
  <c r="H34" i="2"/>
  <c r="I34" i="2" s="1"/>
  <c r="J34" i="2" s="1"/>
  <c r="H35" i="2"/>
  <c r="I35" i="2" s="1"/>
  <c r="J35" i="2" s="1"/>
  <c r="H36" i="2"/>
  <c r="I36" i="2" s="1"/>
  <c r="J36" i="2" s="1"/>
  <c r="H38" i="2"/>
  <c r="I38" i="2" s="1"/>
  <c r="J38" i="2" s="1"/>
  <c r="H39" i="2"/>
  <c r="I39" i="2" s="1"/>
  <c r="J39" i="2" s="1"/>
  <c r="H40" i="2"/>
  <c r="I40" i="2" s="1"/>
  <c r="J40" i="2" s="1"/>
  <c r="H41" i="2"/>
  <c r="I41" i="2" s="1"/>
  <c r="J41" i="2" s="1"/>
  <c r="H42" i="2"/>
  <c r="I42" i="2" s="1"/>
  <c r="J42" i="2" s="1"/>
  <c r="H43" i="2"/>
  <c r="I43" i="2" s="1"/>
  <c r="J43" i="2" s="1"/>
  <c r="H44" i="2"/>
  <c r="I44" i="2" s="1"/>
  <c r="J44" i="2" s="1"/>
  <c r="H45" i="2"/>
  <c r="I45" i="2" s="1"/>
  <c r="J45" i="2" s="1"/>
  <c r="H46" i="2"/>
  <c r="I46" i="2" s="1"/>
  <c r="J46" i="2" s="1"/>
  <c r="H47" i="2"/>
  <c r="I47" i="2" s="1"/>
  <c r="J47" i="2" s="1"/>
  <c r="H48" i="2"/>
  <c r="I48" i="2" s="1"/>
  <c r="J48" i="2" s="1"/>
  <c r="H49" i="2"/>
  <c r="I49" i="2" s="1"/>
  <c r="J49" i="2" s="1"/>
  <c r="H50" i="2"/>
  <c r="I50" i="2" s="1"/>
  <c r="J50" i="2" s="1"/>
  <c r="H51" i="2"/>
  <c r="I51" i="2" s="1"/>
  <c r="J51" i="2" s="1"/>
  <c r="H52" i="2"/>
  <c r="I52" i="2" s="1"/>
  <c r="J52" i="2" s="1"/>
  <c r="H53" i="2"/>
  <c r="I53" i="2" s="1"/>
  <c r="J53" i="2" s="1"/>
  <c r="H54" i="2"/>
  <c r="I54" i="2" s="1"/>
  <c r="J54" i="2" s="1"/>
  <c r="H55" i="2"/>
  <c r="I55" i="2" s="1"/>
  <c r="J55" i="2" s="1"/>
  <c r="H56" i="2"/>
  <c r="I56" i="2" s="1"/>
  <c r="J56" i="2" s="1"/>
  <c r="H57" i="2"/>
  <c r="I57" i="2" s="1"/>
  <c r="J57" i="2" s="1"/>
  <c r="H58" i="2"/>
  <c r="I58" i="2" s="1"/>
  <c r="J58" i="2" s="1"/>
  <c r="H59" i="2"/>
  <c r="I59" i="2" s="1"/>
  <c r="J59" i="2" s="1"/>
  <c r="H60" i="2"/>
  <c r="I60" i="2" s="1"/>
  <c r="J60" i="2" s="1"/>
  <c r="H61" i="2"/>
  <c r="I61" i="2" s="1"/>
  <c r="J61" i="2" s="1"/>
  <c r="H62" i="2"/>
  <c r="I62" i="2" s="1"/>
  <c r="J62" i="2" s="1"/>
  <c r="H63" i="2"/>
  <c r="I63" i="2" s="1"/>
  <c r="J63" i="2" s="1"/>
  <c r="H64" i="2"/>
  <c r="I64" i="2" s="1"/>
  <c r="J64" i="2" s="1"/>
  <c r="H65" i="2"/>
  <c r="I65" i="2" s="1"/>
  <c r="J65" i="2" s="1"/>
  <c r="H66" i="2"/>
  <c r="I66" i="2" s="1"/>
  <c r="J66" i="2" s="1"/>
  <c r="H67" i="2"/>
  <c r="I67" i="2" s="1"/>
  <c r="J67" i="2" s="1"/>
  <c r="H68" i="2"/>
  <c r="I68" i="2" s="1"/>
  <c r="J68" i="2" s="1"/>
  <c r="H69" i="2"/>
  <c r="I69" i="2" s="1"/>
  <c r="J69" i="2" s="1"/>
  <c r="H70" i="2"/>
  <c r="I70" i="2" s="1"/>
  <c r="J70" i="2" s="1"/>
  <c r="H71" i="2"/>
  <c r="I71" i="2" s="1"/>
  <c r="J71" i="2" s="1"/>
  <c r="H72" i="2"/>
  <c r="I72" i="2" s="1"/>
  <c r="J72" i="2" s="1"/>
  <c r="H73" i="2"/>
  <c r="I73" i="2" s="1"/>
  <c r="J73" i="2" s="1"/>
  <c r="H74" i="2"/>
  <c r="I74" i="2" s="1"/>
  <c r="J74" i="2" s="1"/>
  <c r="H75" i="2"/>
  <c r="I75" i="2" s="1"/>
  <c r="J75" i="2" s="1"/>
  <c r="H76" i="2"/>
  <c r="I76" i="2" s="1"/>
  <c r="J76" i="2" s="1"/>
  <c r="H77" i="2"/>
  <c r="I77" i="2" s="1"/>
  <c r="J77" i="2" s="1"/>
  <c r="H78" i="2"/>
  <c r="I78" i="2" s="1"/>
  <c r="J78" i="2" s="1"/>
  <c r="H79" i="2"/>
  <c r="I79" i="2" s="1"/>
  <c r="J79" i="2" s="1"/>
  <c r="H80" i="2"/>
  <c r="I80" i="2" s="1"/>
  <c r="J80" i="2" s="1"/>
  <c r="H81" i="2"/>
  <c r="I81" i="2" s="1"/>
  <c r="J81" i="2" s="1"/>
  <c r="H82" i="2"/>
  <c r="I82" i="2" s="1"/>
  <c r="J82" i="2" s="1"/>
  <c r="H83" i="2"/>
  <c r="I83" i="2" s="1"/>
  <c r="J83" i="2" s="1"/>
  <c r="H84" i="2"/>
  <c r="I84" i="2" s="1"/>
  <c r="J84" i="2" s="1"/>
  <c r="H85" i="2"/>
  <c r="I85" i="2" s="1"/>
  <c r="J85" i="2" s="1"/>
  <c r="H86" i="2"/>
  <c r="I86" i="2" s="1"/>
  <c r="J86" i="2" s="1"/>
  <c r="H87" i="2"/>
  <c r="I87" i="2" s="1"/>
  <c r="J87" i="2" s="1"/>
  <c r="H88" i="2"/>
  <c r="I88" i="2" s="1"/>
  <c r="J88" i="2" s="1"/>
  <c r="H89" i="2"/>
  <c r="I89" i="2" s="1"/>
  <c r="J89" i="2" s="1"/>
  <c r="H90" i="2"/>
  <c r="I90" i="2" s="1"/>
  <c r="J90" i="2" s="1"/>
  <c r="H91" i="2"/>
  <c r="I91" i="2" s="1"/>
  <c r="J91" i="2" s="1"/>
  <c r="H92" i="2"/>
  <c r="I92" i="2" s="1"/>
  <c r="J92" i="2" s="1"/>
  <c r="H93" i="2"/>
  <c r="I93" i="2" s="1"/>
  <c r="J93" i="2" s="1"/>
  <c r="H94" i="2"/>
  <c r="I94" i="2" s="1"/>
  <c r="J94" i="2" s="1"/>
  <c r="H95" i="2"/>
  <c r="I95" i="2" s="1"/>
  <c r="J95" i="2" s="1"/>
  <c r="H96" i="2"/>
  <c r="I96" i="2" s="1"/>
  <c r="J96" i="2" s="1"/>
  <c r="H97" i="2"/>
  <c r="I97" i="2" s="1"/>
  <c r="J97" i="2" s="1"/>
  <c r="H98" i="2"/>
  <c r="I98" i="2" s="1"/>
  <c r="J98" i="2" s="1"/>
  <c r="H99" i="2"/>
  <c r="I99" i="2" s="1"/>
  <c r="J99" i="2" s="1"/>
  <c r="H100" i="2"/>
  <c r="I100" i="2" s="1"/>
  <c r="J100" i="2" s="1"/>
  <c r="H101" i="2"/>
  <c r="I101" i="2" s="1"/>
  <c r="J101" i="2" s="1"/>
  <c r="H102" i="2"/>
  <c r="I102" i="2" s="1"/>
  <c r="J102" i="2" s="1"/>
  <c r="H103" i="2"/>
  <c r="I103" i="2" s="1"/>
  <c r="J103" i="2" s="1"/>
  <c r="H104" i="2"/>
  <c r="I104" i="2" s="1"/>
  <c r="J104" i="2" s="1"/>
  <c r="H105" i="2"/>
  <c r="I105" i="2" s="1"/>
  <c r="J105" i="2" s="1"/>
  <c r="H106" i="2"/>
  <c r="I106" i="2" s="1"/>
  <c r="J106" i="2" s="1"/>
  <c r="H107" i="2"/>
  <c r="I107" i="2" s="1"/>
  <c r="J107" i="2" s="1"/>
  <c r="H108" i="2"/>
  <c r="I108" i="2" s="1"/>
  <c r="J108" i="2" s="1"/>
  <c r="H109" i="2"/>
  <c r="I109" i="2" s="1"/>
  <c r="J109" i="2" s="1"/>
  <c r="H110" i="2"/>
  <c r="I110" i="2" s="1"/>
  <c r="J110" i="2" s="1"/>
  <c r="H111" i="2"/>
  <c r="I111" i="2" s="1"/>
  <c r="J111" i="2" s="1"/>
  <c r="H112" i="2"/>
  <c r="I112" i="2" s="1"/>
  <c r="J112" i="2" s="1"/>
  <c r="H113" i="2"/>
  <c r="I113" i="2" s="1"/>
  <c r="J113" i="2" s="1"/>
  <c r="H114" i="2"/>
  <c r="I114" i="2" s="1"/>
  <c r="J114" i="2" s="1"/>
  <c r="H115" i="2"/>
  <c r="I115" i="2" s="1"/>
  <c r="J115" i="2" s="1"/>
  <c r="H116" i="2"/>
  <c r="I116" i="2" s="1"/>
  <c r="J116" i="2" s="1"/>
  <c r="H117" i="2"/>
  <c r="I117" i="2" s="1"/>
  <c r="J117" i="2" s="1"/>
  <c r="H118" i="2"/>
  <c r="I118" i="2" s="1"/>
  <c r="J118" i="2" s="1"/>
  <c r="H119" i="2"/>
  <c r="I119" i="2" s="1"/>
  <c r="J119" i="2" s="1"/>
  <c r="H120" i="2"/>
  <c r="I120" i="2" s="1"/>
  <c r="J120" i="2" s="1"/>
  <c r="H121" i="2"/>
  <c r="I121" i="2" s="1"/>
  <c r="J121" i="2" s="1"/>
  <c r="H122" i="2"/>
  <c r="I122" i="2" s="1"/>
  <c r="J122" i="2" s="1"/>
  <c r="H123" i="2"/>
  <c r="I123" i="2" s="1"/>
  <c r="J123" i="2" s="1"/>
  <c r="H124" i="2"/>
  <c r="I124" i="2" s="1"/>
  <c r="J124" i="2" s="1"/>
  <c r="H125" i="2"/>
  <c r="I125" i="2" s="1"/>
  <c r="J125" i="2" s="1"/>
  <c r="H126" i="2"/>
  <c r="I126" i="2" s="1"/>
  <c r="J126" i="2" s="1"/>
  <c r="H127" i="2"/>
  <c r="I127" i="2" s="1"/>
  <c r="J127" i="2" s="1"/>
  <c r="H128" i="2"/>
  <c r="I128" i="2" s="1"/>
  <c r="J128" i="2" s="1"/>
  <c r="H129" i="2"/>
  <c r="I129" i="2" s="1"/>
  <c r="J129" i="2" s="1"/>
  <c r="H130" i="2"/>
  <c r="I130" i="2" s="1"/>
  <c r="J130" i="2" s="1"/>
  <c r="H131" i="2"/>
  <c r="I131" i="2" s="1"/>
  <c r="J131" i="2" s="1"/>
  <c r="H132" i="2"/>
  <c r="I132" i="2" s="1"/>
  <c r="J132" i="2" s="1"/>
  <c r="H133" i="2"/>
  <c r="I133" i="2" s="1"/>
  <c r="J133" i="2" s="1"/>
  <c r="H134" i="2"/>
  <c r="I134" i="2" s="1"/>
  <c r="J134" i="2" s="1"/>
  <c r="H135" i="2"/>
  <c r="I135" i="2" s="1"/>
  <c r="J135" i="2" s="1"/>
  <c r="H136" i="2"/>
  <c r="I136" i="2" s="1"/>
  <c r="J136" i="2" s="1"/>
  <c r="H137" i="2"/>
  <c r="I137" i="2" s="1"/>
  <c r="J137" i="2" s="1"/>
  <c r="H138" i="2"/>
  <c r="I138" i="2" s="1"/>
  <c r="J138" i="2" s="1"/>
  <c r="H139" i="2"/>
  <c r="I139" i="2" s="1"/>
  <c r="J139" i="2" s="1"/>
  <c r="H140" i="2"/>
  <c r="I140" i="2" s="1"/>
  <c r="J140" i="2" s="1"/>
  <c r="H141" i="2"/>
  <c r="I141" i="2" s="1"/>
  <c r="J141" i="2" s="1"/>
  <c r="H142" i="2"/>
  <c r="I142" i="2" s="1"/>
  <c r="J142" i="2" s="1"/>
  <c r="H143" i="2"/>
  <c r="I143" i="2" s="1"/>
  <c r="J143" i="2" s="1"/>
  <c r="H144" i="2"/>
  <c r="I144" i="2" s="1"/>
  <c r="J144" i="2" s="1"/>
  <c r="H145" i="2"/>
  <c r="I145" i="2" s="1"/>
  <c r="J145" i="2" s="1"/>
  <c r="H146" i="2"/>
  <c r="I146" i="2" s="1"/>
  <c r="J146" i="2" s="1"/>
  <c r="H147" i="2"/>
  <c r="I147" i="2" s="1"/>
  <c r="J147" i="2" s="1"/>
  <c r="H148" i="2"/>
  <c r="I148" i="2" s="1"/>
  <c r="J148" i="2" s="1"/>
  <c r="H149" i="2"/>
  <c r="I149" i="2" s="1"/>
  <c r="J149" i="2" s="1"/>
  <c r="H150" i="2"/>
  <c r="I150" i="2" s="1"/>
  <c r="J150" i="2" s="1"/>
  <c r="H151" i="2"/>
  <c r="I151" i="2" s="1"/>
  <c r="J151" i="2" s="1"/>
  <c r="H152" i="2"/>
  <c r="I152" i="2" s="1"/>
  <c r="J152" i="2" s="1"/>
  <c r="H153" i="2"/>
  <c r="I153" i="2" s="1"/>
  <c r="J153" i="2" s="1"/>
  <c r="H154" i="2"/>
  <c r="I154" i="2" s="1"/>
  <c r="J154" i="2" s="1"/>
  <c r="H155" i="2"/>
  <c r="I155" i="2" s="1"/>
  <c r="J155" i="2" s="1"/>
  <c r="H156" i="2"/>
  <c r="I156" i="2" s="1"/>
  <c r="J156" i="2" s="1"/>
  <c r="H157" i="2"/>
  <c r="I157" i="2" s="1"/>
  <c r="J157" i="2" s="1"/>
  <c r="H158" i="2"/>
  <c r="I158" i="2" s="1"/>
  <c r="J158" i="2" s="1"/>
  <c r="H159" i="2"/>
  <c r="I159" i="2" s="1"/>
  <c r="J159" i="2" s="1"/>
  <c r="H160" i="2"/>
  <c r="I160" i="2" s="1"/>
  <c r="J160" i="2" s="1"/>
  <c r="H161" i="2"/>
  <c r="I161" i="2" s="1"/>
  <c r="J161" i="2" s="1"/>
  <c r="H162" i="2"/>
  <c r="I162" i="2" s="1"/>
  <c r="J162" i="2" s="1"/>
  <c r="H163" i="2"/>
  <c r="I163" i="2" s="1"/>
  <c r="J163" i="2" s="1"/>
  <c r="H164" i="2"/>
  <c r="I164" i="2" s="1"/>
  <c r="J164" i="2" s="1"/>
  <c r="H165" i="2"/>
  <c r="I165" i="2" s="1"/>
  <c r="J165" i="2" s="1"/>
  <c r="H166" i="2"/>
  <c r="I166" i="2" s="1"/>
  <c r="J166" i="2" s="1"/>
  <c r="H167" i="2"/>
  <c r="I167" i="2" s="1"/>
  <c r="J167" i="2" s="1"/>
  <c r="H168" i="2"/>
  <c r="I168" i="2" s="1"/>
  <c r="J168" i="2" s="1"/>
  <c r="H169" i="2"/>
  <c r="I169" i="2" s="1"/>
  <c r="J169" i="2" s="1"/>
  <c r="H170" i="2"/>
  <c r="I170" i="2" s="1"/>
  <c r="J170" i="2" s="1"/>
  <c r="H171" i="2"/>
  <c r="I171" i="2" s="1"/>
  <c r="J171" i="2" s="1"/>
  <c r="H172" i="2"/>
  <c r="I172" i="2" s="1"/>
  <c r="J172" i="2" s="1"/>
  <c r="H173" i="2"/>
  <c r="I173" i="2" s="1"/>
  <c r="J173" i="2" s="1"/>
  <c r="H174" i="2"/>
  <c r="I174" i="2" s="1"/>
  <c r="J174" i="2" s="1"/>
  <c r="H175" i="2"/>
  <c r="I175" i="2" s="1"/>
  <c r="J175" i="2" s="1"/>
  <c r="H176" i="2"/>
  <c r="I176" i="2" s="1"/>
  <c r="J176" i="2" s="1"/>
  <c r="H177" i="2"/>
  <c r="I177" i="2" s="1"/>
  <c r="J177" i="2" s="1"/>
  <c r="H178" i="2"/>
  <c r="I178" i="2" s="1"/>
  <c r="J178" i="2" s="1"/>
  <c r="H179" i="2"/>
  <c r="I179" i="2" s="1"/>
  <c r="J179" i="2" s="1"/>
  <c r="H180" i="2"/>
  <c r="I180" i="2" s="1"/>
  <c r="J180" i="2" s="1"/>
  <c r="H181" i="2"/>
  <c r="I181" i="2" s="1"/>
  <c r="J181" i="2" s="1"/>
  <c r="H182" i="2"/>
  <c r="I182" i="2" s="1"/>
  <c r="J182" i="2" s="1"/>
  <c r="H183" i="2"/>
  <c r="I183" i="2" s="1"/>
  <c r="J183" i="2" s="1"/>
  <c r="H184" i="2"/>
  <c r="I184" i="2" s="1"/>
  <c r="J184" i="2" s="1"/>
  <c r="H185" i="2"/>
  <c r="I185" i="2" s="1"/>
  <c r="J185" i="2" s="1"/>
  <c r="H186" i="2"/>
  <c r="I186" i="2" s="1"/>
  <c r="J186" i="2" s="1"/>
  <c r="H187" i="2"/>
  <c r="I187" i="2" s="1"/>
  <c r="J187" i="2" s="1"/>
  <c r="H188" i="2"/>
  <c r="I188" i="2" s="1"/>
  <c r="J188" i="2" s="1"/>
  <c r="H189" i="2"/>
  <c r="I189" i="2" s="1"/>
  <c r="J189" i="2" s="1"/>
  <c r="H190" i="2"/>
  <c r="I190" i="2" s="1"/>
  <c r="J190" i="2" s="1"/>
  <c r="H191" i="2"/>
  <c r="I191" i="2" s="1"/>
  <c r="J191" i="2" s="1"/>
  <c r="H192" i="2"/>
  <c r="I192" i="2" s="1"/>
  <c r="J192" i="2" s="1"/>
  <c r="H193" i="2"/>
  <c r="I193" i="2" s="1"/>
  <c r="J193" i="2" s="1"/>
  <c r="H194" i="2"/>
  <c r="I194" i="2" s="1"/>
  <c r="J194" i="2" s="1"/>
  <c r="H195" i="2"/>
  <c r="I195" i="2" s="1"/>
  <c r="J195" i="2" s="1"/>
  <c r="H196" i="2"/>
  <c r="I196" i="2" s="1"/>
  <c r="J196" i="2" s="1"/>
  <c r="H197" i="2"/>
  <c r="I197" i="2" s="1"/>
  <c r="J197" i="2" s="1"/>
  <c r="H198" i="2"/>
  <c r="I198" i="2" s="1"/>
  <c r="J198" i="2" s="1"/>
  <c r="H199" i="2"/>
  <c r="I199" i="2" s="1"/>
  <c r="J199" i="2" s="1"/>
  <c r="H200" i="2"/>
  <c r="I200" i="2" s="1"/>
  <c r="J200" i="2" s="1"/>
  <c r="H201" i="2"/>
  <c r="I201" i="2" s="1"/>
  <c r="J201" i="2" s="1"/>
  <c r="H202" i="2"/>
  <c r="I202" i="2" s="1"/>
  <c r="J202" i="2" s="1"/>
  <c r="H203" i="2"/>
  <c r="I203" i="2" s="1"/>
  <c r="J203" i="2" s="1"/>
  <c r="H204" i="2"/>
  <c r="I204" i="2" s="1"/>
  <c r="J204" i="2" s="1"/>
  <c r="H205" i="2"/>
  <c r="I205" i="2" s="1"/>
  <c r="J205" i="2" s="1"/>
  <c r="H206" i="2"/>
  <c r="I206" i="2" s="1"/>
  <c r="J206" i="2" s="1"/>
  <c r="H207" i="2"/>
  <c r="I207" i="2" s="1"/>
  <c r="J207" i="2" s="1"/>
  <c r="H208" i="2"/>
  <c r="I208" i="2" s="1"/>
  <c r="J208" i="2" s="1"/>
  <c r="H209" i="2"/>
  <c r="I209" i="2" s="1"/>
  <c r="J209" i="2" s="1"/>
  <c r="H210" i="2"/>
  <c r="I210" i="2" s="1"/>
  <c r="J210" i="2" s="1"/>
  <c r="H211" i="2"/>
  <c r="I211" i="2" s="1"/>
  <c r="J211" i="2" s="1"/>
  <c r="H212" i="2"/>
  <c r="I212" i="2" s="1"/>
  <c r="J212" i="2" s="1"/>
  <c r="H213" i="2"/>
  <c r="I213" i="2" s="1"/>
  <c r="J213" i="2" s="1"/>
  <c r="H214" i="2"/>
  <c r="I214" i="2" s="1"/>
  <c r="J214" i="2" s="1"/>
  <c r="H215" i="2"/>
  <c r="I215" i="2" s="1"/>
  <c r="J215" i="2" s="1"/>
  <c r="H216" i="2"/>
  <c r="I216" i="2" s="1"/>
  <c r="J216" i="2" s="1"/>
  <c r="H217" i="2"/>
  <c r="I217" i="2" s="1"/>
  <c r="J217" i="2" s="1"/>
  <c r="H218" i="2"/>
  <c r="I218" i="2" s="1"/>
  <c r="J218" i="2" s="1"/>
  <c r="H219" i="2"/>
  <c r="I219" i="2" s="1"/>
  <c r="J219" i="2" s="1"/>
  <c r="H220" i="2"/>
  <c r="I220" i="2" s="1"/>
  <c r="J220" i="2" s="1"/>
  <c r="H221" i="2"/>
  <c r="I221" i="2" s="1"/>
  <c r="J221" i="2" s="1"/>
  <c r="H222" i="2"/>
  <c r="I222" i="2" s="1"/>
  <c r="J222" i="2" s="1"/>
  <c r="H223" i="2"/>
  <c r="I223" i="2" s="1"/>
  <c r="J223" i="2" s="1"/>
  <c r="H224" i="2"/>
  <c r="I224" i="2" s="1"/>
  <c r="J224" i="2" s="1"/>
  <c r="H225" i="2"/>
  <c r="I225" i="2" s="1"/>
  <c r="J225" i="2" s="1"/>
  <c r="H226" i="2"/>
  <c r="I226" i="2" s="1"/>
  <c r="J226" i="2" s="1"/>
  <c r="H227" i="2"/>
  <c r="I227" i="2" s="1"/>
  <c r="J227" i="2" s="1"/>
  <c r="H228" i="2"/>
  <c r="I228" i="2" s="1"/>
  <c r="J228" i="2" s="1"/>
  <c r="H229" i="2"/>
  <c r="I229" i="2" s="1"/>
  <c r="J229" i="2" s="1"/>
  <c r="H230" i="2"/>
  <c r="I230" i="2" s="1"/>
  <c r="J230" i="2" s="1"/>
  <c r="H231" i="2"/>
  <c r="I231" i="2" s="1"/>
  <c r="J231" i="2" s="1"/>
  <c r="H232" i="2"/>
  <c r="I232" i="2" s="1"/>
  <c r="J232" i="2" s="1"/>
  <c r="H233" i="2"/>
  <c r="I233" i="2" s="1"/>
  <c r="J233" i="2" s="1"/>
  <c r="H234" i="2"/>
  <c r="I234" i="2" s="1"/>
  <c r="J234" i="2" s="1"/>
  <c r="H235" i="2"/>
  <c r="I235" i="2" s="1"/>
  <c r="J235" i="2" s="1"/>
  <c r="H236" i="2"/>
  <c r="I236" i="2" s="1"/>
  <c r="J236" i="2" s="1"/>
  <c r="H237" i="2"/>
  <c r="I237" i="2" s="1"/>
  <c r="J237" i="2" s="1"/>
  <c r="H238" i="2"/>
  <c r="I238" i="2" s="1"/>
  <c r="J238" i="2" s="1"/>
  <c r="H239" i="2"/>
  <c r="I239" i="2" s="1"/>
  <c r="J239" i="2" s="1"/>
  <c r="H240" i="2"/>
  <c r="I240" i="2" s="1"/>
  <c r="J240" i="2" s="1"/>
  <c r="H241" i="2"/>
  <c r="I241" i="2" s="1"/>
  <c r="J241" i="2" s="1"/>
  <c r="H242" i="2"/>
  <c r="I242" i="2" s="1"/>
  <c r="J242" i="2" s="1"/>
  <c r="H243" i="2"/>
  <c r="I243" i="2" s="1"/>
  <c r="J243" i="2" s="1"/>
  <c r="H244" i="2"/>
  <c r="I244" i="2" s="1"/>
  <c r="J244" i="2" s="1"/>
  <c r="H245" i="2"/>
  <c r="I245" i="2" s="1"/>
  <c r="J245" i="2" s="1"/>
  <c r="H246" i="2"/>
  <c r="I246" i="2" s="1"/>
  <c r="J246" i="2" s="1"/>
  <c r="H247" i="2"/>
  <c r="I247" i="2" s="1"/>
  <c r="J247" i="2" s="1"/>
  <c r="H248" i="2"/>
  <c r="I248" i="2" s="1"/>
  <c r="J248" i="2" s="1"/>
  <c r="H249" i="2"/>
  <c r="I249" i="2" s="1"/>
  <c r="J249" i="2" s="1"/>
  <c r="H250" i="2"/>
  <c r="I250" i="2" s="1"/>
  <c r="J250" i="2" s="1"/>
  <c r="H251" i="2"/>
  <c r="I251" i="2" s="1"/>
  <c r="J251" i="2" s="1"/>
  <c r="H252" i="2"/>
  <c r="I252" i="2" s="1"/>
  <c r="J252" i="2" s="1"/>
  <c r="H253" i="2"/>
  <c r="I253" i="2" s="1"/>
  <c r="J253" i="2" s="1"/>
  <c r="H254" i="2"/>
  <c r="I254" i="2" s="1"/>
  <c r="J254" i="2" s="1"/>
  <c r="H255" i="2"/>
  <c r="I255" i="2" s="1"/>
  <c r="J255" i="2" s="1"/>
  <c r="H256" i="2"/>
  <c r="I256" i="2" s="1"/>
  <c r="J256" i="2" s="1"/>
  <c r="H257" i="2"/>
  <c r="I257" i="2" s="1"/>
  <c r="J257" i="2" s="1"/>
  <c r="H258" i="2"/>
  <c r="I258" i="2" s="1"/>
  <c r="J258" i="2" s="1"/>
  <c r="H259" i="2"/>
  <c r="I259" i="2" s="1"/>
  <c r="J259" i="2" s="1"/>
  <c r="H260" i="2"/>
  <c r="I260" i="2" s="1"/>
  <c r="J260" i="2" s="1"/>
  <c r="H261" i="2"/>
  <c r="I261" i="2" s="1"/>
  <c r="J261" i="2" s="1"/>
  <c r="H262" i="2"/>
  <c r="I262" i="2" s="1"/>
  <c r="J262" i="2" s="1"/>
  <c r="H263" i="2"/>
  <c r="I263" i="2" s="1"/>
  <c r="J263" i="2" s="1"/>
  <c r="H264" i="2"/>
  <c r="I264" i="2" s="1"/>
  <c r="J264" i="2" s="1"/>
  <c r="H265" i="2"/>
  <c r="I265" i="2" s="1"/>
  <c r="J265" i="2" s="1"/>
  <c r="H266" i="2"/>
  <c r="I266" i="2" s="1"/>
  <c r="J266" i="2" s="1"/>
  <c r="H267" i="2"/>
  <c r="I267" i="2" s="1"/>
  <c r="J267" i="2" s="1"/>
  <c r="H268" i="2"/>
  <c r="I268" i="2" s="1"/>
  <c r="J268" i="2" s="1"/>
  <c r="H269" i="2"/>
  <c r="I269" i="2" s="1"/>
  <c r="J269" i="2" s="1"/>
  <c r="H270" i="2"/>
  <c r="I270" i="2" s="1"/>
  <c r="J270" i="2" s="1"/>
  <c r="H271" i="2"/>
  <c r="I271" i="2" s="1"/>
  <c r="J271" i="2" s="1"/>
  <c r="H272" i="2"/>
  <c r="I272" i="2" s="1"/>
  <c r="J272" i="2" s="1"/>
  <c r="H273" i="2"/>
  <c r="I273" i="2" s="1"/>
  <c r="J273" i="2" s="1"/>
  <c r="H274" i="2"/>
  <c r="I274" i="2" s="1"/>
  <c r="J274" i="2" s="1"/>
  <c r="H275" i="2"/>
  <c r="I275" i="2" s="1"/>
  <c r="J275" i="2" s="1"/>
  <c r="H276" i="2"/>
  <c r="I276" i="2" s="1"/>
  <c r="J276" i="2" s="1"/>
  <c r="H277" i="2"/>
  <c r="I277" i="2" s="1"/>
  <c r="J277" i="2" s="1"/>
  <c r="H278" i="2"/>
  <c r="I278" i="2" s="1"/>
  <c r="J278" i="2" s="1"/>
  <c r="H279" i="2"/>
  <c r="I279" i="2" s="1"/>
  <c r="J279" i="2" s="1"/>
  <c r="H280" i="2"/>
  <c r="I280" i="2" s="1"/>
  <c r="J280" i="2" s="1"/>
  <c r="H281" i="2"/>
  <c r="I281" i="2" s="1"/>
  <c r="J281" i="2" s="1"/>
  <c r="H282" i="2"/>
  <c r="I282" i="2" s="1"/>
  <c r="J282" i="2" s="1"/>
  <c r="H283" i="2"/>
  <c r="I283" i="2" s="1"/>
  <c r="J283" i="2" s="1"/>
  <c r="H284" i="2"/>
  <c r="I284" i="2" s="1"/>
  <c r="J284" i="2" s="1"/>
  <c r="H285" i="2"/>
  <c r="I285" i="2" s="1"/>
  <c r="J285" i="2" s="1"/>
  <c r="H286" i="2"/>
  <c r="I286" i="2" s="1"/>
  <c r="J286" i="2" s="1"/>
  <c r="H287" i="2"/>
  <c r="I287" i="2" s="1"/>
  <c r="J287" i="2" s="1"/>
  <c r="H288" i="2"/>
  <c r="I288" i="2" s="1"/>
  <c r="J288" i="2" s="1"/>
  <c r="H289" i="2"/>
  <c r="I289" i="2" s="1"/>
  <c r="J289" i="2" s="1"/>
  <c r="H290" i="2"/>
  <c r="I290" i="2" s="1"/>
  <c r="J290" i="2" s="1"/>
  <c r="H291" i="2"/>
  <c r="I291" i="2" s="1"/>
  <c r="J291" i="2" s="1"/>
  <c r="H292" i="2"/>
  <c r="I292" i="2" s="1"/>
  <c r="J292" i="2" s="1"/>
  <c r="H293" i="2"/>
  <c r="I293" i="2" s="1"/>
  <c r="J293" i="2" s="1"/>
  <c r="H294" i="2"/>
  <c r="I294" i="2" s="1"/>
  <c r="J294" i="2" s="1"/>
  <c r="H295" i="2"/>
  <c r="I295" i="2" s="1"/>
  <c r="J295" i="2" s="1"/>
  <c r="H296" i="2"/>
  <c r="I296" i="2" s="1"/>
  <c r="J296" i="2" s="1"/>
  <c r="H297" i="2"/>
  <c r="I297" i="2" s="1"/>
  <c r="J297" i="2" s="1"/>
  <c r="H298" i="2"/>
  <c r="I298" i="2" s="1"/>
  <c r="J298" i="2" s="1"/>
  <c r="H299" i="2"/>
  <c r="I299" i="2" s="1"/>
  <c r="J299" i="2" s="1"/>
  <c r="H300" i="2"/>
  <c r="I300" i="2" s="1"/>
  <c r="J300" i="2" s="1"/>
  <c r="H301" i="2"/>
  <c r="I301" i="2" s="1"/>
  <c r="J301" i="2" s="1"/>
  <c r="H302" i="2"/>
  <c r="I302" i="2" s="1"/>
  <c r="J302" i="2" s="1"/>
  <c r="H303" i="2"/>
  <c r="I303" i="2" s="1"/>
  <c r="J303" i="2" s="1"/>
  <c r="H304" i="2"/>
  <c r="I304" i="2" s="1"/>
  <c r="J304" i="2" s="1"/>
  <c r="H305" i="2"/>
  <c r="I305" i="2" s="1"/>
  <c r="J305" i="2" s="1"/>
  <c r="H306" i="2"/>
  <c r="I306" i="2" s="1"/>
  <c r="J306" i="2" s="1"/>
  <c r="H307" i="2"/>
  <c r="I307" i="2" s="1"/>
  <c r="J307" i="2" s="1"/>
  <c r="H308" i="2"/>
  <c r="I308" i="2" s="1"/>
  <c r="J308" i="2" s="1"/>
  <c r="H309" i="2"/>
  <c r="I309" i="2" s="1"/>
  <c r="J309" i="2" s="1"/>
  <c r="H310" i="2"/>
  <c r="I310" i="2" s="1"/>
  <c r="J310" i="2" s="1"/>
  <c r="H311" i="2"/>
  <c r="I311" i="2" s="1"/>
  <c r="J311" i="2" s="1"/>
  <c r="H312" i="2"/>
  <c r="I312" i="2" s="1"/>
  <c r="J312" i="2" s="1"/>
  <c r="H313" i="2"/>
  <c r="I313" i="2" s="1"/>
  <c r="J313" i="2" s="1"/>
  <c r="H314" i="2"/>
  <c r="I314" i="2" s="1"/>
  <c r="J314" i="2" s="1"/>
  <c r="H315" i="2"/>
  <c r="I315" i="2" s="1"/>
  <c r="J315" i="2" s="1"/>
  <c r="H316" i="2"/>
  <c r="I316" i="2" s="1"/>
  <c r="J316" i="2" s="1"/>
  <c r="H317" i="2"/>
  <c r="I317" i="2" s="1"/>
  <c r="J317" i="2" s="1"/>
  <c r="H318" i="2"/>
  <c r="I318" i="2" s="1"/>
  <c r="J318" i="2" s="1"/>
  <c r="H319" i="2"/>
  <c r="I319" i="2" s="1"/>
  <c r="J319" i="2" s="1"/>
  <c r="H320" i="2"/>
  <c r="I320" i="2" s="1"/>
  <c r="J320" i="2" s="1"/>
  <c r="H321" i="2"/>
  <c r="I321" i="2" s="1"/>
  <c r="J321" i="2" s="1"/>
  <c r="H322" i="2"/>
  <c r="I322" i="2" s="1"/>
  <c r="J322" i="2" s="1"/>
  <c r="H323" i="2"/>
  <c r="I323" i="2" s="1"/>
  <c r="J323" i="2" s="1"/>
  <c r="H324" i="2"/>
  <c r="I324" i="2" s="1"/>
  <c r="J324" i="2" s="1"/>
  <c r="H325" i="2"/>
  <c r="I325" i="2" s="1"/>
  <c r="J325" i="2" s="1"/>
  <c r="H326" i="2"/>
  <c r="I326" i="2" s="1"/>
  <c r="J326" i="2" s="1"/>
  <c r="H327" i="2"/>
  <c r="I327" i="2" s="1"/>
  <c r="J327" i="2" s="1"/>
  <c r="H328" i="2"/>
  <c r="I328" i="2" s="1"/>
  <c r="J328" i="2" s="1"/>
  <c r="H329" i="2"/>
  <c r="I329" i="2" s="1"/>
  <c r="J329" i="2" s="1"/>
  <c r="H330" i="2"/>
  <c r="I330" i="2" s="1"/>
  <c r="J330" i="2" s="1"/>
  <c r="H331" i="2"/>
  <c r="I331" i="2" s="1"/>
  <c r="J331" i="2" s="1"/>
  <c r="H332" i="2"/>
  <c r="I332" i="2" s="1"/>
  <c r="J332" i="2" s="1"/>
  <c r="H333" i="2"/>
  <c r="I333" i="2" s="1"/>
  <c r="J333" i="2" s="1"/>
  <c r="H334" i="2"/>
  <c r="I334" i="2" s="1"/>
  <c r="J334" i="2" s="1"/>
  <c r="H335" i="2"/>
  <c r="I335" i="2" s="1"/>
  <c r="J335" i="2" s="1"/>
  <c r="H336" i="2"/>
  <c r="I336" i="2" s="1"/>
  <c r="J336" i="2" s="1"/>
  <c r="H337" i="2"/>
  <c r="I337" i="2" s="1"/>
  <c r="J337" i="2" s="1"/>
  <c r="H338" i="2"/>
  <c r="I338" i="2" s="1"/>
  <c r="J338" i="2" s="1"/>
  <c r="H339" i="2"/>
  <c r="I339" i="2" s="1"/>
  <c r="J339" i="2" s="1"/>
  <c r="H340" i="2"/>
  <c r="I340" i="2" s="1"/>
  <c r="J340" i="2" s="1"/>
  <c r="H341" i="2"/>
  <c r="I341" i="2" s="1"/>
  <c r="J341" i="2" s="1"/>
  <c r="H342" i="2"/>
  <c r="I342" i="2" s="1"/>
  <c r="J342" i="2" s="1"/>
  <c r="H343" i="2"/>
  <c r="I343" i="2" s="1"/>
  <c r="J343" i="2" s="1"/>
  <c r="H344" i="2"/>
  <c r="I344" i="2" s="1"/>
  <c r="J344" i="2" s="1"/>
  <c r="H345" i="2"/>
  <c r="I345" i="2" s="1"/>
  <c r="J345" i="2" s="1"/>
  <c r="H346" i="2"/>
  <c r="I346" i="2" s="1"/>
  <c r="J346" i="2" s="1"/>
  <c r="H347" i="2"/>
  <c r="I347" i="2" s="1"/>
  <c r="J347" i="2" s="1"/>
  <c r="H348" i="2"/>
  <c r="I348" i="2" s="1"/>
  <c r="J348" i="2" s="1"/>
  <c r="H349" i="2"/>
  <c r="I349" i="2" s="1"/>
  <c r="J349" i="2" s="1"/>
  <c r="H350" i="2"/>
  <c r="I350" i="2" s="1"/>
  <c r="J350" i="2" s="1"/>
  <c r="H351" i="2"/>
  <c r="I351" i="2" s="1"/>
  <c r="J351" i="2" s="1"/>
  <c r="H352" i="2"/>
  <c r="I352" i="2" s="1"/>
  <c r="J352" i="2" s="1"/>
  <c r="H353" i="2"/>
  <c r="I353" i="2" s="1"/>
  <c r="J353" i="2" s="1"/>
  <c r="H354" i="2"/>
  <c r="I354" i="2" s="1"/>
  <c r="J354" i="2" s="1"/>
  <c r="H355" i="2"/>
  <c r="I355" i="2" s="1"/>
  <c r="J355" i="2" s="1"/>
  <c r="H356" i="2"/>
  <c r="I356" i="2" s="1"/>
  <c r="J356" i="2" s="1"/>
  <c r="H357" i="2"/>
  <c r="I357" i="2" s="1"/>
  <c r="J357" i="2" s="1"/>
  <c r="H358" i="2"/>
  <c r="I358" i="2" s="1"/>
  <c r="J358" i="2" s="1"/>
  <c r="H359" i="2"/>
  <c r="I359" i="2" s="1"/>
  <c r="J359" i="2" s="1"/>
  <c r="H360" i="2"/>
  <c r="I360" i="2" s="1"/>
  <c r="J360" i="2" s="1"/>
  <c r="H361" i="2"/>
  <c r="I361" i="2" s="1"/>
  <c r="J361" i="2" s="1"/>
  <c r="H362" i="2"/>
  <c r="I362" i="2" s="1"/>
  <c r="J362" i="2" s="1"/>
  <c r="H363" i="2"/>
  <c r="I363" i="2" s="1"/>
  <c r="J363" i="2" s="1"/>
  <c r="H364" i="2"/>
  <c r="I364" i="2" s="1"/>
  <c r="J364" i="2" s="1"/>
  <c r="H365" i="2"/>
  <c r="I365" i="2" s="1"/>
  <c r="J365" i="2" s="1"/>
  <c r="H366" i="2"/>
  <c r="I366" i="2" s="1"/>
  <c r="J366" i="2" s="1"/>
  <c r="H367" i="2"/>
  <c r="I367" i="2" s="1"/>
  <c r="J367" i="2" s="1"/>
  <c r="H368" i="2"/>
  <c r="I368" i="2" s="1"/>
  <c r="J368" i="2" s="1"/>
  <c r="H369" i="2"/>
  <c r="I369" i="2" s="1"/>
  <c r="J369" i="2" s="1"/>
  <c r="H370" i="2"/>
  <c r="I370" i="2" s="1"/>
  <c r="J370" i="2" s="1"/>
  <c r="H371" i="2"/>
  <c r="I371" i="2" s="1"/>
  <c r="J371" i="2" s="1"/>
  <c r="H372" i="2"/>
  <c r="I372" i="2" s="1"/>
  <c r="J372" i="2" s="1"/>
  <c r="H373" i="2"/>
  <c r="I373" i="2" s="1"/>
  <c r="J373" i="2" s="1"/>
  <c r="H374" i="2"/>
  <c r="I374" i="2" s="1"/>
  <c r="J374" i="2" s="1"/>
  <c r="H375" i="2"/>
  <c r="I375" i="2" s="1"/>
  <c r="J375" i="2" s="1"/>
  <c r="H376" i="2"/>
  <c r="I376" i="2" s="1"/>
  <c r="J376" i="2" s="1"/>
  <c r="H377" i="2"/>
  <c r="I377" i="2" s="1"/>
  <c r="J377" i="2" s="1"/>
  <c r="H378" i="2"/>
  <c r="I378" i="2" s="1"/>
  <c r="J378" i="2" s="1"/>
  <c r="H379" i="2"/>
  <c r="I379" i="2" s="1"/>
  <c r="J379" i="2" s="1"/>
  <c r="H380" i="2"/>
  <c r="I380" i="2" s="1"/>
  <c r="J380" i="2" s="1"/>
  <c r="H381" i="2"/>
  <c r="I381" i="2" s="1"/>
  <c r="J381" i="2" s="1"/>
  <c r="H382" i="2"/>
  <c r="I382" i="2" s="1"/>
  <c r="J382" i="2" s="1"/>
  <c r="H383" i="2"/>
  <c r="I383" i="2" s="1"/>
  <c r="J383" i="2" s="1"/>
  <c r="H384" i="2"/>
  <c r="I384" i="2" s="1"/>
  <c r="J384" i="2" s="1"/>
  <c r="H385" i="2"/>
  <c r="I385" i="2" s="1"/>
  <c r="J385" i="2" s="1"/>
  <c r="H386" i="2"/>
  <c r="I386" i="2" s="1"/>
  <c r="J386" i="2" s="1"/>
  <c r="H387" i="2"/>
  <c r="I387" i="2" s="1"/>
  <c r="J387" i="2" s="1"/>
  <c r="H388" i="2"/>
  <c r="I388" i="2" s="1"/>
  <c r="J388" i="2" s="1"/>
  <c r="H389" i="2"/>
  <c r="I389" i="2" s="1"/>
  <c r="J389" i="2" s="1"/>
  <c r="H390" i="2"/>
  <c r="I390" i="2" s="1"/>
  <c r="J390" i="2" s="1"/>
  <c r="H391" i="2"/>
  <c r="I391" i="2" s="1"/>
  <c r="J391" i="2" s="1"/>
  <c r="H392" i="2"/>
  <c r="I392" i="2" s="1"/>
  <c r="J392" i="2" s="1"/>
  <c r="H393" i="2"/>
  <c r="I393" i="2" s="1"/>
  <c r="J393" i="2" s="1"/>
  <c r="H394" i="2"/>
  <c r="I394" i="2" s="1"/>
  <c r="J394" i="2" s="1"/>
  <c r="H395" i="2"/>
  <c r="I395" i="2" s="1"/>
  <c r="J395" i="2" s="1"/>
  <c r="H396" i="2"/>
  <c r="I396" i="2" s="1"/>
  <c r="J396" i="2" s="1"/>
  <c r="H397" i="2"/>
  <c r="I397" i="2" s="1"/>
  <c r="J397" i="2" s="1"/>
  <c r="H398" i="2"/>
  <c r="I398" i="2" s="1"/>
  <c r="J398" i="2" s="1"/>
  <c r="H399" i="2"/>
  <c r="I399" i="2" s="1"/>
  <c r="J399" i="2" s="1"/>
  <c r="H400" i="2"/>
  <c r="I400" i="2" s="1"/>
  <c r="J400" i="2" s="1"/>
  <c r="H401" i="2"/>
  <c r="I401" i="2" s="1"/>
  <c r="J401" i="2" s="1"/>
  <c r="H402" i="2"/>
  <c r="I402" i="2" s="1"/>
  <c r="J402" i="2" s="1"/>
  <c r="H403" i="2"/>
  <c r="I403" i="2" s="1"/>
  <c r="J403" i="2" s="1"/>
  <c r="H404" i="2"/>
  <c r="I404" i="2" s="1"/>
  <c r="J404" i="2" s="1"/>
  <c r="H405" i="2"/>
  <c r="I405" i="2" s="1"/>
  <c r="J405" i="2" s="1"/>
  <c r="H406" i="2"/>
  <c r="I406" i="2" s="1"/>
  <c r="J406" i="2" s="1"/>
  <c r="H407" i="2"/>
  <c r="I407" i="2" s="1"/>
  <c r="J407" i="2" s="1"/>
  <c r="H408" i="2"/>
  <c r="I408" i="2" s="1"/>
  <c r="J408" i="2" s="1"/>
  <c r="H409" i="2"/>
  <c r="I409" i="2" s="1"/>
  <c r="J409" i="2" s="1"/>
  <c r="H410" i="2"/>
  <c r="I410" i="2" s="1"/>
  <c r="J410" i="2" s="1"/>
  <c r="H411" i="2"/>
  <c r="I411" i="2" s="1"/>
  <c r="J411" i="2" s="1"/>
  <c r="H412" i="2"/>
  <c r="I412" i="2" s="1"/>
  <c r="J412" i="2" s="1"/>
  <c r="H413" i="2"/>
  <c r="I413" i="2" s="1"/>
  <c r="J413" i="2" s="1"/>
  <c r="H414" i="2"/>
  <c r="I414" i="2" s="1"/>
  <c r="J414" i="2" s="1"/>
  <c r="H415" i="2"/>
  <c r="I415" i="2" s="1"/>
  <c r="J415" i="2" s="1"/>
  <c r="H416" i="2"/>
  <c r="I416" i="2" s="1"/>
  <c r="J416" i="2" s="1"/>
  <c r="H417" i="2"/>
  <c r="I417" i="2" s="1"/>
  <c r="J417" i="2" s="1"/>
  <c r="H418" i="2"/>
  <c r="I418" i="2" s="1"/>
  <c r="J418" i="2" s="1"/>
  <c r="H419" i="2"/>
  <c r="I419" i="2" s="1"/>
  <c r="J419" i="2" s="1"/>
  <c r="H420" i="2"/>
  <c r="I420" i="2" s="1"/>
  <c r="J420" i="2" s="1"/>
  <c r="H421" i="2"/>
  <c r="I421" i="2" s="1"/>
  <c r="J421" i="2" s="1"/>
  <c r="H422" i="2"/>
  <c r="I422" i="2" s="1"/>
  <c r="J422" i="2" s="1"/>
  <c r="H423" i="2"/>
  <c r="I423" i="2" s="1"/>
  <c r="J423" i="2" s="1"/>
  <c r="H424" i="2"/>
  <c r="I424" i="2" s="1"/>
  <c r="J424" i="2" s="1"/>
  <c r="H425" i="2"/>
  <c r="I425" i="2" s="1"/>
  <c r="J425" i="2" s="1"/>
  <c r="H426" i="2"/>
  <c r="I426" i="2" s="1"/>
  <c r="J426" i="2" s="1"/>
  <c r="H427" i="2"/>
  <c r="I427" i="2" s="1"/>
  <c r="J427" i="2" s="1"/>
  <c r="H428" i="2"/>
  <c r="I428" i="2" s="1"/>
  <c r="J428" i="2" s="1"/>
  <c r="H429" i="2"/>
  <c r="I429" i="2" s="1"/>
  <c r="J429" i="2" s="1"/>
  <c r="H430" i="2"/>
  <c r="I430" i="2" s="1"/>
  <c r="J430" i="2" s="1"/>
  <c r="H431" i="2"/>
  <c r="I431" i="2" s="1"/>
  <c r="J431" i="2" s="1"/>
  <c r="H432" i="2"/>
  <c r="I432" i="2" s="1"/>
  <c r="J432" i="2" s="1"/>
  <c r="H433" i="2"/>
  <c r="I433" i="2" s="1"/>
  <c r="J433" i="2" s="1"/>
  <c r="H434" i="2"/>
  <c r="I434" i="2" s="1"/>
  <c r="J434" i="2" s="1"/>
  <c r="H435" i="2"/>
  <c r="I435" i="2" s="1"/>
  <c r="J435" i="2" s="1"/>
  <c r="H436" i="2"/>
  <c r="I436" i="2" s="1"/>
  <c r="J436" i="2" s="1"/>
  <c r="H437" i="2"/>
  <c r="I437" i="2" s="1"/>
  <c r="J437" i="2" s="1"/>
  <c r="H438" i="2"/>
  <c r="I438" i="2" s="1"/>
  <c r="J438" i="2" s="1"/>
  <c r="H439" i="2"/>
  <c r="I439" i="2" s="1"/>
  <c r="J439" i="2" s="1"/>
  <c r="H440" i="2"/>
  <c r="I440" i="2" s="1"/>
  <c r="J440" i="2" s="1"/>
  <c r="H441" i="2"/>
  <c r="I441" i="2" s="1"/>
  <c r="J441" i="2" s="1"/>
  <c r="H442" i="2"/>
  <c r="I442" i="2" s="1"/>
  <c r="J442" i="2" s="1"/>
  <c r="H443" i="2"/>
  <c r="I443" i="2" s="1"/>
  <c r="J443" i="2" s="1"/>
  <c r="H444" i="2"/>
  <c r="I444" i="2" s="1"/>
  <c r="J444" i="2" s="1"/>
  <c r="H445" i="2"/>
  <c r="I445" i="2" s="1"/>
  <c r="J445" i="2" s="1"/>
  <c r="H446" i="2"/>
  <c r="I446" i="2" s="1"/>
  <c r="J446" i="2" s="1"/>
  <c r="H447" i="2"/>
  <c r="I447" i="2" s="1"/>
  <c r="J447" i="2" s="1"/>
  <c r="H448" i="2"/>
  <c r="I448" i="2" s="1"/>
  <c r="J448" i="2" s="1"/>
  <c r="H449" i="2"/>
  <c r="I449" i="2" s="1"/>
  <c r="J449" i="2" s="1"/>
  <c r="H450" i="2"/>
  <c r="I450" i="2" s="1"/>
  <c r="J450" i="2" s="1"/>
  <c r="H451" i="2"/>
  <c r="I451" i="2" s="1"/>
  <c r="J451" i="2" s="1"/>
  <c r="H452" i="2"/>
  <c r="I452" i="2" s="1"/>
  <c r="J452" i="2" s="1"/>
  <c r="H453" i="2"/>
  <c r="I453" i="2" s="1"/>
  <c r="J453" i="2" s="1"/>
  <c r="H454" i="2"/>
  <c r="I454" i="2" s="1"/>
  <c r="J454" i="2" s="1"/>
  <c r="H455" i="2"/>
  <c r="I455" i="2" s="1"/>
  <c r="J455" i="2" s="1"/>
  <c r="H456" i="2"/>
  <c r="I456" i="2" s="1"/>
  <c r="J456" i="2" s="1"/>
  <c r="H457" i="2"/>
  <c r="I457" i="2" s="1"/>
  <c r="J457" i="2" s="1"/>
  <c r="H458" i="2"/>
  <c r="I458" i="2" s="1"/>
  <c r="J458" i="2" s="1"/>
  <c r="H459" i="2"/>
  <c r="I459" i="2" s="1"/>
  <c r="J459" i="2" s="1"/>
  <c r="H460" i="2"/>
  <c r="I460" i="2" s="1"/>
  <c r="J460" i="2" s="1"/>
  <c r="H461" i="2"/>
  <c r="I461" i="2" s="1"/>
  <c r="J461" i="2" s="1"/>
  <c r="H462" i="2"/>
  <c r="I462" i="2" s="1"/>
  <c r="J462" i="2" s="1"/>
  <c r="H463" i="2"/>
  <c r="I463" i="2" s="1"/>
  <c r="J463" i="2" s="1"/>
  <c r="H464" i="2"/>
  <c r="I464" i="2" s="1"/>
  <c r="J464" i="2" s="1"/>
  <c r="H465" i="2"/>
  <c r="I465" i="2" s="1"/>
  <c r="J465" i="2" s="1"/>
  <c r="H466" i="2"/>
  <c r="I466" i="2" s="1"/>
  <c r="J466" i="2" s="1"/>
  <c r="H467" i="2"/>
  <c r="I467" i="2" s="1"/>
  <c r="J467" i="2" s="1"/>
  <c r="H468" i="2"/>
  <c r="I468" i="2" s="1"/>
  <c r="J468" i="2" s="1"/>
  <c r="H469" i="2"/>
  <c r="I469" i="2" s="1"/>
  <c r="J469" i="2" s="1"/>
  <c r="H470" i="2"/>
  <c r="I470" i="2" s="1"/>
  <c r="J470" i="2" s="1"/>
  <c r="H471" i="2"/>
  <c r="I471" i="2" s="1"/>
  <c r="J471" i="2" s="1"/>
  <c r="H472" i="2"/>
  <c r="I472" i="2" s="1"/>
  <c r="J472" i="2" s="1"/>
  <c r="H473" i="2"/>
  <c r="I473" i="2" s="1"/>
  <c r="J473" i="2" s="1"/>
  <c r="H474" i="2"/>
  <c r="I474" i="2" s="1"/>
  <c r="J474" i="2" s="1"/>
  <c r="H475" i="2"/>
  <c r="I475" i="2" s="1"/>
  <c r="J475" i="2" s="1"/>
  <c r="H476" i="2"/>
  <c r="I476" i="2" s="1"/>
  <c r="J476" i="2" s="1"/>
  <c r="H477" i="2"/>
  <c r="I477" i="2" s="1"/>
  <c r="J477" i="2" s="1"/>
  <c r="H478" i="2"/>
  <c r="I478" i="2" s="1"/>
  <c r="J478" i="2" s="1"/>
  <c r="H479" i="2"/>
  <c r="I479" i="2" s="1"/>
  <c r="J479" i="2" s="1"/>
  <c r="H480" i="2"/>
  <c r="I480" i="2" s="1"/>
  <c r="J480" i="2" s="1"/>
  <c r="H481" i="2"/>
  <c r="I481" i="2" s="1"/>
  <c r="J481" i="2" s="1"/>
  <c r="H482" i="2"/>
  <c r="I482" i="2" s="1"/>
  <c r="J482" i="2" s="1"/>
  <c r="H483" i="2"/>
  <c r="I483" i="2" s="1"/>
  <c r="J483" i="2" s="1"/>
  <c r="H484" i="2"/>
  <c r="I484" i="2" s="1"/>
  <c r="J484" i="2" s="1"/>
  <c r="H485" i="2"/>
  <c r="I485" i="2" s="1"/>
  <c r="J485" i="2" s="1"/>
  <c r="H486" i="2"/>
  <c r="I486" i="2" s="1"/>
  <c r="J486" i="2" s="1"/>
  <c r="H487" i="2"/>
  <c r="I487" i="2" s="1"/>
  <c r="J487" i="2" s="1"/>
  <c r="H488" i="2"/>
  <c r="I488" i="2" s="1"/>
  <c r="J488" i="2" s="1"/>
  <c r="H489" i="2"/>
  <c r="I489" i="2" s="1"/>
  <c r="J489" i="2" s="1"/>
  <c r="H490" i="2"/>
  <c r="I490" i="2" s="1"/>
  <c r="J490" i="2" s="1"/>
  <c r="H491" i="2"/>
  <c r="I491" i="2" s="1"/>
  <c r="J491" i="2" s="1"/>
  <c r="H492" i="2"/>
  <c r="I492" i="2" s="1"/>
  <c r="J492" i="2" s="1"/>
  <c r="H493" i="2"/>
  <c r="I493" i="2" s="1"/>
  <c r="J493" i="2" s="1"/>
  <c r="H494" i="2"/>
  <c r="I494" i="2" s="1"/>
  <c r="J494" i="2" s="1"/>
  <c r="H495" i="2"/>
  <c r="I495" i="2" s="1"/>
  <c r="J495" i="2" s="1"/>
  <c r="H496" i="2"/>
  <c r="I496" i="2" s="1"/>
  <c r="J496" i="2" s="1"/>
  <c r="H497" i="2"/>
  <c r="I497" i="2" s="1"/>
  <c r="J497" i="2" s="1"/>
  <c r="H498" i="2"/>
  <c r="I498" i="2" s="1"/>
  <c r="J498" i="2" s="1"/>
  <c r="H499" i="2"/>
  <c r="I499" i="2" s="1"/>
  <c r="J499" i="2" s="1"/>
  <c r="H500" i="2"/>
  <c r="I500" i="2" s="1"/>
  <c r="J500" i="2" s="1"/>
  <c r="H501" i="2"/>
  <c r="I501" i="2" s="1"/>
  <c r="J501" i="2" s="1"/>
  <c r="H502" i="2"/>
  <c r="I502" i="2" s="1"/>
  <c r="J502" i="2" s="1"/>
  <c r="H503" i="2"/>
  <c r="I503" i="2" s="1"/>
  <c r="J503" i="2" s="1"/>
  <c r="H504" i="2"/>
  <c r="I504" i="2" s="1"/>
  <c r="J504" i="2" s="1"/>
  <c r="H505" i="2"/>
  <c r="I505" i="2" s="1"/>
  <c r="J505" i="2" s="1"/>
  <c r="H506" i="2"/>
  <c r="I506" i="2" s="1"/>
  <c r="J506" i="2" s="1"/>
  <c r="H507" i="2"/>
  <c r="I507" i="2" s="1"/>
  <c r="J507" i="2" s="1"/>
  <c r="H508" i="2"/>
  <c r="I508" i="2" s="1"/>
  <c r="J508" i="2" s="1"/>
  <c r="H509" i="2"/>
  <c r="I509" i="2" s="1"/>
  <c r="J509" i="2" s="1"/>
  <c r="H510" i="2"/>
  <c r="I510" i="2" s="1"/>
  <c r="J510" i="2" s="1"/>
  <c r="H511" i="2"/>
  <c r="I511" i="2" s="1"/>
  <c r="J511" i="2" s="1"/>
  <c r="H512" i="2"/>
  <c r="I512" i="2" s="1"/>
  <c r="J512" i="2" s="1"/>
  <c r="H513" i="2"/>
  <c r="I513" i="2" s="1"/>
  <c r="J513" i="2" s="1"/>
  <c r="H514" i="2"/>
  <c r="I514" i="2" s="1"/>
  <c r="J514" i="2" s="1"/>
  <c r="H515" i="2"/>
  <c r="I515" i="2" s="1"/>
  <c r="J515" i="2" s="1"/>
  <c r="H516" i="2"/>
  <c r="I516" i="2" s="1"/>
  <c r="J516" i="2" s="1"/>
  <c r="H517" i="2"/>
  <c r="I517" i="2" s="1"/>
  <c r="J517" i="2" s="1"/>
  <c r="H518" i="2"/>
  <c r="I518" i="2" s="1"/>
  <c r="J518" i="2" s="1"/>
  <c r="H519" i="2"/>
  <c r="I519" i="2" s="1"/>
  <c r="J519" i="2" s="1"/>
  <c r="H520" i="2"/>
  <c r="I520" i="2" s="1"/>
  <c r="J520" i="2" s="1"/>
  <c r="H521" i="2"/>
  <c r="I521" i="2" s="1"/>
  <c r="J521" i="2" s="1"/>
  <c r="H522" i="2"/>
  <c r="I522" i="2" s="1"/>
  <c r="J522" i="2" s="1"/>
  <c r="H523" i="2"/>
  <c r="I523" i="2" s="1"/>
  <c r="J523" i="2" s="1"/>
  <c r="H524" i="2"/>
  <c r="I524" i="2" s="1"/>
  <c r="J524" i="2" s="1"/>
  <c r="H525" i="2"/>
  <c r="I525" i="2" s="1"/>
  <c r="J525" i="2" s="1"/>
  <c r="H526" i="2"/>
  <c r="I526" i="2" s="1"/>
  <c r="J526" i="2" s="1"/>
  <c r="H527" i="2"/>
  <c r="I527" i="2" s="1"/>
  <c r="J527" i="2" s="1"/>
  <c r="H528" i="2"/>
  <c r="I528" i="2" s="1"/>
  <c r="J528" i="2" s="1"/>
  <c r="H529" i="2"/>
  <c r="I529" i="2" s="1"/>
  <c r="J529" i="2" s="1"/>
  <c r="H530" i="2"/>
  <c r="I530" i="2" s="1"/>
  <c r="J530" i="2" s="1"/>
  <c r="H531" i="2"/>
  <c r="I531" i="2" s="1"/>
  <c r="J531" i="2" s="1"/>
  <c r="H532" i="2"/>
  <c r="I532" i="2" s="1"/>
  <c r="J532" i="2" s="1"/>
  <c r="H533" i="2"/>
  <c r="I533" i="2" s="1"/>
  <c r="J533" i="2" s="1"/>
  <c r="H534" i="2"/>
  <c r="I534" i="2" s="1"/>
  <c r="J534" i="2" s="1"/>
  <c r="H535" i="2"/>
  <c r="I535" i="2" s="1"/>
  <c r="J535" i="2" s="1"/>
  <c r="H536" i="2"/>
  <c r="I536" i="2" s="1"/>
  <c r="J536" i="2" s="1"/>
  <c r="H537" i="2"/>
  <c r="I537" i="2" s="1"/>
  <c r="J537" i="2" s="1"/>
  <c r="H538" i="2"/>
  <c r="I538" i="2" s="1"/>
  <c r="J538" i="2" s="1"/>
  <c r="H539" i="2"/>
  <c r="I539" i="2" s="1"/>
  <c r="J539" i="2" s="1"/>
  <c r="H540" i="2"/>
  <c r="I540" i="2" s="1"/>
  <c r="J540" i="2" s="1"/>
  <c r="H541" i="2"/>
  <c r="I541" i="2" s="1"/>
  <c r="J541" i="2" s="1"/>
  <c r="H542" i="2"/>
  <c r="I542" i="2" s="1"/>
  <c r="J542" i="2" s="1"/>
  <c r="H543" i="2"/>
  <c r="I543" i="2" s="1"/>
  <c r="J543" i="2" s="1"/>
  <c r="H544" i="2"/>
  <c r="I544" i="2" s="1"/>
  <c r="J544" i="2" s="1"/>
  <c r="H545" i="2"/>
  <c r="I545" i="2" s="1"/>
  <c r="J545" i="2" s="1"/>
  <c r="H546" i="2"/>
  <c r="I546" i="2" s="1"/>
  <c r="J546" i="2" s="1"/>
  <c r="H547" i="2"/>
  <c r="I547" i="2" s="1"/>
  <c r="J547" i="2" s="1"/>
  <c r="H548" i="2"/>
  <c r="I548" i="2" s="1"/>
  <c r="J548" i="2" s="1"/>
  <c r="H549" i="2"/>
  <c r="I549" i="2" s="1"/>
  <c r="J549" i="2" s="1"/>
  <c r="H550" i="2"/>
  <c r="I550" i="2" s="1"/>
  <c r="J550" i="2" s="1"/>
  <c r="H551" i="2"/>
  <c r="I551" i="2" s="1"/>
  <c r="J551" i="2" s="1"/>
  <c r="H552" i="2"/>
  <c r="I552" i="2" s="1"/>
  <c r="J552" i="2" s="1"/>
  <c r="H553" i="2"/>
  <c r="I553" i="2" s="1"/>
  <c r="J553" i="2" s="1"/>
  <c r="H554" i="2"/>
  <c r="I554" i="2" s="1"/>
  <c r="J554" i="2" s="1"/>
  <c r="H555" i="2"/>
  <c r="I555" i="2" s="1"/>
  <c r="J555" i="2" s="1"/>
  <c r="H556" i="2"/>
  <c r="I556" i="2" s="1"/>
  <c r="J556" i="2" s="1"/>
  <c r="H557" i="2"/>
  <c r="I557" i="2" s="1"/>
  <c r="J557" i="2" s="1"/>
  <c r="H558" i="2"/>
  <c r="I558" i="2" s="1"/>
  <c r="J558" i="2" s="1"/>
  <c r="H559" i="2"/>
  <c r="I559" i="2" s="1"/>
  <c r="J559" i="2" s="1"/>
  <c r="H560" i="2"/>
  <c r="I560" i="2" s="1"/>
  <c r="J560" i="2" s="1"/>
  <c r="H561" i="2"/>
  <c r="I561" i="2" s="1"/>
  <c r="J561" i="2" s="1"/>
  <c r="H562" i="2"/>
  <c r="I562" i="2" s="1"/>
  <c r="J562" i="2" s="1"/>
  <c r="H563" i="2"/>
  <c r="I563" i="2" s="1"/>
  <c r="J563" i="2" s="1"/>
  <c r="H564" i="2"/>
  <c r="I564" i="2" s="1"/>
  <c r="J564" i="2" s="1"/>
  <c r="H565" i="2"/>
  <c r="I565" i="2" s="1"/>
  <c r="J565" i="2" s="1"/>
  <c r="H566" i="2"/>
  <c r="I566" i="2" s="1"/>
  <c r="J566" i="2" s="1"/>
  <c r="H567" i="2"/>
  <c r="I567" i="2" s="1"/>
  <c r="J567" i="2" s="1"/>
  <c r="H568" i="2"/>
  <c r="I568" i="2" s="1"/>
  <c r="J568" i="2" s="1"/>
  <c r="H569" i="2"/>
  <c r="I569" i="2" s="1"/>
  <c r="J569" i="2" s="1"/>
  <c r="H570" i="2"/>
  <c r="I570" i="2" s="1"/>
  <c r="J570" i="2" s="1"/>
  <c r="H571" i="2"/>
  <c r="I571" i="2" s="1"/>
  <c r="J571" i="2" s="1"/>
  <c r="H572" i="2"/>
  <c r="I572" i="2" s="1"/>
  <c r="J572" i="2" s="1"/>
  <c r="H573" i="2"/>
  <c r="I573" i="2" s="1"/>
  <c r="J573" i="2" s="1"/>
  <c r="H574" i="2"/>
  <c r="I574" i="2" s="1"/>
  <c r="J574" i="2" s="1"/>
  <c r="H575" i="2"/>
  <c r="I575" i="2" s="1"/>
  <c r="J575" i="2" s="1"/>
  <c r="H576" i="2"/>
  <c r="I576" i="2" s="1"/>
  <c r="J576" i="2" s="1"/>
  <c r="H577" i="2"/>
  <c r="I577" i="2" s="1"/>
  <c r="J577" i="2" s="1"/>
  <c r="H578" i="2"/>
  <c r="I578" i="2" s="1"/>
  <c r="J578" i="2" s="1"/>
  <c r="H579" i="2"/>
  <c r="I579" i="2" s="1"/>
  <c r="J579" i="2" s="1"/>
  <c r="H580" i="2"/>
  <c r="I580" i="2" s="1"/>
  <c r="J580" i="2" s="1"/>
  <c r="H581" i="2"/>
  <c r="I581" i="2" s="1"/>
  <c r="J581" i="2" s="1"/>
  <c r="H582" i="2"/>
  <c r="I582" i="2" s="1"/>
  <c r="J582" i="2" s="1"/>
  <c r="H583" i="2"/>
  <c r="I583" i="2" s="1"/>
  <c r="J583" i="2" s="1"/>
  <c r="H584" i="2"/>
  <c r="I584" i="2" s="1"/>
  <c r="J584" i="2" s="1"/>
  <c r="H585" i="2"/>
  <c r="I585" i="2" s="1"/>
  <c r="J585" i="2" s="1"/>
  <c r="H586" i="2"/>
  <c r="I586" i="2" s="1"/>
  <c r="J586" i="2" s="1"/>
  <c r="H587" i="2"/>
  <c r="I587" i="2" s="1"/>
  <c r="J587" i="2" s="1"/>
  <c r="H588" i="2"/>
  <c r="I588" i="2" s="1"/>
  <c r="J588" i="2" s="1"/>
  <c r="H589" i="2"/>
  <c r="I589" i="2" s="1"/>
  <c r="J589" i="2" s="1"/>
  <c r="H590" i="2"/>
  <c r="I590" i="2" s="1"/>
  <c r="J590" i="2" s="1"/>
  <c r="H591" i="2"/>
  <c r="I591" i="2" s="1"/>
  <c r="J591" i="2" s="1"/>
  <c r="H592" i="2"/>
  <c r="I592" i="2" s="1"/>
  <c r="J592" i="2" s="1"/>
  <c r="H593" i="2"/>
  <c r="I593" i="2" s="1"/>
  <c r="J593" i="2" s="1"/>
  <c r="H594" i="2"/>
  <c r="I594" i="2" s="1"/>
  <c r="J594" i="2" s="1"/>
  <c r="H595" i="2"/>
  <c r="I595" i="2" s="1"/>
  <c r="J595" i="2" s="1"/>
  <c r="H596" i="2"/>
  <c r="I596" i="2" s="1"/>
  <c r="J596" i="2" s="1"/>
  <c r="H597" i="2"/>
  <c r="I597" i="2" s="1"/>
  <c r="J597" i="2" s="1"/>
  <c r="H598" i="2"/>
  <c r="I598" i="2" s="1"/>
  <c r="J598" i="2" s="1"/>
  <c r="H599" i="2"/>
  <c r="I599" i="2" s="1"/>
  <c r="J599" i="2" s="1"/>
  <c r="H600" i="2"/>
  <c r="I600" i="2" s="1"/>
  <c r="J600" i="2" s="1"/>
  <c r="H601" i="2"/>
  <c r="I601" i="2" s="1"/>
  <c r="J601" i="2" s="1"/>
  <c r="H602" i="2"/>
  <c r="I602" i="2" s="1"/>
  <c r="J602" i="2" s="1"/>
  <c r="H603" i="2"/>
  <c r="I603" i="2" s="1"/>
  <c r="J603" i="2" s="1"/>
  <c r="H604" i="2"/>
  <c r="I604" i="2" s="1"/>
  <c r="J604" i="2" s="1"/>
  <c r="H605" i="2"/>
  <c r="I605" i="2" s="1"/>
  <c r="J605" i="2" s="1"/>
  <c r="H606" i="2"/>
  <c r="I606" i="2" s="1"/>
  <c r="J606" i="2" s="1"/>
  <c r="H607" i="2"/>
  <c r="I607" i="2" s="1"/>
  <c r="J607" i="2" s="1"/>
  <c r="H608" i="2"/>
  <c r="I608" i="2" s="1"/>
  <c r="J608" i="2" s="1"/>
  <c r="H609" i="2"/>
  <c r="I609" i="2" s="1"/>
  <c r="J609" i="2" s="1"/>
  <c r="H610" i="2"/>
  <c r="I610" i="2" s="1"/>
  <c r="J610" i="2" s="1"/>
  <c r="H611" i="2"/>
  <c r="I611" i="2" s="1"/>
  <c r="J611" i="2" s="1"/>
  <c r="H612" i="2"/>
  <c r="I612" i="2" s="1"/>
  <c r="J612" i="2" s="1"/>
  <c r="H613" i="2"/>
  <c r="I613" i="2" s="1"/>
  <c r="J613" i="2" s="1"/>
  <c r="H614" i="2"/>
  <c r="I614" i="2" s="1"/>
  <c r="J614" i="2" s="1"/>
  <c r="H615" i="2"/>
  <c r="I615" i="2" s="1"/>
  <c r="J615" i="2" s="1"/>
  <c r="H616" i="2"/>
  <c r="I616" i="2" s="1"/>
  <c r="J616" i="2" s="1"/>
  <c r="H617" i="2"/>
  <c r="I617" i="2" s="1"/>
  <c r="J617" i="2" s="1"/>
  <c r="H618" i="2"/>
  <c r="I618" i="2" s="1"/>
  <c r="J618" i="2" s="1"/>
  <c r="H619" i="2"/>
  <c r="I619" i="2" s="1"/>
  <c r="J619" i="2" s="1"/>
  <c r="H620" i="2"/>
  <c r="I620" i="2" s="1"/>
  <c r="J620" i="2" s="1"/>
  <c r="H621" i="2"/>
  <c r="I621" i="2" s="1"/>
  <c r="J621" i="2" s="1"/>
  <c r="H622" i="2"/>
  <c r="I622" i="2" s="1"/>
  <c r="J622" i="2" s="1"/>
  <c r="H623" i="2"/>
  <c r="I623" i="2" s="1"/>
  <c r="J623" i="2" s="1"/>
  <c r="H624" i="2"/>
  <c r="I624" i="2" s="1"/>
  <c r="J624" i="2" s="1"/>
  <c r="H625" i="2"/>
  <c r="I625" i="2" s="1"/>
  <c r="J625" i="2" s="1"/>
  <c r="H626" i="2"/>
  <c r="I626" i="2" s="1"/>
  <c r="J626" i="2" s="1"/>
  <c r="H627" i="2"/>
  <c r="I627" i="2" s="1"/>
  <c r="J627" i="2" s="1"/>
  <c r="H628" i="2"/>
  <c r="I628" i="2" s="1"/>
  <c r="J628" i="2" s="1"/>
  <c r="H629" i="2"/>
  <c r="I629" i="2" s="1"/>
  <c r="J629" i="2" s="1"/>
  <c r="H630" i="2"/>
  <c r="I630" i="2" s="1"/>
  <c r="J630" i="2" s="1"/>
  <c r="H631" i="2"/>
  <c r="I631" i="2" s="1"/>
  <c r="J631" i="2" s="1"/>
  <c r="H632" i="2"/>
  <c r="I632" i="2" s="1"/>
  <c r="J632" i="2" s="1"/>
  <c r="H633" i="2"/>
  <c r="I633" i="2" s="1"/>
  <c r="J633" i="2" s="1"/>
  <c r="H634" i="2"/>
  <c r="I634" i="2" s="1"/>
  <c r="J634" i="2" s="1"/>
  <c r="H635" i="2"/>
  <c r="I635" i="2" s="1"/>
  <c r="J635" i="2" s="1"/>
  <c r="H636" i="2"/>
  <c r="I636" i="2" s="1"/>
  <c r="J636" i="2" s="1"/>
  <c r="H637" i="2"/>
  <c r="I637" i="2" s="1"/>
  <c r="J637" i="2" s="1"/>
  <c r="H638" i="2"/>
  <c r="I638" i="2" s="1"/>
  <c r="J638" i="2" s="1"/>
  <c r="H639" i="2"/>
  <c r="I639" i="2" s="1"/>
  <c r="J639" i="2" s="1"/>
  <c r="H640" i="2"/>
  <c r="I640" i="2" s="1"/>
  <c r="J640" i="2" s="1"/>
  <c r="H641" i="2"/>
  <c r="I641" i="2" s="1"/>
  <c r="J641" i="2" s="1"/>
  <c r="H642" i="2"/>
  <c r="I642" i="2" s="1"/>
  <c r="J642" i="2" s="1"/>
  <c r="H643" i="2"/>
  <c r="I643" i="2" s="1"/>
  <c r="J643" i="2" s="1"/>
  <c r="H644" i="2"/>
  <c r="I644" i="2" s="1"/>
  <c r="J644" i="2" s="1"/>
  <c r="H645" i="2"/>
  <c r="I645" i="2" s="1"/>
  <c r="J645" i="2" s="1"/>
  <c r="H646" i="2"/>
  <c r="I646" i="2" s="1"/>
  <c r="J646" i="2" s="1"/>
  <c r="H647" i="2"/>
  <c r="I647" i="2" s="1"/>
  <c r="J647" i="2" s="1"/>
  <c r="H648" i="2"/>
  <c r="I648" i="2" s="1"/>
  <c r="J648" i="2" s="1"/>
  <c r="H649" i="2"/>
  <c r="I649" i="2" s="1"/>
  <c r="J649" i="2" s="1"/>
  <c r="H650" i="2"/>
  <c r="I650" i="2" s="1"/>
  <c r="J650" i="2" s="1"/>
  <c r="H651" i="2"/>
  <c r="I651" i="2" s="1"/>
  <c r="J651" i="2" s="1"/>
  <c r="H652" i="2"/>
  <c r="I652" i="2" s="1"/>
  <c r="J652" i="2" s="1"/>
  <c r="H653" i="2"/>
  <c r="I653" i="2" s="1"/>
  <c r="J653" i="2" s="1"/>
  <c r="H654" i="2"/>
  <c r="I654" i="2" s="1"/>
  <c r="J654" i="2" s="1"/>
  <c r="H655" i="2"/>
  <c r="I655" i="2" s="1"/>
  <c r="J655" i="2" s="1"/>
  <c r="H656" i="2"/>
  <c r="I656" i="2" s="1"/>
  <c r="J656" i="2" s="1"/>
  <c r="H657" i="2"/>
  <c r="I657" i="2" s="1"/>
  <c r="J657" i="2" s="1"/>
  <c r="H658" i="2"/>
  <c r="I658" i="2" s="1"/>
  <c r="J658" i="2" s="1"/>
  <c r="H659" i="2"/>
  <c r="I659" i="2" s="1"/>
  <c r="J659" i="2" s="1"/>
  <c r="H660" i="2"/>
  <c r="I660" i="2" s="1"/>
  <c r="J660" i="2" s="1"/>
  <c r="H661" i="2"/>
  <c r="I661" i="2" s="1"/>
  <c r="J661" i="2" s="1"/>
  <c r="H662" i="2"/>
  <c r="I662" i="2" s="1"/>
  <c r="J662" i="2" s="1"/>
  <c r="H663" i="2"/>
  <c r="I663" i="2" s="1"/>
  <c r="J663" i="2" s="1"/>
  <c r="H664" i="2"/>
  <c r="I664" i="2" s="1"/>
  <c r="J664" i="2" s="1"/>
  <c r="H665" i="2"/>
  <c r="I665" i="2" s="1"/>
  <c r="J665" i="2" s="1"/>
  <c r="H666" i="2"/>
  <c r="I666" i="2" s="1"/>
  <c r="J666" i="2" s="1"/>
  <c r="H667" i="2"/>
  <c r="I667" i="2" s="1"/>
  <c r="J667" i="2" s="1"/>
  <c r="H668" i="2"/>
  <c r="I668" i="2" s="1"/>
  <c r="J668" i="2" s="1"/>
  <c r="H669" i="2"/>
  <c r="I669" i="2" s="1"/>
  <c r="J669" i="2" s="1"/>
  <c r="H670" i="2"/>
  <c r="I670" i="2" s="1"/>
  <c r="J670" i="2" s="1"/>
  <c r="H671" i="2"/>
  <c r="I671" i="2" s="1"/>
  <c r="J671" i="2" s="1"/>
  <c r="H672" i="2"/>
  <c r="I672" i="2" s="1"/>
  <c r="J672" i="2" s="1"/>
  <c r="H673" i="2"/>
  <c r="I673" i="2" s="1"/>
  <c r="J673" i="2" s="1"/>
  <c r="H674" i="2"/>
  <c r="I674" i="2" s="1"/>
  <c r="J674" i="2" s="1"/>
  <c r="H675" i="2"/>
  <c r="I675" i="2" s="1"/>
  <c r="J675" i="2" s="1"/>
  <c r="H676" i="2"/>
  <c r="I676" i="2" s="1"/>
  <c r="J676" i="2" s="1"/>
  <c r="H677" i="2"/>
  <c r="I677" i="2" s="1"/>
  <c r="J677" i="2" s="1"/>
  <c r="H678" i="2"/>
  <c r="I678" i="2" s="1"/>
  <c r="J678" i="2" s="1"/>
  <c r="H679" i="2"/>
  <c r="I679" i="2" s="1"/>
  <c r="J679" i="2" s="1"/>
  <c r="H680" i="2"/>
  <c r="I680" i="2" s="1"/>
  <c r="J680" i="2" s="1"/>
  <c r="H681" i="2"/>
  <c r="I681" i="2" s="1"/>
  <c r="J681" i="2" s="1"/>
  <c r="H682" i="2"/>
  <c r="I682" i="2" s="1"/>
  <c r="J682" i="2" s="1"/>
  <c r="H683" i="2"/>
  <c r="I683" i="2" s="1"/>
  <c r="J683" i="2" s="1"/>
  <c r="H684" i="2"/>
  <c r="I684" i="2" s="1"/>
  <c r="J684" i="2" s="1"/>
  <c r="H685" i="2"/>
  <c r="I685" i="2" s="1"/>
  <c r="J685" i="2" s="1"/>
  <c r="H686" i="2"/>
  <c r="I686" i="2" s="1"/>
  <c r="J686" i="2" s="1"/>
  <c r="H687" i="2"/>
  <c r="I687" i="2" s="1"/>
  <c r="J687" i="2" s="1"/>
  <c r="H688" i="2"/>
  <c r="I688" i="2" s="1"/>
  <c r="J688" i="2" s="1"/>
  <c r="H689" i="2"/>
  <c r="I689" i="2" s="1"/>
  <c r="J689" i="2" s="1"/>
  <c r="H690" i="2"/>
  <c r="I690" i="2" s="1"/>
  <c r="J690" i="2" s="1"/>
  <c r="H691" i="2"/>
  <c r="I691" i="2" s="1"/>
  <c r="J691" i="2" s="1"/>
  <c r="H692" i="2"/>
  <c r="I692" i="2" s="1"/>
  <c r="J692" i="2" s="1"/>
  <c r="H693" i="2"/>
  <c r="I693" i="2" s="1"/>
  <c r="J693" i="2" s="1"/>
  <c r="H694" i="2"/>
  <c r="I694" i="2" s="1"/>
  <c r="J694" i="2" s="1"/>
  <c r="H695" i="2"/>
  <c r="I695" i="2" s="1"/>
  <c r="J695" i="2" s="1"/>
  <c r="H696" i="2"/>
  <c r="I696" i="2" s="1"/>
  <c r="J696" i="2" s="1"/>
  <c r="H697" i="2"/>
  <c r="I697" i="2" s="1"/>
  <c r="J697" i="2" s="1"/>
  <c r="H698" i="2"/>
  <c r="I698" i="2" s="1"/>
  <c r="J698" i="2" s="1"/>
  <c r="H699" i="2"/>
  <c r="I699" i="2" s="1"/>
  <c r="J699" i="2" s="1"/>
  <c r="H700" i="2"/>
  <c r="I700" i="2" s="1"/>
  <c r="J700" i="2" s="1"/>
  <c r="H701" i="2"/>
  <c r="I701" i="2" s="1"/>
  <c r="J701" i="2" s="1"/>
  <c r="H702" i="2"/>
  <c r="I702" i="2" s="1"/>
  <c r="J702" i="2" s="1"/>
  <c r="H703" i="2"/>
  <c r="I703" i="2" s="1"/>
  <c r="J703" i="2" s="1"/>
  <c r="H704" i="2"/>
  <c r="I704" i="2" s="1"/>
  <c r="J704" i="2" s="1"/>
  <c r="H705" i="2"/>
  <c r="I705" i="2" s="1"/>
  <c r="J705" i="2" s="1"/>
  <c r="H706" i="2"/>
  <c r="I706" i="2" s="1"/>
  <c r="J706" i="2" s="1"/>
  <c r="H707" i="2"/>
  <c r="I707" i="2" s="1"/>
  <c r="J707" i="2" s="1"/>
  <c r="H708" i="2"/>
  <c r="I708" i="2" s="1"/>
  <c r="J708" i="2" s="1"/>
  <c r="H709" i="2"/>
  <c r="I709" i="2" s="1"/>
  <c r="J709" i="2" s="1"/>
  <c r="H710" i="2"/>
  <c r="I710" i="2" s="1"/>
  <c r="J710" i="2" s="1"/>
  <c r="H711" i="2"/>
  <c r="I711" i="2" s="1"/>
  <c r="J711" i="2" s="1"/>
  <c r="H712" i="2"/>
  <c r="I712" i="2" s="1"/>
  <c r="J712" i="2" s="1"/>
  <c r="H713" i="2"/>
  <c r="I713" i="2" s="1"/>
  <c r="J713" i="2" s="1"/>
  <c r="H714" i="2"/>
  <c r="I714" i="2" s="1"/>
  <c r="J714" i="2" s="1"/>
  <c r="H715" i="2"/>
  <c r="I715" i="2" s="1"/>
  <c r="J715" i="2" s="1"/>
  <c r="H716" i="2"/>
  <c r="I716" i="2" s="1"/>
  <c r="J716" i="2" s="1"/>
  <c r="H717" i="2"/>
  <c r="I717" i="2" s="1"/>
  <c r="J717" i="2" s="1"/>
  <c r="H718" i="2"/>
  <c r="I718" i="2" s="1"/>
  <c r="J718" i="2" s="1"/>
  <c r="H719" i="2"/>
  <c r="I719" i="2" s="1"/>
  <c r="J719" i="2" s="1"/>
  <c r="H720" i="2"/>
  <c r="I720" i="2" s="1"/>
  <c r="J720" i="2" s="1"/>
  <c r="H721" i="2"/>
  <c r="I721" i="2" s="1"/>
  <c r="J721" i="2" s="1"/>
  <c r="H722" i="2"/>
  <c r="I722" i="2" s="1"/>
  <c r="J722" i="2" s="1"/>
  <c r="H723" i="2"/>
  <c r="I723" i="2" s="1"/>
  <c r="J723" i="2" s="1"/>
  <c r="H724" i="2"/>
  <c r="I724" i="2" s="1"/>
  <c r="J724" i="2" s="1"/>
  <c r="H725" i="2"/>
  <c r="I725" i="2" s="1"/>
  <c r="J725" i="2" s="1"/>
  <c r="H726" i="2"/>
  <c r="I726" i="2" s="1"/>
  <c r="J726" i="2" s="1"/>
  <c r="H727" i="2"/>
  <c r="I727" i="2" s="1"/>
  <c r="J727" i="2" s="1"/>
  <c r="H728" i="2"/>
  <c r="I728" i="2" s="1"/>
  <c r="J728" i="2" s="1"/>
  <c r="H729" i="2"/>
  <c r="I729" i="2" s="1"/>
  <c r="J729" i="2" s="1"/>
  <c r="H730" i="2"/>
  <c r="I730" i="2" s="1"/>
  <c r="J730" i="2" s="1"/>
  <c r="H731" i="2"/>
  <c r="I731" i="2" s="1"/>
  <c r="J731" i="2" s="1"/>
  <c r="H732" i="2"/>
  <c r="I732" i="2" s="1"/>
  <c r="J732" i="2" s="1"/>
  <c r="H733" i="2"/>
  <c r="I733" i="2" s="1"/>
  <c r="J733" i="2" s="1"/>
  <c r="H734" i="2"/>
  <c r="I734" i="2" s="1"/>
  <c r="J734" i="2" s="1"/>
  <c r="H735" i="2"/>
  <c r="I735" i="2" s="1"/>
  <c r="J735" i="2" s="1"/>
  <c r="H736" i="2"/>
  <c r="I736" i="2" s="1"/>
  <c r="J736" i="2" s="1"/>
  <c r="H737" i="2"/>
  <c r="I737" i="2" s="1"/>
  <c r="J737" i="2" s="1"/>
  <c r="H738" i="2"/>
  <c r="I738" i="2" s="1"/>
  <c r="J738" i="2" s="1"/>
  <c r="H739" i="2"/>
  <c r="I739" i="2" s="1"/>
  <c r="J739" i="2" s="1"/>
  <c r="H740" i="2"/>
  <c r="I740" i="2" s="1"/>
  <c r="J740" i="2" s="1"/>
  <c r="H741" i="2"/>
  <c r="I741" i="2" s="1"/>
  <c r="J741" i="2" s="1"/>
  <c r="H742" i="2"/>
  <c r="I742" i="2" s="1"/>
  <c r="J742" i="2" s="1"/>
  <c r="H743" i="2"/>
  <c r="I743" i="2" s="1"/>
  <c r="J743" i="2" s="1"/>
  <c r="H744" i="2"/>
  <c r="I744" i="2" s="1"/>
  <c r="J744" i="2" s="1"/>
  <c r="H745" i="2"/>
  <c r="I745" i="2" s="1"/>
  <c r="J745" i="2" s="1"/>
  <c r="H746" i="2"/>
  <c r="I746" i="2" s="1"/>
  <c r="J746" i="2" s="1"/>
  <c r="H747" i="2"/>
  <c r="I747" i="2" s="1"/>
  <c r="J747" i="2" s="1"/>
  <c r="H748" i="2"/>
  <c r="I748" i="2" s="1"/>
  <c r="J748" i="2" s="1"/>
  <c r="H749" i="2"/>
  <c r="I749" i="2" s="1"/>
  <c r="J749" i="2" s="1"/>
  <c r="H750" i="2"/>
  <c r="I750" i="2" s="1"/>
  <c r="J750" i="2" s="1"/>
  <c r="H751" i="2"/>
  <c r="I751" i="2" s="1"/>
  <c r="J751" i="2" s="1"/>
  <c r="H752" i="2"/>
  <c r="I752" i="2" s="1"/>
  <c r="J752" i="2" s="1"/>
  <c r="H753" i="2"/>
  <c r="I753" i="2" s="1"/>
  <c r="J753" i="2" s="1"/>
  <c r="H754" i="2"/>
  <c r="I754" i="2" s="1"/>
  <c r="J754" i="2" s="1"/>
  <c r="H755" i="2"/>
  <c r="I755" i="2" s="1"/>
  <c r="J755" i="2" s="1"/>
  <c r="H756" i="2"/>
  <c r="I756" i="2" s="1"/>
  <c r="J756" i="2" s="1"/>
  <c r="H757" i="2"/>
  <c r="I757" i="2" s="1"/>
  <c r="J757" i="2" s="1"/>
  <c r="H758" i="2"/>
  <c r="I758" i="2" s="1"/>
  <c r="J758" i="2" s="1"/>
  <c r="H759" i="2"/>
  <c r="I759" i="2" s="1"/>
  <c r="J759" i="2" s="1"/>
  <c r="H760" i="2"/>
  <c r="I760" i="2" s="1"/>
  <c r="J760" i="2" s="1"/>
  <c r="H761" i="2"/>
  <c r="I761" i="2" s="1"/>
  <c r="J761" i="2" s="1"/>
  <c r="H762" i="2"/>
  <c r="I762" i="2" s="1"/>
  <c r="J762" i="2" s="1"/>
  <c r="H763" i="2"/>
  <c r="I763" i="2" s="1"/>
  <c r="J763" i="2" s="1"/>
  <c r="H764" i="2"/>
  <c r="I764" i="2" s="1"/>
  <c r="J764" i="2" s="1"/>
  <c r="H765" i="2"/>
  <c r="I765" i="2" s="1"/>
  <c r="J765" i="2" s="1"/>
  <c r="H766" i="2"/>
  <c r="I766" i="2" s="1"/>
  <c r="J766" i="2" s="1"/>
  <c r="H767" i="2"/>
  <c r="I767" i="2" s="1"/>
  <c r="J767" i="2" s="1"/>
  <c r="H768" i="2"/>
  <c r="I768" i="2" s="1"/>
  <c r="J768" i="2" s="1"/>
  <c r="H769" i="2"/>
  <c r="I769" i="2" s="1"/>
  <c r="J769" i="2" s="1"/>
  <c r="H770" i="2"/>
  <c r="I770" i="2" s="1"/>
  <c r="J770" i="2" s="1"/>
  <c r="H771" i="2"/>
  <c r="I771" i="2" s="1"/>
  <c r="J771" i="2" s="1"/>
  <c r="H772" i="2"/>
  <c r="I772" i="2" s="1"/>
  <c r="J772" i="2" s="1"/>
  <c r="H773" i="2"/>
  <c r="I773" i="2" s="1"/>
  <c r="J773" i="2" s="1"/>
  <c r="H774" i="2"/>
  <c r="I774" i="2" s="1"/>
  <c r="J774" i="2" s="1"/>
  <c r="H775" i="2"/>
  <c r="I775" i="2" s="1"/>
  <c r="J775" i="2" s="1"/>
  <c r="H776" i="2"/>
  <c r="I776" i="2" s="1"/>
  <c r="J776" i="2" s="1"/>
  <c r="H777" i="2"/>
  <c r="I777" i="2" s="1"/>
  <c r="J777" i="2" s="1"/>
  <c r="H778" i="2"/>
  <c r="I778" i="2" s="1"/>
  <c r="J778" i="2" s="1"/>
  <c r="H779" i="2"/>
  <c r="I779" i="2" s="1"/>
  <c r="J779" i="2" s="1"/>
  <c r="H780" i="2"/>
  <c r="I780" i="2" s="1"/>
  <c r="J780" i="2" s="1"/>
  <c r="H781" i="2"/>
  <c r="I781" i="2" s="1"/>
  <c r="J781" i="2" s="1"/>
  <c r="H782" i="2"/>
  <c r="I782" i="2" s="1"/>
  <c r="J782" i="2" s="1"/>
  <c r="H783" i="2"/>
  <c r="I783" i="2" s="1"/>
  <c r="J783" i="2" s="1"/>
  <c r="H784" i="2"/>
  <c r="I784" i="2" s="1"/>
  <c r="J784" i="2" s="1"/>
  <c r="H785" i="2"/>
  <c r="I785" i="2" s="1"/>
  <c r="J785" i="2" s="1"/>
  <c r="H786" i="2"/>
  <c r="I786" i="2" s="1"/>
  <c r="J786" i="2" s="1"/>
  <c r="H787" i="2"/>
  <c r="I787" i="2" s="1"/>
  <c r="J787" i="2" s="1"/>
  <c r="H788" i="2"/>
  <c r="I788" i="2" s="1"/>
  <c r="J788" i="2" s="1"/>
  <c r="H789" i="2"/>
  <c r="I789" i="2" s="1"/>
  <c r="J789" i="2" s="1"/>
  <c r="H790" i="2"/>
  <c r="I790" i="2" s="1"/>
  <c r="J790" i="2" s="1"/>
  <c r="H791" i="2"/>
  <c r="I791" i="2" s="1"/>
  <c r="J791" i="2" s="1"/>
  <c r="H792" i="2"/>
  <c r="I792" i="2" s="1"/>
  <c r="J792" i="2" s="1"/>
  <c r="H793" i="2"/>
  <c r="I793" i="2" s="1"/>
  <c r="J793" i="2" s="1"/>
  <c r="H794" i="2"/>
  <c r="I794" i="2" s="1"/>
  <c r="J794" i="2" s="1"/>
  <c r="H795" i="2"/>
  <c r="I795" i="2" s="1"/>
  <c r="J795" i="2" s="1"/>
  <c r="H796" i="2"/>
  <c r="I796" i="2" s="1"/>
  <c r="J796" i="2" s="1"/>
  <c r="H797" i="2"/>
  <c r="I797" i="2" s="1"/>
  <c r="J797" i="2" s="1"/>
  <c r="H798" i="2"/>
  <c r="I798" i="2" s="1"/>
  <c r="J798" i="2" s="1"/>
  <c r="H799" i="2"/>
  <c r="I799" i="2" s="1"/>
  <c r="J799" i="2" s="1"/>
  <c r="H800" i="2"/>
  <c r="I800" i="2" s="1"/>
  <c r="J800" i="2" s="1"/>
  <c r="H801" i="2"/>
  <c r="I801" i="2" s="1"/>
  <c r="J801" i="2" s="1"/>
  <c r="H802" i="2"/>
  <c r="I802" i="2" s="1"/>
  <c r="J802" i="2" s="1"/>
  <c r="H803" i="2"/>
  <c r="I803" i="2" s="1"/>
  <c r="J803" i="2" s="1"/>
  <c r="H804" i="2"/>
  <c r="I804" i="2" s="1"/>
  <c r="J804" i="2" s="1"/>
  <c r="H805" i="2"/>
  <c r="I805" i="2" s="1"/>
  <c r="J805" i="2" s="1"/>
  <c r="H806" i="2"/>
  <c r="I806" i="2" s="1"/>
  <c r="J806" i="2" s="1"/>
  <c r="H807" i="2"/>
  <c r="I807" i="2" s="1"/>
  <c r="J807" i="2" s="1"/>
  <c r="H808" i="2"/>
  <c r="I808" i="2" s="1"/>
  <c r="J808" i="2" s="1"/>
  <c r="H809" i="2"/>
  <c r="I809" i="2" s="1"/>
  <c r="J809" i="2" s="1"/>
  <c r="H810" i="2"/>
  <c r="I810" i="2" s="1"/>
  <c r="J810" i="2" s="1"/>
  <c r="H811" i="2"/>
  <c r="I811" i="2" s="1"/>
  <c r="J811" i="2" s="1"/>
  <c r="H812" i="2"/>
  <c r="I812" i="2" s="1"/>
  <c r="J812" i="2" s="1"/>
  <c r="H813" i="2"/>
  <c r="I813" i="2" s="1"/>
  <c r="J813" i="2" s="1"/>
  <c r="H814" i="2"/>
  <c r="I814" i="2" s="1"/>
  <c r="J814" i="2" s="1"/>
  <c r="H815" i="2"/>
  <c r="I815" i="2" s="1"/>
  <c r="J815" i="2" s="1"/>
  <c r="H816" i="2"/>
  <c r="I816" i="2" s="1"/>
  <c r="J816" i="2" s="1"/>
  <c r="H817" i="2"/>
  <c r="I817" i="2" s="1"/>
  <c r="J817" i="2" s="1"/>
  <c r="H818" i="2"/>
  <c r="I818" i="2" s="1"/>
  <c r="J818" i="2" s="1"/>
  <c r="H819" i="2"/>
  <c r="I819" i="2" s="1"/>
  <c r="J819" i="2" s="1"/>
  <c r="H820" i="2"/>
  <c r="I820" i="2" s="1"/>
  <c r="J820" i="2" s="1"/>
  <c r="H821" i="2"/>
  <c r="I821" i="2" s="1"/>
  <c r="J821" i="2" s="1"/>
  <c r="H822" i="2"/>
  <c r="I822" i="2" s="1"/>
  <c r="J822" i="2" s="1"/>
  <c r="H823" i="2"/>
  <c r="I823" i="2" s="1"/>
  <c r="J823" i="2" s="1"/>
  <c r="H824" i="2"/>
  <c r="I824" i="2" s="1"/>
  <c r="J824" i="2" s="1"/>
  <c r="H825" i="2"/>
  <c r="I825" i="2" s="1"/>
  <c r="J825" i="2" s="1"/>
  <c r="H826" i="2"/>
  <c r="I826" i="2" s="1"/>
  <c r="J826" i="2" s="1"/>
  <c r="H827" i="2"/>
  <c r="I827" i="2" s="1"/>
  <c r="J827" i="2" s="1"/>
  <c r="H828" i="2"/>
  <c r="I828" i="2" s="1"/>
  <c r="J828" i="2" s="1"/>
  <c r="H829" i="2"/>
  <c r="I829" i="2" s="1"/>
  <c r="J829" i="2" s="1"/>
  <c r="H830" i="2"/>
  <c r="I830" i="2" s="1"/>
  <c r="J830" i="2" s="1"/>
  <c r="H831" i="2"/>
  <c r="I831" i="2" s="1"/>
  <c r="J831" i="2" s="1"/>
  <c r="H832" i="2"/>
  <c r="I832" i="2" s="1"/>
  <c r="J832" i="2" s="1"/>
  <c r="H833" i="2"/>
  <c r="I833" i="2" s="1"/>
  <c r="J833" i="2" s="1"/>
  <c r="H834" i="2"/>
  <c r="I834" i="2" s="1"/>
  <c r="J834" i="2" s="1"/>
  <c r="H835" i="2"/>
  <c r="I835" i="2" s="1"/>
  <c r="J835" i="2" s="1"/>
  <c r="H836" i="2"/>
  <c r="I836" i="2" s="1"/>
  <c r="J836" i="2" s="1"/>
  <c r="H837" i="2"/>
  <c r="I837" i="2" s="1"/>
  <c r="J837" i="2" s="1"/>
  <c r="H838" i="2"/>
  <c r="I838" i="2" s="1"/>
  <c r="J838" i="2" s="1"/>
  <c r="H839" i="2"/>
  <c r="I839" i="2" s="1"/>
  <c r="J839" i="2" s="1"/>
  <c r="H840" i="2"/>
  <c r="I840" i="2" s="1"/>
  <c r="J840" i="2" s="1"/>
  <c r="H841" i="2"/>
  <c r="I841" i="2" s="1"/>
  <c r="J841" i="2" s="1"/>
  <c r="H842" i="2"/>
  <c r="I842" i="2" s="1"/>
  <c r="J842" i="2" s="1"/>
  <c r="H843" i="2"/>
  <c r="I843" i="2" s="1"/>
  <c r="J843" i="2" s="1"/>
  <c r="H844" i="2"/>
  <c r="I844" i="2" s="1"/>
  <c r="J844" i="2" s="1"/>
  <c r="H845" i="2"/>
  <c r="I845" i="2" s="1"/>
  <c r="J845" i="2" s="1"/>
  <c r="H846" i="2"/>
  <c r="I846" i="2" s="1"/>
  <c r="J846" i="2" s="1"/>
  <c r="H847" i="2"/>
  <c r="I847" i="2" s="1"/>
  <c r="J847" i="2" s="1"/>
  <c r="H848" i="2"/>
  <c r="I848" i="2" s="1"/>
  <c r="J848" i="2" s="1"/>
  <c r="H849" i="2"/>
  <c r="I849" i="2" s="1"/>
  <c r="J849" i="2" s="1"/>
  <c r="H850" i="2"/>
  <c r="I850" i="2" s="1"/>
  <c r="J850" i="2" s="1"/>
  <c r="H851" i="2"/>
  <c r="I851" i="2" s="1"/>
  <c r="J851" i="2" s="1"/>
  <c r="H852" i="2"/>
  <c r="I852" i="2" s="1"/>
  <c r="J852" i="2" s="1"/>
  <c r="H853" i="2"/>
  <c r="I853" i="2" s="1"/>
  <c r="J853" i="2" s="1"/>
  <c r="H854" i="2"/>
  <c r="I854" i="2" s="1"/>
  <c r="J854" i="2" s="1"/>
  <c r="H855" i="2"/>
  <c r="I855" i="2" s="1"/>
  <c r="J855" i="2" s="1"/>
  <c r="H856" i="2"/>
  <c r="I856" i="2" s="1"/>
  <c r="J856" i="2" s="1"/>
  <c r="H857" i="2"/>
  <c r="I857" i="2" s="1"/>
  <c r="J857" i="2" s="1"/>
  <c r="H858" i="2"/>
  <c r="I858" i="2" s="1"/>
  <c r="J858" i="2" s="1"/>
  <c r="H859" i="2"/>
  <c r="I859" i="2" s="1"/>
  <c r="J859" i="2" s="1"/>
  <c r="H860" i="2"/>
  <c r="I860" i="2" s="1"/>
  <c r="J860" i="2" s="1"/>
  <c r="H861" i="2"/>
  <c r="I861" i="2" s="1"/>
  <c r="J861" i="2" s="1"/>
  <c r="H862" i="2"/>
  <c r="I862" i="2" s="1"/>
  <c r="J862" i="2" s="1"/>
  <c r="H863" i="2"/>
  <c r="I863" i="2" s="1"/>
  <c r="J863" i="2" s="1"/>
  <c r="H864" i="2"/>
  <c r="I864" i="2" s="1"/>
  <c r="J864" i="2" s="1"/>
  <c r="H865" i="2"/>
  <c r="I865" i="2" s="1"/>
  <c r="J865" i="2" s="1"/>
  <c r="H866" i="2"/>
  <c r="I866" i="2" s="1"/>
  <c r="J866" i="2" s="1"/>
  <c r="H867" i="2"/>
  <c r="I867" i="2" s="1"/>
  <c r="J867" i="2" s="1"/>
  <c r="H868" i="2"/>
  <c r="I868" i="2" s="1"/>
  <c r="J868" i="2" s="1"/>
  <c r="H869" i="2"/>
  <c r="I869" i="2" s="1"/>
  <c r="J869" i="2" s="1"/>
  <c r="H870" i="2"/>
  <c r="I870" i="2" s="1"/>
  <c r="J870" i="2" s="1"/>
  <c r="H871" i="2"/>
  <c r="I871" i="2" s="1"/>
  <c r="J871" i="2" s="1"/>
  <c r="H872" i="2"/>
  <c r="I872" i="2" s="1"/>
  <c r="J872" i="2" s="1"/>
  <c r="H873" i="2"/>
  <c r="I873" i="2" s="1"/>
  <c r="J873" i="2" s="1"/>
  <c r="H874" i="2"/>
  <c r="I874" i="2" s="1"/>
  <c r="J874" i="2" s="1"/>
  <c r="H875" i="2"/>
  <c r="I875" i="2" s="1"/>
  <c r="J875" i="2" s="1"/>
  <c r="H876" i="2"/>
  <c r="I876" i="2" s="1"/>
  <c r="J876" i="2" s="1"/>
  <c r="H877" i="2"/>
  <c r="I877" i="2" s="1"/>
  <c r="J877" i="2" s="1"/>
  <c r="H878" i="2"/>
  <c r="I878" i="2" s="1"/>
  <c r="J878" i="2" s="1"/>
  <c r="H879" i="2"/>
  <c r="I879" i="2" s="1"/>
  <c r="J879" i="2" s="1"/>
  <c r="H880" i="2"/>
  <c r="I880" i="2" s="1"/>
  <c r="J880" i="2" s="1"/>
  <c r="H881" i="2"/>
  <c r="I881" i="2" s="1"/>
  <c r="J881" i="2" s="1"/>
  <c r="H882" i="2"/>
  <c r="I882" i="2" s="1"/>
  <c r="J882" i="2" s="1"/>
  <c r="H883" i="2"/>
  <c r="I883" i="2" s="1"/>
  <c r="J883" i="2" s="1"/>
  <c r="H884" i="2"/>
  <c r="I884" i="2" s="1"/>
  <c r="J884" i="2" s="1"/>
  <c r="H885" i="2"/>
  <c r="I885" i="2" s="1"/>
  <c r="J885" i="2" s="1"/>
  <c r="H886" i="2"/>
  <c r="I886" i="2" s="1"/>
  <c r="J886" i="2" s="1"/>
  <c r="H887" i="2"/>
  <c r="I887" i="2" s="1"/>
  <c r="J887" i="2" s="1"/>
  <c r="H888" i="2"/>
  <c r="I888" i="2" s="1"/>
  <c r="J888" i="2" s="1"/>
  <c r="H889" i="2"/>
  <c r="I889" i="2" s="1"/>
  <c r="J889" i="2" s="1"/>
  <c r="H890" i="2"/>
  <c r="I890" i="2" s="1"/>
  <c r="J890" i="2" s="1"/>
  <c r="H891" i="2"/>
  <c r="I891" i="2" s="1"/>
  <c r="J891" i="2" s="1"/>
  <c r="H892" i="2"/>
  <c r="I892" i="2" s="1"/>
  <c r="J892" i="2" s="1"/>
  <c r="H893" i="2"/>
  <c r="I893" i="2" s="1"/>
  <c r="J893" i="2" s="1"/>
  <c r="H894" i="2"/>
  <c r="I894" i="2" s="1"/>
  <c r="J894" i="2" s="1"/>
  <c r="H895" i="2"/>
  <c r="I895" i="2" s="1"/>
  <c r="J895" i="2" s="1"/>
  <c r="H896" i="2"/>
  <c r="I896" i="2" s="1"/>
  <c r="J896" i="2" s="1"/>
  <c r="H897" i="2"/>
  <c r="I897" i="2" s="1"/>
  <c r="J897" i="2" s="1"/>
  <c r="H898" i="2"/>
  <c r="I898" i="2" s="1"/>
  <c r="J898" i="2" s="1"/>
  <c r="H899" i="2"/>
  <c r="I899" i="2" s="1"/>
  <c r="J899" i="2" s="1"/>
  <c r="H900" i="2"/>
  <c r="I900" i="2" s="1"/>
  <c r="J900" i="2" s="1"/>
  <c r="H901" i="2"/>
  <c r="I901" i="2" s="1"/>
  <c r="J901" i="2" s="1"/>
  <c r="H902" i="2"/>
  <c r="I902" i="2" s="1"/>
  <c r="J902" i="2" s="1"/>
  <c r="H903" i="2"/>
  <c r="I903" i="2" s="1"/>
  <c r="J903" i="2" s="1"/>
  <c r="H904" i="2"/>
  <c r="I904" i="2" s="1"/>
  <c r="J904" i="2" s="1"/>
  <c r="H905" i="2"/>
  <c r="I905" i="2" s="1"/>
  <c r="J905" i="2" s="1"/>
  <c r="H906" i="2"/>
  <c r="I906" i="2" s="1"/>
  <c r="J906" i="2" s="1"/>
  <c r="H907" i="2"/>
  <c r="I907" i="2" s="1"/>
  <c r="J907" i="2" s="1"/>
  <c r="H908" i="2"/>
  <c r="I908" i="2" s="1"/>
  <c r="J908" i="2" s="1"/>
  <c r="H909" i="2"/>
  <c r="I909" i="2" s="1"/>
  <c r="J909" i="2" s="1"/>
  <c r="H910" i="2"/>
  <c r="I910" i="2" s="1"/>
  <c r="J910" i="2" s="1"/>
  <c r="H911" i="2"/>
  <c r="I911" i="2" s="1"/>
  <c r="J911" i="2" s="1"/>
  <c r="H912" i="2"/>
  <c r="I912" i="2" s="1"/>
  <c r="J912" i="2" s="1"/>
  <c r="H913" i="2"/>
  <c r="I913" i="2" s="1"/>
  <c r="J913" i="2" s="1"/>
  <c r="H914" i="2"/>
  <c r="I914" i="2" s="1"/>
  <c r="J914" i="2" s="1"/>
  <c r="H915" i="2"/>
  <c r="I915" i="2" s="1"/>
  <c r="J915" i="2" s="1"/>
  <c r="H916" i="2"/>
  <c r="I916" i="2" s="1"/>
  <c r="J916" i="2" s="1"/>
  <c r="H917" i="2"/>
  <c r="I917" i="2" s="1"/>
  <c r="J917" i="2" s="1"/>
  <c r="H918" i="2"/>
  <c r="I918" i="2" s="1"/>
  <c r="J918" i="2" s="1"/>
  <c r="H919" i="2"/>
  <c r="I919" i="2" s="1"/>
  <c r="J919" i="2" s="1"/>
  <c r="H920" i="2"/>
  <c r="I920" i="2" s="1"/>
  <c r="J920" i="2" s="1"/>
  <c r="H921" i="2"/>
  <c r="I921" i="2" s="1"/>
  <c r="J921" i="2" s="1"/>
  <c r="H922" i="2"/>
  <c r="I922" i="2" s="1"/>
  <c r="J922" i="2" s="1"/>
  <c r="H923" i="2"/>
  <c r="I923" i="2" s="1"/>
  <c r="J923" i="2" s="1"/>
  <c r="H924" i="2"/>
  <c r="I924" i="2" s="1"/>
  <c r="J924" i="2" s="1"/>
  <c r="H925" i="2"/>
  <c r="I925" i="2" s="1"/>
  <c r="J925" i="2" s="1"/>
  <c r="H926" i="2"/>
  <c r="I926" i="2" s="1"/>
  <c r="J926" i="2" s="1"/>
  <c r="H927" i="2"/>
  <c r="I927" i="2" s="1"/>
  <c r="J927" i="2" s="1"/>
  <c r="H928" i="2"/>
  <c r="I928" i="2" s="1"/>
  <c r="J928" i="2" s="1"/>
  <c r="H929" i="2"/>
  <c r="I929" i="2" s="1"/>
  <c r="J929" i="2" s="1"/>
  <c r="H930" i="2"/>
  <c r="I930" i="2" s="1"/>
  <c r="J930" i="2" s="1"/>
  <c r="H931" i="2"/>
  <c r="I931" i="2" s="1"/>
  <c r="J931" i="2" s="1"/>
  <c r="H932" i="2"/>
  <c r="I932" i="2" s="1"/>
  <c r="J932" i="2" s="1"/>
  <c r="H933" i="2"/>
  <c r="I933" i="2" s="1"/>
  <c r="J933" i="2" s="1"/>
  <c r="H934" i="2"/>
  <c r="I934" i="2" s="1"/>
  <c r="J934" i="2" s="1"/>
  <c r="H935" i="2"/>
  <c r="I935" i="2" s="1"/>
  <c r="J935" i="2" s="1"/>
  <c r="H936" i="2"/>
  <c r="I936" i="2" s="1"/>
  <c r="J936" i="2" s="1"/>
  <c r="H937" i="2"/>
  <c r="I937" i="2" s="1"/>
  <c r="J937" i="2" s="1"/>
  <c r="H938" i="2"/>
  <c r="I938" i="2" s="1"/>
  <c r="J938" i="2" s="1"/>
  <c r="H939" i="2"/>
  <c r="I939" i="2" s="1"/>
  <c r="J939" i="2" s="1"/>
  <c r="H940" i="2"/>
  <c r="I940" i="2" s="1"/>
  <c r="J940" i="2" s="1"/>
  <c r="H941" i="2"/>
  <c r="I941" i="2" s="1"/>
  <c r="J941" i="2" s="1"/>
  <c r="H942" i="2"/>
  <c r="I942" i="2" s="1"/>
  <c r="J942" i="2" s="1"/>
  <c r="H943" i="2"/>
  <c r="I943" i="2" s="1"/>
  <c r="J943" i="2" s="1"/>
  <c r="H944" i="2"/>
  <c r="I944" i="2" s="1"/>
  <c r="J944" i="2" s="1"/>
  <c r="H945" i="2"/>
  <c r="I945" i="2" s="1"/>
  <c r="J945" i="2" s="1"/>
  <c r="H946" i="2"/>
  <c r="I946" i="2" s="1"/>
  <c r="J946" i="2" s="1"/>
  <c r="H947" i="2"/>
  <c r="I947" i="2" s="1"/>
  <c r="J947" i="2" s="1"/>
  <c r="H948" i="2"/>
  <c r="I948" i="2" s="1"/>
  <c r="J948" i="2" s="1"/>
  <c r="H949" i="2"/>
  <c r="I949" i="2" s="1"/>
  <c r="J949" i="2" s="1"/>
  <c r="H950" i="2"/>
  <c r="I950" i="2" s="1"/>
  <c r="J950" i="2" s="1"/>
  <c r="H951" i="2"/>
  <c r="I951" i="2" s="1"/>
  <c r="J951" i="2" s="1"/>
  <c r="H952" i="2"/>
  <c r="I952" i="2" s="1"/>
  <c r="J952" i="2" s="1"/>
  <c r="H953" i="2"/>
  <c r="I953" i="2" s="1"/>
  <c r="J953" i="2" s="1"/>
  <c r="H954" i="2"/>
  <c r="I954" i="2" s="1"/>
  <c r="J954" i="2" s="1"/>
  <c r="H955" i="2"/>
  <c r="I955" i="2" s="1"/>
  <c r="J955" i="2" s="1"/>
  <c r="H956" i="2"/>
  <c r="I956" i="2" s="1"/>
  <c r="J956" i="2" s="1"/>
  <c r="H957" i="2"/>
  <c r="I957" i="2" s="1"/>
  <c r="J957" i="2" s="1"/>
  <c r="H958" i="2"/>
  <c r="I958" i="2" s="1"/>
  <c r="J958" i="2" s="1"/>
  <c r="H959" i="2"/>
  <c r="I959" i="2" s="1"/>
  <c r="J959" i="2" s="1"/>
  <c r="H960" i="2"/>
  <c r="I960" i="2" s="1"/>
  <c r="J960" i="2" s="1"/>
  <c r="H961" i="2"/>
  <c r="I961" i="2" s="1"/>
  <c r="J961" i="2" s="1"/>
  <c r="H962" i="2"/>
  <c r="I962" i="2" s="1"/>
  <c r="J962" i="2" s="1"/>
  <c r="H963" i="2"/>
  <c r="I963" i="2" s="1"/>
  <c r="J963" i="2" s="1"/>
  <c r="H964" i="2"/>
  <c r="I964" i="2" s="1"/>
  <c r="J964" i="2" s="1"/>
  <c r="H965" i="2"/>
  <c r="I965" i="2" s="1"/>
  <c r="J965" i="2" s="1"/>
  <c r="H966" i="2"/>
  <c r="I966" i="2" s="1"/>
  <c r="J966" i="2" s="1"/>
  <c r="H967" i="2"/>
  <c r="I967" i="2" s="1"/>
  <c r="J967" i="2" s="1"/>
  <c r="H968" i="2"/>
  <c r="I968" i="2" s="1"/>
  <c r="J968" i="2" s="1"/>
  <c r="H969" i="2"/>
  <c r="I969" i="2" s="1"/>
  <c r="J969" i="2" s="1"/>
  <c r="H970" i="2"/>
  <c r="I970" i="2" s="1"/>
  <c r="J970" i="2" s="1"/>
  <c r="H971" i="2"/>
  <c r="I971" i="2" s="1"/>
  <c r="J971" i="2" s="1"/>
  <c r="H972" i="2"/>
  <c r="I972" i="2" s="1"/>
  <c r="J972" i="2" s="1"/>
  <c r="H973" i="2"/>
  <c r="I973" i="2" s="1"/>
  <c r="J973" i="2" s="1"/>
  <c r="H974" i="2"/>
  <c r="I974" i="2" s="1"/>
  <c r="J974" i="2" s="1"/>
  <c r="H975" i="2"/>
  <c r="I975" i="2" s="1"/>
  <c r="J975" i="2" s="1"/>
  <c r="H976" i="2"/>
  <c r="I976" i="2" s="1"/>
  <c r="J976" i="2" s="1"/>
  <c r="H977" i="2"/>
  <c r="I977" i="2" s="1"/>
  <c r="J977" i="2" s="1"/>
  <c r="H978" i="2"/>
  <c r="I978" i="2" s="1"/>
  <c r="J978" i="2" s="1"/>
  <c r="H979" i="2"/>
  <c r="I979" i="2" s="1"/>
  <c r="J979" i="2" s="1"/>
  <c r="H980" i="2"/>
  <c r="I980" i="2" s="1"/>
  <c r="J980" i="2" s="1"/>
  <c r="H981" i="2"/>
  <c r="I981" i="2" s="1"/>
  <c r="J981" i="2" s="1"/>
  <c r="H982" i="2"/>
  <c r="I982" i="2" s="1"/>
  <c r="J982" i="2" s="1"/>
  <c r="H983" i="2"/>
  <c r="I983" i="2" s="1"/>
  <c r="J983" i="2" s="1"/>
  <c r="H984" i="2"/>
  <c r="I984" i="2" s="1"/>
  <c r="J984" i="2" s="1"/>
  <c r="H985" i="2"/>
  <c r="I985" i="2" s="1"/>
  <c r="J985" i="2" s="1"/>
  <c r="H986" i="2"/>
  <c r="I986" i="2" s="1"/>
  <c r="J986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G3" i="1"/>
  <c r="J3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J340" i="1" s="1"/>
  <c r="G341" i="1"/>
  <c r="J341" i="1" s="1"/>
  <c r="G342" i="1"/>
  <c r="J342" i="1" s="1"/>
  <c r="G343" i="1"/>
  <c r="J343" i="1" s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J371" i="1" s="1"/>
  <c r="G372" i="1"/>
  <c r="J372" i="1" s="1"/>
  <c r="G373" i="1"/>
  <c r="J373" i="1" s="1"/>
  <c r="G374" i="1"/>
  <c r="J374" i="1" s="1"/>
  <c r="G375" i="1"/>
  <c r="J375" i="1" s="1"/>
  <c r="G376" i="1"/>
  <c r="J376" i="1" s="1"/>
  <c r="G377" i="1"/>
  <c r="J377" i="1" s="1"/>
  <c r="G378" i="1"/>
  <c r="J378" i="1" s="1"/>
  <c r="G379" i="1"/>
  <c r="J379" i="1" s="1"/>
  <c r="G380" i="1"/>
  <c r="J380" i="1" s="1"/>
  <c r="G381" i="1"/>
  <c r="J381" i="1" s="1"/>
  <c r="G382" i="1"/>
  <c r="J382" i="1" s="1"/>
  <c r="G383" i="1"/>
  <c r="J383" i="1" s="1"/>
  <c r="G384" i="1"/>
  <c r="J384" i="1" s="1"/>
  <c r="G385" i="1"/>
  <c r="J385" i="1" s="1"/>
  <c r="G386" i="1"/>
  <c r="J386" i="1" s="1"/>
  <c r="G387" i="1"/>
  <c r="J387" i="1" s="1"/>
  <c r="G388" i="1"/>
  <c r="J388" i="1" s="1"/>
  <c r="G389" i="1"/>
  <c r="J389" i="1" s="1"/>
  <c r="G390" i="1"/>
  <c r="J390" i="1" s="1"/>
  <c r="G391" i="1"/>
  <c r="J391" i="1" s="1"/>
  <c r="G392" i="1"/>
  <c r="J392" i="1" s="1"/>
  <c r="G393" i="1"/>
  <c r="J393" i="1" s="1"/>
  <c r="G394" i="1"/>
  <c r="J394" i="1" s="1"/>
  <c r="G395" i="1"/>
  <c r="J395" i="1" s="1"/>
  <c r="G396" i="1"/>
  <c r="J396" i="1" s="1"/>
  <c r="G397" i="1"/>
  <c r="J397" i="1" s="1"/>
  <c r="G398" i="1"/>
  <c r="J398" i="1" s="1"/>
  <c r="G399" i="1"/>
  <c r="J399" i="1" s="1"/>
  <c r="G400" i="1"/>
  <c r="J400" i="1" s="1"/>
  <c r="G401" i="1"/>
  <c r="J401" i="1" s="1"/>
  <c r="G402" i="1"/>
  <c r="J402" i="1" s="1"/>
  <c r="G403" i="1"/>
  <c r="J403" i="1" s="1"/>
  <c r="G404" i="1"/>
  <c r="J404" i="1" s="1"/>
  <c r="G405" i="1"/>
  <c r="J405" i="1" s="1"/>
  <c r="G406" i="1"/>
  <c r="J406" i="1" s="1"/>
  <c r="G407" i="1"/>
  <c r="J407" i="1" s="1"/>
  <c r="G408" i="1"/>
  <c r="J408" i="1" s="1"/>
  <c r="G409" i="1"/>
  <c r="J409" i="1" s="1"/>
  <c r="G410" i="1"/>
  <c r="J410" i="1" s="1"/>
  <c r="G411" i="1"/>
  <c r="J411" i="1" s="1"/>
  <c r="G412" i="1"/>
  <c r="J412" i="1" s="1"/>
  <c r="G413" i="1"/>
  <c r="J413" i="1" s="1"/>
  <c r="G414" i="1"/>
  <c r="J414" i="1" s="1"/>
  <c r="G415" i="1"/>
  <c r="J415" i="1" s="1"/>
  <c r="G416" i="1"/>
  <c r="J416" i="1" s="1"/>
  <c r="G417" i="1"/>
  <c r="J417" i="1" s="1"/>
  <c r="G418" i="1"/>
  <c r="J418" i="1" s="1"/>
  <c r="G419" i="1"/>
  <c r="J419" i="1" s="1"/>
  <c r="G420" i="1"/>
  <c r="J420" i="1" s="1"/>
  <c r="G421" i="1"/>
  <c r="J421" i="1" s="1"/>
  <c r="G422" i="1"/>
  <c r="J422" i="1" s="1"/>
  <c r="G423" i="1"/>
  <c r="J423" i="1" s="1"/>
  <c r="G424" i="1"/>
  <c r="J424" i="1" s="1"/>
  <c r="G425" i="1"/>
  <c r="J425" i="1" s="1"/>
  <c r="G426" i="1"/>
  <c r="J426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434" i="1"/>
  <c r="J434" i="1" s="1"/>
  <c r="G435" i="1"/>
  <c r="J435" i="1" s="1"/>
  <c r="G436" i="1"/>
  <c r="J436" i="1" s="1"/>
  <c r="G437" i="1"/>
  <c r="J437" i="1" s="1"/>
  <c r="G438" i="1"/>
  <c r="J438" i="1" s="1"/>
  <c r="G439" i="1"/>
  <c r="J439" i="1" s="1"/>
  <c r="G440" i="1"/>
  <c r="J440" i="1" s="1"/>
  <c r="G441" i="1"/>
  <c r="J441" i="1" s="1"/>
  <c r="G442" i="1"/>
  <c r="J442" i="1" s="1"/>
  <c r="G443" i="1"/>
  <c r="J443" i="1" s="1"/>
  <c r="G444" i="1"/>
  <c r="J444" i="1" s="1"/>
  <c r="G445" i="1"/>
  <c r="J445" i="1" s="1"/>
  <c r="G446" i="1"/>
  <c r="J446" i="1" s="1"/>
  <c r="G447" i="1"/>
  <c r="J447" i="1" s="1"/>
  <c r="G448" i="1"/>
  <c r="J448" i="1" s="1"/>
  <c r="G449" i="1"/>
  <c r="J449" i="1" s="1"/>
  <c r="G450" i="1"/>
  <c r="J450" i="1" s="1"/>
  <c r="G451" i="1"/>
  <c r="J451" i="1" s="1"/>
  <c r="G452" i="1"/>
  <c r="J452" i="1" s="1"/>
  <c r="G453" i="1"/>
  <c r="J453" i="1" s="1"/>
  <c r="G454" i="1"/>
  <c r="J454" i="1" s="1"/>
  <c r="G455" i="1"/>
  <c r="J455" i="1" s="1"/>
  <c r="G456" i="1"/>
  <c r="J456" i="1" s="1"/>
  <c r="G457" i="1"/>
  <c r="J457" i="1" s="1"/>
  <c r="G458" i="1"/>
  <c r="J458" i="1" s="1"/>
  <c r="G459" i="1"/>
  <c r="J459" i="1" s="1"/>
  <c r="G460" i="1"/>
  <c r="J460" i="1" s="1"/>
  <c r="G461" i="1"/>
  <c r="J461" i="1" s="1"/>
  <c r="G462" i="1"/>
  <c r="J462" i="1" s="1"/>
  <c r="G463" i="1"/>
  <c r="J463" i="1" s="1"/>
  <c r="G464" i="1"/>
  <c r="J464" i="1" s="1"/>
  <c r="G465" i="1"/>
  <c r="J465" i="1" s="1"/>
  <c r="G466" i="1"/>
  <c r="J466" i="1" s="1"/>
  <c r="G467" i="1"/>
  <c r="J467" i="1" s="1"/>
  <c r="G468" i="1"/>
  <c r="J468" i="1" s="1"/>
  <c r="G469" i="1"/>
  <c r="J469" i="1" s="1"/>
  <c r="G470" i="1"/>
  <c r="J470" i="1" s="1"/>
  <c r="G471" i="1"/>
  <c r="J471" i="1" s="1"/>
  <c r="G472" i="1"/>
  <c r="J472" i="1" s="1"/>
  <c r="G473" i="1"/>
  <c r="J473" i="1" s="1"/>
  <c r="G474" i="1"/>
  <c r="J474" i="1" s="1"/>
  <c r="G475" i="1"/>
  <c r="J475" i="1" s="1"/>
  <c r="G476" i="1"/>
  <c r="J476" i="1" s="1"/>
  <c r="G477" i="1"/>
  <c r="J477" i="1" s="1"/>
  <c r="G478" i="1"/>
  <c r="J478" i="1" s="1"/>
  <c r="G479" i="1"/>
  <c r="J479" i="1" s="1"/>
  <c r="G480" i="1"/>
  <c r="J480" i="1" s="1"/>
  <c r="G481" i="1"/>
  <c r="J481" i="1" s="1"/>
  <c r="G482" i="1"/>
  <c r="J482" i="1" s="1"/>
  <c r="G483" i="1"/>
  <c r="J483" i="1" s="1"/>
  <c r="G484" i="1"/>
  <c r="J484" i="1" s="1"/>
  <c r="G485" i="1"/>
  <c r="J485" i="1" s="1"/>
  <c r="G486" i="1"/>
  <c r="J486" i="1" s="1"/>
  <c r="G487" i="1"/>
  <c r="J487" i="1" s="1"/>
  <c r="G488" i="1"/>
  <c r="J488" i="1" s="1"/>
  <c r="G489" i="1"/>
  <c r="J489" i="1" s="1"/>
  <c r="G490" i="1"/>
  <c r="J490" i="1" s="1"/>
  <c r="G491" i="1"/>
  <c r="J491" i="1" s="1"/>
  <c r="G492" i="1"/>
  <c r="J492" i="1" s="1"/>
  <c r="G493" i="1"/>
  <c r="J493" i="1" s="1"/>
  <c r="G494" i="1"/>
  <c r="J494" i="1" s="1"/>
  <c r="G495" i="1"/>
  <c r="J495" i="1" s="1"/>
  <c r="G496" i="1"/>
  <c r="J496" i="1" s="1"/>
  <c r="G497" i="1"/>
  <c r="J497" i="1" s="1"/>
  <c r="G498" i="1"/>
  <c r="J498" i="1" s="1"/>
  <c r="G499" i="1"/>
  <c r="J499" i="1" s="1"/>
  <c r="G500" i="1"/>
  <c r="J500" i="1" s="1"/>
  <c r="G501" i="1"/>
  <c r="J501" i="1" s="1"/>
  <c r="G502" i="1"/>
  <c r="J502" i="1" s="1"/>
  <c r="G503" i="1"/>
  <c r="J503" i="1" s="1"/>
  <c r="G504" i="1"/>
  <c r="J504" i="1" s="1"/>
  <c r="G505" i="1"/>
  <c r="J505" i="1" s="1"/>
  <c r="G506" i="1"/>
  <c r="J506" i="1" s="1"/>
  <c r="G507" i="1"/>
  <c r="J507" i="1" s="1"/>
  <c r="G508" i="1"/>
  <c r="J508" i="1" s="1"/>
  <c r="G509" i="1"/>
  <c r="J509" i="1" s="1"/>
  <c r="G510" i="1"/>
  <c r="J510" i="1" s="1"/>
  <c r="G511" i="1"/>
  <c r="J511" i="1" s="1"/>
  <c r="G512" i="1"/>
  <c r="J512" i="1" s="1"/>
  <c r="G513" i="1"/>
  <c r="J513" i="1" s="1"/>
  <c r="G514" i="1"/>
  <c r="J514" i="1" s="1"/>
  <c r="G515" i="1"/>
  <c r="J515" i="1" s="1"/>
  <c r="G516" i="1"/>
  <c r="J516" i="1" s="1"/>
  <c r="G517" i="1"/>
  <c r="J517" i="1" s="1"/>
  <c r="G518" i="1"/>
  <c r="J518" i="1" s="1"/>
  <c r="G519" i="1"/>
  <c r="J519" i="1" s="1"/>
  <c r="G520" i="1"/>
  <c r="J520" i="1" s="1"/>
  <c r="G521" i="1"/>
  <c r="J521" i="1" s="1"/>
  <c r="G522" i="1"/>
  <c r="J522" i="1" s="1"/>
  <c r="G523" i="1"/>
  <c r="J523" i="1" s="1"/>
  <c r="G524" i="1"/>
  <c r="J524" i="1" s="1"/>
  <c r="G525" i="1"/>
  <c r="J525" i="1" s="1"/>
  <c r="G526" i="1"/>
  <c r="J526" i="1" s="1"/>
  <c r="G527" i="1"/>
  <c r="J527" i="1" s="1"/>
  <c r="G528" i="1"/>
  <c r="J528" i="1" s="1"/>
  <c r="G529" i="1"/>
  <c r="J529" i="1" s="1"/>
  <c r="G530" i="1"/>
  <c r="J530" i="1" s="1"/>
  <c r="G531" i="1"/>
  <c r="J531" i="1" s="1"/>
  <c r="G532" i="1"/>
  <c r="J532" i="1" s="1"/>
  <c r="G533" i="1"/>
  <c r="J533" i="1" s="1"/>
  <c r="G534" i="1"/>
  <c r="J534" i="1" s="1"/>
  <c r="G535" i="1"/>
  <c r="J535" i="1" s="1"/>
  <c r="G536" i="1"/>
  <c r="J536" i="1" s="1"/>
  <c r="G537" i="1"/>
  <c r="J537" i="1" s="1"/>
  <c r="G538" i="1"/>
  <c r="J538" i="1" s="1"/>
  <c r="G539" i="1"/>
  <c r="J539" i="1" s="1"/>
  <c r="G540" i="1"/>
  <c r="J540" i="1" s="1"/>
  <c r="G541" i="1"/>
  <c r="J541" i="1" s="1"/>
  <c r="G542" i="1"/>
  <c r="J542" i="1" s="1"/>
  <c r="G543" i="1"/>
  <c r="J543" i="1" s="1"/>
  <c r="G544" i="1"/>
  <c r="J544" i="1" s="1"/>
  <c r="G545" i="1"/>
  <c r="J545" i="1" s="1"/>
  <c r="G546" i="1"/>
  <c r="J546" i="1" s="1"/>
  <c r="G547" i="1"/>
  <c r="J547" i="1" s="1"/>
  <c r="G548" i="1"/>
  <c r="J548" i="1" s="1"/>
  <c r="G549" i="1"/>
  <c r="J549" i="1" s="1"/>
  <c r="G550" i="1"/>
  <c r="J550" i="1" s="1"/>
  <c r="G551" i="1"/>
  <c r="J551" i="1" s="1"/>
  <c r="G552" i="1"/>
  <c r="J552" i="1" s="1"/>
  <c r="G553" i="1"/>
  <c r="J553" i="1" s="1"/>
  <c r="G554" i="1"/>
  <c r="J554" i="1" s="1"/>
  <c r="G555" i="1"/>
  <c r="J555" i="1" s="1"/>
  <c r="G556" i="1"/>
  <c r="J556" i="1" s="1"/>
  <c r="G557" i="1"/>
  <c r="J557" i="1" s="1"/>
  <c r="G558" i="1"/>
  <c r="J558" i="1" s="1"/>
  <c r="G559" i="1"/>
  <c r="J559" i="1" s="1"/>
  <c r="G560" i="1"/>
  <c r="J560" i="1" s="1"/>
  <c r="G561" i="1"/>
  <c r="J561" i="1" s="1"/>
  <c r="G562" i="1"/>
  <c r="J562" i="1" s="1"/>
  <c r="G563" i="1"/>
  <c r="J563" i="1" s="1"/>
  <c r="G564" i="1"/>
  <c r="J564" i="1" s="1"/>
  <c r="G565" i="1"/>
  <c r="J565" i="1" s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J571" i="1" s="1"/>
  <c r="G572" i="1"/>
  <c r="J572" i="1" s="1"/>
  <c r="G573" i="1"/>
  <c r="J573" i="1" s="1"/>
  <c r="G574" i="1"/>
  <c r="J574" i="1" s="1"/>
  <c r="G575" i="1"/>
  <c r="J575" i="1" s="1"/>
  <c r="G576" i="1"/>
  <c r="J576" i="1" s="1"/>
  <c r="G577" i="1"/>
  <c r="J577" i="1" s="1"/>
  <c r="G578" i="1"/>
  <c r="J578" i="1" s="1"/>
  <c r="G579" i="1"/>
  <c r="J579" i="1" s="1"/>
  <c r="G580" i="1"/>
  <c r="J580" i="1" s="1"/>
  <c r="G581" i="1"/>
  <c r="J581" i="1" s="1"/>
  <c r="G582" i="1"/>
  <c r="J582" i="1" s="1"/>
  <c r="G583" i="1"/>
  <c r="J583" i="1" s="1"/>
  <c r="G584" i="1"/>
  <c r="J584" i="1" s="1"/>
  <c r="G585" i="1"/>
  <c r="J585" i="1" s="1"/>
  <c r="G586" i="1"/>
  <c r="J586" i="1" s="1"/>
  <c r="G587" i="1"/>
  <c r="J587" i="1" s="1"/>
  <c r="G588" i="1"/>
  <c r="J588" i="1" s="1"/>
  <c r="G589" i="1"/>
  <c r="J589" i="1" s="1"/>
  <c r="G590" i="1"/>
  <c r="J590" i="1" s="1"/>
  <c r="G591" i="1"/>
  <c r="J591" i="1" s="1"/>
  <c r="G592" i="1"/>
  <c r="J592" i="1" s="1"/>
  <c r="G593" i="1"/>
  <c r="J593" i="1" s="1"/>
  <c r="G594" i="1"/>
  <c r="J594" i="1" s="1"/>
  <c r="G595" i="1"/>
  <c r="J595" i="1" s="1"/>
  <c r="G596" i="1"/>
  <c r="J596" i="1" s="1"/>
  <c r="G597" i="1"/>
  <c r="J597" i="1" s="1"/>
  <c r="G598" i="1"/>
  <c r="J598" i="1" s="1"/>
  <c r="G599" i="1"/>
  <c r="J599" i="1" s="1"/>
  <c r="G600" i="1"/>
  <c r="J600" i="1" s="1"/>
  <c r="G601" i="1"/>
  <c r="J601" i="1" s="1"/>
  <c r="G602" i="1"/>
  <c r="J602" i="1" s="1"/>
  <c r="G603" i="1"/>
  <c r="J603" i="1" s="1"/>
  <c r="G604" i="1"/>
  <c r="J604" i="1" s="1"/>
  <c r="G605" i="1"/>
  <c r="J605" i="1" s="1"/>
  <c r="G606" i="1"/>
  <c r="J606" i="1" s="1"/>
  <c r="G607" i="1"/>
  <c r="J607" i="1" s="1"/>
  <c r="G608" i="1"/>
  <c r="J608" i="1" s="1"/>
  <c r="G609" i="1"/>
  <c r="J609" i="1" s="1"/>
  <c r="G610" i="1"/>
  <c r="J610" i="1" s="1"/>
  <c r="G611" i="1"/>
  <c r="J611" i="1" s="1"/>
  <c r="G612" i="1"/>
  <c r="J612" i="1" s="1"/>
  <c r="G613" i="1"/>
  <c r="J613" i="1" s="1"/>
  <c r="G614" i="1"/>
  <c r="J614" i="1" s="1"/>
  <c r="G615" i="1"/>
  <c r="J615" i="1" s="1"/>
  <c r="G616" i="1"/>
  <c r="J616" i="1" s="1"/>
  <c r="G617" i="1"/>
  <c r="J617" i="1" s="1"/>
  <c r="G618" i="1"/>
  <c r="J618" i="1" s="1"/>
  <c r="G619" i="1"/>
  <c r="J619" i="1" s="1"/>
  <c r="G620" i="1"/>
  <c r="J620" i="1" s="1"/>
  <c r="G621" i="1"/>
  <c r="J621" i="1" s="1"/>
  <c r="G622" i="1"/>
  <c r="J622" i="1" s="1"/>
  <c r="G623" i="1"/>
  <c r="J623" i="1" s="1"/>
  <c r="G624" i="1"/>
  <c r="J624" i="1" s="1"/>
  <c r="G625" i="1"/>
  <c r="J625" i="1" s="1"/>
  <c r="G626" i="1"/>
  <c r="J626" i="1" s="1"/>
  <c r="G627" i="1"/>
  <c r="J627" i="1" s="1"/>
  <c r="G628" i="1"/>
  <c r="J628" i="1" s="1"/>
  <c r="G629" i="1"/>
  <c r="J629" i="1" s="1"/>
  <c r="G630" i="1"/>
  <c r="J630" i="1" s="1"/>
  <c r="G631" i="1"/>
  <c r="J631" i="1" s="1"/>
  <c r="G632" i="1"/>
  <c r="J632" i="1" s="1"/>
  <c r="G633" i="1"/>
  <c r="J633" i="1" s="1"/>
  <c r="G634" i="1"/>
  <c r="J634" i="1" s="1"/>
  <c r="G635" i="1"/>
  <c r="J635" i="1" s="1"/>
  <c r="G636" i="1"/>
  <c r="J636" i="1" s="1"/>
  <c r="G637" i="1"/>
  <c r="J637" i="1" s="1"/>
  <c r="G638" i="1"/>
  <c r="J638" i="1" s="1"/>
  <c r="G639" i="1"/>
  <c r="J639" i="1" s="1"/>
  <c r="G640" i="1"/>
  <c r="J640" i="1" s="1"/>
  <c r="G641" i="1"/>
  <c r="J641" i="1" s="1"/>
  <c r="G642" i="1"/>
  <c r="J642" i="1" s="1"/>
  <c r="G643" i="1"/>
  <c r="J643" i="1" s="1"/>
  <c r="G644" i="1"/>
  <c r="J644" i="1" s="1"/>
  <c r="G645" i="1"/>
  <c r="J645" i="1" s="1"/>
  <c r="G646" i="1"/>
  <c r="J646" i="1" s="1"/>
  <c r="G647" i="1"/>
  <c r="J647" i="1" s="1"/>
  <c r="G648" i="1"/>
  <c r="J648" i="1" s="1"/>
  <c r="G649" i="1"/>
  <c r="J649" i="1" s="1"/>
  <c r="G650" i="1"/>
  <c r="J650" i="1" s="1"/>
  <c r="G651" i="1"/>
  <c r="J651" i="1" s="1"/>
  <c r="G652" i="1"/>
  <c r="J652" i="1" s="1"/>
  <c r="G653" i="1"/>
  <c r="J653" i="1" s="1"/>
  <c r="G654" i="1"/>
  <c r="J654" i="1" s="1"/>
  <c r="G655" i="1"/>
  <c r="J655" i="1" s="1"/>
  <c r="G656" i="1"/>
  <c r="J656" i="1" s="1"/>
  <c r="G657" i="1"/>
  <c r="J657" i="1" s="1"/>
  <c r="G658" i="1"/>
  <c r="J658" i="1" s="1"/>
  <c r="G659" i="1"/>
  <c r="J659" i="1" s="1"/>
  <c r="G660" i="1"/>
  <c r="J660" i="1" s="1"/>
  <c r="G661" i="1"/>
  <c r="J661" i="1" s="1"/>
  <c r="G662" i="1"/>
  <c r="J662" i="1" s="1"/>
  <c r="G663" i="1"/>
  <c r="J663" i="1" s="1"/>
  <c r="G664" i="1"/>
  <c r="J664" i="1" s="1"/>
  <c r="G665" i="1"/>
  <c r="J665" i="1" s="1"/>
  <c r="G666" i="1"/>
  <c r="J666" i="1" s="1"/>
  <c r="G667" i="1"/>
  <c r="J667" i="1" s="1"/>
  <c r="G668" i="1"/>
  <c r="J668" i="1" s="1"/>
  <c r="G669" i="1"/>
  <c r="J669" i="1" s="1"/>
  <c r="G670" i="1"/>
  <c r="J670" i="1" s="1"/>
  <c r="G671" i="1"/>
  <c r="J671" i="1" s="1"/>
  <c r="G672" i="1"/>
  <c r="J672" i="1" s="1"/>
  <c r="G673" i="1"/>
  <c r="J673" i="1" s="1"/>
  <c r="G674" i="1"/>
  <c r="J674" i="1" s="1"/>
  <c r="G675" i="1"/>
  <c r="J675" i="1" s="1"/>
  <c r="G676" i="1"/>
  <c r="J676" i="1" s="1"/>
  <c r="G677" i="1"/>
  <c r="J677" i="1" s="1"/>
  <c r="G678" i="1"/>
  <c r="J678" i="1" s="1"/>
  <c r="G679" i="1"/>
  <c r="J679" i="1" s="1"/>
  <c r="G680" i="1"/>
  <c r="J680" i="1" s="1"/>
  <c r="G681" i="1"/>
  <c r="J681" i="1" s="1"/>
  <c r="G682" i="1"/>
  <c r="J682" i="1" s="1"/>
  <c r="G683" i="1"/>
  <c r="J683" i="1" s="1"/>
  <c r="G684" i="1"/>
  <c r="J684" i="1" s="1"/>
  <c r="G685" i="1"/>
  <c r="J685" i="1" s="1"/>
  <c r="G686" i="1"/>
  <c r="J686" i="1" s="1"/>
  <c r="G687" i="1"/>
  <c r="J687" i="1" s="1"/>
  <c r="G688" i="1"/>
  <c r="J688" i="1" s="1"/>
  <c r="G689" i="1"/>
  <c r="J689" i="1" s="1"/>
  <c r="G690" i="1"/>
  <c r="J690" i="1" s="1"/>
  <c r="G691" i="1"/>
  <c r="J691" i="1" s="1"/>
  <c r="G692" i="1"/>
  <c r="J692" i="1" s="1"/>
  <c r="G693" i="1"/>
  <c r="J693" i="1" s="1"/>
  <c r="G694" i="1"/>
  <c r="J694" i="1" s="1"/>
  <c r="G695" i="1"/>
  <c r="J695" i="1" s="1"/>
  <c r="G696" i="1"/>
  <c r="J696" i="1" s="1"/>
  <c r="G697" i="1"/>
  <c r="J697" i="1" s="1"/>
  <c r="G698" i="1"/>
  <c r="J698" i="1" s="1"/>
  <c r="G699" i="1"/>
  <c r="J699" i="1" s="1"/>
  <c r="G700" i="1"/>
  <c r="J700" i="1" s="1"/>
  <c r="G701" i="1"/>
  <c r="J701" i="1" s="1"/>
  <c r="G702" i="1"/>
  <c r="J702" i="1" s="1"/>
  <c r="G703" i="1"/>
  <c r="J703" i="1" s="1"/>
  <c r="G704" i="1"/>
  <c r="J704" i="1" s="1"/>
  <c r="G705" i="1"/>
  <c r="J705" i="1" s="1"/>
  <c r="G706" i="1"/>
  <c r="J706" i="1" s="1"/>
  <c r="G707" i="1"/>
  <c r="J707" i="1" s="1"/>
  <c r="G708" i="1"/>
  <c r="J708" i="1" s="1"/>
  <c r="G709" i="1"/>
  <c r="J709" i="1" s="1"/>
  <c r="G710" i="1"/>
  <c r="J710" i="1" s="1"/>
  <c r="G711" i="1"/>
  <c r="J711" i="1" s="1"/>
  <c r="G712" i="1"/>
  <c r="J712" i="1" s="1"/>
  <c r="G713" i="1"/>
  <c r="J713" i="1" s="1"/>
  <c r="G714" i="1"/>
  <c r="J714" i="1" s="1"/>
  <c r="G715" i="1"/>
  <c r="J715" i="1" s="1"/>
  <c r="G716" i="1"/>
  <c r="J716" i="1" s="1"/>
  <c r="G717" i="1"/>
  <c r="J717" i="1" s="1"/>
  <c r="G718" i="1"/>
  <c r="J718" i="1" s="1"/>
  <c r="G719" i="1"/>
  <c r="J719" i="1" s="1"/>
  <c r="G720" i="1"/>
  <c r="J720" i="1" s="1"/>
  <c r="G721" i="1"/>
  <c r="J721" i="1" s="1"/>
  <c r="G722" i="1"/>
  <c r="J722" i="1" s="1"/>
  <c r="G723" i="1"/>
  <c r="J723" i="1" s="1"/>
  <c r="G724" i="1"/>
  <c r="J724" i="1" s="1"/>
  <c r="G725" i="1"/>
  <c r="J725" i="1" s="1"/>
  <c r="G726" i="1"/>
  <c r="J726" i="1" s="1"/>
  <c r="G727" i="1"/>
  <c r="J727" i="1" s="1"/>
  <c r="G728" i="1"/>
  <c r="J728" i="1" s="1"/>
  <c r="G729" i="1"/>
  <c r="J729" i="1" s="1"/>
  <c r="G730" i="1"/>
  <c r="J730" i="1" s="1"/>
  <c r="G731" i="1"/>
  <c r="J731" i="1" s="1"/>
  <c r="G732" i="1"/>
  <c r="J732" i="1" s="1"/>
  <c r="G733" i="1"/>
  <c r="J733" i="1" s="1"/>
  <c r="G734" i="1"/>
  <c r="J734" i="1" s="1"/>
  <c r="G735" i="1"/>
  <c r="J735" i="1" s="1"/>
  <c r="G736" i="1"/>
  <c r="J736" i="1" s="1"/>
  <c r="G737" i="1"/>
  <c r="J737" i="1" s="1"/>
  <c r="G738" i="1"/>
  <c r="J738" i="1" s="1"/>
  <c r="G739" i="1"/>
  <c r="J739" i="1" s="1"/>
  <c r="G740" i="1"/>
  <c r="J740" i="1" s="1"/>
  <c r="G741" i="1"/>
  <c r="J741" i="1" s="1"/>
  <c r="G742" i="1"/>
  <c r="J742" i="1" s="1"/>
  <c r="G743" i="1"/>
  <c r="J743" i="1" s="1"/>
  <c r="G744" i="1"/>
  <c r="J744" i="1" s="1"/>
  <c r="G745" i="1"/>
  <c r="J745" i="1" s="1"/>
  <c r="G746" i="1"/>
  <c r="J746" i="1" s="1"/>
  <c r="G747" i="1"/>
  <c r="J747" i="1" s="1"/>
  <c r="G748" i="1"/>
  <c r="J748" i="1" s="1"/>
  <c r="G749" i="1"/>
  <c r="J749" i="1" s="1"/>
  <c r="G750" i="1"/>
  <c r="J750" i="1" s="1"/>
  <c r="G751" i="1"/>
  <c r="J751" i="1" s="1"/>
  <c r="G752" i="1"/>
  <c r="J752" i="1" s="1"/>
  <c r="G753" i="1"/>
  <c r="J753" i="1" s="1"/>
  <c r="G754" i="1"/>
  <c r="J754" i="1" s="1"/>
  <c r="G755" i="1"/>
  <c r="J755" i="1" s="1"/>
  <c r="G756" i="1"/>
  <c r="J756" i="1" s="1"/>
  <c r="G757" i="1"/>
  <c r="J757" i="1" s="1"/>
  <c r="G758" i="1"/>
  <c r="J758" i="1" s="1"/>
  <c r="G759" i="1"/>
  <c r="J759" i="1" s="1"/>
  <c r="G760" i="1"/>
  <c r="J760" i="1" s="1"/>
  <c r="G761" i="1"/>
  <c r="J761" i="1" s="1"/>
  <c r="G762" i="1"/>
  <c r="J762" i="1" s="1"/>
  <c r="G763" i="1"/>
  <c r="J763" i="1" s="1"/>
  <c r="G764" i="1"/>
  <c r="J764" i="1" s="1"/>
  <c r="G765" i="1"/>
  <c r="J765" i="1" s="1"/>
  <c r="G766" i="1"/>
  <c r="J766" i="1" s="1"/>
  <c r="G767" i="1"/>
  <c r="J767" i="1" s="1"/>
  <c r="G768" i="1"/>
  <c r="J768" i="1" s="1"/>
  <c r="G769" i="1"/>
  <c r="J769" i="1" s="1"/>
  <c r="G770" i="1"/>
  <c r="J770" i="1" s="1"/>
  <c r="G771" i="1"/>
  <c r="J771" i="1" s="1"/>
  <c r="G772" i="1"/>
  <c r="J772" i="1" s="1"/>
  <c r="G773" i="1"/>
  <c r="J773" i="1" s="1"/>
  <c r="G774" i="1"/>
  <c r="J774" i="1" s="1"/>
  <c r="G775" i="1"/>
  <c r="J775" i="1" s="1"/>
  <c r="G776" i="1"/>
  <c r="J776" i="1" s="1"/>
  <c r="G777" i="1"/>
  <c r="J777" i="1" s="1"/>
  <c r="G778" i="1"/>
  <c r="J778" i="1" s="1"/>
  <c r="G779" i="1"/>
  <c r="J779" i="1" s="1"/>
  <c r="G780" i="1"/>
  <c r="J780" i="1" s="1"/>
  <c r="G781" i="1"/>
  <c r="J781" i="1" s="1"/>
  <c r="G782" i="1"/>
  <c r="J782" i="1" s="1"/>
  <c r="G783" i="1"/>
  <c r="J783" i="1" s="1"/>
  <c r="G784" i="1"/>
  <c r="J784" i="1" s="1"/>
  <c r="G785" i="1"/>
  <c r="J785" i="1" s="1"/>
  <c r="G786" i="1"/>
  <c r="J786" i="1" s="1"/>
  <c r="G787" i="1"/>
  <c r="J787" i="1" s="1"/>
  <c r="G788" i="1"/>
  <c r="J788" i="1" s="1"/>
  <c r="G789" i="1"/>
  <c r="J789" i="1" s="1"/>
  <c r="G790" i="1"/>
  <c r="J790" i="1" s="1"/>
  <c r="G791" i="1"/>
  <c r="J791" i="1" s="1"/>
  <c r="G792" i="1"/>
  <c r="J792" i="1" s="1"/>
  <c r="G793" i="1"/>
  <c r="J793" i="1" s="1"/>
  <c r="G794" i="1"/>
  <c r="J794" i="1" s="1"/>
  <c r="G795" i="1"/>
  <c r="J795" i="1" s="1"/>
  <c r="G796" i="1"/>
  <c r="J796" i="1" s="1"/>
  <c r="G797" i="1"/>
  <c r="J797" i="1" s="1"/>
  <c r="G798" i="1"/>
  <c r="J798" i="1" s="1"/>
  <c r="G799" i="1"/>
  <c r="J799" i="1" s="1"/>
  <c r="G800" i="1"/>
  <c r="J800" i="1" s="1"/>
  <c r="G801" i="1"/>
  <c r="J801" i="1" s="1"/>
  <c r="G802" i="1"/>
  <c r="J802" i="1" s="1"/>
  <c r="G803" i="1"/>
  <c r="J803" i="1" s="1"/>
  <c r="G804" i="1"/>
  <c r="J804" i="1" s="1"/>
  <c r="G805" i="1"/>
  <c r="J805" i="1" s="1"/>
  <c r="G806" i="1"/>
  <c r="J806" i="1" s="1"/>
  <c r="G807" i="1"/>
  <c r="J807" i="1" s="1"/>
  <c r="G808" i="1"/>
  <c r="J808" i="1" s="1"/>
  <c r="G809" i="1"/>
  <c r="J809" i="1" s="1"/>
  <c r="G810" i="1"/>
  <c r="J810" i="1" s="1"/>
  <c r="G811" i="1"/>
  <c r="J811" i="1" s="1"/>
  <c r="G812" i="1"/>
  <c r="J812" i="1" s="1"/>
  <c r="G813" i="1"/>
  <c r="J813" i="1" s="1"/>
  <c r="G814" i="1"/>
  <c r="J814" i="1" s="1"/>
  <c r="G815" i="1"/>
  <c r="J815" i="1" s="1"/>
  <c r="G816" i="1"/>
  <c r="J816" i="1" s="1"/>
  <c r="G817" i="1"/>
  <c r="J817" i="1" s="1"/>
  <c r="G818" i="1"/>
  <c r="J818" i="1" s="1"/>
  <c r="G819" i="1"/>
  <c r="J819" i="1" s="1"/>
  <c r="G820" i="1"/>
  <c r="J820" i="1" s="1"/>
  <c r="G821" i="1"/>
  <c r="J821" i="1" s="1"/>
  <c r="G822" i="1"/>
  <c r="J822" i="1" s="1"/>
  <c r="G823" i="1"/>
  <c r="J823" i="1" s="1"/>
  <c r="G824" i="1"/>
  <c r="J824" i="1" s="1"/>
  <c r="G825" i="1"/>
  <c r="J825" i="1" s="1"/>
  <c r="G826" i="1"/>
  <c r="J826" i="1" s="1"/>
  <c r="G827" i="1"/>
  <c r="J827" i="1" s="1"/>
  <c r="G828" i="1"/>
  <c r="J828" i="1" s="1"/>
  <c r="G829" i="1"/>
  <c r="J829" i="1" s="1"/>
  <c r="G830" i="1"/>
  <c r="J830" i="1" s="1"/>
  <c r="G831" i="1"/>
  <c r="J831" i="1" s="1"/>
  <c r="G832" i="1"/>
  <c r="J832" i="1" s="1"/>
  <c r="G833" i="1"/>
  <c r="J833" i="1" s="1"/>
  <c r="G834" i="1"/>
  <c r="J834" i="1" s="1"/>
  <c r="G835" i="1"/>
  <c r="J835" i="1" s="1"/>
  <c r="G836" i="1"/>
  <c r="J836" i="1" s="1"/>
  <c r="G837" i="1"/>
  <c r="J837" i="1" s="1"/>
  <c r="G838" i="1"/>
  <c r="J838" i="1" s="1"/>
  <c r="G839" i="1"/>
  <c r="J839" i="1" s="1"/>
  <c r="G840" i="1"/>
  <c r="J840" i="1" s="1"/>
  <c r="G841" i="1"/>
  <c r="J841" i="1" s="1"/>
  <c r="G842" i="1"/>
  <c r="J842" i="1" s="1"/>
  <c r="G843" i="1"/>
  <c r="J843" i="1" s="1"/>
  <c r="G844" i="1"/>
  <c r="J844" i="1" s="1"/>
  <c r="G845" i="1"/>
  <c r="J845" i="1" s="1"/>
  <c r="G846" i="1"/>
  <c r="J846" i="1" s="1"/>
  <c r="G847" i="1"/>
  <c r="J847" i="1" s="1"/>
  <c r="G848" i="1"/>
  <c r="J848" i="1" s="1"/>
  <c r="G849" i="1"/>
  <c r="J849" i="1" s="1"/>
  <c r="G850" i="1"/>
  <c r="J850" i="1" s="1"/>
  <c r="G851" i="1"/>
  <c r="J851" i="1" s="1"/>
  <c r="G852" i="1"/>
  <c r="J852" i="1" s="1"/>
  <c r="G853" i="1"/>
  <c r="J853" i="1" s="1"/>
  <c r="G854" i="1"/>
  <c r="J854" i="1" s="1"/>
  <c r="G855" i="1"/>
  <c r="J855" i="1" s="1"/>
  <c r="G856" i="1"/>
  <c r="J856" i="1" s="1"/>
  <c r="G857" i="1"/>
  <c r="J857" i="1" s="1"/>
  <c r="G858" i="1"/>
  <c r="J858" i="1" s="1"/>
  <c r="G859" i="1"/>
  <c r="J859" i="1" s="1"/>
  <c r="G860" i="1"/>
  <c r="J860" i="1" s="1"/>
  <c r="G861" i="1"/>
  <c r="J861" i="1" s="1"/>
  <c r="G862" i="1"/>
  <c r="J862" i="1" s="1"/>
  <c r="G863" i="1"/>
  <c r="J863" i="1" s="1"/>
  <c r="G864" i="1"/>
  <c r="J864" i="1" s="1"/>
  <c r="G865" i="1"/>
  <c r="J865" i="1" s="1"/>
  <c r="G866" i="1"/>
  <c r="J866" i="1" s="1"/>
  <c r="G867" i="1"/>
  <c r="J867" i="1" s="1"/>
  <c r="G868" i="1"/>
  <c r="J868" i="1" s="1"/>
  <c r="G869" i="1"/>
  <c r="J869" i="1" s="1"/>
  <c r="G870" i="1"/>
  <c r="J870" i="1" s="1"/>
  <c r="G871" i="1"/>
  <c r="J871" i="1" s="1"/>
  <c r="G872" i="1"/>
  <c r="J872" i="1" s="1"/>
  <c r="G873" i="1"/>
  <c r="J873" i="1" s="1"/>
  <c r="G874" i="1"/>
  <c r="J874" i="1" s="1"/>
  <c r="G875" i="1"/>
  <c r="J875" i="1" s="1"/>
  <c r="G876" i="1"/>
  <c r="J876" i="1" s="1"/>
  <c r="G877" i="1"/>
  <c r="J877" i="1" s="1"/>
  <c r="G878" i="1"/>
  <c r="J878" i="1" s="1"/>
  <c r="G879" i="1"/>
  <c r="J879" i="1" s="1"/>
  <c r="G880" i="1"/>
  <c r="J880" i="1" s="1"/>
  <c r="G881" i="1"/>
  <c r="J881" i="1" s="1"/>
  <c r="G882" i="1"/>
  <c r="J882" i="1" s="1"/>
  <c r="G883" i="1"/>
  <c r="J883" i="1" s="1"/>
  <c r="G884" i="1"/>
  <c r="J884" i="1" s="1"/>
  <c r="G885" i="1"/>
  <c r="J885" i="1" s="1"/>
  <c r="G886" i="1"/>
  <c r="J886" i="1" s="1"/>
  <c r="G887" i="1"/>
  <c r="J887" i="1" s="1"/>
  <c r="G888" i="1"/>
  <c r="J888" i="1" s="1"/>
  <c r="G889" i="1"/>
  <c r="J889" i="1" s="1"/>
  <c r="G890" i="1"/>
  <c r="J890" i="1" s="1"/>
  <c r="G891" i="1"/>
  <c r="J891" i="1" s="1"/>
  <c r="G892" i="1"/>
  <c r="J892" i="1" s="1"/>
  <c r="G893" i="1"/>
  <c r="J893" i="1" s="1"/>
  <c r="G894" i="1"/>
  <c r="J894" i="1" s="1"/>
  <c r="G895" i="1"/>
  <c r="J895" i="1" s="1"/>
  <c r="G896" i="1"/>
  <c r="J896" i="1" s="1"/>
  <c r="G897" i="1"/>
  <c r="J897" i="1" s="1"/>
  <c r="G898" i="1"/>
  <c r="J898" i="1" s="1"/>
  <c r="G899" i="1"/>
  <c r="J899" i="1" s="1"/>
  <c r="G900" i="1"/>
  <c r="J900" i="1" s="1"/>
  <c r="G901" i="1"/>
  <c r="J901" i="1" s="1"/>
  <c r="G902" i="1"/>
  <c r="J902" i="1" s="1"/>
  <c r="G903" i="1"/>
  <c r="J903" i="1" s="1"/>
  <c r="G904" i="1"/>
  <c r="J904" i="1" s="1"/>
  <c r="G905" i="1"/>
  <c r="J905" i="1" s="1"/>
  <c r="G906" i="1"/>
  <c r="J906" i="1" s="1"/>
  <c r="G907" i="1"/>
  <c r="J907" i="1" s="1"/>
  <c r="G908" i="1"/>
  <c r="J908" i="1" s="1"/>
  <c r="G909" i="1"/>
  <c r="J909" i="1" s="1"/>
  <c r="G910" i="1"/>
  <c r="J910" i="1" s="1"/>
  <c r="G911" i="1"/>
  <c r="J911" i="1" s="1"/>
  <c r="G912" i="1"/>
  <c r="J912" i="1" s="1"/>
  <c r="G913" i="1"/>
  <c r="J913" i="1" s="1"/>
  <c r="G914" i="1"/>
  <c r="J914" i="1" s="1"/>
  <c r="G915" i="1"/>
  <c r="J915" i="1" s="1"/>
  <c r="G916" i="1"/>
  <c r="J916" i="1" s="1"/>
  <c r="G917" i="1"/>
  <c r="J917" i="1" s="1"/>
  <c r="G918" i="1"/>
  <c r="J918" i="1" s="1"/>
  <c r="G919" i="1"/>
  <c r="J919" i="1" s="1"/>
  <c r="G920" i="1"/>
  <c r="J920" i="1" s="1"/>
  <c r="G921" i="1"/>
  <c r="J921" i="1" s="1"/>
  <c r="G922" i="1"/>
  <c r="J922" i="1" s="1"/>
  <c r="G923" i="1"/>
  <c r="J923" i="1" s="1"/>
  <c r="G924" i="1"/>
  <c r="J924" i="1" s="1"/>
  <c r="G925" i="1"/>
  <c r="J925" i="1" s="1"/>
  <c r="G926" i="1"/>
  <c r="J926" i="1" s="1"/>
  <c r="G927" i="1"/>
  <c r="J927" i="1" s="1"/>
  <c r="G928" i="1"/>
  <c r="J928" i="1" s="1"/>
  <c r="G929" i="1"/>
  <c r="J929" i="1" s="1"/>
  <c r="G930" i="1"/>
  <c r="J930" i="1" s="1"/>
  <c r="G931" i="1"/>
  <c r="J931" i="1" s="1"/>
  <c r="G932" i="1"/>
  <c r="J932" i="1" s="1"/>
  <c r="G933" i="1"/>
  <c r="J933" i="1" s="1"/>
  <c r="G934" i="1"/>
  <c r="J934" i="1" s="1"/>
  <c r="G935" i="1"/>
  <c r="J935" i="1" s="1"/>
  <c r="G936" i="1"/>
  <c r="J936" i="1" s="1"/>
  <c r="G937" i="1"/>
  <c r="J937" i="1" s="1"/>
  <c r="G938" i="1"/>
  <c r="J938" i="1" s="1"/>
  <c r="G939" i="1"/>
  <c r="J939" i="1" s="1"/>
  <c r="G940" i="1"/>
  <c r="J940" i="1" s="1"/>
  <c r="G941" i="1"/>
  <c r="J941" i="1" s="1"/>
  <c r="G942" i="1"/>
  <c r="J942" i="1" s="1"/>
  <c r="G943" i="1"/>
  <c r="J943" i="1" s="1"/>
  <c r="G944" i="1"/>
  <c r="J944" i="1" s="1"/>
  <c r="G945" i="1"/>
  <c r="J945" i="1" s="1"/>
  <c r="G946" i="1"/>
  <c r="J946" i="1" s="1"/>
  <c r="G947" i="1"/>
  <c r="J947" i="1" s="1"/>
  <c r="G948" i="1"/>
  <c r="J948" i="1" s="1"/>
  <c r="G949" i="1"/>
  <c r="J949" i="1" s="1"/>
  <c r="G950" i="1"/>
  <c r="J950" i="1" s="1"/>
  <c r="G951" i="1"/>
  <c r="J951" i="1" s="1"/>
  <c r="G952" i="1"/>
  <c r="J952" i="1" s="1"/>
  <c r="G953" i="1"/>
  <c r="J953" i="1" s="1"/>
  <c r="G954" i="1"/>
  <c r="J954" i="1" s="1"/>
  <c r="G955" i="1"/>
  <c r="J955" i="1" s="1"/>
  <c r="G956" i="1"/>
  <c r="J956" i="1" s="1"/>
  <c r="G957" i="1"/>
  <c r="J957" i="1" s="1"/>
  <c r="G958" i="1"/>
  <c r="J958" i="1" s="1"/>
  <c r="G959" i="1"/>
  <c r="J959" i="1" s="1"/>
  <c r="G960" i="1"/>
  <c r="J960" i="1" s="1"/>
  <c r="G961" i="1"/>
  <c r="J961" i="1" s="1"/>
  <c r="G962" i="1"/>
  <c r="J962" i="1" s="1"/>
  <c r="G963" i="1"/>
  <c r="J963" i="1" s="1"/>
  <c r="G964" i="1"/>
  <c r="J964" i="1" s="1"/>
  <c r="G965" i="1"/>
  <c r="J965" i="1" s="1"/>
  <c r="G966" i="1"/>
  <c r="J966" i="1" s="1"/>
  <c r="G967" i="1"/>
  <c r="J967" i="1" s="1"/>
  <c r="G968" i="1"/>
  <c r="J968" i="1" s="1"/>
  <c r="G969" i="1"/>
  <c r="J969" i="1" s="1"/>
  <c r="G970" i="1"/>
  <c r="J970" i="1" s="1"/>
  <c r="G971" i="1"/>
  <c r="J971" i="1" s="1"/>
  <c r="G972" i="1"/>
  <c r="J972" i="1" s="1"/>
  <c r="G973" i="1"/>
  <c r="J973" i="1" s="1"/>
  <c r="G974" i="1"/>
  <c r="J974" i="1" s="1"/>
  <c r="G975" i="1"/>
  <c r="J975" i="1" s="1"/>
  <c r="G976" i="1"/>
  <c r="J976" i="1" s="1"/>
  <c r="G977" i="1"/>
  <c r="J977" i="1" s="1"/>
  <c r="G978" i="1"/>
  <c r="J978" i="1" s="1"/>
  <c r="G979" i="1"/>
  <c r="J979" i="1" s="1"/>
  <c r="G980" i="1"/>
  <c r="J980" i="1" s="1"/>
  <c r="G981" i="1"/>
  <c r="J981" i="1" s="1"/>
  <c r="G982" i="1"/>
  <c r="J982" i="1" s="1"/>
  <c r="G983" i="1"/>
  <c r="J983" i="1" s="1"/>
  <c r="G984" i="1"/>
  <c r="J984" i="1" s="1"/>
  <c r="G985" i="1"/>
  <c r="J985" i="1" s="1"/>
  <c r="G986" i="1"/>
  <c r="J986" i="1" s="1"/>
  <c r="G987" i="1"/>
  <c r="J987" i="1" s="1"/>
  <c r="G988" i="1"/>
  <c r="J988" i="1" s="1"/>
  <c r="G989" i="1"/>
  <c r="J989" i="1" s="1"/>
  <c r="G990" i="1"/>
  <c r="J990" i="1" s="1"/>
  <c r="G991" i="1"/>
  <c r="J991" i="1" s="1"/>
  <c r="G992" i="1"/>
  <c r="J992" i="1" s="1"/>
  <c r="G993" i="1"/>
  <c r="J993" i="1" s="1"/>
  <c r="G994" i="1"/>
  <c r="J994" i="1" s="1"/>
  <c r="G995" i="1"/>
  <c r="J995" i="1" s="1"/>
  <c r="G996" i="1"/>
  <c r="J996" i="1" s="1"/>
  <c r="G997" i="1"/>
  <c r="J997" i="1" s="1"/>
  <c r="G998" i="1"/>
  <c r="J998" i="1" s="1"/>
  <c r="G999" i="1"/>
  <c r="J999" i="1" s="1"/>
  <c r="G1000" i="1"/>
  <c r="J1000" i="1" s="1"/>
  <c r="G1001" i="1"/>
  <c r="J1001" i="1" s="1"/>
  <c r="G2" i="1"/>
  <c r="J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B2" i="3"/>
  <c r="B3" i="3"/>
  <c r="B4" i="3"/>
  <c r="B5" i="3"/>
  <c r="B6" i="3"/>
  <c r="B7" i="3"/>
  <c r="O952" i="2" s="1"/>
  <c r="B8" i="3"/>
  <c r="B9" i="3"/>
  <c r="B10" i="3"/>
  <c r="B11" i="3"/>
  <c r="B12" i="3"/>
  <c r="B13" i="3"/>
  <c r="B14" i="3"/>
  <c r="B15" i="3"/>
  <c r="B16" i="3"/>
  <c r="B17" i="3"/>
  <c r="B18" i="3"/>
  <c r="O133" i="2" s="1"/>
  <c r="B19" i="3"/>
  <c r="B20" i="3"/>
  <c r="B21" i="3"/>
  <c r="B22" i="3"/>
  <c r="O566" i="2" s="1"/>
  <c r="B23" i="3"/>
  <c r="B24" i="3"/>
  <c r="B25" i="3"/>
  <c r="O767" i="2" s="1"/>
  <c r="B26" i="3"/>
  <c r="O537" i="2" s="1"/>
  <c r="B27" i="3"/>
  <c r="B28" i="3"/>
  <c r="B29" i="3"/>
  <c r="B30" i="3"/>
  <c r="B31" i="3"/>
  <c r="B32" i="3"/>
  <c r="B33" i="3"/>
  <c r="B34" i="3"/>
  <c r="B35" i="3"/>
  <c r="O61" i="2" s="1"/>
  <c r="B36" i="3"/>
  <c r="B37" i="3"/>
  <c r="O749" i="2" s="1"/>
  <c r="B38" i="3"/>
  <c r="B39" i="3"/>
  <c r="B40" i="3"/>
  <c r="B41" i="3"/>
  <c r="O910" i="2" s="1"/>
  <c r="B42" i="3"/>
  <c r="B43" i="3"/>
  <c r="B44" i="3"/>
  <c r="B45" i="3"/>
  <c r="B46" i="3"/>
  <c r="B47" i="3"/>
  <c r="O196" i="2" s="1"/>
  <c r="B48" i="3"/>
  <c r="B49" i="3"/>
  <c r="B50" i="3"/>
  <c r="O416" i="2" s="1"/>
  <c r="B51" i="3"/>
  <c r="O814" i="2" s="1"/>
  <c r="B52" i="3"/>
  <c r="B53" i="3"/>
  <c r="B54" i="3"/>
  <c r="B55" i="3"/>
  <c r="B56" i="3"/>
  <c r="B57" i="3"/>
  <c r="O498" i="2" s="1"/>
  <c r="B58" i="3"/>
  <c r="B59" i="3"/>
  <c r="B60" i="3"/>
  <c r="B61" i="3"/>
  <c r="B62" i="3"/>
  <c r="O307" i="2" s="1"/>
  <c r="B63" i="3"/>
  <c r="B64" i="3"/>
  <c r="O615" i="2" s="1"/>
  <c r="B65" i="3"/>
  <c r="B66" i="3"/>
  <c r="B67" i="3"/>
  <c r="B68" i="3"/>
  <c r="B69" i="3"/>
  <c r="O214" i="2" s="1"/>
  <c r="B70" i="3"/>
  <c r="O251" i="2" s="1"/>
  <c r="B71" i="3"/>
  <c r="B72" i="3"/>
  <c r="B73" i="3"/>
  <c r="O379" i="2" s="1"/>
  <c r="B74" i="3"/>
  <c r="B75" i="3"/>
  <c r="B76" i="3"/>
  <c r="B77" i="3"/>
  <c r="B78" i="3"/>
  <c r="B79" i="3"/>
  <c r="B80" i="3"/>
  <c r="B81" i="3"/>
  <c r="B82" i="3"/>
  <c r="B83" i="3"/>
  <c r="B84" i="3"/>
  <c r="O284" i="2" s="1"/>
  <c r="B85" i="3"/>
  <c r="O122" i="2" s="1"/>
  <c r="B86" i="3"/>
  <c r="B87" i="3"/>
  <c r="O662" i="2" s="1"/>
  <c r="B88" i="3"/>
  <c r="B89" i="3"/>
  <c r="B90" i="3"/>
  <c r="B91" i="3"/>
  <c r="B92" i="3"/>
  <c r="B93" i="3"/>
  <c r="B94" i="3"/>
  <c r="B95" i="3"/>
  <c r="O246" i="2" s="1"/>
  <c r="B96" i="3"/>
  <c r="B97" i="3"/>
  <c r="B98" i="3"/>
  <c r="B99" i="3"/>
  <c r="B100" i="3"/>
  <c r="B101" i="3"/>
  <c r="B102" i="3"/>
  <c r="O130" i="2" s="1"/>
  <c r="B103" i="3"/>
  <c r="O56" i="2" s="1"/>
  <c r="B104" i="3"/>
  <c r="B105" i="3"/>
  <c r="B106" i="3"/>
  <c r="B107" i="3"/>
  <c r="B108" i="3"/>
  <c r="B109" i="3"/>
  <c r="B110" i="3"/>
  <c r="B111" i="3"/>
  <c r="B112" i="3"/>
  <c r="B113" i="3"/>
  <c r="O86" i="2" s="1"/>
  <c r="B114" i="3"/>
  <c r="B115" i="3"/>
  <c r="B116" i="3"/>
  <c r="B117" i="3"/>
  <c r="O47" i="2" s="1"/>
  <c r="B118" i="3"/>
  <c r="B119" i="3"/>
  <c r="B120" i="3"/>
  <c r="B121" i="3"/>
  <c r="B122" i="3"/>
  <c r="B123" i="3"/>
  <c r="O168" i="2" s="1"/>
  <c r="B124" i="3"/>
  <c r="B125" i="3"/>
  <c r="B126" i="3"/>
  <c r="B127" i="3"/>
  <c r="B128" i="3"/>
  <c r="B129" i="3"/>
  <c r="B130" i="3"/>
  <c r="O519" i="2" s="1"/>
  <c r="B131" i="3"/>
  <c r="B132" i="3"/>
  <c r="B133" i="3"/>
  <c r="B134" i="3"/>
  <c r="B135" i="3"/>
  <c r="B136" i="3"/>
  <c r="B137" i="3"/>
  <c r="B138" i="3"/>
  <c r="B139" i="3"/>
  <c r="O32" i="2" s="1"/>
  <c r="B140" i="3"/>
  <c r="B141" i="3"/>
  <c r="B142" i="3"/>
  <c r="O506" i="2" s="1"/>
  <c r="B143" i="3"/>
  <c r="O638" i="2" s="1"/>
  <c r="B144" i="3"/>
  <c r="B145" i="3"/>
  <c r="B146" i="3"/>
  <c r="B147" i="3"/>
  <c r="B148" i="3"/>
  <c r="O58" i="2" s="1"/>
  <c r="B149" i="3"/>
  <c r="B150" i="3"/>
  <c r="B151" i="3"/>
  <c r="B152" i="3"/>
  <c r="O458" i="2" s="1"/>
  <c r="B153" i="3"/>
  <c r="O583" i="2" s="1"/>
  <c r="B154" i="3"/>
  <c r="B155" i="3"/>
  <c r="B156" i="3"/>
  <c r="B157" i="3"/>
  <c r="B158" i="3"/>
  <c r="O853" i="2" s="1"/>
  <c r="B159" i="3"/>
  <c r="B160" i="3"/>
  <c r="O735" i="2" s="1"/>
  <c r="B161" i="3"/>
  <c r="B162" i="3"/>
  <c r="B163" i="3"/>
  <c r="B164" i="3"/>
  <c r="O784" i="2" s="1"/>
  <c r="B165" i="3"/>
  <c r="B166" i="3"/>
  <c r="O581" i="2" s="1"/>
  <c r="B167" i="3"/>
  <c r="O900" i="2" s="1"/>
  <c r="B168" i="3"/>
  <c r="B169" i="3"/>
  <c r="B170" i="3"/>
  <c r="B171" i="3"/>
  <c r="B172" i="3"/>
  <c r="B173" i="3"/>
  <c r="O233" i="2" s="1"/>
  <c r="B174" i="3"/>
  <c r="B175" i="3"/>
  <c r="B176" i="3"/>
  <c r="B177" i="3"/>
  <c r="B178" i="3"/>
  <c r="B179" i="3"/>
  <c r="B180" i="3"/>
  <c r="B181" i="3"/>
  <c r="B182" i="3"/>
  <c r="O366" i="2" s="1"/>
  <c r="B183" i="3"/>
  <c r="B184" i="3"/>
  <c r="B185" i="3"/>
  <c r="B186" i="3"/>
  <c r="B187" i="3"/>
  <c r="B188" i="3"/>
  <c r="B189" i="3"/>
  <c r="O604" i="2" s="1"/>
  <c r="B190" i="3"/>
  <c r="B191" i="3"/>
  <c r="B192" i="3"/>
  <c r="O679" i="2" s="1"/>
  <c r="B193" i="3"/>
  <c r="O640" i="2" s="1"/>
  <c r="B194" i="3"/>
  <c r="B195" i="3"/>
  <c r="B196" i="3"/>
  <c r="B197" i="3"/>
  <c r="B198" i="3"/>
  <c r="B199" i="3"/>
  <c r="O793" i="2" s="1"/>
  <c r="B200" i="3"/>
  <c r="O38" i="2" s="1"/>
  <c r="B201" i="3"/>
  <c r="B202" i="3"/>
  <c r="B203" i="3"/>
  <c r="B204" i="3"/>
  <c r="B205" i="3"/>
  <c r="B206" i="3"/>
  <c r="B207" i="3"/>
  <c r="O920" i="2" s="1"/>
  <c r="B208" i="3"/>
  <c r="B209" i="3"/>
  <c r="B210" i="3"/>
  <c r="B211" i="3"/>
  <c r="B212" i="3"/>
  <c r="O311" i="2" s="1"/>
  <c r="B213" i="3"/>
  <c r="B214" i="3"/>
  <c r="B215" i="3"/>
  <c r="B216" i="3"/>
  <c r="B217" i="3"/>
  <c r="B218" i="3"/>
  <c r="B219" i="3"/>
  <c r="O264" i="2" s="1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O65" i="2" s="1"/>
  <c r="B238" i="3"/>
  <c r="B239" i="3"/>
  <c r="O748" i="2" s="1"/>
  <c r="B240" i="3"/>
  <c r="B241" i="3"/>
  <c r="B242" i="3"/>
  <c r="B243" i="3"/>
  <c r="B244" i="3"/>
  <c r="O193" i="2" s="1"/>
  <c r="B245" i="3"/>
  <c r="B246" i="3"/>
  <c r="O151" i="2" s="1"/>
  <c r="B247" i="3"/>
  <c r="O935" i="2" s="1"/>
  <c r="B248" i="3"/>
  <c r="B249" i="3"/>
  <c r="B250" i="3"/>
  <c r="O896" i="2" s="1"/>
  <c r="B251" i="3"/>
  <c r="B252" i="3"/>
  <c r="B253" i="3"/>
  <c r="B254" i="3"/>
  <c r="B255" i="3"/>
  <c r="B256" i="3"/>
  <c r="B257" i="3"/>
  <c r="O514" i="2" s="1"/>
  <c r="B258" i="3"/>
  <c r="O569" i="2" s="1"/>
  <c r="B259" i="3"/>
  <c r="O487" i="2" s="1"/>
  <c r="B260" i="3"/>
  <c r="B261" i="3"/>
  <c r="B262" i="3"/>
  <c r="B263" i="3"/>
  <c r="B264" i="3"/>
  <c r="B265" i="3"/>
  <c r="O211" i="2" s="1"/>
  <c r="B266" i="3"/>
  <c r="B267" i="3"/>
  <c r="B268" i="3"/>
  <c r="O270" i="2" s="1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O645" i="2" s="1"/>
  <c r="B290" i="3"/>
  <c r="B291" i="3"/>
  <c r="B292" i="3"/>
  <c r="B293" i="3"/>
  <c r="B294" i="3"/>
  <c r="B295" i="3"/>
  <c r="B296" i="3"/>
  <c r="O36" i="2" s="1"/>
  <c r="B297" i="3"/>
  <c r="B298" i="3"/>
  <c r="O542" i="2" s="1"/>
  <c r="B299" i="3"/>
  <c r="B300" i="3"/>
  <c r="O950" i="2" s="1"/>
  <c r="B301" i="3"/>
  <c r="B302" i="3"/>
  <c r="O649" i="2" s="1"/>
  <c r="B303" i="3"/>
  <c r="B304" i="3"/>
  <c r="B305" i="3"/>
  <c r="B306" i="3"/>
  <c r="O719" i="2" s="1"/>
  <c r="B307" i="3"/>
  <c r="O521" i="2" s="1"/>
  <c r="B308" i="3"/>
  <c r="B309" i="3"/>
  <c r="B310" i="3"/>
  <c r="B311" i="3"/>
  <c r="B312" i="3"/>
  <c r="B313" i="3"/>
  <c r="O464" i="2" s="1"/>
  <c r="B314" i="3"/>
  <c r="B315" i="3"/>
  <c r="B316" i="3"/>
  <c r="B317" i="3"/>
  <c r="O766" i="2" s="1"/>
  <c r="B318" i="3"/>
  <c r="B319" i="3"/>
  <c r="B320" i="3"/>
  <c r="B321" i="3"/>
  <c r="B322" i="3"/>
  <c r="O938" i="2" s="1"/>
  <c r="B323" i="3"/>
  <c r="O11" i="2" s="1"/>
  <c r="B324" i="3"/>
  <c r="B325" i="3"/>
  <c r="B326" i="3"/>
  <c r="B327" i="3"/>
  <c r="B328" i="3"/>
  <c r="B329" i="3"/>
  <c r="O737" i="2" s="1"/>
  <c r="B330" i="3"/>
  <c r="B331" i="3"/>
  <c r="B332" i="3"/>
  <c r="B333" i="3"/>
  <c r="O547" i="2" s="1"/>
  <c r="B334" i="3"/>
  <c r="B335" i="3"/>
  <c r="B336" i="3"/>
  <c r="O321" i="2" s="1"/>
  <c r="B337" i="3"/>
  <c r="B338" i="3"/>
  <c r="O875" i="2" s="1"/>
  <c r="B339" i="3"/>
  <c r="B340" i="3"/>
  <c r="B341" i="3"/>
  <c r="B342" i="3"/>
  <c r="O179" i="2" s="1"/>
  <c r="B343" i="3"/>
  <c r="O53" i="2" s="1"/>
  <c r="B344" i="3"/>
  <c r="B345" i="3"/>
  <c r="B346" i="3"/>
  <c r="B347" i="3"/>
  <c r="B348" i="3"/>
  <c r="B349" i="3"/>
  <c r="O919" i="2" s="1"/>
  <c r="B350" i="3"/>
  <c r="B351" i="3"/>
  <c r="B352" i="3"/>
  <c r="B353" i="3"/>
  <c r="B354" i="3"/>
  <c r="B355" i="3"/>
  <c r="B356" i="3"/>
  <c r="O726" i="2" s="1"/>
  <c r="B357" i="3"/>
  <c r="B358" i="3"/>
  <c r="B359" i="3"/>
  <c r="B360" i="3"/>
  <c r="B361" i="3"/>
  <c r="O475" i="2" s="1"/>
  <c r="B362" i="3"/>
  <c r="B363" i="3"/>
  <c r="B364" i="3"/>
  <c r="B365" i="3"/>
  <c r="O386" i="2" s="1"/>
  <c r="B366" i="3"/>
  <c r="B367" i="3"/>
  <c r="B368" i="3"/>
  <c r="B369" i="3"/>
  <c r="B370" i="3"/>
  <c r="O401" i="2" s="1"/>
  <c r="B371" i="3"/>
  <c r="B372" i="3"/>
  <c r="B373" i="3"/>
  <c r="B374" i="3"/>
  <c r="B375" i="3"/>
  <c r="B376" i="3"/>
  <c r="O850" i="2" s="1"/>
  <c r="B377" i="3"/>
  <c r="B378" i="3"/>
  <c r="B379" i="3"/>
  <c r="B380" i="3"/>
  <c r="B381" i="3"/>
  <c r="O593" i="2" s="1"/>
  <c r="B382" i="3"/>
  <c r="B383" i="3"/>
  <c r="O333" i="2" s="1"/>
  <c r="B384" i="3"/>
  <c r="B385" i="3"/>
  <c r="B386" i="3"/>
  <c r="B387" i="3"/>
  <c r="O655" i="2" s="1"/>
  <c r="B388" i="3"/>
  <c r="B389" i="3"/>
  <c r="O389" i="2" s="1"/>
  <c r="B390" i="3"/>
  <c r="B391" i="3"/>
  <c r="B392" i="3"/>
  <c r="O839" i="2" s="1"/>
  <c r="B393" i="3"/>
  <c r="B394" i="3"/>
  <c r="B395" i="3"/>
  <c r="B396" i="3"/>
  <c r="O429" i="2" s="1"/>
  <c r="B397" i="3"/>
  <c r="B398" i="3"/>
  <c r="O758" i="2" s="1"/>
  <c r="B399" i="3"/>
  <c r="B400" i="3"/>
  <c r="B401" i="3"/>
  <c r="B402" i="3"/>
  <c r="B403" i="3"/>
  <c r="O452" i="2" s="1"/>
  <c r="B404" i="3"/>
  <c r="B405" i="3"/>
  <c r="B406" i="3"/>
  <c r="B407" i="3"/>
  <c r="O45" i="2" s="1"/>
  <c r="B408" i="3"/>
  <c r="O183" i="2" s="1"/>
  <c r="B409" i="3"/>
  <c r="O632" i="2" s="1"/>
  <c r="B410" i="3"/>
  <c r="B411" i="3"/>
  <c r="B412" i="3"/>
  <c r="B413" i="3"/>
  <c r="O252" i="2" s="1"/>
  <c r="B414" i="3"/>
  <c r="B415" i="3"/>
  <c r="B416" i="3"/>
  <c r="O372" i="2" s="1"/>
  <c r="B417" i="3"/>
  <c r="B418" i="3"/>
  <c r="B419" i="3"/>
  <c r="O217" i="2" s="1"/>
  <c r="B420" i="3"/>
  <c r="O315" i="2" s="1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O293" i="2" s="1"/>
  <c r="B439" i="3"/>
  <c r="B440" i="3"/>
  <c r="B441" i="3"/>
  <c r="B442" i="3"/>
  <c r="B443" i="3"/>
  <c r="B444" i="3"/>
  <c r="B445" i="3"/>
  <c r="B446" i="3"/>
  <c r="B447" i="3"/>
  <c r="B448" i="3"/>
  <c r="O407" i="2" s="1"/>
  <c r="B449" i="3"/>
  <c r="B450" i="3"/>
  <c r="B451" i="3"/>
  <c r="B452" i="3"/>
  <c r="O79" i="2" s="1"/>
  <c r="B453" i="3"/>
  <c r="O535" i="2" s="1"/>
  <c r="E87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8" i="5"/>
  <c r="E89" i="5"/>
  <c r="E90" i="5"/>
  <c r="E91" i="5"/>
  <c r="E92" i="5"/>
  <c r="E93" i="5"/>
  <c r="E94" i="5"/>
  <c r="E95" i="5"/>
  <c r="E96" i="5"/>
  <c r="E97" i="5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K4" i="1"/>
  <c r="K2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Q2" i="2"/>
  <c r="O119" i="2" l="1"/>
  <c r="O430" i="2"/>
  <c r="O494" i="2"/>
  <c r="O299" i="2"/>
  <c r="O870" i="2"/>
  <c r="O843" i="2"/>
  <c r="O256" i="2"/>
  <c r="O754" i="2"/>
  <c r="O983" i="2"/>
  <c r="O250" i="2"/>
  <c r="O824" i="2"/>
  <c r="O947" i="2"/>
  <c r="O728" i="2"/>
  <c r="O453" i="2"/>
  <c r="O471" i="2"/>
  <c r="O461" i="2"/>
  <c r="O586" i="2"/>
  <c r="O916" i="2"/>
  <c r="O497" i="2"/>
  <c r="O512" i="2"/>
  <c r="O582" i="2"/>
  <c r="O186" i="2"/>
  <c r="O327" i="2"/>
  <c r="O706" i="2"/>
  <c r="O159" i="2"/>
  <c r="O554" i="2"/>
  <c r="O757" i="2"/>
  <c r="O422" i="2"/>
  <c r="O515" i="2"/>
  <c r="O663" i="2"/>
  <c r="O492" i="2"/>
  <c r="O291" i="2"/>
  <c r="O697" i="2"/>
  <c r="O502" i="2"/>
  <c r="O553" i="2"/>
  <c r="O272" i="2"/>
  <c r="O149" i="2"/>
  <c r="O788" i="2"/>
  <c r="O707" i="2"/>
  <c r="O803" i="2"/>
  <c r="O443" i="2"/>
  <c r="O516" i="2"/>
  <c r="O884" i="2"/>
  <c r="O18" i="2"/>
  <c r="O650" i="2"/>
  <c r="O20" i="2"/>
  <c r="O381" i="2"/>
  <c r="O689" i="2"/>
  <c r="O204" i="2"/>
  <c r="O273" i="2"/>
  <c r="O501" i="2"/>
  <c r="O480" i="2"/>
  <c r="O66" i="2"/>
  <c r="O220" i="2"/>
  <c r="O571" i="2"/>
  <c r="O500" i="2"/>
  <c r="O588" i="2"/>
  <c r="O939" i="2"/>
  <c r="O161" i="2"/>
  <c r="O418" i="2"/>
  <c r="O509" i="2"/>
  <c r="O147" i="2"/>
  <c r="O852" i="2"/>
  <c r="O745" i="2"/>
  <c r="O771" i="2"/>
  <c r="O358" i="2"/>
  <c r="O484" i="2"/>
  <c r="O463" i="2"/>
  <c r="O476" i="2"/>
  <c r="O961" i="2"/>
  <c r="O210" i="2"/>
  <c r="O917" i="2"/>
  <c r="O242" i="2"/>
  <c r="O180" i="2"/>
  <c r="O467" i="2"/>
  <c r="O746" i="2"/>
  <c r="O891" i="2"/>
  <c r="O208" i="2"/>
  <c r="O568" i="2"/>
  <c r="O597" i="2"/>
  <c r="O393" i="2"/>
  <c r="O742" i="2"/>
  <c r="O496" i="2"/>
  <c r="O800" i="2"/>
  <c r="O254" i="2"/>
  <c r="O43" i="2"/>
  <c r="O342" i="2"/>
  <c r="O447" i="2"/>
  <c r="O631" i="2"/>
  <c r="O713" i="2"/>
  <c r="O157" i="2"/>
  <c r="O869" i="2"/>
  <c r="O98" i="2"/>
  <c r="O302" i="2"/>
  <c r="O733" i="2"/>
  <c r="O783" i="2"/>
  <c r="O232" i="2"/>
  <c r="O391" i="2"/>
  <c r="O647" i="2"/>
  <c r="O403" i="2"/>
  <c r="O577" i="2"/>
  <c r="O747" i="2"/>
  <c r="O951" i="2"/>
  <c r="O117" i="2"/>
  <c r="O564" i="2"/>
  <c r="O674" i="2"/>
  <c r="O454" i="2"/>
  <c r="O671" i="2"/>
  <c r="O160" i="2"/>
  <c r="O828" i="2"/>
  <c r="O621" i="2"/>
  <c r="O170" i="2"/>
  <c r="O931" i="2"/>
  <c r="O762" i="2"/>
  <c r="O786" i="2"/>
  <c r="O906" i="2"/>
  <c r="O922" i="2"/>
  <c r="O124" i="2"/>
  <c r="O686" i="2"/>
  <c r="O817" i="2"/>
  <c r="O294" i="2"/>
  <c r="O215" i="2"/>
  <c r="O600" i="2"/>
  <c r="O923" i="2"/>
  <c r="O414" i="2"/>
  <c r="O473" i="2"/>
  <c r="O821" i="2"/>
  <c r="O298" i="2"/>
  <c r="O132" i="2"/>
  <c r="O141" i="2"/>
  <c r="O433" i="2"/>
  <c r="O605" i="2"/>
  <c r="O717" i="2"/>
  <c r="O959" i="2"/>
  <c r="O230" i="2"/>
  <c r="O9" i="2"/>
  <c r="O507" i="2"/>
  <c r="O545" i="2"/>
  <c r="O756" i="2"/>
  <c r="O856" i="2"/>
  <c r="O258" i="2"/>
  <c r="O76" i="2"/>
  <c r="O172" i="2"/>
  <c r="O323" i="2"/>
  <c r="O720" i="2"/>
  <c r="O485" i="2"/>
  <c r="O606" i="2"/>
  <c r="O936" i="2"/>
  <c r="O289" i="2"/>
  <c r="O599" i="2"/>
  <c r="O942" i="2"/>
  <c r="O112" i="2"/>
  <c r="O644" i="2"/>
  <c r="O166" i="2"/>
  <c r="O15" i="2"/>
  <c r="O392" i="2"/>
  <c r="O350" i="2"/>
  <c r="O808" i="2"/>
  <c r="O905" i="2"/>
  <c r="O598" i="2"/>
  <c r="O212" i="2"/>
  <c r="O438" i="2"/>
  <c r="O367" i="2"/>
  <c r="O678" i="2"/>
  <c r="O722" i="2"/>
  <c r="O790" i="2"/>
  <c r="O206" i="2"/>
  <c r="O207" i="2"/>
  <c r="O971" i="2"/>
  <c r="O287" i="2"/>
  <c r="O221" i="2"/>
  <c r="O301" i="2"/>
  <c r="O712" i="2"/>
  <c r="O882" i="2"/>
  <c r="O339" i="2"/>
  <c r="O842" i="2"/>
  <c r="O466" i="2"/>
  <c r="O353" i="2"/>
  <c r="O510" i="2"/>
  <c r="O338" i="2"/>
  <c r="O175" i="2"/>
  <c r="O657" i="2"/>
  <c r="O879" i="2"/>
  <c r="O629" i="2"/>
  <c r="O894" i="2"/>
  <c r="O956" i="2"/>
  <c r="O329" i="2"/>
  <c r="O904" i="2"/>
  <c r="O6" i="2"/>
  <c r="O462" i="2"/>
  <c r="O687" i="2"/>
  <c r="O760" i="2"/>
  <c r="O194" i="2"/>
  <c r="O322" i="2"/>
  <c r="O261" i="2"/>
  <c r="O269" i="2"/>
  <c r="O744" i="2"/>
  <c r="O861" i="2"/>
  <c r="O666" i="2"/>
  <c r="O822" i="2"/>
  <c r="O16" i="2"/>
  <c r="O28" i="2"/>
  <c r="O478" i="2"/>
  <c r="O633" i="2"/>
  <c r="O142" i="2"/>
  <c r="O374" i="2"/>
  <c r="O216" i="2"/>
  <c r="O385" i="2"/>
  <c r="O611" i="2"/>
  <c r="O816" i="2"/>
  <c r="O83" i="2"/>
  <c r="O347" i="2"/>
  <c r="O625" i="2"/>
  <c r="O402" i="2"/>
  <c r="O627" i="2"/>
  <c r="O830" i="2"/>
  <c r="O228" i="2"/>
  <c r="O100" i="2"/>
  <c r="O812" i="2"/>
  <c r="O14" i="2"/>
  <c r="O238" i="2"/>
  <c r="O691" i="2"/>
  <c r="O730" i="2"/>
  <c r="O197" i="2"/>
  <c r="O903" i="2"/>
  <c r="O115" i="2"/>
  <c r="O426" i="2"/>
  <c r="O587" i="2"/>
  <c r="O128" i="2"/>
  <c r="O92" i="2"/>
  <c r="O316" i="2"/>
  <c r="O680" i="2"/>
  <c r="O635" i="2"/>
  <c r="O946" i="2"/>
  <c r="O474" i="2"/>
  <c r="O489" i="2"/>
  <c r="O271" i="2"/>
  <c r="O774" i="2"/>
  <c r="O799" i="2"/>
  <c r="O178" i="2"/>
  <c r="O470" i="2"/>
  <c r="O248" i="2"/>
  <c r="O955" i="2"/>
  <c r="O344" i="2"/>
  <c r="O33" i="2"/>
  <c r="O369" i="2"/>
  <c r="O768" i="2"/>
  <c r="O765" i="2"/>
  <c r="O921" i="2"/>
  <c r="O456" i="2"/>
  <c r="O620" i="2"/>
  <c r="O696" i="2"/>
  <c r="O795" i="2"/>
  <c r="O572" i="2"/>
  <c r="O972" i="2"/>
  <c r="O511" i="2"/>
  <c r="O419" i="2"/>
  <c r="O578" i="2"/>
  <c r="O732" i="2"/>
  <c r="O368" i="2"/>
  <c r="O924" i="2"/>
  <c r="O759" i="2"/>
  <c r="O336" i="2"/>
  <c r="O648" i="2"/>
  <c r="O708" i="2"/>
  <c r="O859" i="2"/>
  <c r="O131" i="2"/>
  <c r="O239" i="2"/>
  <c r="O887" i="2"/>
  <c r="O164" i="2"/>
  <c r="O552" i="2"/>
  <c r="O283" i="2"/>
  <c r="O17" i="2"/>
  <c r="O943" i="2"/>
  <c r="O80" i="2"/>
  <c r="O949" i="2"/>
  <c r="O701" i="2"/>
  <c r="O893" i="2"/>
  <c r="O82" i="2"/>
  <c r="O174" i="2"/>
  <c r="O109" i="2"/>
  <c r="O275" i="2"/>
  <c r="O813" i="2"/>
  <c r="O854" i="2"/>
  <c r="O19" i="2"/>
  <c r="O441" i="2"/>
  <c r="O107" i="2"/>
  <c r="O25" i="2"/>
  <c r="O596" i="2"/>
  <c r="O618" i="2"/>
  <c r="O912" i="2"/>
  <c r="O46" i="2"/>
  <c r="O370" i="2"/>
  <c r="O351" i="2"/>
  <c r="O614" i="2"/>
  <c r="O933" i="2"/>
  <c r="O177" i="2"/>
  <c r="O778" i="2"/>
  <c r="O838" i="2"/>
  <c r="O137" i="2"/>
  <c r="O523" i="2"/>
  <c r="O864" i="2"/>
  <c r="O902" i="2"/>
  <c r="O74" i="2"/>
  <c r="O292" i="2"/>
  <c r="O152" i="2"/>
  <c r="O592" i="2"/>
  <c r="O863" i="2"/>
  <c r="O62" i="2"/>
  <c r="O415" i="2"/>
  <c r="O409" i="2"/>
  <c r="O486" i="2"/>
  <c r="O715" i="2"/>
  <c r="O970" i="2"/>
  <c r="O148" i="2"/>
  <c r="O789" i="2"/>
  <c r="O829" i="2"/>
  <c r="O865" i="2"/>
  <c r="O491" i="2"/>
  <c r="O911" i="2"/>
  <c r="O84" i="2"/>
  <c r="O536" i="2"/>
  <c r="O772" i="2"/>
  <c r="O810" i="2"/>
  <c r="O973" i="2"/>
  <c r="O977" i="2"/>
  <c r="O163" i="2"/>
  <c r="O136" i="2"/>
  <c r="O667" i="2"/>
  <c r="O533" i="2"/>
  <c r="O769" i="2"/>
  <c r="O787" i="2"/>
  <c r="O827" i="2"/>
  <c r="O378" i="2"/>
  <c r="O811" i="2"/>
  <c r="O41" i="2"/>
  <c r="O417" i="2"/>
  <c r="O205" i="2"/>
  <c r="O801" i="2"/>
  <c r="O70" i="2"/>
  <c r="O404" i="2"/>
  <c r="O796" i="2"/>
  <c r="O37" i="2"/>
  <c r="O499" i="2"/>
  <c r="O95" i="2"/>
  <c r="O664" i="2"/>
  <c r="O837" i="2"/>
  <c r="O144" i="2"/>
  <c r="O668" i="2"/>
  <c r="O834" i="2"/>
  <c r="O985" i="2"/>
  <c r="O57" i="2"/>
  <c r="O209" i="2"/>
  <c r="O111" i="2"/>
  <c r="O539" i="2"/>
  <c r="O169" i="2"/>
  <c r="O610" i="2"/>
  <c r="O446" i="2"/>
  <c r="O565" i="2"/>
  <c r="O330" i="2"/>
  <c r="O377" i="2"/>
  <c r="O371" i="2"/>
  <c r="O716" i="2"/>
  <c r="O688" i="2"/>
  <c r="O126" i="2"/>
  <c r="O310" i="2"/>
  <c r="O295" i="2"/>
  <c r="O898" i="2"/>
  <c r="O139" i="2"/>
  <c r="O121" i="2"/>
  <c r="O926" i="2"/>
  <c r="O40" i="2"/>
  <c r="O465" i="2"/>
  <c r="O200" i="2"/>
  <c r="O608" i="2"/>
  <c r="O435" i="2"/>
  <c r="O658" i="2"/>
  <c r="O459" i="2"/>
  <c r="O888" i="2"/>
  <c r="O306" i="2"/>
  <c r="O948" i="2"/>
  <c r="O460" i="2"/>
  <c r="O173" i="2"/>
  <c r="O150" i="2"/>
  <c r="O579" i="2"/>
  <c r="O567" i="2"/>
  <c r="O285" i="2"/>
  <c r="O135" i="2"/>
  <c r="O885" i="2"/>
  <c r="O962" i="2"/>
  <c r="O286" i="2"/>
  <c r="O743" i="2"/>
  <c r="O2" i="2"/>
  <c r="O312" i="2"/>
  <c r="O249" i="2"/>
  <c r="O108" i="2"/>
  <c r="O280" i="2"/>
  <c r="O505" i="2"/>
  <c r="O72" i="2"/>
  <c r="O570" i="2"/>
  <c r="O927" i="2"/>
  <c r="O820" i="2"/>
  <c r="O517" i="2"/>
  <c r="O318" i="2"/>
  <c r="O380" i="2"/>
  <c r="O690" i="2"/>
  <c r="O437" i="2"/>
  <c r="O550" i="2"/>
  <c r="O190" i="2"/>
  <c r="O231" i="2"/>
  <c r="O396" i="2"/>
  <c r="O792" i="2"/>
  <c r="O785" i="2"/>
  <c r="O55" i="2"/>
  <c r="O324" i="2"/>
  <c r="O352" i="2"/>
  <c r="O229" i="2"/>
  <c r="O259" i="2"/>
  <c r="O675" i="2"/>
  <c r="O387" i="2"/>
  <c r="O560" i="2"/>
  <c r="O751" i="2"/>
  <c r="O960" i="2"/>
  <c r="O91" i="2"/>
  <c r="O540" i="2"/>
  <c r="O423" i="2"/>
  <c r="O555" i="2"/>
  <c r="O908" i="2"/>
  <c r="O818" i="2"/>
  <c r="O612" i="2"/>
  <c r="O763" i="2"/>
  <c r="O978" i="2"/>
  <c r="O257" i="2"/>
  <c r="O624" i="2"/>
  <c r="O700" i="2"/>
  <c r="O162" i="2"/>
  <c r="O332" i="2"/>
  <c r="O849" i="2"/>
  <c r="O529" i="2"/>
  <c r="O807" i="2"/>
  <c r="O457" i="2"/>
  <c r="O723" i="2"/>
  <c r="O945" i="2"/>
  <c r="O290" i="2"/>
  <c r="O932" i="2"/>
  <c r="O561" i="2"/>
  <c r="O34" i="2"/>
  <c r="O445" i="2"/>
  <c r="O692" i="2"/>
  <c r="O857" i="2"/>
  <c r="O235" i="2"/>
  <c r="O495" i="2"/>
  <c r="O518" i="2"/>
  <c r="O831" i="2"/>
  <c r="O493" i="2"/>
  <c r="O590" i="2"/>
  <c r="O90" i="2"/>
  <c r="O340" i="2"/>
  <c r="O241" i="2"/>
  <c r="O823" i="2"/>
  <c r="O305" i="2"/>
  <c r="O410" i="2"/>
  <c r="O455" i="2"/>
  <c r="O243" i="2"/>
  <c r="O802" i="2"/>
  <c r="O710" i="2"/>
  <c r="O895" i="2"/>
  <c r="O10" i="2"/>
  <c r="O508" i="2"/>
  <c r="O954" i="2"/>
  <c r="O314" i="2"/>
  <c r="O532" i="2"/>
  <c r="O878" i="2"/>
  <c r="O979" i="2"/>
  <c r="O907" i="2"/>
  <c r="O398" i="2"/>
  <c r="O914" i="2"/>
  <c r="O94" i="2"/>
  <c r="O134" i="2"/>
  <c r="O809" i="2"/>
  <c r="O980" i="2"/>
  <c r="O362" i="2"/>
  <c r="O189" i="2"/>
  <c r="O651" i="2"/>
  <c r="O602" i="2"/>
  <c r="O892" i="2"/>
  <c r="O819" i="2"/>
  <c r="O940" i="2"/>
  <c r="O941" i="2"/>
  <c r="O804" i="2"/>
  <c r="O797" i="2"/>
  <c r="O531" i="2"/>
  <c r="O355" i="2"/>
  <c r="O752" i="2"/>
  <c r="O268" i="2"/>
  <c r="O544" i="2"/>
  <c r="O777" i="2"/>
  <c r="O44" i="2"/>
  <c r="O309" i="2"/>
  <c r="O78" i="2"/>
  <c r="O468" i="2"/>
  <c r="O288" i="2"/>
  <c r="O504" i="2"/>
  <c r="O52" i="2"/>
  <c r="O390" i="2"/>
  <c r="O806" i="2"/>
  <c r="O585" i="2"/>
  <c r="O99" i="2"/>
  <c r="O382" i="2"/>
  <c r="O413" i="2"/>
  <c r="O846" i="2"/>
  <c r="O886" i="2"/>
  <c r="O155" i="2"/>
  <c r="O872" i="2"/>
  <c r="O705" i="2"/>
  <c r="O524" i="2"/>
  <c r="O845" i="2"/>
  <c r="O718" i="2"/>
  <c r="O218" i="2"/>
  <c r="O67" i="2"/>
  <c r="O623" i="2"/>
  <c r="O51" i="2"/>
  <c r="O140" i="2"/>
  <c r="O384" i="2"/>
  <c r="O29" i="2"/>
  <c r="O739" i="2"/>
  <c r="O360" i="2"/>
  <c r="O580" i="2"/>
  <c r="O397" i="2"/>
  <c r="O975" i="2"/>
  <c r="O274" i="2"/>
  <c r="O420" i="2"/>
  <c r="O681" i="2"/>
  <c r="O871" i="2"/>
  <c r="O198" i="2"/>
  <c r="O68" i="2"/>
  <c r="O101" i="2"/>
  <c r="O346" i="2"/>
  <c r="O937" i="2"/>
  <c r="O442" i="2"/>
  <c r="O986" i="2"/>
  <c r="O965" i="2"/>
  <c r="O408" i="2"/>
  <c r="O240" i="2"/>
  <c r="O262" i="2"/>
  <c r="O3" i="2"/>
  <c r="O13" i="2"/>
  <c r="O192" i="2"/>
  <c r="O591" i="2"/>
  <c r="O683" i="2"/>
  <c r="O661" i="2"/>
  <c r="O265" i="2"/>
  <c r="O432" i="2"/>
  <c r="O281" i="2"/>
  <c r="O176" i="2"/>
  <c r="O88" i="2"/>
  <c r="O794" i="2"/>
  <c r="O866" i="2"/>
  <c r="O277" i="2"/>
  <c r="O639" i="2"/>
  <c r="O805" i="2"/>
  <c r="O890" i="2"/>
  <c r="O97" i="2"/>
  <c r="O695" i="2"/>
  <c r="O836" i="2"/>
  <c r="O741" i="2"/>
  <c r="O672" i="2"/>
  <c r="O731" i="2"/>
  <c r="O125" i="2"/>
  <c r="O394" i="2"/>
  <c r="O575" i="2"/>
  <c r="O534" i="2"/>
  <c r="O698" i="2"/>
  <c r="O826" i="2"/>
  <c r="O883" i="2"/>
  <c r="O154" i="2"/>
  <c r="O637" i="2"/>
  <c r="O199" i="2"/>
  <c r="O841" i="2"/>
  <c r="O702" i="2"/>
  <c r="O71" i="2"/>
  <c r="O764" i="2"/>
  <c r="O953" i="2"/>
  <c r="O222" i="2"/>
  <c r="O724" i="2"/>
  <c r="O684" i="2"/>
  <c r="O156" i="2"/>
  <c r="O296" i="2"/>
  <c r="O551" i="2"/>
  <c r="O365" i="2"/>
  <c r="O781" i="2"/>
  <c r="O63" i="2"/>
  <c r="O548" i="2"/>
  <c r="O636" i="2"/>
  <c r="O653" i="2"/>
  <c r="O944" i="2"/>
  <c r="O59" i="2"/>
  <c r="O559" i="2"/>
  <c r="O840" i="2"/>
  <c r="O984" i="2"/>
  <c r="O87" i="2"/>
  <c r="O490" i="2"/>
  <c r="O740" i="2"/>
  <c r="O525" i="2"/>
  <c r="O918" i="2"/>
  <c r="O641" i="2"/>
  <c r="O30" i="2"/>
  <c r="O203" i="2"/>
  <c r="O782" i="2"/>
  <c r="O35" i="2"/>
  <c r="O714" i="2"/>
  <c r="O22" i="2"/>
  <c r="O89" i="2"/>
  <c r="O81" i="2"/>
  <c r="O659" i="2"/>
  <c r="O326" i="2"/>
  <c r="O963" i="2"/>
  <c r="O48" i="2"/>
  <c r="O328" i="2"/>
  <c r="O427" i="2"/>
  <c r="O331" i="2"/>
  <c r="O42" i="2"/>
  <c r="O334" i="2"/>
  <c r="O439" i="2"/>
  <c r="O395" i="2"/>
  <c r="O693" i="2"/>
  <c r="O958" i="2"/>
  <c r="O337" i="2"/>
  <c r="O964" i="2"/>
  <c r="O373" i="2"/>
  <c r="O770" i="2"/>
  <c r="O182" i="2"/>
  <c r="O116" i="2"/>
  <c r="O656" i="2"/>
  <c r="O39" i="2"/>
  <c r="O897" i="2"/>
  <c r="O424" i="2"/>
  <c r="O85" i="2"/>
  <c r="O185" i="2"/>
  <c r="O899" i="2"/>
  <c r="O12" i="2"/>
  <c r="O319" i="2"/>
  <c r="O876" i="2"/>
  <c r="O129" i="2"/>
  <c r="O93" i="2"/>
  <c r="O543" i="2"/>
  <c r="O628" i="2"/>
  <c r="O682" i="2"/>
  <c r="O530" i="2"/>
  <c r="O798" i="2"/>
  <c r="O448" i="2"/>
  <c r="O219" i="2"/>
  <c r="O357" i="2"/>
  <c r="O188" i="2"/>
  <c r="O855" i="2"/>
  <c r="O549" i="2"/>
  <c r="O881" i="2"/>
  <c r="O934" i="2"/>
  <c r="O482" i="2"/>
  <c r="O237" i="2"/>
  <c r="O282" i="2"/>
  <c r="O412" i="2"/>
  <c r="O341" i="2"/>
  <c r="O779" i="2"/>
  <c r="O23" i="2"/>
  <c r="O364" i="2"/>
  <c r="O669" i="2"/>
  <c r="O469" i="2"/>
  <c r="O557" i="2"/>
  <c r="O889" i="2"/>
  <c r="O601" i="2"/>
  <c r="O103" i="2"/>
  <c r="O780" i="2"/>
  <c r="O832" i="2"/>
  <c r="O677" i="2"/>
  <c r="O646" i="2"/>
  <c r="O594" i="2"/>
  <c r="O753" i="2"/>
  <c r="O348" i="2"/>
  <c r="O609" i="2"/>
  <c r="O26" i="2"/>
  <c r="O127" i="2"/>
  <c r="O477" i="2"/>
  <c r="O860" i="2"/>
  <c r="O266" i="2"/>
  <c r="O77" i="2"/>
  <c r="O576" i="2"/>
  <c r="O967" i="2"/>
  <c r="O255" i="2"/>
  <c r="O483" i="2"/>
  <c r="O901" i="2"/>
  <c r="B2" i="7"/>
  <c r="O343" i="2"/>
  <c r="O617" i="2"/>
  <c r="O335" i="2"/>
  <c r="O171" i="2"/>
  <c r="O434" i="2"/>
  <c r="O54" i="2"/>
  <c r="O73" i="2"/>
  <c r="O562" i="2"/>
  <c r="O654" i="2"/>
  <c r="O930" i="2"/>
  <c r="O267" i="2"/>
  <c r="O711" i="2"/>
  <c r="O974" i="2"/>
  <c r="O444" i="2"/>
  <c r="O603" i="2"/>
  <c r="O630" i="2"/>
  <c r="O440" i="2"/>
  <c r="O488" i="2"/>
  <c r="O676" i="2"/>
  <c r="O236" i="2"/>
  <c r="O359" i="2"/>
  <c r="O925" i="2"/>
  <c r="O913" i="2"/>
  <c r="O982" i="2"/>
  <c r="O27" i="2"/>
  <c r="O383" i="2"/>
  <c r="O584" i="2"/>
  <c r="O761" i="2"/>
  <c r="O825" i="2"/>
  <c r="O226" i="2"/>
  <c r="O563" i="2"/>
  <c r="O858" i="2"/>
  <c r="O303" i="2"/>
  <c r="O791" i="2"/>
  <c r="O110" i="2"/>
  <c r="O685" i="2"/>
  <c r="O928" i="2"/>
  <c r="O278" i="2"/>
  <c r="O279" i="2"/>
  <c r="O118" i="2"/>
  <c r="O428" i="2"/>
  <c r="O449" i="2"/>
  <c r="O652" i="2"/>
  <c r="O411" i="2"/>
  <c r="O613" i="2"/>
  <c r="O325" i="2"/>
  <c r="O522" i="2"/>
  <c r="O546" i="2"/>
  <c r="O833" i="2"/>
  <c r="O968" i="2"/>
  <c r="O102" i="2"/>
  <c r="O146" i="2"/>
  <c r="O195" i="2"/>
  <c r="O354" i="2"/>
  <c r="O520" i="2"/>
  <c r="O143" i="2"/>
  <c r="O184" i="2"/>
  <c r="O776" i="2"/>
  <c r="O308" i="2"/>
  <c r="O436" i="2"/>
  <c r="O929" i="2"/>
  <c r="O727" i="2"/>
  <c r="O304" i="2"/>
  <c r="O317" i="2"/>
  <c r="O607" i="2"/>
  <c r="O616" i="2"/>
  <c r="O775" i="2"/>
  <c r="O276" i="2"/>
  <c r="O966" i="2"/>
  <c r="O976" i="2"/>
  <c r="O957" i="2"/>
  <c r="O138" i="2"/>
  <c r="O153" i="2"/>
  <c r="O313" i="2"/>
  <c r="O622" i="2"/>
  <c r="O187" i="2"/>
  <c r="O451" i="2"/>
  <c r="O245" i="2"/>
  <c r="O431" i="2"/>
  <c r="O345" i="2"/>
  <c r="O619" i="2"/>
  <c r="O349" i="2"/>
  <c r="O734" i="2"/>
  <c r="O106" i="2"/>
  <c r="O7" i="2"/>
  <c r="O300" i="2"/>
  <c r="O104" i="2"/>
  <c r="O665" i="2"/>
  <c r="O50" i="2"/>
  <c r="O114" i="2"/>
  <c r="O750" i="2"/>
  <c r="O862" i="2"/>
  <c r="O755" i="2"/>
  <c r="O643" i="2"/>
  <c r="O573" i="2"/>
  <c r="O835" i="2"/>
  <c r="O244" i="2"/>
  <c r="O725" i="2"/>
  <c r="O145" i="2"/>
  <c r="O388" i="2"/>
  <c r="O361" i="2"/>
  <c r="O528" i="2"/>
  <c r="O699" i="2"/>
  <c r="O481" i="2"/>
  <c r="O815" i="2"/>
  <c r="O167" i="2"/>
  <c r="O69" i="2"/>
  <c r="O225" i="2"/>
  <c r="O874" i="2"/>
  <c r="O260" i="2"/>
  <c r="O729" i="2"/>
  <c r="O981" i="2"/>
  <c r="O202" i="2"/>
  <c r="O234" i="2"/>
  <c r="O60" i="2"/>
  <c r="O589" i="2"/>
  <c r="O181" i="2"/>
  <c r="O224" i="2"/>
  <c r="O363" i="2"/>
  <c r="O867" i="2"/>
  <c r="O247" i="2"/>
  <c r="O704" i="2"/>
  <c r="O405" i="2"/>
  <c r="O263" i="2"/>
  <c r="O558" i="2"/>
  <c r="O969" i="2"/>
  <c r="O113" i="2"/>
  <c r="O642" i="2"/>
  <c r="O848" i="2"/>
  <c r="O868" i="2"/>
  <c r="O847" i="2"/>
  <c r="O75" i="2"/>
  <c r="O297" i="2"/>
  <c r="O49" i="2"/>
  <c r="O24" i="2"/>
  <c r="O223" i="2"/>
  <c r="O4" i="2"/>
  <c r="O527" i="2"/>
  <c r="O201" i="2"/>
  <c r="O253" i="2"/>
  <c r="O595" i="2"/>
  <c r="O123" i="2"/>
  <c r="O120" i="2"/>
  <c r="O703" i="2"/>
  <c r="O320" i="2"/>
  <c r="O472" i="2"/>
  <c r="O634" i="2"/>
  <c r="O421" i="2"/>
  <c r="O105" i="2"/>
  <c r="O541" i="2"/>
  <c r="O31" i="2"/>
  <c r="O406" i="2"/>
  <c r="O21" i="2"/>
  <c r="O479" i="2"/>
  <c r="O538" i="2"/>
  <c r="O425" i="2"/>
  <c r="O660" i="2"/>
  <c r="O873" i="2"/>
  <c r="O909" i="2"/>
  <c r="O64" i="2"/>
  <c r="O670" i="2"/>
  <c r="O400" i="2"/>
  <c r="O877" i="2"/>
  <c r="O574" i="2"/>
  <c r="O694" i="2"/>
  <c r="O5" i="2"/>
  <c r="O376" i="2"/>
  <c r="O213" i="2"/>
  <c r="O626" i="2"/>
  <c r="O450" i="2"/>
  <c r="O709" i="2"/>
  <c r="O191" i="2"/>
  <c r="O399" i="2"/>
  <c r="O880" i="2"/>
  <c r="O375" i="2"/>
  <c r="O227" i="2"/>
  <c r="O356" i="2"/>
  <c r="O513" i="2"/>
  <c r="O96" i="2"/>
  <c r="O721" i="2"/>
  <c r="O526" i="2"/>
  <c r="O738" i="2"/>
  <c r="O158" i="2"/>
  <c r="O503" i="2"/>
  <c r="O736" i="2"/>
  <c r="O851" i="2"/>
  <c r="O673" i="2"/>
  <c r="O915" i="2"/>
  <c r="O844" i="2"/>
  <c r="O773" i="2"/>
  <c r="O8" i="2"/>
  <c r="O165" i="2"/>
  <c r="O556" i="2"/>
  <c r="M878" i="2"/>
  <c r="N878" i="2" s="1"/>
  <c r="M838" i="2"/>
  <c r="N838" i="2" s="1"/>
  <c r="M798" i="2"/>
  <c r="N798" i="2" s="1"/>
  <c r="M750" i="2"/>
  <c r="N750" i="2" s="1"/>
  <c r="M630" i="2"/>
  <c r="N630" i="2" s="1"/>
  <c r="M606" i="2"/>
  <c r="N606" i="2" s="1"/>
  <c r="M190" i="2"/>
  <c r="N190" i="2" s="1"/>
  <c r="M150" i="2"/>
  <c r="N150" i="2" s="1"/>
  <c r="M126" i="2"/>
  <c r="N126" i="2" s="1"/>
  <c r="M78" i="2"/>
  <c r="N78" i="2" s="1"/>
  <c r="M38" i="2"/>
  <c r="N38" i="2" s="1"/>
  <c r="M862" i="2"/>
  <c r="N862" i="2" s="1"/>
  <c r="M822" i="2"/>
  <c r="N822" i="2" s="1"/>
  <c r="M782" i="2"/>
  <c r="N782" i="2" s="1"/>
  <c r="M742" i="2"/>
  <c r="N742" i="2" s="1"/>
  <c r="M670" i="2"/>
  <c r="N670" i="2" s="1"/>
  <c r="M646" i="2"/>
  <c r="N646" i="2" s="1"/>
  <c r="M174" i="2"/>
  <c r="N174" i="2" s="1"/>
  <c r="M142" i="2"/>
  <c r="N142" i="2" s="1"/>
  <c r="M102" i="2"/>
  <c r="N102" i="2" s="1"/>
  <c r="M13" i="2"/>
  <c r="N13" i="2" s="1"/>
  <c r="M846" i="2"/>
  <c r="N846" i="2" s="1"/>
  <c r="M814" i="2"/>
  <c r="N814" i="2" s="1"/>
  <c r="M790" i="2"/>
  <c r="N790" i="2" s="1"/>
  <c r="M774" i="2"/>
  <c r="N774" i="2" s="1"/>
  <c r="M662" i="2"/>
  <c r="N662" i="2" s="1"/>
  <c r="M622" i="2"/>
  <c r="N622" i="2" s="1"/>
  <c r="M598" i="2"/>
  <c r="N598" i="2" s="1"/>
  <c r="M206" i="2"/>
  <c r="N206" i="2" s="1"/>
  <c r="M134" i="2"/>
  <c r="N134" i="2" s="1"/>
  <c r="M94" i="2"/>
  <c r="N94" i="2" s="1"/>
  <c r="M62" i="2"/>
  <c r="N62" i="2" s="1"/>
  <c r="M21" i="2"/>
  <c r="N21" i="2" s="1"/>
  <c r="M870" i="2"/>
  <c r="N870" i="2" s="1"/>
  <c r="M806" i="2"/>
  <c r="N806" i="2" s="1"/>
  <c r="M766" i="2"/>
  <c r="N766" i="2" s="1"/>
  <c r="M654" i="2"/>
  <c r="N654" i="2" s="1"/>
  <c r="M614" i="2"/>
  <c r="N614" i="2" s="1"/>
  <c r="M182" i="2"/>
  <c r="N182" i="2" s="1"/>
  <c r="M158" i="2"/>
  <c r="N158" i="2" s="1"/>
  <c r="M110" i="2"/>
  <c r="N110" i="2" s="1"/>
  <c r="M86" i="2"/>
  <c r="N86" i="2" s="1"/>
  <c r="M46" i="2"/>
  <c r="N46" i="2" s="1"/>
  <c r="M854" i="2"/>
  <c r="N854" i="2" s="1"/>
  <c r="M830" i="2"/>
  <c r="N830" i="2" s="1"/>
  <c r="M758" i="2"/>
  <c r="N758" i="2" s="1"/>
  <c r="M678" i="2"/>
  <c r="N678" i="2" s="1"/>
  <c r="M638" i="2"/>
  <c r="N638" i="2" s="1"/>
  <c r="M198" i="2"/>
  <c r="N198" i="2" s="1"/>
  <c r="M166" i="2"/>
  <c r="N166" i="2" s="1"/>
  <c r="M118" i="2"/>
  <c r="N118" i="2" s="1"/>
  <c r="M70" i="2"/>
  <c r="N70" i="2" s="1"/>
  <c r="M29" i="2"/>
  <c r="N29" i="2" s="1"/>
  <c r="M165" i="2"/>
  <c r="N165" i="2" s="1"/>
  <c r="M28" i="2"/>
  <c r="N28" i="2" s="1"/>
  <c r="M4" i="2"/>
  <c r="N4" i="2" s="1"/>
  <c r="M813" i="2"/>
  <c r="N813" i="2" s="1"/>
  <c r="M781" i="2"/>
  <c r="N781" i="2" s="1"/>
  <c r="M637" i="2"/>
  <c r="N637" i="2" s="1"/>
  <c r="M357" i="2"/>
  <c r="N357" i="2" s="1"/>
  <c r="M341" i="2"/>
  <c r="N341" i="2" s="1"/>
  <c r="M317" i="2"/>
  <c r="N317" i="2" s="1"/>
  <c r="M301" i="2"/>
  <c r="N301" i="2" s="1"/>
  <c r="M245" i="2"/>
  <c r="N245" i="2" s="1"/>
  <c r="M229" i="2"/>
  <c r="N229" i="2" s="1"/>
  <c r="M213" i="2"/>
  <c r="N213" i="2" s="1"/>
  <c r="M181" i="2"/>
  <c r="N181" i="2" s="1"/>
  <c r="M20" i="2"/>
  <c r="N20" i="2" s="1"/>
  <c r="M901" i="2"/>
  <c r="N901" i="2" s="1"/>
  <c r="M885" i="2"/>
  <c r="N885" i="2" s="1"/>
  <c r="M869" i="2"/>
  <c r="N869" i="2" s="1"/>
  <c r="M853" i="2"/>
  <c r="N853" i="2" s="1"/>
  <c r="M837" i="2"/>
  <c r="N837" i="2" s="1"/>
  <c r="M821" i="2"/>
  <c r="N821" i="2" s="1"/>
  <c r="M797" i="2"/>
  <c r="N797" i="2" s="1"/>
  <c r="M685" i="2"/>
  <c r="N685" i="2" s="1"/>
  <c r="M661" i="2"/>
  <c r="N661" i="2" s="1"/>
  <c r="M325" i="2"/>
  <c r="N325" i="2" s="1"/>
  <c r="M277" i="2"/>
  <c r="N277" i="2" s="1"/>
  <c r="M261" i="2"/>
  <c r="N261" i="2" s="1"/>
  <c r="M189" i="2"/>
  <c r="N189" i="2" s="1"/>
  <c r="M45" i="2"/>
  <c r="N45" i="2" s="1"/>
  <c r="M986" i="2"/>
  <c r="N986" i="2" s="1"/>
  <c r="M893" i="2"/>
  <c r="N893" i="2" s="1"/>
  <c r="M877" i="2"/>
  <c r="N877" i="2" s="1"/>
  <c r="M861" i="2"/>
  <c r="N861" i="2" s="1"/>
  <c r="M845" i="2"/>
  <c r="N845" i="2" s="1"/>
  <c r="M829" i="2"/>
  <c r="N829" i="2" s="1"/>
  <c r="M805" i="2"/>
  <c r="N805" i="2" s="1"/>
  <c r="M789" i="2"/>
  <c r="N789" i="2" s="1"/>
  <c r="M693" i="2"/>
  <c r="N693" i="2" s="1"/>
  <c r="M677" i="2"/>
  <c r="N677" i="2" s="1"/>
  <c r="M669" i="2"/>
  <c r="N669" i="2" s="1"/>
  <c r="M653" i="2"/>
  <c r="N653" i="2" s="1"/>
  <c r="M629" i="2"/>
  <c r="N629" i="2" s="1"/>
  <c r="M349" i="2"/>
  <c r="N349" i="2" s="1"/>
  <c r="M309" i="2"/>
  <c r="N309" i="2" s="1"/>
  <c r="M285" i="2"/>
  <c r="N285" i="2" s="1"/>
  <c r="M269" i="2"/>
  <c r="N269" i="2" s="1"/>
  <c r="M237" i="2"/>
  <c r="N237" i="2" s="1"/>
  <c r="M221" i="2"/>
  <c r="N221" i="2" s="1"/>
  <c r="M197" i="2"/>
  <c r="N197" i="2" s="1"/>
  <c r="M157" i="2"/>
  <c r="N157" i="2" s="1"/>
  <c r="M36" i="2"/>
  <c r="N36" i="2" s="1"/>
  <c r="M12" i="2"/>
  <c r="N12" i="2" s="1"/>
  <c r="M645" i="2"/>
  <c r="N645" i="2" s="1"/>
  <c r="M333" i="2"/>
  <c r="N333" i="2" s="1"/>
  <c r="M293" i="2"/>
  <c r="N293" i="2" s="1"/>
  <c r="M253" i="2"/>
  <c r="N253" i="2" s="1"/>
  <c r="M205" i="2"/>
  <c r="N205" i="2" s="1"/>
  <c r="M173" i="2"/>
  <c r="N173" i="2" s="1"/>
  <c r="M874" i="2"/>
  <c r="N874" i="2" s="1"/>
  <c r="M858" i="2"/>
  <c r="N858" i="2" s="1"/>
  <c r="M842" i="2"/>
  <c r="N842" i="2" s="1"/>
  <c r="M826" i="2"/>
  <c r="N826" i="2" s="1"/>
  <c r="M810" i="2"/>
  <c r="N810" i="2" s="1"/>
  <c r="M794" i="2"/>
  <c r="N794" i="2" s="1"/>
  <c r="M778" i="2"/>
  <c r="N778" i="2" s="1"/>
  <c r="M762" i="2"/>
  <c r="N762" i="2" s="1"/>
  <c r="M746" i="2"/>
  <c r="N746" i="2" s="1"/>
  <c r="M682" i="2"/>
  <c r="N682" i="2" s="1"/>
  <c r="M666" i="2"/>
  <c r="N666" i="2" s="1"/>
  <c r="M650" i="2"/>
  <c r="N650" i="2" s="1"/>
  <c r="M634" i="2"/>
  <c r="N634" i="2" s="1"/>
  <c r="M626" i="2"/>
  <c r="N626" i="2" s="1"/>
  <c r="M602" i="2"/>
  <c r="N602" i="2" s="1"/>
  <c r="M186" i="2"/>
  <c r="N186" i="2" s="1"/>
  <c r="M178" i="2"/>
  <c r="N178" i="2" s="1"/>
  <c r="M162" i="2"/>
  <c r="N162" i="2" s="1"/>
  <c r="M154" i="2"/>
  <c r="N154" i="2" s="1"/>
  <c r="M138" i="2"/>
  <c r="N138" i="2" s="1"/>
  <c r="M122" i="2"/>
  <c r="N122" i="2" s="1"/>
  <c r="M106" i="2"/>
  <c r="N106" i="2" s="1"/>
  <c r="M90" i="2"/>
  <c r="N90" i="2" s="1"/>
  <c r="M74" i="2"/>
  <c r="N74" i="2" s="1"/>
  <c r="M58" i="2"/>
  <c r="N58" i="2" s="1"/>
  <c r="M33" i="2"/>
  <c r="N33" i="2" s="1"/>
  <c r="M17" i="2"/>
  <c r="N17" i="2" s="1"/>
  <c r="M882" i="2"/>
  <c r="N882" i="2" s="1"/>
  <c r="M866" i="2"/>
  <c r="N866" i="2" s="1"/>
  <c r="M850" i="2"/>
  <c r="N850" i="2" s="1"/>
  <c r="M834" i="2"/>
  <c r="N834" i="2" s="1"/>
  <c r="M818" i="2"/>
  <c r="N818" i="2" s="1"/>
  <c r="M802" i="2"/>
  <c r="N802" i="2" s="1"/>
  <c r="M786" i="2"/>
  <c r="N786" i="2" s="1"/>
  <c r="M770" i="2"/>
  <c r="N770" i="2" s="1"/>
  <c r="M754" i="2"/>
  <c r="N754" i="2" s="1"/>
  <c r="M738" i="2"/>
  <c r="N738" i="2" s="1"/>
  <c r="M674" i="2"/>
  <c r="N674" i="2" s="1"/>
  <c r="M658" i="2"/>
  <c r="N658" i="2" s="1"/>
  <c r="M642" i="2"/>
  <c r="N642" i="2" s="1"/>
  <c r="M618" i="2"/>
  <c r="N618" i="2" s="1"/>
  <c r="M610" i="2"/>
  <c r="N610" i="2" s="1"/>
  <c r="M594" i="2"/>
  <c r="N594" i="2" s="1"/>
  <c r="M202" i="2"/>
  <c r="N202" i="2" s="1"/>
  <c r="M194" i="2"/>
  <c r="N194" i="2" s="1"/>
  <c r="M170" i="2"/>
  <c r="N170" i="2" s="1"/>
  <c r="M146" i="2"/>
  <c r="N146" i="2" s="1"/>
  <c r="M130" i="2"/>
  <c r="N130" i="2" s="1"/>
  <c r="M114" i="2"/>
  <c r="N114" i="2" s="1"/>
  <c r="M98" i="2"/>
  <c r="N98" i="2" s="1"/>
  <c r="M82" i="2"/>
  <c r="N82" i="2" s="1"/>
  <c r="M66" i="2"/>
  <c r="N66" i="2" s="1"/>
  <c r="M42" i="2"/>
  <c r="N42" i="2" s="1"/>
  <c r="M25" i="2"/>
  <c r="N25" i="2" s="1"/>
  <c r="M9" i="2"/>
  <c r="N9" i="2" s="1"/>
  <c r="M905" i="2"/>
  <c r="N905" i="2" s="1"/>
  <c r="M897" i="2"/>
  <c r="N897" i="2" s="1"/>
  <c r="M889" i="2"/>
  <c r="N889" i="2" s="1"/>
  <c r="M881" i="2"/>
  <c r="N881" i="2" s="1"/>
  <c r="M873" i="2"/>
  <c r="N873" i="2" s="1"/>
  <c r="M865" i="2"/>
  <c r="N865" i="2" s="1"/>
  <c r="M857" i="2"/>
  <c r="N857" i="2" s="1"/>
  <c r="M849" i="2"/>
  <c r="N849" i="2" s="1"/>
  <c r="M841" i="2"/>
  <c r="N841" i="2" s="1"/>
  <c r="M833" i="2"/>
  <c r="N833" i="2" s="1"/>
  <c r="M825" i="2"/>
  <c r="N825" i="2" s="1"/>
  <c r="M817" i="2"/>
  <c r="N817" i="2" s="1"/>
  <c r="M809" i="2"/>
  <c r="N809" i="2" s="1"/>
  <c r="M801" i="2"/>
  <c r="N801" i="2" s="1"/>
  <c r="M793" i="2"/>
  <c r="N793" i="2" s="1"/>
  <c r="M785" i="2"/>
  <c r="N785" i="2" s="1"/>
  <c r="M689" i="2"/>
  <c r="N689" i="2" s="1"/>
  <c r="M681" i="2"/>
  <c r="N681" i="2" s="1"/>
  <c r="M673" i="2"/>
  <c r="N673" i="2" s="1"/>
  <c r="M665" i="2"/>
  <c r="N665" i="2" s="1"/>
  <c r="M657" i="2"/>
  <c r="N657" i="2" s="1"/>
  <c r="M649" i="2"/>
  <c r="N649" i="2" s="1"/>
  <c r="M641" i="2"/>
  <c r="N641" i="2" s="1"/>
  <c r="M633" i="2"/>
  <c r="N633" i="2" s="1"/>
  <c r="M625" i="2"/>
  <c r="N625" i="2" s="1"/>
  <c r="M361" i="2"/>
  <c r="N361" i="2" s="1"/>
  <c r="M353" i="2"/>
  <c r="N353" i="2" s="1"/>
  <c r="M345" i="2"/>
  <c r="N345" i="2" s="1"/>
  <c r="M337" i="2"/>
  <c r="N337" i="2" s="1"/>
  <c r="M329" i="2"/>
  <c r="N329" i="2" s="1"/>
  <c r="M321" i="2"/>
  <c r="N321" i="2" s="1"/>
  <c r="M313" i="2"/>
  <c r="N313" i="2" s="1"/>
  <c r="M305" i="2"/>
  <c r="N305" i="2" s="1"/>
  <c r="M297" i="2"/>
  <c r="N297" i="2" s="1"/>
  <c r="M289" i="2"/>
  <c r="N289" i="2" s="1"/>
  <c r="M281" i="2"/>
  <c r="N281" i="2" s="1"/>
  <c r="M273" i="2"/>
  <c r="N273" i="2" s="1"/>
  <c r="M265" i="2"/>
  <c r="N265" i="2" s="1"/>
  <c r="M257" i="2"/>
  <c r="N257" i="2" s="1"/>
  <c r="M249" i="2"/>
  <c r="N249" i="2" s="1"/>
  <c r="M241" i="2"/>
  <c r="N241" i="2" s="1"/>
  <c r="M233" i="2"/>
  <c r="N233" i="2" s="1"/>
  <c r="M225" i="2"/>
  <c r="N225" i="2" s="1"/>
  <c r="M217" i="2"/>
  <c r="N217" i="2" s="1"/>
  <c r="M209" i="2"/>
  <c r="N209" i="2" s="1"/>
  <c r="M201" i="2"/>
  <c r="N201" i="2" s="1"/>
  <c r="M193" i="2"/>
  <c r="N193" i="2" s="1"/>
  <c r="M185" i="2"/>
  <c r="N185" i="2" s="1"/>
  <c r="M177" i="2"/>
  <c r="N177" i="2" s="1"/>
  <c r="M169" i="2"/>
  <c r="N169" i="2" s="1"/>
  <c r="M161" i="2"/>
  <c r="N161" i="2" s="1"/>
  <c r="M49" i="2"/>
  <c r="N49" i="2" s="1"/>
  <c r="M41" i="2"/>
  <c r="N41" i="2" s="1"/>
  <c r="M32" i="2"/>
  <c r="N32" i="2" s="1"/>
  <c r="M24" i="2"/>
  <c r="N24" i="2" s="1"/>
  <c r="M16" i="2"/>
  <c r="N16" i="2" s="1"/>
  <c r="M8" i="2"/>
  <c r="N8" i="2" s="1"/>
  <c r="M980" i="2"/>
  <c r="N980" i="2" s="1"/>
  <c r="M972" i="2"/>
  <c r="N972" i="2" s="1"/>
  <c r="M964" i="2"/>
  <c r="N964" i="2" s="1"/>
  <c r="M956" i="2"/>
  <c r="N956" i="2" s="1"/>
  <c r="M952" i="2"/>
  <c r="N952" i="2" s="1"/>
  <c r="M944" i="2"/>
  <c r="N944" i="2" s="1"/>
  <c r="M936" i="2"/>
  <c r="N936" i="2" s="1"/>
  <c r="M928" i="2"/>
  <c r="N928" i="2" s="1"/>
  <c r="M920" i="2"/>
  <c r="N920" i="2" s="1"/>
  <c r="M912" i="2"/>
  <c r="N912" i="2" s="1"/>
  <c r="M904" i="2"/>
  <c r="N904" i="2" s="1"/>
  <c r="M896" i="2"/>
  <c r="N896" i="2" s="1"/>
  <c r="M736" i="2"/>
  <c r="N736" i="2" s="1"/>
  <c r="M724" i="2"/>
  <c r="N724" i="2" s="1"/>
  <c r="M716" i="2"/>
  <c r="N716" i="2" s="1"/>
  <c r="M696" i="2"/>
  <c r="N696" i="2" s="1"/>
  <c r="M584" i="2"/>
  <c r="N584" i="2" s="1"/>
  <c r="M576" i="2"/>
  <c r="N576" i="2" s="1"/>
  <c r="M564" i="2"/>
  <c r="N564" i="2" s="1"/>
  <c r="M556" i="2"/>
  <c r="N556" i="2" s="1"/>
  <c r="M548" i="2"/>
  <c r="N548" i="2" s="1"/>
  <c r="M532" i="2"/>
  <c r="N532" i="2" s="1"/>
  <c r="M520" i="2"/>
  <c r="N520" i="2" s="1"/>
  <c r="M508" i="2"/>
  <c r="N508" i="2" s="1"/>
  <c r="M496" i="2"/>
  <c r="N496" i="2" s="1"/>
  <c r="M484" i="2"/>
  <c r="N484" i="2" s="1"/>
  <c r="M436" i="2"/>
  <c r="N436" i="2" s="1"/>
  <c r="M976" i="2"/>
  <c r="N976" i="2" s="1"/>
  <c r="M968" i="2"/>
  <c r="N968" i="2" s="1"/>
  <c r="M960" i="2"/>
  <c r="N960" i="2" s="1"/>
  <c r="M948" i="2"/>
  <c r="N948" i="2" s="1"/>
  <c r="M940" i="2"/>
  <c r="N940" i="2" s="1"/>
  <c r="M932" i="2"/>
  <c r="N932" i="2" s="1"/>
  <c r="M924" i="2"/>
  <c r="N924" i="2" s="1"/>
  <c r="M916" i="2"/>
  <c r="N916" i="2" s="1"/>
  <c r="M908" i="2"/>
  <c r="N908" i="2" s="1"/>
  <c r="M900" i="2"/>
  <c r="N900" i="2" s="1"/>
  <c r="M892" i="2"/>
  <c r="N892" i="2" s="1"/>
  <c r="M888" i="2"/>
  <c r="N888" i="2" s="1"/>
  <c r="M732" i="2"/>
  <c r="N732" i="2" s="1"/>
  <c r="M708" i="2"/>
  <c r="N708" i="2" s="1"/>
  <c r="M692" i="2"/>
  <c r="N692" i="2" s="1"/>
  <c r="M592" i="2"/>
  <c r="N592" i="2" s="1"/>
  <c r="M580" i="2"/>
  <c r="N580" i="2" s="1"/>
  <c r="M568" i="2"/>
  <c r="N568" i="2" s="1"/>
  <c r="M552" i="2"/>
  <c r="N552" i="2" s="1"/>
  <c r="M536" i="2"/>
  <c r="N536" i="2" s="1"/>
  <c r="M528" i="2"/>
  <c r="N528" i="2" s="1"/>
  <c r="M516" i="2"/>
  <c r="N516" i="2" s="1"/>
  <c r="M504" i="2"/>
  <c r="N504" i="2" s="1"/>
  <c r="M492" i="2"/>
  <c r="N492" i="2" s="1"/>
  <c r="M480" i="2"/>
  <c r="N480" i="2" s="1"/>
  <c r="M472" i="2"/>
  <c r="N472" i="2" s="1"/>
  <c r="M464" i="2"/>
  <c r="N464" i="2" s="1"/>
  <c r="M456" i="2"/>
  <c r="N456" i="2" s="1"/>
  <c r="M448" i="2"/>
  <c r="N448" i="2" s="1"/>
  <c r="M440" i="2"/>
  <c r="N440" i="2" s="1"/>
  <c r="M428" i="2"/>
  <c r="N428" i="2" s="1"/>
  <c r="M420" i="2"/>
  <c r="N420" i="2" s="1"/>
  <c r="M416" i="2"/>
  <c r="N416" i="2" s="1"/>
  <c r="M404" i="2"/>
  <c r="N404" i="2" s="1"/>
  <c r="M396" i="2"/>
  <c r="N396" i="2" s="1"/>
  <c r="M388" i="2"/>
  <c r="N388" i="2" s="1"/>
  <c r="M380" i="2"/>
  <c r="N380" i="2" s="1"/>
  <c r="M372" i="2"/>
  <c r="N372" i="2" s="1"/>
  <c r="M360" i="2"/>
  <c r="N360" i="2" s="1"/>
  <c r="M344" i="2"/>
  <c r="N344" i="2" s="1"/>
  <c r="M336" i="2"/>
  <c r="N336" i="2" s="1"/>
  <c r="M328" i="2"/>
  <c r="N328" i="2" s="1"/>
  <c r="M320" i="2"/>
  <c r="N320" i="2" s="1"/>
  <c r="M312" i="2"/>
  <c r="N312" i="2" s="1"/>
  <c r="M304" i="2"/>
  <c r="N304" i="2" s="1"/>
  <c r="M296" i="2"/>
  <c r="N296" i="2" s="1"/>
  <c r="M288" i="2"/>
  <c r="N288" i="2" s="1"/>
  <c r="M280" i="2"/>
  <c r="N280" i="2" s="1"/>
  <c r="M272" i="2"/>
  <c r="N272" i="2" s="1"/>
  <c r="M264" i="2"/>
  <c r="N264" i="2" s="1"/>
  <c r="M256" i="2"/>
  <c r="N256" i="2" s="1"/>
  <c r="M244" i="2"/>
  <c r="N244" i="2" s="1"/>
  <c r="M236" i="2"/>
  <c r="N236" i="2" s="1"/>
  <c r="M228" i="2"/>
  <c r="N228" i="2" s="1"/>
  <c r="M224" i="2"/>
  <c r="N224" i="2" s="1"/>
  <c r="M216" i="2"/>
  <c r="N216" i="2" s="1"/>
  <c r="M52" i="2"/>
  <c r="N52" i="2" s="1"/>
  <c r="M48" i="2"/>
  <c r="N48" i="2" s="1"/>
  <c r="M983" i="2"/>
  <c r="N983" i="2" s="1"/>
  <c r="M979" i="2"/>
  <c r="N979" i="2" s="1"/>
  <c r="M975" i="2"/>
  <c r="N975" i="2" s="1"/>
  <c r="M971" i="2"/>
  <c r="N971" i="2" s="1"/>
  <c r="M967" i="2"/>
  <c r="N967" i="2" s="1"/>
  <c r="M963" i="2"/>
  <c r="N963" i="2" s="1"/>
  <c r="M959" i="2"/>
  <c r="N959" i="2" s="1"/>
  <c r="M955" i="2"/>
  <c r="N955" i="2" s="1"/>
  <c r="M951" i="2"/>
  <c r="N951" i="2" s="1"/>
  <c r="M947" i="2"/>
  <c r="N947" i="2" s="1"/>
  <c r="M943" i="2"/>
  <c r="N943" i="2" s="1"/>
  <c r="M939" i="2"/>
  <c r="N939" i="2" s="1"/>
  <c r="M935" i="2"/>
  <c r="N935" i="2" s="1"/>
  <c r="M931" i="2"/>
  <c r="N931" i="2" s="1"/>
  <c r="M927" i="2"/>
  <c r="N927" i="2" s="1"/>
  <c r="M923" i="2"/>
  <c r="N923" i="2" s="1"/>
  <c r="M919" i="2"/>
  <c r="N919" i="2" s="1"/>
  <c r="M915" i="2"/>
  <c r="N915" i="2" s="1"/>
  <c r="M911" i="2"/>
  <c r="N911" i="2" s="1"/>
  <c r="M775" i="2"/>
  <c r="N775" i="2" s="1"/>
  <c r="M771" i="2"/>
  <c r="N771" i="2" s="1"/>
  <c r="M767" i="2"/>
  <c r="N767" i="2" s="1"/>
  <c r="M763" i="2"/>
  <c r="N763" i="2" s="1"/>
  <c r="M759" i="2"/>
  <c r="N759" i="2" s="1"/>
  <c r="M755" i="2"/>
  <c r="N755" i="2" s="1"/>
  <c r="M751" i="2"/>
  <c r="N751" i="2" s="1"/>
  <c r="M747" i="2"/>
  <c r="N747" i="2" s="1"/>
  <c r="M743" i="2"/>
  <c r="N743" i="2" s="1"/>
  <c r="M739" i="2"/>
  <c r="N739" i="2" s="1"/>
  <c r="M735" i="2"/>
  <c r="N735" i="2" s="1"/>
  <c r="M731" i="2"/>
  <c r="N731" i="2" s="1"/>
  <c r="M727" i="2"/>
  <c r="N727" i="2" s="1"/>
  <c r="M723" i="2"/>
  <c r="N723" i="2" s="1"/>
  <c r="M719" i="2"/>
  <c r="N719" i="2" s="1"/>
  <c r="M715" i="2"/>
  <c r="N715" i="2" s="1"/>
  <c r="M711" i="2"/>
  <c r="N711" i="2" s="1"/>
  <c r="M707" i="2"/>
  <c r="N707" i="2" s="1"/>
  <c r="M703" i="2"/>
  <c r="N703" i="2" s="1"/>
  <c r="M699" i="2"/>
  <c r="N699" i="2" s="1"/>
  <c r="M695" i="2"/>
  <c r="N695" i="2" s="1"/>
  <c r="M619" i="2"/>
  <c r="N619" i="2" s="1"/>
  <c r="M615" i="2"/>
  <c r="N615" i="2" s="1"/>
  <c r="M611" i="2"/>
  <c r="N611" i="2" s="1"/>
  <c r="M607" i="2"/>
  <c r="N607" i="2" s="1"/>
  <c r="M603" i="2"/>
  <c r="N603" i="2" s="1"/>
  <c r="M599" i="2"/>
  <c r="N599" i="2" s="1"/>
  <c r="M595" i="2"/>
  <c r="N595" i="2" s="1"/>
  <c r="M728" i="2"/>
  <c r="N728" i="2" s="1"/>
  <c r="M720" i="2"/>
  <c r="N720" i="2" s="1"/>
  <c r="M712" i="2"/>
  <c r="N712" i="2" s="1"/>
  <c r="M704" i="2"/>
  <c r="N704" i="2" s="1"/>
  <c r="M700" i="2"/>
  <c r="N700" i="2" s="1"/>
  <c r="M688" i="2"/>
  <c r="N688" i="2" s="1"/>
  <c r="M588" i="2"/>
  <c r="N588" i="2" s="1"/>
  <c r="M572" i="2"/>
  <c r="N572" i="2" s="1"/>
  <c r="M560" i="2"/>
  <c r="N560" i="2" s="1"/>
  <c r="M544" i="2"/>
  <c r="N544" i="2" s="1"/>
  <c r="M540" i="2"/>
  <c r="N540" i="2" s="1"/>
  <c r="M524" i="2"/>
  <c r="N524" i="2" s="1"/>
  <c r="M512" i="2"/>
  <c r="N512" i="2" s="1"/>
  <c r="M500" i="2"/>
  <c r="N500" i="2" s="1"/>
  <c r="M488" i="2"/>
  <c r="N488" i="2" s="1"/>
  <c r="M476" i="2"/>
  <c r="N476" i="2" s="1"/>
  <c r="M468" i="2"/>
  <c r="N468" i="2" s="1"/>
  <c r="M460" i="2"/>
  <c r="N460" i="2" s="1"/>
  <c r="M452" i="2"/>
  <c r="N452" i="2" s="1"/>
  <c r="M444" i="2"/>
  <c r="N444" i="2" s="1"/>
  <c r="M432" i="2"/>
  <c r="N432" i="2" s="1"/>
  <c r="M424" i="2"/>
  <c r="N424" i="2" s="1"/>
  <c r="M412" i="2"/>
  <c r="N412" i="2" s="1"/>
  <c r="M408" i="2"/>
  <c r="N408" i="2" s="1"/>
  <c r="M400" i="2"/>
  <c r="N400" i="2" s="1"/>
  <c r="M392" i="2"/>
  <c r="N392" i="2" s="1"/>
  <c r="M384" i="2"/>
  <c r="N384" i="2" s="1"/>
  <c r="M376" i="2"/>
  <c r="N376" i="2" s="1"/>
  <c r="M368" i="2"/>
  <c r="N368" i="2" s="1"/>
  <c r="M364" i="2"/>
  <c r="N364" i="2" s="1"/>
  <c r="M356" i="2"/>
  <c r="N356" i="2" s="1"/>
  <c r="M352" i="2"/>
  <c r="N352" i="2" s="1"/>
  <c r="M348" i="2"/>
  <c r="N348" i="2" s="1"/>
  <c r="M340" i="2"/>
  <c r="N340" i="2" s="1"/>
  <c r="M332" i="2"/>
  <c r="N332" i="2" s="1"/>
  <c r="M324" i="2"/>
  <c r="N324" i="2" s="1"/>
  <c r="M316" i="2"/>
  <c r="N316" i="2" s="1"/>
  <c r="M308" i="2"/>
  <c r="N308" i="2" s="1"/>
  <c r="M300" i="2"/>
  <c r="N300" i="2" s="1"/>
  <c r="M292" i="2"/>
  <c r="N292" i="2" s="1"/>
  <c r="M284" i="2"/>
  <c r="N284" i="2" s="1"/>
  <c r="M276" i="2"/>
  <c r="N276" i="2" s="1"/>
  <c r="M268" i="2"/>
  <c r="N268" i="2" s="1"/>
  <c r="M260" i="2"/>
  <c r="N260" i="2" s="1"/>
  <c r="M252" i="2"/>
  <c r="N252" i="2" s="1"/>
  <c r="M248" i="2"/>
  <c r="N248" i="2" s="1"/>
  <c r="M240" i="2"/>
  <c r="N240" i="2" s="1"/>
  <c r="M232" i="2"/>
  <c r="N232" i="2" s="1"/>
  <c r="M220" i="2"/>
  <c r="N220" i="2" s="1"/>
  <c r="M212" i="2"/>
  <c r="N212" i="2" s="1"/>
  <c r="M56" i="2"/>
  <c r="N56" i="2" s="1"/>
  <c r="M591" i="2"/>
  <c r="N591" i="2" s="1"/>
  <c r="M587" i="2"/>
  <c r="N587" i="2" s="1"/>
  <c r="M583" i="2"/>
  <c r="N583" i="2" s="1"/>
  <c r="M579" i="2"/>
  <c r="N579" i="2" s="1"/>
  <c r="M575" i="2"/>
  <c r="N575" i="2" s="1"/>
  <c r="M571" i="2"/>
  <c r="N571" i="2" s="1"/>
  <c r="M567" i="2"/>
  <c r="N567" i="2" s="1"/>
  <c r="M563" i="2"/>
  <c r="N563" i="2" s="1"/>
  <c r="M559" i="2"/>
  <c r="N559" i="2" s="1"/>
  <c r="M555" i="2"/>
  <c r="N555" i="2" s="1"/>
  <c r="M551" i="2"/>
  <c r="N551" i="2" s="1"/>
  <c r="M547" i="2"/>
  <c r="N547" i="2" s="1"/>
  <c r="M543" i="2"/>
  <c r="N543" i="2" s="1"/>
  <c r="M539" i="2"/>
  <c r="N539" i="2" s="1"/>
  <c r="M535" i="2"/>
  <c r="N535" i="2" s="1"/>
  <c r="M531" i="2"/>
  <c r="N531" i="2" s="1"/>
  <c r="M527" i="2"/>
  <c r="N527" i="2" s="1"/>
  <c r="M523" i="2"/>
  <c r="N523" i="2" s="1"/>
  <c r="M519" i="2"/>
  <c r="N519" i="2" s="1"/>
  <c r="M515" i="2"/>
  <c r="N515" i="2" s="1"/>
  <c r="M511" i="2"/>
  <c r="N511" i="2" s="1"/>
  <c r="M507" i="2"/>
  <c r="N507" i="2" s="1"/>
  <c r="M503" i="2"/>
  <c r="N503" i="2" s="1"/>
  <c r="M499" i="2"/>
  <c r="N499" i="2" s="1"/>
  <c r="M495" i="2"/>
  <c r="N495" i="2" s="1"/>
  <c r="M491" i="2"/>
  <c r="N491" i="2" s="1"/>
  <c r="M487" i="2"/>
  <c r="N487" i="2" s="1"/>
  <c r="M483" i="2"/>
  <c r="N483" i="2" s="1"/>
  <c r="M479" i="2"/>
  <c r="N479" i="2" s="1"/>
  <c r="M475" i="2"/>
  <c r="N475" i="2" s="1"/>
  <c r="M471" i="2"/>
  <c r="N471" i="2" s="1"/>
  <c r="M467" i="2"/>
  <c r="N467" i="2" s="1"/>
  <c r="M463" i="2"/>
  <c r="N463" i="2" s="1"/>
  <c r="M459" i="2"/>
  <c r="N459" i="2" s="1"/>
  <c r="M455" i="2"/>
  <c r="N455" i="2" s="1"/>
  <c r="M451" i="2"/>
  <c r="N451" i="2" s="1"/>
  <c r="M447" i="2"/>
  <c r="N447" i="2" s="1"/>
  <c r="M443" i="2"/>
  <c r="N443" i="2" s="1"/>
  <c r="M439" i="2"/>
  <c r="N439" i="2" s="1"/>
  <c r="M435" i="2"/>
  <c r="N435" i="2" s="1"/>
  <c r="M431" i="2"/>
  <c r="N431" i="2" s="1"/>
  <c r="M427" i="2"/>
  <c r="N427" i="2" s="1"/>
  <c r="M423" i="2"/>
  <c r="N423" i="2" s="1"/>
  <c r="M419" i="2"/>
  <c r="N419" i="2" s="1"/>
  <c r="M415" i="2"/>
  <c r="N415" i="2" s="1"/>
  <c r="M411" i="2"/>
  <c r="N411" i="2" s="1"/>
  <c r="M407" i="2"/>
  <c r="N407" i="2" s="1"/>
  <c r="M403" i="2"/>
  <c r="N403" i="2" s="1"/>
  <c r="M399" i="2"/>
  <c r="N399" i="2" s="1"/>
  <c r="M395" i="2"/>
  <c r="N395" i="2" s="1"/>
  <c r="M391" i="2"/>
  <c r="N391" i="2" s="1"/>
  <c r="M387" i="2"/>
  <c r="N387" i="2" s="1"/>
  <c r="M383" i="2"/>
  <c r="N383" i="2" s="1"/>
  <c r="M379" i="2"/>
  <c r="N379" i="2" s="1"/>
  <c r="M375" i="2"/>
  <c r="N375" i="2" s="1"/>
  <c r="M371" i="2"/>
  <c r="N371" i="2" s="1"/>
  <c r="M367" i="2"/>
  <c r="N367" i="2" s="1"/>
  <c r="M363" i="2"/>
  <c r="N363" i="2" s="1"/>
  <c r="M155" i="2"/>
  <c r="N155" i="2" s="1"/>
  <c r="M151" i="2"/>
  <c r="N151" i="2" s="1"/>
  <c r="M147" i="2"/>
  <c r="N147" i="2" s="1"/>
  <c r="M143" i="2"/>
  <c r="N143" i="2" s="1"/>
  <c r="M139" i="2"/>
  <c r="N139" i="2" s="1"/>
  <c r="M135" i="2"/>
  <c r="N135" i="2" s="1"/>
  <c r="M131" i="2"/>
  <c r="N131" i="2" s="1"/>
  <c r="M127" i="2"/>
  <c r="N127" i="2" s="1"/>
  <c r="M123" i="2"/>
  <c r="N123" i="2" s="1"/>
  <c r="M119" i="2"/>
  <c r="N119" i="2" s="1"/>
  <c r="M115" i="2"/>
  <c r="N115" i="2" s="1"/>
  <c r="M111" i="2"/>
  <c r="N111" i="2" s="1"/>
  <c r="M107" i="2"/>
  <c r="N107" i="2" s="1"/>
  <c r="M103" i="2"/>
  <c r="N103" i="2" s="1"/>
  <c r="M99" i="2"/>
  <c r="N99" i="2" s="1"/>
  <c r="M95" i="2"/>
  <c r="N95" i="2" s="1"/>
  <c r="M91" i="2"/>
  <c r="N91" i="2" s="1"/>
  <c r="M87" i="2"/>
  <c r="N87" i="2" s="1"/>
  <c r="M83" i="2"/>
  <c r="N83" i="2" s="1"/>
  <c r="M79" i="2"/>
  <c r="N79" i="2" s="1"/>
  <c r="M75" i="2"/>
  <c r="N75" i="2" s="1"/>
  <c r="M71" i="2"/>
  <c r="N71" i="2" s="1"/>
  <c r="M67" i="2"/>
  <c r="N67" i="2" s="1"/>
  <c r="M63" i="2"/>
  <c r="N63" i="2" s="1"/>
  <c r="M59" i="2"/>
  <c r="N59" i="2" s="1"/>
  <c r="M55" i="2"/>
  <c r="N55" i="2" s="1"/>
  <c r="M51" i="2"/>
  <c r="N51" i="2" s="1"/>
  <c r="M984" i="2"/>
  <c r="N984" i="2" s="1"/>
  <c r="M981" i="2"/>
  <c r="N981" i="2" s="1"/>
  <c r="M977" i="2"/>
  <c r="N977" i="2" s="1"/>
  <c r="M973" i="2"/>
  <c r="N973" i="2" s="1"/>
  <c r="M969" i="2"/>
  <c r="N969" i="2" s="1"/>
  <c r="M965" i="2"/>
  <c r="N965" i="2" s="1"/>
  <c r="M961" i="2"/>
  <c r="N961" i="2" s="1"/>
  <c r="M957" i="2"/>
  <c r="N957" i="2" s="1"/>
  <c r="M953" i="2"/>
  <c r="N953" i="2" s="1"/>
  <c r="M949" i="2"/>
  <c r="N949" i="2" s="1"/>
  <c r="M945" i="2"/>
  <c r="N945" i="2" s="1"/>
  <c r="M941" i="2"/>
  <c r="N941" i="2" s="1"/>
  <c r="M937" i="2"/>
  <c r="N937" i="2" s="1"/>
  <c r="M933" i="2"/>
  <c r="N933" i="2" s="1"/>
  <c r="M929" i="2"/>
  <c r="N929" i="2" s="1"/>
  <c r="M925" i="2"/>
  <c r="N925" i="2" s="1"/>
  <c r="M921" i="2"/>
  <c r="N921" i="2" s="1"/>
  <c r="M917" i="2"/>
  <c r="N917" i="2" s="1"/>
  <c r="M913" i="2"/>
  <c r="N913" i="2" s="1"/>
  <c r="M909" i="2"/>
  <c r="N909" i="2" s="1"/>
  <c r="M906" i="2"/>
  <c r="N906" i="2" s="1"/>
  <c r="M902" i="2"/>
  <c r="N902" i="2" s="1"/>
  <c r="M898" i="2"/>
  <c r="N898" i="2" s="1"/>
  <c r="M894" i="2"/>
  <c r="N894" i="2" s="1"/>
  <c r="M890" i="2"/>
  <c r="N890" i="2" s="1"/>
  <c r="M886" i="2"/>
  <c r="N886" i="2" s="1"/>
  <c r="M883" i="2"/>
  <c r="N883" i="2" s="1"/>
  <c r="M879" i="2"/>
  <c r="N879" i="2" s="1"/>
  <c r="M875" i="2"/>
  <c r="N875" i="2" s="1"/>
  <c r="M871" i="2"/>
  <c r="N871" i="2" s="1"/>
  <c r="M867" i="2"/>
  <c r="N867" i="2" s="1"/>
  <c r="M863" i="2"/>
  <c r="N863" i="2" s="1"/>
  <c r="M859" i="2"/>
  <c r="N859" i="2" s="1"/>
  <c r="M855" i="2"/>
  <c r="N855" i="2" s="1"/>
  <c r="M851" i="2"/>
  <c r="N851" i="2" s="1"/>
  <c r="M847" i="2"/>
  <c r="N847" i="2" s="1"/>
  <c r="M843" i="2"/>
  <c r="N843" i="2" s="1"/>
  <c r="M839" i="2"/>
  <c r="N839" i="2" s="1"/>
  <c r="M835" i="2"/>
  <c r="N835" i="2" s="1"/>
  <c r="M831" i="2"/>
  <c r="N831" i="2" s="1"/>
  <c r="M827" i="2"/>
  <c r="N827" i="2" s="1"/>
  <c r="M823" i="2"/>
  <c r="N823" i="2" s="1"/>
  <c r="M819" i="2"/>
  <c r="N819" i="2" s="1"/>
  <c r="M815" i="2"/>
  <c r="N815" i="2" s="1"/>
  <c r="M811" i="2"/>
  <c r="N811" i="2" s="1"/>
  <c r="M807" i="2"/>
  <c r="N807" i="2" s="1"/>
  <c r="M803" i="2"/>
  <c r="N803" i="2" s="1"/>
  <c r="M799" i="2"/>
  <c r="N799" i="2" s="1"/>
  <c r="M795" i="2"/>
  <c r="N795" i="2" s="1"/>
  <c r="M791" i="2"/>
  <c r="N791" i="2" s="1"/>
  <c r="M787" i="2"/>
  <c r="N787" i="2" s="1"/>
  <c r="M783" i="2"/>
  <c r="N783" i="2" s="1"/>
  <c r="M779" i="2"/>
  <c r="N779" i="2" s="1"/>
  <c r="M776" i="2"/>
  <c r="N776" i="2" s="1"/>
  <c r="M772" i="2"/>
  <c r="N772" i="2" s="1"/>
  <c r="M768" i="2"/>
  <c r="N768" i="2" s="1"/>
  <c r="M764" i="2"/>
  <c r="N764" i="2" s="1"/>
  <c r="M760" i="2"/>
  <c r="N760" i="2" s="1"/>
  <c r="M756" i="2"/>
  <c r="N756" i="2" s="1"/>
  <c r="M752" i="2"/>
  <c r="N752" i="2" s="1"/>
  <c r="M748" i="2"/>
  <c r="N748" i="2" s="1"/>
  <c r="M744" i="2"/>
  <c r="N744" i="2" s="1"/>
  <c r="M740" i="2"/>
  <c r="N740" i="2" s="1"/>
  <c r="M733" i="2"/>
  <c r="N733" i="2" s="1"/>
  <c r="M729" i="2"/>
  <c r="N729" i="2" s="1"/>
  <c r="M725" i="2"/>
  <c r="N725" i="2" s="1"/>
  <c r="M721" i="2"/>
  <c r="N721" i="2" s="1"/>
  <c r="M717" i="2"/>
  <c r="N717" i="2" s="1"/>
  <c r="M713" i="2"/>
  <c r="N713" i="2" s="1"/>
  <c r="M709" i="2"/>
  <c r="N709" i="2" s="1"/>
  <c r="M705" i="2"/>
  <c r="N705" i="2" s="1"/>
  <c r="M701" i="2"/>
  <c r="N701" i="2" s="1"/>
  <c r="M697" i="2"/>
  <c r="N697" i="2" s="1"/>
  <c r="M690" i="2"/>
  <c r="N690" i="2" s="1"/>
  <c r="M686" i="2"/>
  <c r="N686" i="2" s="1"/>
  <c r="M683" i="2"/>
  <c r="N683" i="2" s="1"/>
  <c r="M679" i="2"/>
  <c r="N679" i="2" s="1"/>
  <c r="M675" i="2"/>
  <c r="N675" i="2" s="1"/>
  <c r="M671" i="2"/>
  <c r="N671" i="2" s="1"/>
  <c r="M667" i="2"/>
  <c r="N667" i="2" s="1"/>
  <c r="M663" i="2"/>
  <c r="N663" i="2" s="1"/>
  <c r="M659" i="2"/>
  <c r="N659" i="2" s="1"/>
  <c r="M655" i="2"/>
  <c r="N655" i="2" s="1"/>
  <c r="M651" i="2"/>
  <c r="N651" i="2" s="1"/>
  <c r="M647" i="2"/>
  <c r="N647" i="2" s="1"/>
  <c r="M643" i="2"/>
  <c r="N643" i="2" s="1"/>
  <c r="M639" i="2"/>
  <c r="N639" i="2" s="1"/>
  <c r="M635" i="2"/>
  <c r="N635" i="2" s="1"/>
  <c r="M631" i="2"/>
  <c r="N631" i="2" s="1"/>
  <c r="M627" i="2"/>
  <c r="N627" i="2" s="1"/>
  <c r="M623" i="2"/>
  <c r="N623" i="2" s="1"/>
  <c r="M620" i="2"/>
  <c r="N620" i="2" s="1"/>
  <c r="M616" i="2"/>
  <c r="N616" i="2" s="1"/>
  <c r="M612" i="2"/>
  <c r="N612" i="2" s="1"/>
  <c r="M608" i="2"/>
  <c r="N608" i="2" s="1"/>
  <c r="M604" i="2"/>
  <c r="N604" i="2" s="1"/>
  <c r="M600" i="2"/>
  <c r="N600" i="2" s="1"/>
  <c r="M596" i="2"/>
  <c r="N596" i="2" s="1"/>
  <c r="M593" i="2"/>
  <c r="N593" i="2" s="1"/>
  <c r="M589" i="2"/>
  <c r="N589" i="2" s="1"/>
  <c r="M585" i="2"/>
  <c r="N585" i="2" s="1"/>
  <c r="M581" i="2"/>
  <c r="N581" i="2" s="1"/>
  <c r="M577" i="2"/>
  <c r="N577" i="2" s="1"/>
  <c r="M573" i="2"/>
  <c r="N573" i="2" s="1"/>
  <c r="M569" i="2"/>
  <c r="N569" i="2" s="1"/>
  <c r="M565" i="2"/>
  <c r="N565" i="2" s="1"/>
  <c r="M561" i="2"/>
  <c r="N561" i="2" s="1"/>
  <c r="M557" i="2"/>
  <c r="N557" i="2" s="1"/>
  <c r="M553" i="2"/>
  <c r="N553" i="2" s="1"/>
  <c r="M549" i="2"/>
  <c r="N549" i="2" s="1"/>
  <c r="M545" i="2"/>
  <c r="N545" i="2" s="1"/>
  <c r="M541" i="2"/>
  <c r="N541" i="2" s="1"/>
  <c r="M537" i="2"/>
  <c r="N537" i="2" s="1"/>
  <c r="M533" i="2"/>
  <c r="N533" i="2" s="1"/>
  <c r="M529" i="2"/>
  <c r="N529" i="2" s="1"/>
  <c r="M525" i="2"/>
  <c r="N525" i="2" s="1"/>
  <c r="M521" i="2"/>
  <c r="N521" i="2" s="1"/>
  <c r="M517" i="2"/>
  <c r="N517" i="2" s="1"/>
  <c r="M513" i="2"/>
  <c r="N513" i="2" s="1"/>
  <c r="M509" i="2"/>
  <c r="N509" i="2" s="1"/>
  <c r="M505" i="2"/>
  <c r="N505" i="2" s="1"/>
  <c r="M501" i="2"/>
  <c r="N501" i="2" s="1"/>
  <c r="M497" i="2"/>
  <c r="N497" i="2" s="1"/>
  <c r="M493" i="2"/>
  <c r="N493" i="2" s="1"/>
  <c r="M489" i="2"/>
  <c r="N489" i="2" s="1"/>
  <c r="M485" i="2"/>
  <c r="N485" i="2" s="1"/>
  <c r="M481" i="2"/>
  <c r="N481" i="2" s="1"/>
  <c r="M477" i="2"/>
  <c r="N477" i="2" s="1"/>
  <c r="M473" i="2"/>
  <c r="N473" i="2" s="1"/>
  <c r="M469" i="2"/>
  <c r="N469" i="2" s="1"/>
  <c r="M465" i="2"/>
  <c r="N465" i="2" s="1"/>
  <c r="M461" i="2"/>
  <c r="N461" i="2" s="1"/>
  <c r="M457" i="2"/>
  <c r="N457" i="2" s="1"/>
  <c r="M453" i="2"/>
  <c r="N453" i="2" s="1"/>
  <c r="M449" i="2"/>
  <c r="N449" i="2" s="1"/>
  <c r="M445" i="2"/>
  <c r="N445" i="2" s="1"/>
  <c r="M441" i="2"/>
  <c r="N441" i="2" s="1"/>
  <c r="M437" i="2"/>
  <c r="N437" i="2" s="1"/>
  <c r="M433" i="2"/>
  <c r="N433" i="2" s="1"/>
  <c r="M429" i="2"/>
  <c r="N429" i="2" s="1"/>
  <c r="M425" i="2"/>
  <c r="N425" i="2" s="1"/>
  <c r="M421" i="2"/>
  <c r="N421" i="2" s="1"/>
  <c r="M417" i="2"/>
  <c r="N417" i="2" s="1"/>
  <c r="M413" i="2"/>
  <c r="N413" i="2" s="1"/>
  <c r="M409" i="2"/>
  <c r="N409" i="2" s="1"/>
  <c r="M405" i="2"/>
  <c r="N405" i="2" s="1"/>
  <c r="M401" i="2"/>
  <c r="N401" i="2" s="1"/>
  <c r="M397" i="2"/>
  <c r="N397" i="2" s="1"/>
  <c r="M393" i="2"/>
  <c r="N393" i="2" s="1"/>
  <c r="M389" i="2"/>
  <c r="N389" i="2" s="1"/>
  <c r="M385" i="2"/>
  <c r="N385" i="2" s="1"/>
  <c r="M381" i="2"/>
  <c r="N381" i="2" s="1"/>
  <c r="M377" i="2"/>
  <c r="N377" i="2" s="1"/>
  <c r="M373" i="2"/>
  <c r="N373" i="2" s="1"/>
  <c r="M369" i="2"/>
  <c r="N369" i="2" s="1"/>
  <c r="M365" i="2"/>
  <c r="N365" i="2" s="1"/>
  <c r="M362" i="2"/>
  <c r="N362" i="2" s="1"/>
  <c r="M358" i="2"/>
  <c r="N358" i="2" s="1"/>
  <c r="M354" i="2"/>
  <c r="N354" i="2" s="1"/>
  <c r="M350" i="2"/>
  <c r="N350" i="2" s="1"/>
  <c r="M346" i="2"/>
  <c r="N346" i="2" s="1"/>
  <c r="M342" i="2"/>
  <c r="N342" i="2" s="1"/>
  <c r="M338" i="2"/>
  <c r="N338" i="2" s="1"/>
  <c r="M334" i="2"/>
  <c r="N334" i="2" s="1"/>
  <c r="M330" i="2"/>
  <c r="N330" i="2" s="1"/>
  <c r="M326" i="2"/>
  <c r="N326" i="2" s="1"/>
  <c r="M322" i="2"/>
  <c r="N322" i="2" s="1"/>
  <c r="M318" i="2"/>
  <c r="N318" i="2" s="1"/>
  <c r="M314" i="2"/>
  <c r="N314" i="2" s="1"/>
  <c r="M310" i="2"/>
  <c r="N310" i="2" s="1"/>
  <c r="M306" i="2"/>
  <c r="N306" i="2" s="1"/>
  <c r="M302" i="2"/>
  <c r="N302" i="2" s="1"/>
  <c r="M298" i="2"/>
  <c r="N298" i="2" s="1"/>
  <c r="M294" i="2"/>
  <c r="N294" i="2" s="1"/>
  <c r="M290" i="2"/>
  <c r="N290" i="2" s="1"/>
  <c r="M286" i="2"/>
  <c r="N286" i="2" s="1"/>
  <c r="M282" i="2"/>
  <c r="N282" i="2" s="1"/>
  <c r="M278" i="2"/>
  <c r="N278" i="2" s="1"/>
  <c r="M274" i="2"/>
  <c r="N274" i="2" s="1"/>
  <c r="M270" i="2"/>
  <c r="N270" i="2" s="1"/>
  <c r="M266" i="2"/>
  <c r="N266" i="2" s="1"/>
  <c r="M262" i="2"/>
  <c r="N262" i="2" s="1"/>
  <c r="M258" i="2"/>
  <c r="N258" i="2" s="1"/>
  <c r="M254" i="2"/>
  <c r="N254" i="2" s="1"/>
  <c r="M250" i="2"/>
  <c r="N250" i="2" s="1"/>
  <c r="M246" i="2"/>
  <c r="N246" i="2" s="1"/>
  <c r="M242" i="2"/>
  <c r="N242" i="2" s="1"/>
  <c r="M238" i="2"/>
  <c r="N238" i="2" s="1"/>
  <c r="M234" i="2"/>
  <c r="N234" i="2" s="1"/>
  <c r="M230" i="2"/>
  <c r="N230" i="2" s="1"/>
  <c r="M226" i="2"/>
  <c r="N226" i="2" s="1"/>
  <c r="M222" i="2"/>
  <c r="N222" i="2" s="1"/>
  <c r="M218" i="2"/>
  <c r="N218" i="2" s="1"/>
  <c r="M214" i="2"/>
  <c r="N214" i="2" s="1"/>
  <c r="M210" i="2"/>
  <c r="N210" i="2" s="1"/>
  <c r="M207" i="2"/>
  <c r="N207" i="2" s="1"/>
  <c r="M203" i="2"/>
  <c r="N203" i="2" s="1"/>
  <c r="M199" i="2"/>
  <c r="N199" i="2" s="1"/>
  <c r="M195" i="2"/>
  <c r="N195" i="2" s="1"/>
  <c r="M191" i="2"/>
  <c r="N191" i="2" s="1"/>
  <c r="M187" i="2"/>
  <c r="N187" i="2" s="1"/>
  <c r="M183" i="2"/>
  <c r="N183" i="2" s="1"/>
  <c r="M179" i="2"/>
  <c r="N179" i="2" s="1"/>
  <c r="M175" i="2"/>
  <c r="N175" i="2" s="1"/>
  <c r="M171" i="2"/>
  <c r="N171" i="2" s="1"/>
  <c r="M167" i="2"/>
  <c r="N167" i="2" s="1"/>
  <c r="M163" i="2"/>
  <c r="N163" i="2" s="1"/>
  <c r="M159" i="2"/>
  <c r="N159" i="2" s="1"/>
  <c r="M156" i="2"/>
  <c r="N156" i="2" s="1"/>
  <c r="M152" i="2"/>
  <c r="N152" i="2" s="1"/>
  <c r="M148" i="2"/>
  <c r="N148" i="2" s="1"/>
  <c r="M144" i="2"/>
  <c r="N144" i="2" s="1"/>
  <c r="M140" i="2"/>
  <c r="N140" i="2" s="1"/>
  <c r="M136" i="2"/>
  <c r="N136" i="2" s="1"/>
  <c r="M132" i="2"/>
  <c r="N132" i="2" s="1"/>
  <c r="M128" i="2"/>
  <c r="N128" i="2" s="1"/>
  <c r="M124" i="2"/>
  <c r="N124" i="2" s="1"/>
  <c r="M120" i="2"/>
  <c r="N120" i="2" s="1"/>
  <c r="M116" i="2"/>
  <c r="N116" i="2" s="1"/>
  <c r="M112" i="2"/>
  <c r="N112" i="2" s="1"/>
  <c r="M108" i="2"/>
  <c r="N108" i="2" s="1"/>
  <c r="M104" i="2"/>
  <c r="N104" i="2" s="1"/>
  <c r="M100" i="2"/>
  <c r="N100" i="2" s="1"/>
  <c r="M96" i="2"/>
  <c r="N96" i="2" s="1"/>
  <c r="M92" i="2"/>
  <c r="N92" i="2" s="1"/>
  <c r="M88" i="2"/>
  <c r="N88" i="2" s="1"/>
  <c r="M84" i="2"/>
  <c r="N84" i="2" s="1"/>
  <c r="M80" i="2"/>
  <c r="N80" i="2" s="1"/>
  <c r="M76" i="2"/>
  <c r="N76" i="2" s="1"/>
  <c r="M72" i="2"/>
  <c r="N72" i="2" s="1"/>
  <c r="M68" i="2"/>
  <c r="N68" i="2" s="1"/>
  <c r="M64" i="2"/>
  <c r="N64" i="2" s="1"/>
  <c r="M60" i="2"/>
  <c r="N60" i="2" s="1"/>
  <c r="M57" i="2"/>
  <c r="N57" i="2" s="1"/>
  <c r="M53" i="2"/>
  <c r="N53" i="2" s="1"/>
  <c r="M50" i="2"/>
  <c r="N50" i="2" s="1"/>
  <c r="M47" i="2"/>
  <c r="N47" i="2" s="1"/>
  <c r="M43" i="2"/>
  <c r="N43" i="2" s="1"/>
  <c r="M39" i="2"/>
  <c r="N39" i="2" s="1"/>
  <c r="M34" i="2"/>
  <c r="N34" i="2" s="1"/>
  <c r="M30" i="2"/>
  <c r="N30" i="2" s="1"/>
  <c r="M26" i="2"/>
  <c r="N26" i="2" s="1"/>
  <c r="M22" i="2"/>
  <c r="N22" i="2" s="1"/>
  <c r="M18" i="2"/>
  <c r="N18" i="2" s="1"/>
  <c r="M14" i="2"/>
  <c r="N14" i="2" s="1"/>
  <c r="M10" i="2"/>
  <c r="N10" i="2" s="1"/>
  <c r="M6" i="2"/>
  <c r="N6" i="2" s="1"/>
  <c r="I5" i="2"/>
  <c r="M985" i="2"/>
  <c r="N985" i="2" s="1"/>
  <c r="M982" i="2"/>
  <c r="N982" i="2" s="1"/>
  <c r="M978" i="2"/>
  <c r="N978" i="2" s="1"/>
  <c r="M974" i="2"/>
  <c r="N974" i="2" s="1"/>
  <c r="M970" i="2"/>
  <c r="N970" i="2" s="1"/>
  <c r="M966" i="2"/>
  <c r="N966" i="2" s="1"/>
  <c r="M962" i="2"/>
  <c r="N962" i="2" s="1"/>
  <c r="M958" i="2"/>
  <c r="N958" i="2" s="1"/>
  <c r="M954" i="2"/>
  <c r="N954" i="2" s="1"/>
  <c r="M950" i="2"/>
  <c r="N950" i="2" s="1"/>
  <c r="M946" i="2"/>
  <c r="N946" i="2" s="1"/>
  <c r="M942" i="2"/>
  <c r="N942" i="2" s="1"/>
  <c r="M938" i="2"/>
  <c r="N938" i="2" s="1"/>
  <c r="M934" i="2"/>
  <c r="N934" i="2" s="1"/>
  <c r="M930" i="2"/>
  <c r="N930" i="2" s="1"/>
  <c r="M926" i="2"/>
  <c r="N926" i="2" s="1"/>
  <c r="M922" i="2"/>
  <c r="N922" i="2" s="1"/>
  <c r="M918" i="2"/>
  <c r="N918" i="2" s="1"/>
  <c r="M914" i="2"/>
  <c r="N914" i="2" s="1"/>
  <c r="M910" i="2"/>
  <c r="N910" i="2" s="1"/>
  <c r="M907" i="2"/>
  <c r="N907" i="2" s="1"/>
  <c r="M903" i="2"/>
  <c r="N903" i="2" s="1"/>
  <c r="M899" i="2"/>
  <c r="N899" i="2" s="1"/>
  <c r="M895" i="2"/>
  <c r="N895" i="2" s="1"/>
  <c r="M891" i="2"/>
  <c r="N891" i="2" s="1"/>
  <c r="M887" i="2"/>
  <c r="N887" i="2" s="1"/>
  <c r="M884" i="2"/>
  <c r="N884" i="2" s="1"/>
  <c r="M880" i="2"/>
  <c r="N880" i="2" s="1"/>
  <c r="M876" i="2"/>
  <c r="N876" i="2" s="1"/>
  <c r="M872" i="2"/>
  <c r="N872" i="2" s="1"/>
  <c r="M868" i="2"/>
  <c r="N868" i="2" s="1"/>
  <c r="M864" i="2"/>
  <c r="N864" i="2" s="1"/>
  <c r="M860" i="2"/>
  <c r="N860" i="2" s="1"/>
  <c r="M856" i="2"/>
  <c r="N856" i="2" s="1"/>
  <c r="M852" i="2"/>
  <c r="N852" i="2" s="1"/>
  <c r="M848" i="2"/>
  <c r="N848" i="2" s="1"/>
  <c r="M844" i="2"/>
  <c r="N844" i="2" s="1"/>
  <c r="M840" i="2"/>
  <c r="N840" i="2" s="1"/>
  <c r="M836" i="2"/>
  <c r="N836" i="2" s="1"/>
  <c r="M832" i="2"/>
  <c r="N832" i="2" s="1"/>
  <c r="M828" i="2"/>
  <c r="N828" i="2" s="1"/>
  <c r="M824" i="2"/>
  <c r="N824" i="2" s="1"/>
  <c r="M820" i="2"/>
  <c r="N820" i="2" s="1"/>
  <c r="M816" i="2"/>
  <c r="N816" i="2" s="1"/>
  <c r="M812" i="2"/>
  <c r="N812" i="2" s="1"/>
  <c r="M808" i="2"/>
  <c r="N808" i="2" s="1"/>
  <c r="M804" i="2"/>
  <c r="N804" i="2" s="1"/>
  <c r="M800" i="2"/>
  <c r="N800" i="2" s="1"/>
  <c r="M796" i="2"/>
  <c r="N796" i="2" s="1"/>
  <c r="M792" i="2"/>
  <c r="N792" i="2" s="1"/>
  <c r="M788" i="2"/>
  <c r="N788" i="2" s="1"/>
  <c r="M784" i="2"/>
  <c r="N784" i="2" s="1"/>
  <c r="M780" i="2"/>
  <c r="N780" i="2" s="1"/>
  <c r="M777" i="2"/>
  <c r="N777" i="2" s="1"/>
  <c r="M773" i="2"/>
  <c r="N773" i="2" s="1"/>
  <c r="M769" i="2"/>
  <c r="N769" i="2" s="1"/>
  <c r="M765" i="2"/>
  <c r="N765" i="2" s="1"/>
  <c r="M761" i="2"/>
  <c r="N761" i="2" s="1"/>
  <c r="M757" i="2"/>
  <c r="N757" i="2" s="1"/>
  <c r="M753" i="2"/>
  <c r="N753" i="2" s="1"/>
  <c r="M749" i="2"/>
  <c r="N749" i="2" s="1"/>
  <c r="M745" i="2"/>
  <c r="N745" i="2" s="1"/>
  <c r="M741" i="2"/>
  <c r="N741" i="2" s="1"/>
  <c r="M737" i="2"/>
  <c r="N737" i="2" s="1"/>
  <c r="M734" i="2"/>
  <c r="N734" i="2" s="1"/>
  <c r="M730" i="2"/>
  <c r="N730" i="2" s="1"/>
  <c r="M726" i="2"/>
  <c r="N726" i="2" s="1"/>
  <c r="M722" i="2"/>
  <c r="N722" i="2" s="1"/>
  <c r="M718" i="2"/>
  <c r="N718" i="2" s="1"/>
  <c r="M714" i="2"/>
  <c r="N714" i="2" s="1"/>
  <c r="M710" i="2"/>
  <c r="N710" i="2" s="1"/>
  <c r="M706" i="2"/>
  <c r="N706" i="2" s="1"/>
  <c r="M702" i="2"/>
  <c r="N702" i="2" s="1"/>
  <c r="M698" i="2"/>
  <c r="N698" i="2" s="1"/>
  <c r="M694" i="2"/>
  <c r="N694" i="2" s="1"/>
  <c r="M691" i="2"/>
  <c r="N691" i="2" s="1"/>
  <c r="M687" i="2"/>
  <c r="N687" i="2" s="1"/>
  <c r="M684" i="2"/>
  <c r="N684" i="2" s="1"/>
  <c r="M680" i="2"/>
  <c r="N680" i="2" s="1"/>
  <c r="M676" i="2"/>
  <c r="N676" i="2" s="1"/>
  <c r="M672" i="2"/>
  <c r="N672" i="2" s="1"/>
  <c r="M668" i="2"/>
  <c r="N668" i="2" s="1"/>
  <c r="M664" i="2"/>
  <c r="N664" i="2" s="1"/>
  <c r="M660" i="2"/>
  <c r="N660" i="2" s="1"/>
  <c r="M656" i="2"/>
  <c r="N656" i="2" s="1"/>
  <c r="M652" i="2"/>
  <c r="N652" i="2" s="1"/>
  <c r="M648" i="2"/>
  <c r="N648" i="2" s="1"/>
  <c r="M644" i="2"/>
  <c r="N644" i="2" s="1"/>
  <c r="M640" i="2"/>
  <c r="N640" i="2" s="1"/>
  <c r="M636" i="2"/>
  <c r="N636" i="2" s="1"/>
  <c r="M632" i="2"/>
  <c r="N632" i="2" s="1"/>
  <c r="M628" i="2"/>
  <c r="N628" i="2" s="1"/>
  <c r="M624" i="2"/>
  <c r="N624" i="2" s="1"/>
  <c r="M621" i="2"/>
  <c r="N621" i="2" s="1"/>
  <c r="M617" i="2"/>
  <c r="N617" i="2" s="1"/>
  <c r="M613" i="2"/>
  <c r="N613" i="2" s="1"/>
  <c r="M609" i="2"/>
  <c r="N609" i="2" s="1"/>
  <c r="M605" i="2"/>
  <c r="N605" i="2" s="1"/>
  <c r="M601" i="2"/>
  <c r="N601" i="2" s="1"/>
  <c r="M597" i="2"/>
  <c r="N597" i="2" s="1"/>
  <c r="M590" i="2"/>
  <c r="N590" i="2" s="1"/>
  <c r="M586" i="2"/>
  <c r="N586" i="2" s="1"/>
  <c r="M582" i="2"/>
  <c r="N582" i="2" s="1"/>
  <c r="M578" i="2"/>
  <c r="N578" i="2" s="1"/>
  <c r="M574" i="2"/>
  <c r="N574" i="2" s="1"/>
  <c r="M570" i="2"/>
  <c r="N570" i="2" s="1"/>
  <c r="M566" i="2"/>
  <c r="N566" i="2" s="1"/>
  <c r="M562" i="2"/>
  <c r="N562" i="2" s="1"/>
  <c r="M558" i="2"/>
  <c r="N558" i="2" s="1"/>
  <c r="M554" i="2"/>
  <c r="N554" i="2" s="1"/>
  <c r="M550" i="2"/>
  <c r="N550" i="2" s="1"/>
  <c r="M546" i="2"/>
  <c r="N546" i="2" s="1"/>
  <c r="M542" i="2"/>
  <c r="N542" i="2" s="1"/>
  <c r="M538" i="2"/>
  <c r="N538" i="2" s="1"/>
  <c r="M534" i="2"/>
  <c r="N534" i="2" s="1"/>
  <c r="M530" i="2"/>
  <c r="N530" i="2" s="1"/>
  <c r="M526" i="2"/>
  <c r="N526" i="2" s="1"/>
  <c r="M522" i="2"/>
  <c r="N522" i="2" s="1"/>
  <c r="M518" i="2"/>
  <c r="N518" i="2" s="1"/>
  <c r="M514" i="2"/>
  <c r="N514" i="2" s="1"/>
  <c r="M510" i="2"/>
  <c r="N510" i="2" s="1"/>
  <c r="M506" i="2"/>
  <c r="N506" i="2" s="1"/>
  <c r="M502" i="2"/>
  <c r="N502" i="2" s="1"/>
  <c r="M498" i="2"/>
  <c r="N498" i="2" s="1"/>
  <c r="M494" i="2"/>
  <c r="N494" i="2" s="1"/>
  <c r="M490" i="2"/>
  <c r="N490" i="2" s="1"/>
  <c r="M486" i="2"/>
  <c r="N486" i="2" s="1"/>
  <c r="M482" i="2"/>
  <c r="N482" i="2" s="1"/>
  <c r="M478" i="2"/>
  <c r="N478" i="2" s="1"/>
  <c r="M474" i="2"/>
  <c r="N474" i="2" s="1"/>
  <c r="M470" i="2"/>
  <c r="N470" i="2" s="1"/>
  <c r="M466" i="2"/>
  <c r="N466" i="2" s="1"/>
  <c r="M462" i="2"/>
  <c r="N462" i="2" s="1"/>
  <c r="M458" i="2"/>
  <c r="N458" i="2" s="1"/>
  <c r="M454" i="2"/>
  <c r="N454" i="2" s="1"/>
  <c r="M450" i="2"/>
  <c r="N450" i="2" s="1"/>
  <c r="M446" i="2"/>
  <c r="N446" i="2" s="1"/>
  <c r="M442" i="2"/>
  <c r="N442" i="2" s="1"/>
  <c r="M438" i="2"/>
  <c r="N438" i="2" s="1"/>
  <c r="M434" i="2"/>
  <c r="N434" i="2" s="1"/>
  <c r="M430" i="2"/>
  <c r="N430" i="2" s="1"/>
  <c r="M426" i="2"/>
  <c r="N426" i="2" s="1"/>
  <c r="M422" i="2"/>
  <c r="N422" i="2" s="1"/>
  <c r="M418" i="2"/>
  <c r="N418" i="2" s="1"/>
  <c r="M414" i="2"/>
  <c r="N414" i="2" s="1"/>
  <c r="M410" i="2"/>
  <c r="N410" i="2" s="1"/>
  <c r="M406" i="2"/>
  <c r="N406" i="2" s="1"/>
  <c r="M402" i="2"/>
  <c r="N402" i="2" s="1"/>
  <c r="M398" i="2"/>
  <c r="N398" i="2" s="1"/>
  <c r="M394" i="2"/>
  <c r="N394" i="2" s="1"/>
  <c r="M390" i="2"/>
  <c r="N390" i="2" s="1"/>
  <c r="M386" i="2"/>
  <c r="N386" i="2" s="1"/>
  <c r="M382" i="2"/>
  <c r="N382" i="2" s="1"/>
  <c r="M378" i="2"/>
  <c r="N378" i="2" s="1"/>
  <c r="M374" i="2"/>
  <c r="N374" i="2" s="1"/>
  <c r="M370" i="2"/>
  <c r="N370" i="2" s="1"/>
  <c r="M366" i="2"/>
  <c r="N366" i="2" s="1"/>
  <c r="M359" i="2"/>
  <c r="N359" i="2" s="1"/>
  <c r="M355" i="2"/>
  <c r="N355" i="2" s="1"/>
  <c r="M351" i="2"/>
  <c r="N351" i="2" s="1"/>
  <c r="M347" i="2"/>
  <c r="N347" i="2" s="1"/>
  <c r="M343" i="2"/>
  <c r="N343" i="2" s="1"/>
  <c r="M339" i="2"/>
  <c r="N339" i="2" s="1"/>
  <c r="M335" i="2"/>
  <c r="N335" i="2" s="1"/>
  <c r="M331" i="2"/>
  <c r="N331" i="2" s="1"/>
  <c r="M327" i="2"/>
  <c r="N327" i="2" s="1"/>
  <c r="M323" i="2"/>
  <c r="N323" i="2" s="1"/>
  <c r="M319" i="2"/>
  <c r="N319" i="2" s="1"/>
  <c r="M315" i="2"/>
  <c r="N315" i="2" s="1"/>
  <c r="M311" i="2"/>
  <c r="N311" i="2" s="1"/>
  <c r="M307" i="2"/>
  <c r="N307" i="2" s="1"/>
  <c r="M303" i="2"/>
  <c r="N303" i="2" s="1"/>
  <c r="M299" i="2"/>
  <c r="N299" i="2" s="1"/>
  <c r="M295" i="2"/>
  <c r="N295" i="2" s="1"/>
  <c r="M291" i="2"/>
  <c r="N291" i="2" s="1"/>
  <c r="M287" i="2"/>
  <c r="N287" i="2" s="1"/>
  <c r="M283" i="2"/>
  <c r="N283" i="2" s="1"/>
  <c r="M279" i="2"/>
  <c r="N279" i="2" s="1"/>
  <c r="M275" i="2"/>
  <c r="N275" i="2" s="1"/>
  <c r="M271" i="2"/>
  <c r="N271" i="2" s="1"/>
  <c r="M267" i="2"/>
  <c r="N267" i="2" s="1"/>
  <c r="M263" i="2"/>
  <c r="N263" i="2" s="1"/>
  <c r="M259" i="2"/>
  <c r="N259" i="2" s="1"/>
  <c r="M255" i="2"/>
  <c r="N255" i="2" s="1"/>
  <c r="M251" i="2"/>
  <c r="N251" i="2" s="1"/>
  <c r="M247" i="2"/>
  <c r="N247" i="2" s="1"/>
  <c r="M243" i="2"/>
  <c r="N243" i="2" s="1"/>
  <c r="M239" i="2"/>
  <c r="N239" i="2" s="1"/>
  <c r="M235" i="2"/>
  <c r="N235" i="2" s="1"/>
  <c r="M231" i="2"/>
  <c r="N231" i="2" s="1"/>
  <c r="M227" i="2"/>
  <c r="N227" i="2" s="1"/>
  <c r="M223" i="2"/>
  <c r="N223" i="2" s="1"/>
  <c r="M219" i="2"/>
  <c r="N219" i="2" s="1"/>
  <c r="M215" i="2"/>
  <c r="N215" i="2" s="1"/>
  <c r="M211" i="2"/>
  <c r="N211" i="2" s="1"/>
  <c r="M208" i="2"/>
  <c r="N208" i="2" s="1"/>
  <c r="M204" i="2"/>
  <c r="N204" i="2" s="1"/>
  <c r="M200" i="2"/>
  <c r="N200" i="2" s="1"/>
  <c r="M196" i="2"/>
  <c r="N196" i="2" s="1"/>
  <c r="M192" i="2"/>
  <c r="N192" i="2" s="1"/>
  <c r="M188" i="2"/>
  <c r="N188" i="2" s="1"/>
  <c r="M184" i="2"/>
  <c r="N184" i="2" s="1"/>
  <c r="M180" i="2"/>
  <c r="N180" i="2" s="1"/>
  <c r="M176" i="2"/>
  <c r="N176" i="2" s="1"/>
  <c r="M172" i="2"/>
  <c r="N172" i="2" s="1"/>
  <c r="M168" i="2"/>
  <c r="N168" i="2" s="1"/>
  <c r="M164" i="2"/>
  <c r="N164" i="2" s="1"/>
  <c r="M160" i="2"/>
  <c r="N160" i="2" s="1"/>
  <c r="M153" i="2"/>
  <c r="N153" i="2" s="1"/>
  <c r="M149" i="2"/>
  <c r="N149" i="2" s="1"/>
  <c r="M145" i="2"/>
  <c r="N145" i="2" s="1"/>
  <c r="M141" i="2"/>
  <c r="N141" i="2" s="1"/>
  <c r="M137" i="2"/>
  <c r="N137" i="2" s="1"/>
  <c r="M133" i="2"/>
  <c r="N133" i="2" s="1"/>
  <c r="M129" i="2"/>
  <c r="N129" i="2" s="1"/>
  <c r="M125" i="2"/>
  <c r="N125" i="2" s="1"/>
  <c r="M121" i="2"/>
  <c r="N121" i="2" s="1"/>
  <c r="M117" i="2"/>
  <c r="N117" i="2" s="1"/>
  <c r="M113" i="2"/>
  <c r="N113" i="2" s="1"/>
  <c r="M109" i="2"/>
  <c r="N109" i="2" s="1"/>
  <c r="M105" i="2"/>
  <c r="N105" i="2" s="1"/>
  <c r="M101" i="2"/>
  <c r="N101" i="2" s="1"/>
  <c r="M97" i="2"/>
  <c r="N97" i="2" s="1"/>
  <c r="M93" i="2"/>
  <c r="N93" i="2" s="1"/>
  <c r="M89" i="2"/>
  <c r="N89" i="2" s="1"/>
  <c r="M85" i="2"/>
  <c r="N85" i="2" s="1"/>
  <c r="M81" i="2"/>
  <c r="N81" i="2" s="1"/>
  <c r="M77" i="2"/>
  <c r="N77" i="2" s="1"/>
  <c r="M73" i="2"/>
  <c r="N73" i="2" s="1"/>
  <c r="M69" i="2"/>
  <c r="N69" i="2" s="1"/>
  <c r="M65" i="2"/>
  <c r="N65" i="2" s="1"/>
  <c r="M61" i="2"/>
  <c r="N61" i="2" s="1"/>
  <c r="M54" i="2"/>
  <c r="N54" i="2" s="1"/>
  <c r="M44" i="2"/>
  <c r="N44" i="2" s="1"/>
  <c r="M40" i="2"/>
  <c r="N40" i="2" s="1"/>
  <c r="M35" i="2"/>
  <c r="N35" i="2" s="1"/>
  <c r="M31" i="2"/>
  <c r="N31" i="2" s="1"/>
  <c r="M27" i="2"/>
  <c r="N27" i="2" s="1"/>
  <c r="M23" i="2"/>
  <c r="N23" i="2" s="1"/>
  <c r="M19" i="2"/>
  <c r="N19" i="2" s="1"/>
  <c r="M15" i="2"/>
  <c r="N15" i="2" s="1"/>
  <c r="M11" i="2"/>
  <c r="N11" i="2" s="1"/>
  <c r="M7" i="2"/>
  <c r="N7" i="2" s="1"/>
  <c r="M3" i="2"/>
  <c r="N3" i="2" s="1"/>
  <c r="M734" i="10"/>
  <c r="N734" i="10" s="1"/>
  <c r="J1002" i="8"/>
  <c r="J1002" i="10"/>
  <c r="M2" i="2"/>
  <c r="N2" i="2" s="1"/>
  <c r="M730" i="10"/>
  <c r="N730" i="10" s="1"/>
  <c r="M189" i="8"/>
  <c r="N189" i="8" s="1"/>
  <c r="M893" i="10"/>
  <c r="N893" i="10" s="1"/>
  <c r="M742" i="10"/>
  <c r="N742" i="10" s="1"/>
  <c r="M797" i="10"/>
  <c r="N797" i="10" s="1"/>
  <c r="M738" i="10"/>
  <c r="N738" i="10" s="1"/>
  <c r="M21" i="10"/>
  <c r="N21" i="10" s="1"/>
  <c r="M5" i="10"/>
  <c r="N5" i="10" s="1"/>
  <c r="M443" i="10"/>
  <c r="N443" i="10" s="1"/>
  <c r="M17" i="10"/>
  <c r="N17" i="10" s="1"/>
  <c r="M13" i="10"/>
  <c r="N13" i="10" s="1"/>
  <c r="M9" i="10"/>
  <c r="N9" i="10" s="1"/>
  <c r="J1002" i="9"/>
  <c r="M549" i="9"/>
  <c r="N549" i="9" s="1"/>
  <c r="M585" i="9"/>
  <c r="N585" i="9" s="1"/>
  <c r="M545" i="9"/>
  <c r="N545" i="9" s="1"/>
  <c r="M638" i="9"/>
  <c r="N638" i="9" s="1"/>
  <c r="M252" i="9"/>
  <c r="N252" i="9" s="1"/>
  <c r="M524" i="9"/>
  <c r="N524" i="9" s="1"/>
  <c r="M562" i="9"/>
  <c r="N562" i="9" s="1"/>
  <c r="M653" i="9"/>
  <c r="N653" i="9" s="1"/>
  <c r="M763" i="9"/>
  <c r="N763" i="9" s="1"/>
  <c r="M591" i="9"/>
  <c r="N591" i="9" s="1"/>
  <c r="M690" i="9"/>
  <c r="N690" i="9" s="1"/>
  <c r="M827" i="9"/>
  <c r="N827" i="9" s="1"/>
  <c r="M661" i="9"/>
  <c r="N661" i="9" s="1"/>
  <c r="M553" i="9"/>
  <c r="N553" i="9" s="1"/>
  <c r="M939" i="9"/>
  <c r="N939" i="9" s="1"/>
  <c r="M140" i="9"/>
  <c r="N140" i="9" s="1"/>
  <c r="M919" i="9"/>
  <c r="N919" i="9" s="1"/>
  <c r="M683" i="9"/>
  <c r="N683" i="9" s="1"/>
  <c r="M597" i="9"/>
  <c r="N597" i="9" s="1"/>
  <c r="M822" i="9"/>
  <c r="N822" i="9" s="1"/>
  <c r="M758" i="9"/>
  <c r="N758" i="9" s="1"/>
  <c r="M870" i="9"/>
  <c r="N870" i="9" s="1"/>
  <c r="M806" i="9"/>
  <c r="N806" i="9" s="1"/>
  <c r="M681" i="9"/>
  <c r="N681" i="9" s="1"/>
  <c r="M589" i="9"/>
  <c r="N589" i="9" s="1"/>
  <c r="M601" i="9"/>
  <c r="N601" i="9" s="1"/>
  <c r="M898" i="9"/>
  <c r="N898" i="9" s="1"/>
  <c r="M649" i="9"/>
  <c r="N649" i="9" s="1"/>
  <c r="M665" i="9"/>
  <c r="N665" i="9" s="1"/>
  <c r="M565" i="9"/>
  <c r="N565" i="9" s="1"/>
  <c r="M886" i="9"/>
  <c r="N886" i="9" s="1"/>
  <c r="M677" i="9"/>
  <c r="N677" i="9" s="1"/>
  <c r="M645" i="9"/>
  <c r="N645" i="9" s="1"/>
  <c r="M613" i="9"/>
  <c r="N613" i="9" s="1"/>
  <c r="M581" i="9"/>
  <c r="N581" i="9" s="1"/>
  <c r="M906" i="9"/>
  <c r="N906" i="9" s="1"/>
  <c r="M617" i="9"/>
  <c r="N617" i="9" s="1"/>
  <c r="M854" i="9"/>
  <c r="N854" i="9" s="1"/>
  <c r="M790" i="9"/>
  <c r="N790" i="9" s="1"/>
  <c r="M685" i="9"/>
  <c r="N685" i="9" s="1"/>
  <c r="M621" i="9"/>
  <c r="N621" i="9" s="1"/>
  <c r="M557" i="9"/>
  <c r="N557" i="9" s="1"/>
  <c r="M633" i="9"/>
  <c r="N633" i="9" s="1"/>
  <c r="M838" i="9"/>
  <c r="N838" i="9" s="1"/>
  <c r="M774" i="9"/>
  <c r="N774" i="9" s="1"/>
  <c r="M569" i="9"/>
  <c r="N569" i="9" s="1"/>
  <c r="M890" i="9"/>
  <c r="N890" i="9" s="1"/>
  <c r="M629" i="9"/>
  <c r="N629" i="9" s="1"/>
  <c r="M902" i="9"/>
  <c r="N902" i="9" s="1"/>
  <c r="M402" i="9"/>
  <c r="N402" i="9" s="1"/>
  <c r="M597" i="8"/>
  <c r="N597" i="8" s="1"/>
  <c r="M921" i="8"/>
  <c r="N921" i="8" s="1"/>
  <c r="M989" i="8"/>
  <c r="N989" i="8" s="1"/>
  <c r="M667" i="8"/>
  <c r="N667" i="8" s="1"/>
  <c r="M743" i="8"/>
  <c r="N743" i="8" s="1"/>
  <c r="M617" i="8"/>
  <c r="N617" i="8" s="1"/>
  <c r="M125" i="8"/>
  <c r="N125" i="8" s="1"/>
  <c r="M627" i="8"/>
  <c r="N627" i="8" s="1"/>
  <c r="M973" i="8"/>
  <c r="N973" i="8" s="1"/>
  <c r="M949" i="8"/>
  <c r="N949" i="8" s="1"/>
  <c r="M629" i="8"/>
  <c r="N629" i="8" s="1"/>
  <c r="M157" i="8"/>
  <c r="N157" i="8" s="1"/>
  <c r="M487" i="8"/>
  <c r="N487" i="8" s="1"/>
  <c r="M782" i="8"/>
  <c r="N782" i="8" s="1"/>
  <c r="M941" i="8"/>
  <c r="N941" i="8" s="1"/>
  <c r="M519" i="8"/>
  <c r="N519" i="8" s="1"/>
  <c r="M221" i="8"/>
  <c r="N221" i="8" s="1"/>
  <c r="M293" i="8"/>
  <c r="N293" i="8" s="1"/>
  <c r="M683" i="8"/>
  <c r="N683" i="8" s="1"/>
  <c r="M479" i="8"/>
  <c r="N479" i="8" s="1"/>
  <c r="M854" i="8"/>
  <c r="N854" i="8" s="1"/>
  <c r="M750" i="8"/>
  <c r="N750" i="8" s="1"/>
  <c r="M902" i="8"/>
  <c r="N902" i="8" s="1"/>
  <c r="M786" i="8"/>
  <c r="N786" i="8" s="1"/>
  <c r="M173" i="8"/>
  <c r="N173" i="8" s="1"/>
  <c r="M625" i="8"/>
  <c r="N625" i="8" s="1"/>
  <c r="M209" i="8"/>
  <c r="N209" i="8" s="1"/>
  <c r="M169" i="8"/>
  <c r="N169" i="8" s="1"/>
  <c r="M129" i="8"/>
  <c r="N129" i="8" s="1"/>
  <c r="M863" i="8"/>
  <c r="N863" i="8" s="1"/>
  <c r="M925" i="8"/>
  <c r="N925" i="8" s="1"/>
  <c r="M613" i="8"/>
  <c r="N613" i="8" s="1"/>
  <c r="M633" i="8"/>
  <c r="N633" i="8" s="1"/>
  <c r="M205" i="8"/>
  <c r="N205" i="8" s="1"/>
  <c r="M141" i="8"/>
  <c r="N141" i="8" s="1"/>
  <c r="M593" i="8"/>
  <c r="N593" i="8" s="1"/>
  <c r="M233" i="8"/>
  <c r="N233" i="8" s="1"/>
  <c r="M185" i="8"/>
  <c r="N185" i="8" s="1"/>
  <c r="M153" i="8"/>
  <c r="N153" i="8" s="1"/>
  <c r="M113" i="8"/>
  <c r="N113" i="8" s="1"/>
  <c r="M775" i="8"/>
  <c r="N775" i="8" s="1"/>
  <c r="M1001" i="8"/>
  <c r="N1001" i="8" s="1"/>
  <c r="M985" i="8"/>
  <c r="N985" i="8" s="1"/>
  <c r="M969" i="8"/>
  <c r="N969" i="8" s="1"/>
  <c r="M953" i="8"/>
  <c r="N953" i="8" s="1"/>
  <c r="M937" i="8"/>
  <c r="N937" i="8" s="1"/>
  <c r="M957" i="8"/>
  <c r="N957" i="8" s="1"/>
  <c r="M997" i="8"/>
  <c r="N997" i="8" s="1"/>
  <c r="M933" i="8"/>
  <c r="N933" i="8" s="1"/>
  <c r="M898" i="8"/>
  <c r="N898" i="8" s="1"/>
  <c r="M866" i="8"/>
  <c r="N866" i="8" s="1"/>
  <c r="M637" i="8"/>
  <c r="N637" i="8" s="1"/>
  <c r="M605" i="8"/>
  <c r="N605" i="8" s="1"/>
  <c r="M758" i="8"/>
  <c r="N758" i="8" s="1"/>
  <c r="M770" i="8"/>
  <c r="N770" i="8" s="1"/>
  <c r="M609" i="8"/>
  <c r="N609" i="8" s="1"/>
  <c r="M495" i="8"/>
  <c r="N495" i="8" s="1"/>
  <c r="M515" i="8"/>
  <c r="N515" i="8" s="1"/>
  <c r="M483" i="8"/>
  <c r="N483" i="8" s="1"/>
  <c r="M451" i="8"/>
  <c r="N451" i="8" s="1"/>
  <c r="M225" i="8"/>
  <c r="N225" i="8" s="1"/>
  <c r="M145" i="8"/>
  <c r="N145" i="8" s="1"/>
  <c r="M229" i="8"/>
  <c r="N229" i="8" s="1"/>
  <c r="M197" i="8"/>
  <c r="N197" i="8" s="1"/>
  <c r="M165" i="8"/>
  <c r="N165" i="8" s="1"/>
  <c r="M133" i="8"/>
  <c r="N133" i="8" s="1"/>
  <c r="M790" i="8"/>
  <c r="N790" i="8" s="1"/>
  <c r="M503" i="8"/>
  <c r="N503" i="8" s="1"/>
  <c r="M201" i="8"/>
  <c r="N201" i="8" s="1"/>
  <c r="M161" i="8"/>
  <c r="N161" i="8" s="1"/>
  <c r="M798" i="8"/>
  <c r="N798" i="8" s="1"/>
  <c r="M766" i="8"/>
  <c r="N766" i="8" s="1"/>
  <c r="M511" i="8"/>
  <c r="N511" i="8" s="1"/>
  <c r="M447" i="8"/>
  <c r="N447" i="8" s="1"/>
  <c r="M993" i="8"/>
  <c r="N993" i="8" s="1"/>
  <c r="M977" i="8"/>
  <c r="N977" i="8" s="1"/>
  <c r="M961" i="8"/>
  <c r="N961" i="8" s="1"/>
  <c r="M945" i="8"/>
  <c r="N945" i="8" s="1"/>
  <c r="M929" i="8"/>
  <c r="N929" i="8" s="1"/>
  <c r="M965" i="8"/>
  <c r="N965" i="8" s="1"/>
  <c r="M882" i="8"/>
  <c r="N882" i="8" s="1"/>
  <c r="M850" i="8"/>
  <c r="N850" i="8" s="1"/>
  <c r="M886" i="8"/>
  <c r="N886" i="8" s="1"/>
  <c r="M890" i="8"/>
  <c r="N890" i="8" s="1"/>
  <c r="M621" i="8"/>
  <c r="N621" i="8" s="1"/>
  <c r="M981" i="8"/>
  <c r="N981" i="8" s="1"/>
  <c r="M858" i="8"/>
  <c r="N858" i="8" s="1"/>
  <c r="M754" i="8"/>
  <c r="N754" i="8" s="1"/>
  <c r="M601" i="8"/>
  <c r="N601" i="8" s="1"/>
  <c r="M641" i="8"/>
  <c r="N641" i="8" s="1"/>
  <c r="M527" i="8"/>
  <c r="N527" i="8" s="1"/>
  <c r="M463" i="8"/>
  <c r="N463" i="8" s="1"/>
  <c r="M499" i="8"/>
  <c r="N499" i="8" s="1"/>
  <c r="M467" i="8"/>
  <c r="N467" i="8" s="1"/>
  <c r="M471" i="8"/>
  <c r="N471" i="8" s="1"/>
  <c r="M193" i="8"/>
  <c r="N193" i="8" s="1"/>
  <c r="M137" i="8"/>
  <c r="N137" i="8" s="1"/>
  <c r="M455" i="8"/>
  <c r="N455" i="8" s="1"/>
  <c r="M213" i="8"/>
  <c r="N213" i="8" s="1"/>
  <c r="M181" i="8"/>
  <c r="N181" i="8" s="1"/>
  <c r="M149" i="8"/>
  <c r="N149" i="8" s="1"/>
  <c r="M117" i="8"/>
  <c r="N117" i="8" s="1"/>
  <c r="M870" i="8"/>
  <c r="N870" i="8" s="1"/>
  <c r="M217" i="8"/>
  <c r="N217" i="8" s="1"/>
  <c r="M177" i="8"/>
  <c r="N177" i="8" s="1"/>
  <c r="M121" i="8"/>
  <c r="N121" i="8" s="1"/>
  <c r="J37" i="2"/>
  <c r="M37" i="2" s="1"/>
  <c r="N37" i="2" s="1"/>
  <c r="J5" i="2" l="1"/>
  <c r="M5" i="2" s="1"/>
  <c r="N5" i="2" s="1"/>
  <c r="B5" i="7" l="1"/>
  <c r="B4" i="7"/>
  <c r="J98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EB2AF0-A0CA-441C-9DA1-1B4FF6416D9E}" keepAlive="1" name="Consulta - sales (5)" description="Conexión a la consulta 'sales (5)' en el libro." type="5" refreshedVersion="7" background="1" saveData="1">
    <dbPr connection="Provider=Microsoft.Mashup.OleDb.1;Data Source=$Workbook$;Location=&quot;sales (5)&quot;;Extended Properties=&quot;&quot;" command="SELECT * FROM [sales (5)]"/>
  </connection>
  <connection id="2" xr16:uid="{041920F0-AB9D-42C9-B7C1-4EC28D2A4D91}" keepAlive="1" name="Query - categories" description="Connection to the 'categories' query in the workbook." type="5" refreshedVersion="7" background="1" saveData="1">
    <dbPr connection="Provider=Microsoft.Mashup.OleDb.1;Data Source=$Workbook$;Location=categories;Extended Properties=&quot;&quot;" command="SELECT * FROM [categories]"/>
  </connection>
  <connection id="3" xr16:uid="{DC48E0C7-7193-45A4-BF0F-821FA0A41197}" keepAlive="1" name="Query - cities" description="Connection to the 'cities' query in the workbook." type="5" refreshedVersion="7" background="1" saveData="1">
    <dbPr connection="Provider=Microsoft.Mashup.OleDb.1;Data Source=$Workbook$;Location=cities;Extended Properties=&quot;&quot;" command="SELECT * FROM [cities]"/>
  </connection>
  <connection id="4" xr16:uid="{3E143F93-5C93-4B36-8CAC-D92241195205}" keepAlive="1" name="Query - countries" description="Connection to the 'countries' query in the workbook." type="5" refreshedVersion="7" background="1" saveData="1">
    <dbPr connection="Provider=Microsoft.Mashup.OleDb.1;Data Source=$Workbook$;Location=countries;Extended Properties=&quot;&quot;" command="SELECT * FROM [countries]"/>
  </connection>
  <connection id="5" xr16:uid="{31E3FAAC-0B4B-4231-A965-0A579722A312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6" xr16:uid="{5B9F467A-52B6-428B-8419-234A7D7CC437}" keepAlive="1" name="Query - customers (2)" description="Connection to the 'customers (2)' query in the workbook." type="5" refreshedVersion="0" background="1">
    <dbPr connection="Provider=Microsoft.Mashup.OleDb.1;Data Source=$Workbook$;Location=&quot;customers (2)&quot;;Extended Properties=&quot;&quot;" command="SELECT * FROM [customers (2)]"/>
  </connection>
  <connection id="7" xr16:uid="{CFF73BD3-FE63-4CF6-B763-B74AF99818FE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  <connection id="8" xr16:uid="{1C6E6C2E-8303-4AF0-8853-5B541D22DF5A}" keepAlive="1" name="Query - products (2)" description="Connection to the 'products (2)' query in the workbook." type="5" refreshedVersion="7" background="1" saveData="1">
    <dbPr connection="Provider=Microsoft.Mashup.OleDb.1;Data Source=$Workbook$;Location=&quot;products (2)&quot;;Extended Properties=&quot;&quot;" command="SELECT * FROM [products (2)]"/>
  </connection>
  <connection id="9" xr16:uid="{ED79B5F8-B640-4476-B904-5C2AC54AA801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  <connection id="10" xr16:uid="{17349CE0-3E3B-455C-91EF-525041B5C6FF}" keepAlive="1" name="Query - sales (2)" description="Connection to the 'sales (2)' query in the workbook." type="5" refreshedVersion="7" background="1" saveData="1">
    <dbPr connection="Provider=Microsoft.Mashup.OleDb.1;Data Source=$Workbook$;Location=&quot;sales (2)&quot;;Extended Properties=&quot;&quot;" command="SELECT * FROM [sales (2)]"/>
  </connection>
  <connection id="11" xr16:uid="{77D1EFDB-862F-48AD-BFD4-E5734317CD8F}" keepAlive="1" name="Query - sales (3)" description="Connection to the 'sales (3)' query in the workbook." type="5" refreshedVersion="7" background="1" saveData="1">
    <dbPr connection="Provider=Microsoft.Mashup.OleDb.1;Data Source=$Workbook$;Location=&quot;sales (3)&quot;;Extended Properties=&quot;&quot;" command="SELECT * FROM [sales (3)]"/>
  </connection>
  <connection id="12" xr16:uid="{C95C04DC-113A-457B-AFC7-615C628C790A}" keepAlive="1" name="Query - sales (4)" description="Connection to the 'sales (4)' query in the workbook." type="5" refreshedVersion="7" background="1" saveData="1">
    <dbPr connection="Provider=Microsoft.Mashup.OleDb.1;Data Source=$Workbook$;Location=&quot;sales (4)&quot;;Extended Properties=&quot;&quot;" command="SELECT * FROM [sales (4)]"/>
  </connection>
  <connection id="13" xr16:uid="{34350B43-6D17-4886-8E77-495CBCF6F4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1609AC4A-A80B-4FC7-A80B-AC9FFEEF9AB4}" name="WorksheetConnection_Semana2_Grupo5 (1).xlsx!tCiudades" type="102" refreshedVersion="7" minRefreshableVersion="5">
    <extLst>
      <ext xmlns:x15="http://schemas.microsoft.com/office/spreadsheetml/2010/11/main" uri="{DE250136-89BD-433C-8126-D09CA5730AF9}">
        <x15:connection id="tCiudades">
          <x15:rangePr sourceName="_xlcn.WorksheetConnection_Semana2_Grupo51.xlsxtCiudades1"/>
        </x15:connection>
      </ext>
    </extLst>
  </connection>
  <connection id="15" xr16:uid="{33A054F5-3E87-4E64-85D2-76E1EC39CE0D}" name="WorksheetConnection_Semana2_Grupo5 (1).xlsx!tClientes" type="102" refreshedVersion="7" minRefreshableVersion="5">
    <extLst>
      <ext xmlns:x15="http://schemas.microsoft.com/office/spreadsheetml/2010/11/main" uri="{DE250136-89BD-433C-8126-D09CA5730AF9}">
        <x15:connection id="tClientes" autoDelete="1">
          <x15:rangePr sourceName="_xlcn.WorksheetConnection_Semana2_Grupo51.xlsxtClientes1"/>
        </x15:connection>
      </ext>
    </extLst>
  </connection>
  <connection id="16" xr16:uid="{2AF72349-710B-4B88-B5C1-4A542FC57CDE}" name="WorksheetConnection_Semana2_Grupo5 (1).xlsx!tPaises" type="102" refreshedVersion="7" minRefreshableVersion="5">
    <extLst>
      <ext xmlns:x15="http://schemas.microsoft.com/office/spreadsheetml/2010/11/main" uri="{DE250136-89BD-433C-8126-D09CA5730AF9}">
        <x15:connection id="tPaises">
          <x15:rangePr sourceName="_xlcn.WorksheetConnection_Semana2_Grupo51.xlsxtPaises1"/>
        </x15:connection>
      </ext>
    </extLst>
  </connection>
</connections>
</file>

<file path=xl/sharedStrings.xml><?xml version="1.0" encoding="utf-8"?>
<sst xmlns="http://schemas.openxmlformats.org/spreadsheetml/2006/main" count="11584" uniqueCount="5268">
  <si>
    <t>CustomerID</t>
  </si>
  <si>
    <t>FirstName</t>
  </si>
  <si>
    <t>MiddleInitial</t>
  </si>
  <si>
    <t>LastName</t>
  </si>
  <si>
    <t>CityID</t>
  </si>
  <si>
    <t>Address</t>
  </si>
  <si>
    <t>4c30e132-0704-4459-a509-9eddde934977</t>
  </si>
  <si>
    <t>Dante</t>
  </si>
  <si>
    <t>A</t>
  </si>
  <si>
    <t>Gamble</t>
  </si>
  <si>
    <t>374 White Cowley Avenue</t>
  </si>
  <si>
    <t>68bec407-275f-4b5b-9a82-13d02f54626a</t>
  </si>
  <si>
    <t>Guy</t>
  </si>
  <si>
    <t>P</t>
  </si>
  <si>
    <t>Lawson</t>
  </si>
  <si>
    <t>46 South New Way</t>
  </si>
  <si>
    <t>4466459f-76c8-433c-814e-6d59cb4131fc</t>
  </si>
  <si>
    <t>Nicolas</t>
  </si>
  <si>
    <t>U</t>
  </si>
  <si>
    <t>Hopkins</t>
  </si>
  <si>
    <t>393 Clarendon St.</t>
  </si>
  <si>
    <t>04c36a25-02f3-462c-92b0-6bf291c57706</t>
  </si>
  <si>
    <t>Raquel</t>
  </si>
  <si>
    <t>H</t>
  </si>
  <si>
    <t>Savage</t>
  </si>
  <si>
    <t>580 Clarendon Way</t>
  </si>
  <si>
    <t>e916df3d-c3f5-40b0-8ae2-5d043be88300</t>
  </si>
  <si>
    <t>David</t>
  </si>
  <si>
    <t>Z</t>
  </si>
  <si>
    <t>Strong</t>
  </si>
  <si>
    <t>88 Old Avenue</t>
  </si>
  <si>
    <t>0709fd3c-d251-486e-8864-4b18dcd01e57</t>
  </si>
  <si>
    <t>Marlon</t>
  </si>
  <si>
    <t>J</t>
  </si>
  <si>
    <t>Herman</t>
  </si>
  <si>
    <t>16 Old Avenue</t>
  </si>
  <si>
    <t>d7c50fae-43b8-4945-86f8-b8f9d4d2d71a</t>
  </si>
  <si>
    <t>Jacob</t>
  </si>
  <si>
    <t>Duran</t>
  </si>
  <si>
    <t>182 Clarendon Parkway</t>
  </si>
  <si>
    <t>d61d8f7b-c2d0-4548-9f3b-da16dc3146ad</t>
  </si>
  <si>
    <t>Stephanie</t>
  </si>
  <si>
    <t>Monroe</t>
  </si>
  <si>
    <t>19 Cowley Avenue</t>
  </si>
  <si>
    <t>fd54988d-3cca-4a02-9254-b4fa7a2d5451</t>
  </si>
  <si>
    <t>Irene</t>
  </si>
  <si>
    <t>Osborn</t>
  </si>
  <si>
    <t>20 Milton Avenue</t>
  </si>
  <si>
    <t>a960dd54-ee35-4731-b29e-d8de6c5793dc</t>
  </si>
  <si>
    <t>Faith</t>
  </si>
  <si>
    <t>Mathews</t>
  </si>
  <si>
    <t>104 Rocky New Parkway</t>
  </si>
  <si>
    <t>e5249c67-3787-4ee6-ac59-f8d74639244b</t>
  </si>
  <si>
    <t>Israel</t>
  </si>
  <si>
    <t>Shepard</t>
  </si>
  <si>
    <t>171 Old Avenue</t>
  </si>
  <si>
    <t>dd0f406f-fb31-4d7c-b3ed-c59f45bf8f96</t>
  </si>
  <si>
    <t>Lamont</t>
  </si>
  <si>
    <t>G</t>
  </si>
  <si>
    <t>Yoder</t>
  </si>
  <si>
    <t>303 Fabien Road</t>
  </si>
  <si>
    <t>359110d0-d634-4b39-8fef-36111b3742d2</t>
  </si>
  <si>
    <t>Kimberley</t>
  </si>
  <si>
    <t>Y</t>
  </si>
  <si>
    <t>Hancock</t>
  </si>
  <si>
    <t>37 Hague Avenue</t>
  </si>
  <si>
    <t>35dfe82b-dd9b-4841-821d-c6ca82c646eb</t>
  </si>
  <si>
    <t>Kristen</t>
  </si>
  <si>
    <t>F</t>
  </si>
  <si>
    <t>Taylor</t>
  </si>
  <si>
    <t>34 Green Fabien Way</t>
  </si>
  <si>
    <t>dc46a263-7457-4572-a9d8-5eaaa2284b96</t>
  </si>
  <si>
    <t>Raul</t>
  </si>
  <si>
    <t>Beck</t>
  </si>
  <si>
    <t>93 Old Way</t>
  </si>
  <si>
    <t>426c4dcd-d40d-4e1f-ac0b-e11708b7f8c3</t>
  </si>
  <si>
    <t>Gregory</t>
  </si>
  <si>
    <t>M</t>
  </si>
  <si>
    <t>Allison</t>
  </si>
  <si>
    <t>57 Second Freeway</t>
  </si>
  <si>
    <t>22c4c8b5-9c60-4e20-9968-a886e2868da0</t>
  </si>
  <si>
    <t>Chester</t>
  </si>
  <si>
    <t>S</t>
  </si>
  <si>
    <t>Acosta</t>
  </si>
  <si>
    <t>26 Clarendon St.</t>
  </si>
  <si>
    <t>32a6feeb-ac77-4fde-8a21-70869c6815e2</t>
  </si>
  <si>
    <t>Peter</t>
  </si>
  <si>
    <t>Riley</t>
  </si>
  <si>
    <t>967 Rocky Hague Freeway</t>
  </si>
  <si>
    <t>e9bd1176-329a-4737-9444-bfe8e8bd1dee</t>
  </si>
  <si>
    <t>Anne</t>
  </si>
  <si>
    <t>E</t>
  </si>
  <si>
    <t>Reese</t>
  </si>
  <si>
    <t>27 West White Nobel Way</t>
  </si>
  <si>
    <t>abda27bb-772c-4ed5-ba4e-a9bb0c376fc6</t>
  </si>
  <si>
    <t>Stuart</t>
  </si>
  <si>
    <t>Cordova</t>
  </si>
  <si>
    <t>52 South Rocky New Blvd.</t>
  </si>
  <si>
    <t>c41b5601-4c95-46d5-abab-e7043248fb1d</t>
  </si>
  <si>
    <t>Elena</t>
  </si>
  <si>
    <t>Winters</t>
  </si>
  <si>
    <t>918 Green New Way</t>
  </si>
  <si>
    <t>65ef3d0c-894e-447d-b59f-025307cabe1b</t>
  </si>
  <si>
    <t>Jeremiah</t>
  </si>
  <si>
    <t>W</t>
  </si>
  <si>
    <t>Vaughn</t>
  </si>
  <si>
    <t>417 East First Drive</t>
  </si>
  <si>
    <t>de4b2497-46bb-4130-9cd6-f571e9f2fb65</t>
  </si>
  <si>
    <t>Tony</t>
  </si>
  <si>
    <t>Bruce</t>
  </si>
  <si>
    <t>24 Nobel Road</t>
  </si>
  <si>
    <t>c9b0a5a5-5ffa-4f34-abce-cbe51ff24bd6</t>
  </si>
  <si>
    <t>Cody</t>
  </si>
  <si>
    <t>Dyer</t>
  </si>
  <si>
    <t>51 West Green Oak Drive</t>
  </si>
  <si>
    <t>8ea18761-b9b3-47b5-b907-942665ba2b41</t>
  </si>
  <si>
    <t>Gregg</t>
  </si>
  <si>
    <t>N</t>
  </si>
  <si>
    <t>Kline</t>
  </si>
  <si>
    <t>739 White Cowley Blvd.</t>
  </si>
  <si>
    <t>0733eb93-5068-4a55-82f3-17a77dd504e0</t>
  </si>
  <si>
    <t>Edwin</t>
  </si>
  <si>
    <t>Craig</t>
  </si>
  <si>
    <t>71 West Rocky Clarendon Drive</t>
  </si>
  <si>
    <t>77227d43-31f5-4434-acf3-f02df29b0920</t>
  </si>
  <si>
    <t>Carlos</t>
  </si>
  <si>
    <t>L</t>
  </si>
  <si>
    <t>Black</t>
  </si>
  <si>
    <t>400 New Parkway</t>
  </si>
  <si>
    <t>7475b654-38a3-4c0c-baec-a8791a4f5e40</t>
  </si>
  <si>
    <t>Arthur</t>
  </si>
  <si>
    <t>D</t>
  </si>
  <si>
    <t>Reynolds</t>
  </si>
  <si>
    <t>94 Clarendon Street</t>
  </si>
  <si>
    <t>1e5da653-be33-4961-9df8-abd2fd7a7040</t>
  </si>
  <si>
    <t>Whitney</t>
  </si>
  <si>
    <t>Q</t>
  </si>
  <si>
    <t>House</t>
  </si>
  <si>
    <t>86 Fabien St.</t>
  </si>
  <si>
    <t>a406b62f-afe9-41d3-ad56-870aa703b3c1</t>
  </si>
  <si>
    <t>Salvador</t>
  </si>
  <si>
    <t>White</t>
  </si>
  <si>
    <t>281 South Clarendon Boulevard</t>
  </si>
  <si>
    <t>e5a1f638-ab62-4848-b50b-074713573f20</t>
  </si>
  <si>
    <t>Jon</t>
  </si>
  <si>
    <t>B</t>
  </si>
  <si>
    <t>Lam</t>
  </si>
  <si>
    <t>47 First Drive</t>
  </si>
  <si>
    <t>420d30bf-5c49-4cd2-94e2-ad97d77ef0b9</t>
  </si>
  <si>
    <t>Cheri</t>
  </si>
  <si>
    <t>O</t>
  </si>
  <si>
    <t>Andrade</t>
  </si>
  <si>
    <t>189 First Blvd.</t>
  </si>
  <si>
    <t>bd975e68-2907-4e5b-ad6c-713aaabe80f5</t>
  </si>
  <si>
    <t>Kellie</t>
  </si>
  <si>
    <t>Pacheco</t>
  </si>
  <si>
    <t>505 White Second Freeway</t>
  </si>
  <si>
    <t>c8c9e168-f444-4b91-9f0c-13373c3351c9</t>
  </si>
  <si>
    <t>Kathryn</t>
  </si>
  <si>
    <t>T</t>
  </si>
  <si>
    <t>Wu</t>
  </si>
  <si>
    <t>368 Second Avenue</t>
  </si>
  <si>
    <t>5634f1e2-8892-41b4-87f0-2533a269bf74</t>
  </si>
  <si>
    <t>Patrick</t>
  </si>
  <si>
    <t>Evans</t>
  </si>
  <si>
    <t>189 East New Blvd.</t>
  </si>
  <si>
    <t>b1baa15e-9859-41fe-9832-5d2af7c20b81</t>
  </si>
  <si>
    <t>William</t>
  </si>
  <si>
    <t>Castaneda</t>
  </si>
  <si>
    <t>61 First Avenue</t>
  </si>
  <si>
    <t>5ff3b719-34ea-4f22-ab48-c4ffdc0ac4e6</t>
  </si>
  <si>
    <t>Earl</t>
  </si>
  <si>
    <t>Cantu</t>
  </si>
  <si>
    <t>75 Green Nobel St.</t>
  </si>
  <si>
    <t>291a7e1f-97c0-4551-9099-822be36cd13e</t>
  </si>
  <si>
    <t>Liza</t>
  </si>
  <si>
    <t>Baxter</t>
  </si>
  <si>
    <t>460 White Cowley Freeway</t>
  </si>
  <si>
    <t>eeac6386-76dc-4c35-82cb-f24fe791d708</t>
  </si>
  <si>
    <t>Madden</t>
  </si>
  <si>
    <t>228 First Parkway</t>
  </si>
  <si>
    <t>dc3cb8d4-d6da-43a7-a7b0-48a9585c5f7e</t>
  </si>
  <si>
    <t>Priscilla</t>
  </si>
  <si>
    <t>K</t>
  </si>
  <si>
    <t>Atkins</t>
  </si>
  <si>
    <t>852 Green Cowley Road</t>
  </si>
  <si>
    <t>185f50b0-5496-453e-89a0-1c40a8e53b17</t>
  </si>
  <si>
    <t>Cindy</t>
  </si>
  <si>
    <t>Krueger</t>
  </si>
  <si>
    <t>264 Old St.</t>
  </si>
  <si>
    <t>b7e1654f-755d-4bc9-9832-c1f46212bbaa</t>
  </si>
  <si>
    <t>Traci</t>
  </si>
  <si>
    <t>C</t>
  </si>
  <si>
    <t>Hickman</t>
  </si>
  <si>
    <t>383 Green Oak Freeway</t>
  </si>
  <si>
    <t>d88de982-c271-48cc-845a-f11cac413f0b</t>
  </si>
  <si>
    <t>Pete</t>
  </si>
  <si>
    <t>Delacruz</t>
  </si>
  <si>
    <t>49 Clarendon Freeway</t>
  </si>
  <si>
    <t>d3f9a5b1-bef2-4d3a-a8b8-52e3fc395afb</t>
  </si>
  <si>
    <t>Levi</t>
  </si>
  <si>
    <t>Valentine</t>
  </si>
  <si>
    <t>411 South New St.</t>
  </si>
  <si>
    <t>b789d3ad-28e9-41ab-aafd-00111af51920</t>
  </si>
  <si>
    <t>Angelina</t>
  </si>
  <si>
    <t>Gomez</t>
  </si>
  <si>
    <t>30 New Street</t>
  </si>
  <si>
    <t>aeba2e34-3bc5-496c-8520-a8bad74b62d2</t>
  </si>
  <si>
    <t>Samantha</t>
  </si>
  <si>
    <t>R</t>
  </si>
  <si>
    <t>Phillips</t>
  </si>
  <si>
    <t>461 Green First Street</t>
  </si>
  <si>
    <t>4f17578d-c67e-4ca2-aa80-6a27f5ec2411</t>
  </si>
  <si>
    <t>Alicia</t>
  </si>
  <si>
    <t>Mc Intyre</t>
  </si>
  <si>
    <t>676 Hague Street</t>
  </si>
  <si>
    <t>6ee23d8d-21b4-4d0a-acad-eacd25fca760</t>
  </si>
  <si>
    <t>Darren</t>
  </si>
  <si>
    <t>Greer</t>
  </si>
  <si>
    <t>959 South White Second Freeway</t>
  </si>
  <si>
    <t>0334c8a8-32db-4e55-9088-e2e1c3ead6c6</t>
  </si>
  <si>
    <t>Marissa</t>
  </si>
  <si>
    <t>Pearson</t>
  </si>
  <si>
    <t>45 West Rocky Second St.</t>
  </si>
  <si>
    <t>a7754bde-6a46-49ea-8a1a-94c46fbf786a</t>
  </si>
  <si>
    <t>Sara</t>
  </si>
  <si>
    <t>Sanchez</t>
  </si>
  <si>
    <t>586 Green Oak Street</t>
  </si>
  <si>
    <t>e8115966-a286-4e9a-994b-9512e4ec6e3c</t>
  </si>
  <si>
    <t>Ron</t>
  </si>
  <si>
    <t>Hensley</t>
  </si>
  <si>
    <t>684 Green Hague Blvd.</t>
  </si>
  <si>
    <t>3d2b8eab-07dd-4900-9389-f468deb10694</t>
  </si>
  <si>
    <t>Bridgett</t>
  </si>
  <si>
    <t>X</t>
  </si>
  <si>
    <t>40 Rocky Old Boulevard</t>
  </si>
  <si>
    <t>cc6c7f77-9daf-4259-aa40-d2467a6b7084</t>
  </si>
  <si>
    <t>Rochelle</t>
  </si>
  <si>
    <t>V</t>
  </si>
  <si>
    <t>Klein</t>
  </si>
  <si>
    <t>907 First Avenue</t>
  </si>
  <si>
    <t>14c69fe5-d344-440a-877a-8c17c3ba847c</t>
  </si>
  <si>
    <t>Johnny</t>
  </si>
  <si>
    <t>Walker</t>
  </si>
  <si>
    <t>817 Oak Blvd.</t>
  </si>
  <si>
    <t>a992a917-e849-4ffc-9848-fcf06233b135</t>
  </si>
  <si>
    <t>Cuevas</t>
  </si>
  <si>
    <t>264 East White Old Boulevard</t>
  </si>
  <si>
    <t>d5e0c0b0-ec1a-4eb2-bdc0-eb82a517d128</t>
  </si>
  <si>
    <t>Gretchen</t>
  </si>
  <si>
    <t>Walter</t>
  </si>
  <si>
    <t>61 West Green Second Boulevard</t>
  </si>
  <si>
    <t>e9eb9097-60d5-45ce-a5fd-9d2a25f6ed3e</t>
  </si>
  <si>
    <t>I</t>
  </si>
  <si>
    <t>96 West Milton St.</t>
  </si>
  <si>
    <t>867b37fa-2337-419f-a8f4-b3231eb98785</t>
  </si>
  <si>
    <t>Janet</t>
  </si>
  <si>
    <t>524 West White Milton St.</t>
  </si>
  <si>
    <t>5e4aaf11-21fd-4847-94eb-00d778eb4cf5</t>
  </si>
  <si>
    <t>Orlando</t>
  </si>
  <si>
    <t>Riggs</t>
  </si>
  <si>
    <t>521 Old Road</t>
  </si>
  <si>
    <t>e09c619b-f8b0-4f81-9963-a0c5f394ec44</t>
  </si>
  <si>
    <t>Jamison</t>
  </si>
  <si>
    <t>Goodman</t>
  </si>
  <si>
    <t>873 East Oak Avenue</t>
  </si>
  <si>
    <t>0e5ce99f-c6f4-4db6-b32d-6be498335d86</t>
  </si>
  <si>
    <t>Singleton</t>
  </si>
  <si>
    <t>345 West First Drive</t>
  </si>
  <si>
    <t>1f29eb4e-653b-4fc6-b09b-7731d991951a</t>
  </si>
  <si>
    <t>Cari</t>
  </si>
  <si>
    <t>991 Nobel Parkway</t>
  </si>
  <si>
    <t>48072bb1-4d1d-4473-954b-81982b388e73</t>
  </si>
  <si>
    <t>Shane</t>
  </si>
  <si>
    <t>94 Green Old Freeway</t>
  </si>
  <si>
    <t>5ca706a8-fdaa-4203-a1cd-8d5855f715e9</t>
  </si>
  <si>
    <t>Malcolm</t>
  </si>
  <si>
    <t>Frey</t>
  </si>
  <si>
    <t>101 Rocky Cowley Street</t>
  </si>
  <si>
    <t>7e43dece-6864-40eb-ae54-0345dc71cb98</t>
  </si>
  <si>
    <t>Efrain</t>
  </si>
  <si>
    <t>Waller</t>
  </si>
  <si>
    <t>88 West Milton Road</t>
  </si>
  <si>
    <t>e9bc115f-9f34-459e-9190-ea177aa4681a</t>
  </si>
  <si>
    <t>Claudia</t>
  </si>
  <si>
    <t>Crawford</t>
  </si>
  <si>
    <t>15 White New Freeway</t>
  </si>
  <si>
    <t>53182df4-1874-45e5-bbb2-3b397df2e5d0</t>
  </si>
  <si>
    <t>Fernando</t>
  </si>
  <si>
    <t>Hart</t>
  </si>
  <si>
    <t>707 Clarendon Way</t>
  </si>
  <si>
    <t>6638d90a-5b78-4c9b-9fcb-befdfdaf8d02</t>
  </si>
  <si>
    <t>Janelle</t>
  </si>
  <si>
    <t>Mcgrath</t>
  </si>
  <si>
    <t>927 South Milton Freeway</t>
  </si>
  <si>
    <t>0b4d8621-9d37-427c-8b86-54f2b398f2c9</t>
  </si>
  <si>
    <t>Mayo</t>
  </si>
  <si>
    <t>147 Rocky Cowley Road</t>
  </si>
  <si>
    <t>214cfd6d-e5ac-4db4-9e1f-cd692e2ccba6</t>
  </si>
  <si>
    <t>Terri</t>
  </si>
  <si>
    <t>Jacobson</t>
  </si>
  <si>
    <t>363 East New Freeway</t>
  </si>
  <si>
    <t>7c6f9d72-9689-42e5-b081-f7af88dc60f1</t>
  </si>
  <si>
    <t>Howard</t>
  </si>
  <si>
    <t>Mc Connell</t>
  </si>
  <si>
    <t>941 Clarendon Street</t>
  </si>
  <si>
    <t>54b34b95-7b8d-4b70-a8cc-4ba962d001cc</t>
  </si>
  <si>
    <t>Pablo</t>
  </si>
  <si>
    <t>Stout</t>
  </si>
  <si>
    <t>57 Milton Drive</t>
  </si>
  <si>
    <t>838aa59a-3e49-4bf0-9fdb-52c98b892d8e</t>
  </si>
  <si>
    <t>Cecil</t>
  </si>
  <si>
    <t>Pena</t>
  </si>
  <si>
    <t>91 Milton Way</t>
  </si>
  <si>
    <t>c763319e-a1b7-49e4-a3f9-63c8a1df6295</t>
  </si>
  <si>
    <t>Autumn</t>
  </si>
  <si>
    <t>Conrad</t>
  </si>
  <si>
    <t>347 Green Milton Avenue</t>
  </si>
  <si>
    <t>7ddab3bd-a49b-4122-9356-5bafa60fc685</t>
  </si>
  <si>
    <t>Kendall</t>
  </si>
  <si>
    <t>Nelson</t>
  </si>
  <si>
    <t>938 Hague Drive</t>
  </si>
  <si>
    <t>30012d88-2488-41c8-ba2e-7833551da3e5</t>
  </si>
  <si>
    <t>Eduardo</t>
  </si>
  <si>
    <t>Irwin</t>
  </si>
  <si>
    <t>74 West White Cowley Avenue</t>
  </si>
  <si>
    <t>175b576f-ab39-4cd7-8253-57a811d22358</t>
  </si>
  <si>
    <t>Crystal</t>
  </si>
  <si>
    <t>Kemp</t>
  </si>
  <si>
    <t>278 White Hague Blvd.</t>
  </si>
  <si>
    <t>dde8004d-4a47-407f-bccb-0c53ef4deb72</t>
  </si>
  <si>
    <t>Nathan</t>
  </si>
  <si>
    <t>Stark</t>
  </si>
  <si>
    <t>86 West New St.</t>
  </si>
  <si>
    <t>9fd12c16-9673-46b1-81f5-fc225c77fe51</t>
  </si>
  <si>
    <t>Anthony</t>
  </si>
  <si>
    <t>Bond</t>
  </si>
  <si>
    <t>252 Nobel Blvd.</t>
  </si>
  <si>
    <t>e3fd3686-61bb-48a4-9ab8-3bcde2250a42</t>
  </si>
  <si>
    <t>Jeffrey</t>
  </si>
  <si>
    <t>19 White Hague Street</t>
  </si>
  <si>
    <t>947fec07-da8e-4f40-a7a6-b167c4977332</t>
  </si>
  <si>
    <t>Nikki</t>
  </si>
  <si>
    <t>78 North White Nobel Way</t>
  </si>
  <si>
    <t>98d41fcd-f138-4d22-bc16-e9422c5d1d06</t>
  </si>
  <si>
    <t>Tracie</t>
  </si>
  <si>
    <t>Vincent</t>
  </si>
  <si>
    <t>247 Fabien Way</t>
  </si>
  <si>
    <t>ce95609a-63bc-4972-9465-29cb190f0df0</t>
  </si>
  <si>
    <t>Karin</t>
  </si>
  <si>
    <t>Raymond</t>
  </si>
  <si>
    <t>634 White Nobel Blvd.</t>
  </si>
  <si>
    <t>72549804-eee4-4a6d-b3a4-c04061550de7</t>
  </si>
  <si>
    <t>Abraham</t>
  </si>
  <si>
    <t>Sloan</t>
  </si>
  <si>
    <t>778 Old Boulevard</t>
  </si>
  <si>
    <t>a1404ecc-4fc4-4218-9f07-ed77cddf3c03</t>
  </si>
  <si>
    <t>Jeanne</t>
  </si>
  <si>
    <t>Paul</t>
  </si>
  <si>
    <t>16 Cowley Boulevard</t>
  </si>
  <si>
    <t>9a5a78c1-f720-4b0b-a017-070b5078837d</t>
  </si>
  <si>
    <t>Branch</t>
  </si>
  <si>
    <t>524 White Fabien St.</t>
  </si>
  <si>
    <t>e049f5d1-bb8e-43fe-926a-06ed322361b1</t>
  </si>
  <si>
    <t>Alyssa</t>
  </si>
  <si>
    <t>Chambers</t>
  </si>
  <si>
    <t>472 Rocky Clarendon Blvd.</t>
  </si>
  <si>
    <t>77df43a2-0830-48c8-aa95-beaf3a933fa0</t>
  </si>
  <si>
    <t>Shana</t>
  </si>
  <si>
    <t>Norton</t>
  </si>
  <si>
    <t>17 Rocky Fabien Street</t>
  </si>
  <si>
    <t>ace3d1c0-d5fc-40b2-8a4c-93ccb5001366</t>
  </si>
  <si>
    <t>Erica</t>
  </si>
  <si>
    <t>Orozco</t>
  </si>
  <si>
    <t>71 Clarendon Blvd.</t>
  </si>
  <si>
    <t>bb6781fb-6197-4287-841a-fe3d5e1007bc</t>
  </si>
  <si>
    <t>Ivan</t>
  </si>
  <si>
    <t>Stevenson</t>
  </si>
  <si>
    <t>204 White Hague Drive</t>
  </si>
  <si>
    <t>424b2dc3-0912-4e02-8588-b0e132334c56</t>
  </si>
  <si>
    <t>Ramona</t>
  </si>
  <si>
    <t>Mercer</t>
  </si>
  <si>
    <t>37 Nobel St.</t>
  </si>
  <si>
    <t>88826d13-4a44-4427-85e3-21839c66a180</t>
  </si>
  <si>
    <t>Rogelio</t>
  </si>
  <si>
    <t>Nichols</t>
  </si>
  <si>
    <t>753 Hague Blvd.</t>
  </si>
  <si>
    <t>b8fd4b01-a7d4-45af-befb-c9f5dca6a958</t>
  </si>
  <si>
    <t>Marty</t>
  </si>
  <si>
    <t>Merritt</t>
  </si>
  <si>
    <t>650 White Fabien Boulevard</t>
  </si>
  <si>
    <t>2bb18b90-23ae-4be7-86ac-0c8953a7b42e</t>
  </si>
  <si>
    <t>Jay</t>
  </si>
  <si>
    <t>Cain</t>
  </si>
  <si>
    <t>556 North White Old Boulevard</t>
  </si>
  <si>
    <t>e1d30d90-f6e5-439d-9bec-2b2287663015</t>
  </si>
  <si>
    <t>Calvin</t>
  </si>
  <si>
    <t>King</t>
  </si>
  <si>
    <t>563 West Rocky New Avenue</t>
  </si>
  <si>
    <t>1447c94e-ed2a-4b45-ba05-ced3d3cfcfee</t>
  </si>
  <si>
    <t>Ernesto</t>
  </si>
  <si>
    <t>Nicholson</t>
  </si>
  <si>
    <t>250 Rocky Milton Avenue</t>
  </si>
  <si>
    <t>085ffa21-6074-4e96-805a-78c32a0c49ec</t>
  </si>
  <si>
    <t>Carlton</t>
  </si>
  <si>
    <t>909 West White Milton Road</t>
  </si>
  <si>
    <t>60a0218a-a6d1-465c-875e-2c0402e18ec1</t>
  </si>
  <si>
    <t>Alan</t>
  </si>
  <si>
    <t>Suarez</t>
  </si>
  <si>
    <t>299 Rocky Hague Road</t>
  </si>
  <si>
    <t>849a8653-f869-4056-abac-3ec07aa5b48f</t>
  </si>
  <si>
    <t>Beverly</t>
  </si>
  <si>
    <t>Werner</t>
  </si>
  <si>
    <t>65 East Rocky New Drive</t>
  </si>
  <si>
    <t>5d47a88e-6229-402f-a920-0fb7194c722b</t>
  </si>
  <si>
    <t>Cherry</t>
  </si>
  <si>
    <t>37 New Street</t>
  </si>
  <si>
    <t>4ee5d856-5b47-461c-9356-104dc45ff2d9</t>
  </si>
  <si>
    <t>Alex</t>
  </si>
  <si>
    <t>Ashley</t>
  </si>
  <si>
    <t>91 North Milton Drive</t>
  </si>
  <si>
    <t>d3e2fe60-68bc-47b5-b704-72c4a0b3d5a7</t>
  </si>
  <si>
    <t>Esther</t>
  </si>
  <si>
    <t>967 White Hague St.</t>
  </si>
  <si>
    <t>f3a020be-2e98-468d-affd-2b0388a78026</t>
  </si>
  <si>
    <t>Tammi</t>
  </si>
  <si>
    <t>Boone</t>
  </si>
  <si>
    <t>89 Green Second St.</t>
  </si>
  <si>
    <t>ccea51cc-3733-4d90-8058-e8300231e4db</t>
  </si>
  <si>
    <t>Rick</t>
  </si>
  <si>
    <t>Bradford</t>
  </si>
  <si>
    <t>58 West Rocky Fabien St.</t>
  </si>
  <si>
    <t>75b06ec5-d6a5-4a69-8cbc-9aceb52f5d95</t>
  </si>
  <si>
    <t>Wesley</t>
  </si>
  <si>
    <t>Obrien</t>
  </si>
  <si>
    <t>227 North Nobel Avenue</t>
  </si>
  <si>
    <t>a996b5bf-5e05-4408-9a4e-6e546ad6e860</t>
  </si>
  <si>
    <t>Sheppard</t>
  </si>
  <si>
    <t>387 Cowley Avenue</t>
  </si>
  <si>
    <t>46500270-37db-4999-8820-cc9bfd3f32b5</t>
  </si>
  <si>
    <t>Osborne</t>
  </si>
  <si>
    <t>65 North Nobel Street</t>
  </si>
  <si>
    <t>50c6e50f-7f77-4c91-88f6-89b6658693c8</t>
  </si>
  <si>
    <t>Skinner</t>
  </si>
  <si>
    <t>57 New Way</t>
  </si>
  <si>
    <t>7c15eaeb-bffd-4f97-b4da-19601d48aaaf</t>
  </si>
  <si>
    <t>Tonia</t>
  </si>
  <si>
    <t>Davies</t>
  </si>
  <si>
    <t>46 Milton Parkway</t>
  </si>
  <si>
    <t>9d975045-72ce-4f87-af01-ec01223f8331</t>
  </si>
  <si>
    <t>Andrea</t>
  </si>
  <si>
    <t>Peterson</t>
  </si>
  <si>
    <t>112 Milton Blvd.</t>
  </si>
  <si>
    <t>cb035960-9c0a-4e49-83b3-48d1fa55b763</t>
  </si>
  <si>
    <t>Maribel</t>
  </si>
  <si>
    <t>Andersen</t>
  </si>
  <si>
    <t>368 Rocky Cowley Drive</t>
  </si>
  <si>
    <t>4deb2f9b-ffb0-415a-b620-cbd8d467ebd1</t>
  </si>
  <si>
    <t>Glenda</t>
  </si>
  <si>
    <t>131 Green Hague St.</t>
  </si>
  <si>
    <t>1357f6c0-b344-4de1-927e-8d29271db5dc</t>
  </si>
  <si>
    <t>Hernandez</t>
  </si>
  <si>
    <t>453 White Fabien Road</t>
  </si>
  <si>
    <t>5a83ec13-88d8-46cd-a059-fee09cceabbe</t>
  </si>
  <si>
    <t>Tricia</t>
  </si>
  <si>
    <t>Wade</t>
  </si>
  <si>
    <t>67 White New Avenue</t>
  </si>
  <si>
    <t>1bf60267-eb3b-4acd-8123-b55d20f3ae7b</t>
  </si>
  <si>
    <t>Michelle</t>
  </si>
  <si>
    <t>Sampson</t>
  </si>
  <si>
    <t>424 West Rocky New St.</t>
  </si>
  <si>
    <t>a53d12a9-3607-4c1c-9043-967c8ba87c3c</t>
  </si>
  <si>
    <t>Bart</t>
  </si>
  <si>
    <t>Kaiser</t>
  </si>
  <si>
    <t>78 Rocky Oak Boulevard</t>
  </si>
  <si>
    <t>012bb8ba-52a2-40de-9f4c-a1c76b48667d</t>
  </si>
  <si>
    <t>Joyce</t>
  </si>
  <si>
    <t>Trujillo</t>
  </si>
  <si>
    <t>80 East Milton Road</t>
  </si>
  <si>
    <t>bb80976b-59b7-4f25-a65f-78db89204afe</t>
  </si>
  <si>
    <t>Rachelle</t>
  </si>
  <si>
    <t>Parker</t>
  </si>
  <si>
    <t>625 White Clarendon Boulevard</t>
  </si>
  <si>
    <t>fbbf259a-7b4d-487f-aa77-1d1a2d4a5234</t>
  </si>
  <si>
    <t>Roberson</t>
  </si>
  <si>
    <t>369 Hague Parkway</t>
  </si>
  <si>
    <t>e320e880-8012-4eaa-a8ad-d0a2e319a9ef</t>
  </si>
  <si>
    <t>Charlotte</t>
  </si>
  <si>
    <t>Pollard</t>
  </si>
  <si>
    <t>19 First Boulevard</t>
  </si>
  <si>
    <t>483977d6-59a3-4d37-acfe-4ae889bad936</t>
  </si>
  <si>
    <t>Sergio</t>
  </si>
  <si>
    <t>Herring</t>
  </si>
  <si>
    <t>677 Second Way</t>
  </si>
  <si>
    <t>1f18dbd6-e628-45fb-8c35-76549b175d7e</t>
  </si>
  <si>
    <t>Eva</t>
  </si>
  <si>
    <t>Valenzuela</t>
  </si>
  <si>
    <t>94 White Second Freeway</t>
  </si>
  <si>
    <t>33c691c0-d861-4b17-909e-291071c80851</t>
  </si>
  <si>
    <t>Holly</t>
  </si>
  <si>
    <t>Hanson</t>
  </si>
  <si>
    <t>45 Hague St.</t>
  </si>
  <si>
    <t>9a6bef15-b82d-47b7-a305-0b170ad5444f</t>
  </si>
  <si>
    <t>34 Old Street</t>
  </si>
  <si>
    <t>b47bb92d-cd35-46e4-9d0f-d2e68865981d</t>
  </si>
  <si>
    <t>Rusty</t>
  </si>
  <si>
    <t>Moon</t>
  </si>
  <si>
    <t>36 North Rocky Second Drive</t>
  </si>
  <si>
    <t>8669e1e7-db66-4575-a349-a020e441766f</t>
  </si>
  <si>
    <t>Lin</t>
  </si>
  <si>
    <t>74 Cowley Avenue</t>
  </si>
  <si>
    <t>28006ded-6714-4308-8a34-158ec21d425e</t>
  </si>
  <si>
    <t>Kyle</t>
  </si>
  <si>
    <t>580 West First Way</t>
  </si>
  <si>
    <t>1fcad74e-2c52-45f0-af8e-125ec1324a73</t>
  </si>
  <si>
    <t>Amelia</t>
  </si>
  <si>
    <t>Glass</t>
  </si>
  <si>
    <t>77 First Freeway</t>
  </si>
  <si>
    <t>605480c4-edec-4a42-adc7-4fef51f018e3</t>
  </si>
  <si>
    <t>Cathy</t>
  </si>
  <si>
    <t>845 New Street</t>
  </si>
  <si>
    <t>f949b2e6-1601-48af-8002-7099031b0d83</t>
  </si>
  <si>
    <t>Latonya</t>
  </si>
  <si>
    <t>Drake</t>
  </si>
  <si>
    <t>67 Fabien Boulevard</t>
  </si>
  <si>
    <t>f81dc7b0-ace5-4957-bb9c-4441cd928c20</t>
  </si>
  <si>
    <t>Rachel</t>
  </si>
  <si>
    <t>Holden</t>
  </si>
  <si>
    <t>57 Clarendon Boulevard</t>
  </si>
  <si>
    <t>e974841d-6980-4e25-82a4-bfb80e77422f</t>
  </si>
  <si>
    <t>Darryl</t>
  </si>
  <si>
    <t>Hill</t>
  </si>
  <si>
    <t>536 South Fabien Street</t>
  </si>
  <si>
    <t>4276d3c7-a160-46f5-8ce6-935108c2f368</t>
  </si>
  <si>
    <t>Phillip</t>
  </si>
  <si>
    <t>Hahn</t>
  </si>
  <si>
    <t>790 Rocky Oak St.</t>
  </si>
  <si>
    <t>dbc53761-4aba-42ec-9f34-2b16807ad360</t>
  </si>
  <si>
    <t>Denise</t>
  </si>
  <si>
    <t>Small</t>
  </si>
  <si>
    <t>76 Oak St.</t>
  </si>
  <si>
    <t>ef1988ba-017a-4ce5-8ab5-69fe2998dbc0</t>
  </si>
  <si>
    <t>Jeff</t>
  </si>
  <si>
    <t>Michael</t>
  </si>
  <si>
    <t>58 White Fabien Blvd.</t>
  </si>
  <si>
    <t>840d3bc2-d2c8-4a3e-8e1c-f98f3aaa2784</t>
  </si>
  <si>
    <t>Joanna</t>
  </si>
  <si>
    <t>Bradshaw</t>
  </si>
  <si>
    <t>669 Hague Street</t>
  </si>
  <si>
    <t>d3b9f9f6-6986-4bb5-8c43-ef56c876ec1c</t>
  </si>
  <si>
    <t>Tisha</t>
  </si>
  <si>
    <t>Lee</t>
  </si>
  <si>
    <t>585 North Clarendon Freeway</t>
  </si>
  <si>
    <t>f2b03d41-af3d-4b2d-a88b-b09972476d48</t>
  </si>
  <si>
    <t>Lakeisha</t>
  </si>
  <si>
    <t>Lynch</t>
  </si>
  <si>
    <t>645 White Nobel Blvd.</t>
  </si>
  <si>
    <t>3010fe3e-f791-47d4-add2-1da35e890603</t>
  </si>
  <si>
    <t>Austin</t>
  </si>
  <si>
    <t>Roman</t>
  </si>
  <si>
    <t>318 Rocky Nobel Boulevard</t>
  </si>
  <si>
    <t>cfd044fa-b5cb-4286-b97f-197990ed8317</t>
  </si>
  <si>
    <t>975 North Oak Parkway</t>
  </si>
  <si>
    <t>5f92eead-8dd3-4b7f-a64f-1c5325616853</t>
  </si>
  <si>
    <t>Edgar</t>
  </si>
  <si>
    <t>Stokes</t>
  </si>
  <si>
    <t>148 Oak St.</t>
  </si>
  <si>
    <t>455ff171-e9a6-424b-8d2d-78a845c63be5</t>
  </si>
  <si>
    <t>Toni</t>
  </si>
  <si>
    <t>Browning</t>
  </si>
  <si>
    <t>824 East Nobel Avenue</t>
  </si>
  <si>
    <t>b2909ef3-ec31-4785-b0b6-a6c7727fdb2a</t>
  </si>
  <si>
    <t>Gilberto</t>
  </si>
  <si>
    <t>Solis</t>
  </si>
  <si>
    <t>60 Oak Avenue</t>
  </si>
  <si>
    <t>b6d52ab5-ff25-4c09-9efb-e8edba46a027</t>
  </si>
  <si>
    <t>Ryan</t>
  </si>
  <si>
    <t>Cline</t>
  </si>
  <si>
    <t>286 South Fabien Parkway</t>
  </si>
  <si>
    <t>58e3a667-9b3f-4da0-baea-ec65a19347e3</t>
  </si>
  <si>
    <t>Colin</t>
  </si>
  <si>
    <t>Carrillo</t>
  </si>
  <si>
    <t>91 Fabien Street</t>
  </si>
  <si>
    <t>5dc3a591-eea8-4ccb-9a8b-6a8dd91b3971</t>
  </si>
  <si>
    <t>Rene</t>
  </si>
  <si>
    <t>33 Green Cowley Way</t>
  </si>
  <si>
    <t>876bc039-bbb7-4875-86b0-dbea517706c1</t>
  </si>
  <si>
    <t>Lakisha</t>
  </si>
  <si>
    <t>677 North Milton Way</t>
  </si>
  <si>
    <t>b1cbc9f2-9e73-4acf-944e-24585ffcd3a1</t>
  </si>
  <si>
    <t>Everett</t>
  </si>
  <si>
    <t>Mc Gee</t>
  </si>
  <si>
    <t>58 West Nobel Parkway</t>
  </si>
  <si>
    <t>95555bc3-0004-4f6b-97ae-559307e06847</t>
  </si>
  <si>
    <t>Tina</t>
  </si>
  <si>
    <t>Mc Clure</t>
  </si>
  <si>
    <t>40 Second St.</t>
  </si>
  <si>
    <t>80086e64-b953-4742-977c-b59140e176a4</t>
  </si>
  <si>
    <t>Jill</t>
  </si>
  <si>
    <t>Rivera</t>
  </si>
  <si>
    <t>40 South New St.</t>
  </si>
  <si>
    <t>290385d8-5e51-46ba-9d25-fdfbeba1d6b5</t>
  </si>
  <si>
    <t>Jacquelyn</t>
  </si>
  <si>
    <t>Hall</t>
  </si>
  <si>
    <t>186 West White Second St.</t>
  </si>
  <si>
    <t>f43856ea-7faf-44d9-b196-7cf57aaf4a69</t>
  </si>
  <si>
    <t>Katherine</t>
  </si>
  <si>
    <t>Haas</t>
  </si>
  <si>
    <t>556 New Boulevard</t>
  </si>
  <si>
    <t>c64b3cc0-8f16-46a7-bcc5-fe2f60e44c19</t>
  </si>
  <si>
    <t>Jodi</t>
  </si>
  <si>
    <t>Ross</t>
  </si>
  <si>
    <t>317 North Nobel Avenue</t>
  </si>
  <si>
    <t>76c56a13-318b-418d-982f-28fe3126d2d0</t>
  </si>
  <si>
    <t>Leonard</t>
  </si>
  <si>
    <t>Bolton</t>
  </si>
  <si>
    <t>953 White New Parkway</t>
  </si>
  <si>
    <t>ee3eb814-d007-49c7-98e2-736b0064edc1</t>
  </si>
  <si>
    <t>Adrienne</t>
  </si>
  <si>
    <t>Cruz</t>
  </si>
  <si>
    <t>270 New Boulevard</t>
  </si>
  <si>
    <t>29b7a41a-9a55-4b30-890f-0849d28704bc</t>
  </si>
  <si>
    <t>Tommy</t>
  </si>
  <si>
    <t>Freeman</t>
  </si>
  <si>
    <t>21 South Nobel Parkway</t>
  </si>
  <si>
    <t>5e9b5565-d08a-4f1b-8522-41f02c535772</t>
  </si>
  <si>
    <t>Chandra</t>
  </si>
  <si>
    <t>Carey</t>
  </si>
  <si>
    <t>672 East Rocky Fabien St.</t>
  </si>
  <si>
    <t>c4f73a3e-1230-4adb-a018-02745e28d2a4</t>
  </si>
  <si>
    <t>Rita</t>
  </si>
  <si>
    <t>Thompson</t>
  </si>
  <si>
    <t>48 Old Way</t>
  </si>
  <si>
    <t>0b58f20c-2c25-4698-9f37-c0fe2028c7bb</t>
  </si>
  <si>
    <t>Avery</t>
  </si>
  <si>
    <t>92 Fabien St.</t>
  </si>
  <si>
    <t>9c875033-8fb3-48d8-bbea-c5a11a686343</t>
  </si>
  <si>
    <t>Ernest</t>
  </si>
  <si>
    <t>Hodge</t>
  </si>
  <si>
    <t>74 White First Blvd.</t>
  </si>
  <si>
    <t>1ed13513-970c-4d9c-89fd-3811baefe015</t>
  </si>
  <si>
    <t>Devon</t>
  </si>
  <si>
    <t>Huber</t>
  </si>
  <si>
    <t>18 Green New Freeway</t>
  </si>
  <si>
    <t>4058930b-1ece-43cf-a463-e0ebc063f8e8</t>
  </si>
  <si>
    <t>Clinton</t>
  </si>
  <si>
    <t>Snow</t>
  </si>
  <si>
    <t>20 West Green First Way</t>
  </si>
  <si>
    <t>2742834c-b01d-4dd2-9eae-aa40cee58445</t>
  </si>
  <si>
    <t>Lena</t>
  </si>
  <si>
    <t>Blackburn</t>
  </si>
  <si>
    <t>26 South Fabien St.</t>
  </si>
  <si>
    <t>ab5a3a28-2465-493a-a57f-e4fb2b759ece</t>
  </si>
  <si>
    <t>Shelley</t>
  </si>
  <si>
    <t>Mc Guire</t>
  </si>
  <si>
    <t>35 Rocky Oak Blvd.</t>
  </si>
  <si>
    <t>ea11020a-5111-4b60-9c26-42dbe1be932f</t>
  </si>
  <si>
    <t>Bobby</t>
  </si>
  <si>
    <t>Murray</t>
  </si>
  <si>
    <t>73 North Oak St.</t>
  </si>
  <si>
    <t>77852d33-2904-4dc1-aa9c-6087382c0e8e</t>
  </si>
  <si>
    <t>Jermaine</t>
  </si>
  <si>
    <t>Beltran</t>
  </si>
  <si>
    <t>90 White Second Drive</t>
  </si>
  <si>
    <t>55c5c37f-cb2b-4352-83fc-f7659efa93ac</t>
  </si>
  <si>
    <t>394 White First Boulevard</t>
  </si>
  <si>
    <t>21b42241-8b4e-4a57-b324-2e68c789326b</t>
  </si>
  <si>
    <t>Miranda</t>
  </si>
  <si>
    <t>Schwartz</t>
  </si>
  <si>
    <t>113 Oak Blvd.</t>
  </si>
  <si>
    <t>9f6becce-e372-4824-bf6a-db09c1779792</t>
  </si>
  <si>
    <t>Kristine</t>
  </si>
  <si>
    <t>Lara</t>
  </si>
  <si>
    <t>476 Nobel Street</t>
  </si>
  <si>
    <t>8a4ddb5c-bcb6-485c-b386-fd7a7145cabf</t>
  </si>
  <si>
    <t>Scott</t>
  </si>
  <si>
    <t>Wood</t>
  </si>
  <si>
    <t>51 South Milton Drive</t>
  </si>
  <si>
    <t>4dc138b9-ea9b-4ee1-9805-4d75c34416e4</t>
  </si>
  <si>
    <t>Elaine</t>
  </si>
  <si>
    <t>Hatfield</t>
  </si>
  <si>
    <t>770 Fabien Freeway</t>
  </si>
  <si>
    <t>7b189680-0496-4384-bd94-8152cea9a0cd</t>
  </si>
  <si>
    <t>Helen</t>
  </si>
  <si>
    <t>Little</t>
  </si>
  <si>
    <t>14 Clarendon Street</t>
  </si>
  <si>
    <t>e7a85be4-0aef-4e19-8005-e94cd70fca9c</t>
  </si>
  <si>
    <t>Judith</t>
  </si>
  <si>
    <t>Petersen</t>
  </si>
  <si>
    <t>64 East Rocky Clarendon Drive</t>
  </si>
  <si>
    <t>ab339b9f-e14a-490b-8e34-81023383f19b</t>
  </si>
  <si>
    <t>Jeremy</t>
  </si>
  <si>
    <t>Morris</t>
  </si>
  <si>
    <t>72 Rocky Milton Parkway</t>
  </si>
  <si>
    <t>fb49f49d-b31b-47e7-bcbd-cd3415ca7af4</t>
  </si>
  <si>
    <t>Wolf</t>
  </si>
  <si>
    <t>520 Cowley Street</t>
  </si>
  <si>
    <t>12ab0737-a775-4a41-8870-81ce6e8eea1b</t>
  </si>
  <si>
    <t>Chasity</t>
  </si>
  <si>
    <t>Graham</t>
  </si>
  <si>
    <t>772 West Rocky Hague Parkway</t>
  </si>
  <si>
    <t>e29d4ad9-be16-4a60-8adb-236be5a5e432</t>
  </si>
  <si>
    <t>Eric</t>
  </si>
  <si>
    <t>Silva</t>
  </si>
  <si>
    <t>333 White Cowley Road</t>
  </si>
  <si>
    <t>d8d480af-cb8e-48fb-973c-850dc53c225f</t>
  </si>
  <si>
    <t>Boyer</t>
  </si>
  <si>
    <t>60 East White Second Parkway</t>
  </si>
  <si>
    <t>2f808c71-6fbc-4eea-9868-393c686c03b9</t>
  </si>
  <si>
    <t>Josephine</t>
  </si>
  <si>
    <t>Owens</t>
  </si>
  <si>
    <t>215 South Oak St.</t>
  </si>
  <si>
    <t>9db13e3a-548e-4a67-a576-785b6059c8fb</t>
  </si>
  <si>
    <t>Corey</t>
  </si>
  <si>
    <t>Mosley</t>
  </si>
  <si>
    <t>257 Fabien Parkway</t>
  </si>
  <si>
    <t>b9c7e329-91a9-4e8a-a87f-23f1ccb8db51</t>
  </si>
  <si>
    <t>Jess</t>
  </si>
  <si>
    <t>Patton</t>
  </si>
  <si>
    <t>45 Old Freeway</t>
  </si>
  <si>
    <t>a7e31543-b317-42af-8fcf-73c9c00253cf</t>
  </si>
  <si>
    <t>Shields</t>
  </si>
  <si>
    <t>23 Oak Parkway</t>
  </si>
  <si>
    <t>a4825fa2-5474-4fef-995c-774c8b43fc1a</t>
  </si>
  <si>
    <t>Gutierrez</t>
  </si>
  <si>
    <t>591 South Green Nobel Boulevard</t>
  </si>
  <si>
    <t>808fef69-43d3-4fd0-ae6b-e5d7574d13bd</t>
  </si>
  <si>
    <t>Noel</t>
  </si>
  <si>
    <t>98 East White New Blvd.</t>
  </si>
  <si>
    <t>0c38a461-5318-4825-b716-e110dfd67e64</t>
  </si>
  <si>
    <t>Tracey</t>
  </si>
  <si>
    <t>Clarke</t>
  </si>
  <si>
    <t>57 Cowley Parkway</t>
  </si>
  <si>
    <t>473725d5-2ba2-4ecb-817f-b74d1049367f</t>
  </si>
  <si>
    <t>Hugh</t>
  </si>
  <si>
    <t>Cooke</t>
  </si>
  <si>
    <t>592 Fabien Parkway</t>
  </si>
  <si>
    <t>1b730fa3-64a9-4175-9279-37523065ce87</t>
  </si>
  <si>
    <t>Derick</t>
  </si>
  <si>
    <t>Duke</t>
  </si>
  <si>
    <t>98 Green First Avenue</t>
  </si>
  <si>
    <t>1c78cdb8-7be4-402f-b655-2342b84c4dd2</t>
  </si>
  <si>
    <t>Alma</t>
  </si>
  <si>
    <t>Landry</t>
  </si>
  <si>
    <t>644 Milton Road</t>
  </si>
  <si>
    <t>b41a63b7-a874-4be9-af1c-39899938e5f8</t>
  </si>
  <si>
    <t>Ricardo</t>
  </si>
  <si>
    <t>Nash</t>
  </si>
  <si>
    <t>46 East Old Blvd.</t>
  </si>
  <si>
    <t>b16248e7-908b-4046-b833-900d8d6a46a7</t>
  </si>
  <si>
    <t>Rafael</t>
  </si>
  <si>
    <t>Johns</t>
  </si>
  <si>
    <t>17 Second Street</t>
  </si>
  <si>
    <t>5a40c4d9-e099-41d3-8151-72c2a360759c</t>
  </si>
  <si>
    <t>Toby</t>
  </si>
  <si>
    <t>Garza</t>
  </si>
  <si>
    <t>966 Fabien Street</t>
  </si>
  <si>
    <t>697e152e-5384-4f2b-8ad7-549205045de1</t>
  </si>
  <si>
    <t>Kris</t>
  </si>
  <si>
    <t>Williams</t>
  </si>
  <si>
    <t>77 East Green Second Road</t>
  </si>
  <si>
    <t>945b5966-9603-4b7e-baec-cf0bcbb9a1f7</t>
  </si>
  <si>
    <t>Leon</t>
  </si>
  <si>
    <t>Figueroa</t>
  </si>
  <si>
    <t>90 Cowley Freeway</t>
  </si>
  <si>
    <t>881c84e9-36e8-40b5-b972-73c2a9f5905a</t>
  </si>
  <si>
    <t>Jeanine</t>
  </si>
  <si>
    <t>Schmitt</t>
  </si>
  <si>
    <t>687 North Hague Parkway</t>
  </si>
  <si>
    <t>426e0c42-3382-4ed7-b527-375f073cd0bd</t>
  </si>
  <si>
    <t>Wiley</t>
  </si>
  <si>
    <t>105 Rocky Oak Boulevard</t>
  </si>
  <si>
    <t>5c59bc96-9475-4106-9ee4-9f6ca52da092</t>
  </si>
  <si>
    <t>Terence</t>
  </si>
  <si>
    <t>Acevedo</t>
  </si>
  <si>
    <t>202 White Cowley Drive</t>
  </si>
  <si>
    <t>19bd454b-b969-4c36-a678-675297cad66d</t>
  </si>
  <si>
    <t>Chastity</t>
  </si>
  <si>
    <t>Mata</t>
  </si>
  <si>
    <t>75 Milton Boulevard</t>
  </si>
  <si>
    <t>a1d8eea9-2abe-42c6-94bb-dcf078821d11</t>
  </si>
  <si>
    <t>Annie</t>
  </si>
  <si>
    <t>850 Rocky Clarendon Drive</t>
  </si>
  <si>
    <t>66f89534-5a4d-4eae-9bcf-90192491701a</t>
  </si>
  <si>
    <t>Shaffer</t>
  </si>
  <si>
    <t>496 Green Cowley Blvd.</t>
  </si>
  <si>
    <t>d83bff12-93e6-488a-b48b-dad78edcee96</t>
  </si>
  <si>
    <t>Jennifer</t>
  </si>
  <si>
    <t>Cardenas</t>
  </si>
  <si>
    <t>168 White Oak Freeway</t>
  </si>
  <si>
    <t>ff65f2e9-9c1f-4078-87df-e111c8670e6c</t>
  </si>
  <si>
    <t>Belinda</t>
  </si>
  <si>
    <t>Fritz</t>
  </si>
  <si>
    <t>42 Hague Road</t>
  </si>
  <si>
    <t>e81cf0a9-f3bb-4249-9d1b-7d91f9f3fc8d</t>
  </si>
  <si>
    <t>Lesley</t>
  </si>
  <si>
    <t>Bautista</t>
  </si>
  <si>
    <t>601 Green Second Way</t>
  </si>
  <si>
    <t>33479975-5135-49f6-b3a9-ff0638c6e97b</t>
  </si>
  <si>
    <t>Bryon</t>
  </si>
  <si>
    <t>549 First Street</t>
  </si>
  <si>
    <t>7203bf33-5cef-47db-8449-3984dcf33463</t>
  </si>
  <si>
    <t>Christian</t>
  </si>
  <si>
    <t>70 Green Old Street</t>
  </si>
  <si>
    <t>6cb586eb-fd37-49a5-807f-d5a6aa4b9e5f</t>
  </si>
  <si>
    <t>Kathy</t>
  </si>
  <si>
    <t>Patterson</t>
  </si>
  <si>
    <t>457 Green Old Drive</t>
  </si>
  <si>
    <t>b5ae7dc3-dd8a-4790-8054-408525587f3c</t>
  </si>
  <si>
    <t>Jack</t>
  </si>
  <si>
    <t>Weeks</t>
  </si>
  <si>
    <t>31 Oak Boulevard</t>
  </si>
  <si>
    <t>beadf4ab-dea2-4cb1-a6a1-f86b3abb3578</t>
  </si>
  <si>
    <t>Lawanda</t>
  </si>
  <si>
    <t>Yang</t>
  </si>
  <si>
    <t>68 Second Street</t>
  </si>
  <si>
    <t>a63a5580-b0be-47e7-be8a-eeb1bf1d7b2d</t>
  </si>
  <si>
    <t>Kimberly</t>
  </si>
  <si>
    <t>39 Green New Boulevard</t>
  </si>
  <si>
    <t>84209b6c-49a7-4cfb-b5ca-3597523075ba</t>
  </si>
  <si>
    <t>Shari</t>
  </si>
  <si>
    <t>967 Cowley Drive</t>
  </si>
  <si>
    <t>aa5db541-3971-4596-bc24-698f612a4f01</t>
  </si>
  <si>
    <t>Allen</t>
  </si>
  <si>
    <t>Gay</t>
  </si>
  <si>
    <t>47 Nobel Boulevard</t>
  </si>
  <si>
    <t>695fec65-dd43-42dd-865e-f1cbacd04f36</t>
  </si>
  <si>
    <t>Xavier</t>
  </si>
  <si>
    <t>Levine</t>
  </si>
  <si>
    <t>84 Second Drive</t>
  </si>
  <si>
    <t>57e8914d-8861-4a64-9589-d6fb474bbb46</t>
  </si>
  <si>
    <t>Kristin</t>
  </si>
  <si>
    <t>Rowland</t>
  </si>
  <si>
    <t>957 South White Hague Blvd.</t>
  </si>
  <si>
    <t>d1b530d3-306c-4e12-ae36-9defe3b2cedb</t>
  </si>
  <si>
    <t>Rasmussen</t>
  </si>
  <si>
    <t>708 Hague Drive</t>
  </si>
  <si>
    <t>f58aa2a9-77a9-427e-b1dd-e78db3bd1360</t>
  </si>
  <si>
    <t>Quentin</t>
  </si>
  <si>
    <t>Washington</t>
  </si>
  <si>
    <t>758 New Boulevard</t>
  </si>
  <si>
    <t>79399aa9-63f7-43e3-8435-d0d3de3a86da</t>
  </si>
  <si>
    <t>Tanya</t>
  </si>
  <si>
    <t>61 East Rocky Nobel St.</t>
  </si>
  <si>
    <t>7efb4b9f-7782-4322-8fd1-55abd9c9f2ce</t>
  </si>
  <si>
    <t>Franklin</t>
  </si>
  <si>
    <t>947 Fabien Parkway</t>
  </si>
  <si>
    <t>93668a7b-f5e8-412f-b081-a86065eb08ab</t>
  </si>
  <si>
    <t>Kirk</t>
  </si>
  <si>
    <t>Sweeney</t>
  </si>
  <si>
    <t>450 Milton Drive</t>
  </si>
  <si>
    <t>fcf7b2e1-a394-4474-ad46-551f0c128bbc</t>
  </si>
  <si>
    <t>Hope</t>
  </si>
  <si>
    <t>Mendoza</t>
  </si>
  <si>
    <t>35 East White Cowley Parkway</t>
  </si>
  <si>
    <t>f80c7180-5dfc-4864-bfc6-72999544e2a5</t>
  </si>
  <si>
    <t>Jaime</t>
  </si>
  <si>
    <t>Davis</t>
  </si>
  <si>
    <t>49 Green Nobel Drive</t>
  </si>
  <si>
    <t>d6b3cf4e-49ed-4178-9a47-0a705a38f17e</t>
  </si>
  <si>
    <t>Jessie</t>
  </si>
  <si>
    <t>Ford</t>
  </si>
  <si>
    <t>26 Green Second Street</t>
  </si>
  <si>
    <t>80bef751-c940-4ac4-8684-583269749a32</t>
  </si>
  <si>
    <t>Susan</t>
  </si>
  <si>
    <t>Hinton</t>
  </si>
  <si>
    <t>745 Second Blvd.</t>
  </si>
  <si>
    <t>29f84603-f8f4-4003-b80d-51dd129b0c55</t>
  </si>
  <si>
    <t>Alisa</t>
  </si>
  <si>
    <t>Sims</t>
  </si>
  <si>
    <t>896 White First Freeway</t>
  </si>
  <si>
    <t>119464a0-ca76-4f2d-b452-5e4127bd0363</t>
  </si>
  <si>
    <t>Latanya</t>
  </si>
  <si>
    <t>998 Milton Way</t>
  </si>
  <si>
    <t>db3717f3-6990-496f-98ce-0ecda9cfd6bf</t>
  </si>
  <si>
    <t>Marcy</t>
  </si>
  <si>
    <t>Bean</t>
  </si>
  <si>
    <t>14 Second Blvd.</t>
  </si>
  <si>
    <t>1168aea7-6eeb-4534-86cb-1ec301b645f7</t>
  </si>
  <si>
    <t>Shawna</t>
  </si>
  <si>
    <t>Blevins</t>
  </si>
  <si>
    <t>65 Green Second Parkway</t>
  </si>
  <si>
    <t>feea1f51-e9c7-49e8-9b04-482f8ba49525</t>
  </si>
  <si>
    <t>Theodore</t>
  </si>
  <si>
    <t>Odom</t>
  </si>
  <si>
    <t>363 East Hague Road</t>
  </si>
  <si>
    <t>8763cf5d-5cd9-4e31-96af-6633bbaeb706</t>
  </si>
  <si>
    <t>Angelia</t>
  </si>
  <si>
    <t>Haley</t>
  </si>
  <si>
    <t>75 Milton Freeway</t>
  </si>
  <si>
    <t>f7529d5f-f980-4220-b13f-689f91a7fc45</t>
  </si>
  <si>
    <t>Jasmine</t>
  </si>
  <si>
    <t>Russo</t>
  </si>
  <si>
    <t>52 White Cowley Parkway</t>
  </si>
  <si>
    <t>e96fa4e9-4189-4ef0-9d81-8bab72b87321</t>
  </si>
  <si>
    <t>Melisa</t>
  </si>
  <si>
    <t>Manning</t>
  </si>
  <si>
    <t>394 Nobel Drive</t>
  </si>
  <si>
    <t>10631ebb-030b-48fa-81cb-4cd009e56d5d</t>
  </si>
  <si>
    <t>Leanne</t>
  </si>
  <si>
    <t>Wyatt</t>
  </si>
  <si>
    <t>644 Clarendon Road</t>
  </si>
  <si>
    <t>a3247a4b-1052-4541-8c64-52d0b1173db3</t>
  </si>
  <si>
    <t>Curtis</t>
  </si>
  <si>
    <t>Hudson</t>
  </si>
  <si>
    <t>71 Nobel Drive</t>
  </si>
  <si>
    <t>f597a082-d249-4357-bed4-c380248d18f9</t>
  </si>
  <si>
    <t>Robert</t>
  </si>
  <si>
    <t>Knight</t>
  </si>
  <si>
    <t>979 East Rocky Cowley Parkway</t>
  </si>
  <si>
    <t>4c31b1ac-a38c-4579-a71e-b96b60fc3cb9</t>
  </si>
  <si>
    <t>Kerri</t>
  </si>
  <si>
    <t>Chavez</t>
  </si>
  <si>
    <t>29 White Hague Freeway</t>
  </si>
  <si>
    <t>a26a38a6-631e-4eeb-8d0d-e275641fbc80</t>
  </si>
  <si>
    <t>969 White Cowley Street</t>
  </si>
  <si>
    <t>486e9298-8bba-4f49-ae24-ed6d52a95038</t>
  </si>
  <si>
    <t>Darin</t>
  </si>
  <si>
    <t>Pruitt</t>
  </si>
  <si>
    <t>30 Rocky Oak Avenue</t>
  </si>
  <si>
    <t>b34a26a4-c236-44ee-aaa3-1025d5082d23</t>
  </si>
  <si>
    <t>Booth</t>
  </si>
  <si>
    <t>172 West Old Freeway</t>
  </si>
  <si>
    <t>2b589786-a8f6-4818-9336-930e53f0a6d1</t>
  </si>
  <si>
    <t>Bryant</t>
  </si>
  <si>
    <t>Whitehead</t>
  </si>
  <si>
    <t>948 West Old St.</t>
  </si>
  <si>
    <t>5a09ab25-9207-4e9f-a640-f89fd94944ac</t>
  </si>
  <si>
    <t>Miriam</t>
  </si>
  <si>
    <t>Pham</t>
  </si>
  <si>
    <t>522 West White Old Way</t>
  </si>
  <si>
    <t>c8d17fab-d502-4c3b-9b68-3a2ddcc5cc51</t>
  </si>
  <si>
    <t>Julie</t>
  </si>
  <si>
    <t>63 Oak Road</t>
  </si>
  <si>
    <t>2e03143a-9779-44ce-bab2-5dcbc03aee77</t>
  </si>
  <si>
    <t>Ronda</t>
  </si>
  <si>
    <t>32 Green Fabien Way</t>
  </si>
  <si>
    <t>b98f73d5-5b0d-4c9f-8c49-e73c870d23f3</t>
  </si>
  <si>
    <t>Rodolfo</t>
  </si>
  <si>
    <t>Dickerson</t>
  </si>
  <si>
    <t>190 Milton Avenue</t>
  </si>
  <si>
    <t>378eef5c-7fe7-4d77-aa66-9949d9523e58</t>
  </si>
  <si>
    <t>Shelby</t>
  </si>
  <si>
    <t>Cantrell</t>
  </si>
  <si>
    <t>567 Hague Street</t>
  </si>
  <si>
    <t>85b773f0-954a-49f5-a2f1-e9d7634d7b47</t>
  </si>
  <si>
    <t>Mccoy</t>
  </si>
  <si>
    <t>28 South Old Way</t>
  </si>
  <si>
    <t>a9170506-e260-4325-9e60-f1040e4a6e0f</t>
  </si>
  <si>
    <t>Blake</t>
  </si>
  <si>
    <t>Glenn</t>
  </si>
  <si>
    <t>27 Cowley Avenue</t>
  </si>
  <si>
    <t>06907101-112f-4420-b338-caf728040ab7</t>
  </si>
  <si>
    <t>Dominick</t>
  </si>
  <si>
    <t>684 West Green Hague Street</t>
  </si>
  <si>
    <t>bed6f5a2-71c9-4ae6-8811-509bab059b2e</t>
  </si>
  <si>
    <t>Jeannette</t>
  </si>
  <si>
    <t>732 Oak Street</t>
  </si>
  <si>
    <t>1509e5ae-9909-4c04-948c-d09445418075</t>
  </si>
  <si>
    <t>Joshua</t>
  </si>
  <si>
    <t>Alexander</t>
  </si>
  <si>
    <t>981 Green Fabien Boulevard</t>
  </si>
  <si>
    <t>1d98000f-32b4-4c13-9d7b-48efc85dd1d3</t>
  </si>
  <si>
    <t>Trisha</t>
  </si>
  <si>
    <t>Welch</t>
  </si>
  <si>
    <t>41 Rocky New Parkway</t>
  </si>
  <si>
    <t>927a9550-2180-4281-bcf9-911656334371</t>
  </si>
  <si>
    <t>Roberta</t>
  </si>
  <si>
    <t>379 Old Road</t>
  </si>
  <si>
    <t>454d1f29-f99f-4977-a4af-a7f3aa5859e6</t>
  </si>
  <si>
    <t>Molina</t>
  </si>
  <si>
    <t>291 Green Oak Way</t>
  </si>
  <si>
    <t>9a57e6f2-9452-486a-8305-c5c8335f53ec</t>
  </si>
  <si>
    <t>Nakia</t>
  </si>
  <si>
    <t>Guzman</t>
  </si>
  <si>
    <t>18 Green Cowley Road</t>
  </si>
  <si>
    <t>cb804f18-f9a4-467d-aed8-e022e5cbfddf</t>
  </si>
  <si>
    <t>Gary</t>
  </si>
  <si>
    <t>Schaefer</t>
  </si>
  <si>
    <t>76 Green Nobel St.</t>
  </si>
  <si>
    <t>85a4ed8b-d583-468a-844e-fca28910f551</t>
  </si>
  <si>
    <t>Patricia</t>
  </si>
  <si>
    <t>Rodriguez</t>
  </si>
  <si>
    <t>477 Clarendon Blvd.</t>
  </si>
  <si>
    <t>6003d3c8-4dfe-4afd-9b32-69ef609b32f7</t>
  </si>
  <si>
    <t>Sonya</t>
  </si>
  <si>
    <t>Chandler</t>
  </si>
  <si>
    <t>854 White Cowley Boulevard</t>
  </si>
  <si>
    <t>529bcc8d-0530-4c27-8a5d-6b948e0934fe</t>
  </si>
  <si>
    <t>Johnnie</t>
  </si>
  <si>
    <t>Massey</t>
  </si>
  <si>
    <t>581 Green New Way</t>
  </si>
  <si>
    <t>1eced00b-ffc1-4ef9-967b-e5c97473bf16</t>
  </si>
  <si>
    <t>Santana</t>
  </si>
  <si>
    <t>564 Oak Drive</t>
  </si>
  <si>
    <t>a20b09c4-2a92-4e17-9deb-b03e6d0370e2</t>
  </si>
  <si>
    <t>Lora</t>
  </si>
  <si>
    <t>Butler</t>
  </si>
  <si>
    <t>49 South Green New Street</t>
  </si>
  <si>
    <t>703126e3-997c-43c5-8303-baa9471ee40a</t>
  </si>
  <si>
    <t>Cynthia</t>
  </si>
  <si>
    <t>Murphy</t>
  </si>
  <si>
    <t>730 East Cowley Drive</t>
  </si>
  <si>
    <t>edc78c24-0f12-407b-a6d9-97aca3b83f6e</t>
  </si>
  <si>
    <t>Kelli</t>
  </si>
  <si>
    <t>Melendez</t>
  </si>
  <si>
    <t>31 West Milton Boulevard</t>
  </si>
  <si>
    <t>c9624a08-d8c8-4cea-a1c8-28868626ed01</t>
  </si>
  <si>
    <t>Lawrence</t>
  </si>
  <si>
    <t>Gordon</t>
  </si>
  <si>
    <t>439 White Oak Avenue</t>
  </si>
  <si>
    <t>fd73e54d-b69c-4e74-84f6-7c8763115242</t>
  </si>
  <si>
    <t>Neil</t>
  </si>
  <si>
    <t>Faulkner</t>
  </si>
  <si>
    <t>693 North Clarendon Avenue</t>
  </si>
  <si>
    <t>4db16331-1af2-42aa-a573-7475de597f17</t>
  </si>
  <si>
    <t>James</t>
  </si>
  <si>
    <t>Lowery</t>
  </si>
  <si>
    <t>77 Clarendon Way</t>
  </si>
  <si>
    <t>bc8ea803-6f67-486f-a54f-6e001d7152d0</t>
  </si>
  <si>
    <t>Todd</t>
  </si>
  <si>
    <t>65 Oak Parkway</t>
  </si>
  <si>
    <t>1500a9c3-ac84-4fb5-aa53-a0d36f7ca1d8</t>
  </si>
  <si>
    <t>Hays</t>
  </si>
  <si>
    <t>68 Hague Street</t>
  </si>
  <si>
    <t>752194da-4390-4645-8d50-7c14be22c8b4</t>
  </si>
  <si>
    <t>Terrance</t>
  </si>
  <si>
    <t>Buckley</t>
  </si>
  <si>
    <t>24 Green First Way</t>
  </si>
  <si>
    <t>d0edbfe2-e433-41e4-a5f6-05d0d8f4f86c</t>
  </si>
  <si>
    <t>Reginald</t>
  </si>
  <si>
    <t>Meadows</t>
  </si>
  <si>
    <t>91 New Way</t>
  </si>
  <si>
    <t>4be3de17-b5d4-476d-885a-19f6d30ea3a7</t>
  </si>
  <si>
    <t>Monte</t>
  </si>
  <si>
    <t>Hurley</t>
  </si>
  <si>
    <t>48 East Oak Avenue</t>
  </si>
  <si>
    <t>e33415f6-e994-481b-bae2-96d434c8664d</t>
  </si>
  <si>
    <t>Pedro</t>
  </si>
  <si>
    <t>Alvarado</t>
  </si>
  <si>
    <t>444 Green Oak Avenue</t>
  </si>
  <si>
    <t>51e7043c-c528-4181-99de-62f5f3b3c2ad</t>
  </si>
  <si>
    <t>Garner</t>
  </si>
  <si>
    <t>654 West Oak Freeway</t>
  </si>
  <si>
    <t>42f5c0f3-b5a0-4344-a944-b1629b253771</t>
  </si>
  <si>
    <t>Keri</t>
  </si>
  <si>
    <t>989 Rocky Oak Street</t>
  </si>
  <si>
    <t>ec90bbd4-a163-4b84-afee-48d35b7a16e8</t>
  </si>
  <si>
    <t>Edward</t>
  </si>
  <si>
    <t>35 West Green Hague Road</t>
  </si>
  <si>
    <t>985588ab-81ae-47b5-80fa-81eda1f84d3e</t>
  </si>
  <si>
    <t>Russell</t>
  </si>
  <si>
    <t>78 Green Cowley Blvd.</t>
  </si>
  <si>
    <t>f5acb7c3-2cd0-4a6d-b197-bc63f460a914</t>
  </si>
  <si>
    <t>Wilcox</t>
  </si>
  <si>
    <t>14 Nobel Avenue</t>
  </si>
  <si>
    <t>ccf44bb4-ff19-4b52-945b-3a47bef2c157</t>
  </si>
  <si>
    <t>Bates</t>
  </si>
  <si>
    <t>151 West Hague Parkway</t>
  </si>
  <si>
    <t>6a17bb86-f876-415b-af4d-1793e02bc17a</t>
  </si>
  <si>
    <t>Johnathan</t>
  </si>
  <si>
    <t>Briggs</t>
  </si>
  <si>
    <t>36 West White Fabien Road</t>
  </si>
  <si>
    <t>51ea80cb-8620-4cdf-be0c-a92f16b40bfa</t>
  </si>
  <si>
    <t>Campbell</t>
  </si>
  <si>
    <t>513 East Cowley Avenue</t>
  </si>
  <si>
    <t>988698b8-234b-4d7d-8aa8-9e2151634a11</t>
  </si>
  <si>
    <t>Alison</t>
  </si>
  <si>
    <t>Lutz</t>
  </si>
  <si>
    <t>820 Oak Street</t>
  </si>
  <si>
    <t>616dbb11-9e70-4716-a33e-7c81d00ce9cc</t>
  </si>
  <si>
    <t>Coleman</t>
  </si>
  <si>
    <t>82 South Fabien Way</t>
  </si>
  <si>
    <t>a7771fa7-c25a-4bcf-81ba-068ac859379f</t>
  </si>
  <si>
    <t>Mathew</t>
  </si>
  <si>
    <t>Wallace</t>
  </si>
  <si>
    <t>851 Green New Boulevard</t>
  </si>
  <si>
    <t>6d9ab258-9dd4-45c8-aa03-ec4178cf4c67</t>
  </si>
  <si>
    <t>Cesar</t>
  </si>
  <si>
    <t>Whitaker</t>
  </si>
  <si>
    <t>48 Oak Street</t>
  </si>
  <si>
    <t>cd189ecc-c2b0-4ad1-bda0-b11055c5c6cd</t>
  </si>
  <si>
    <t>Hilary</t>
  </si>
  <si>
    <t>Clements</t>
  </si>
  <si>
    <t>871 Nobel Parkway</t>
  </si>
  <si>
    <t>56e0d0e0-b654-4526-a0a1-fd41e6fed5d8</t>
  </si>
  <si>
    <t>Brian</t>
  </si>
  <si>
    <t>584 East Second Blvd.</t>
  </si>
  <si>
    <t>2513b39f-0ff6-4c60-8bd6-c2d8e104ceae</t>
  </si>
  <si>
    <t>Jocelyn</t>
  </si>
  <si>
    <t>Donaldson</t>
  </si>
  <si>
    <t>434 Second Way</t>
  </si>
  <si>
    <t>d0c46403-f619-4fbe-b019-e946d4260630</t>
  </si>
  <si>
    <t>Alfredo</t>
  </si>
  <si>
    <t>Ferrell</t>
  </si>
  <si>
    <t>316 South White Old Drive</t>
  </si>
  <si>
    <t>6971d37e-fd14-42e8-a5c5-9f5a5bab08b8</t>
  </si>
  <si>
    <t>Cummings</t>
  </si>
  <si>
    <t>970 Cowley Street</t>
  </si>
  <si>
    <t>28a4b64e-bc73-4210-be58-bcb48fe6a94d</t>
  </si>
  <si>
    <t>Ann</t>
  </si>
  <si>
    <t>Gill</t>
  </si>
  <si>
    <t>80 Clarendon Freeway</t>
  </si>
  <si>
    <t>b2ea46f8-6824-419a-9dba-adfa1ae37d7b</t>
  </si>
  <si>
    <t>Caleb</t>
  </si>
  <si>
    <t>Hawkins</t>
  </si>
  <si>
    <t>90 West Second Boulevard</t>
  </si>
  <si>
    <t>b8af8740-f09c-4db6-aa24-690a6479faea</t>
  </si>
  <si>
    <t>Juan</t>
  </si>
  <si>
    <t>Gaines</t>
  </si>
  <si>
    <t>484 First Avenue</t>
  </si>
  <si>
    <t>e8cd1d6c-d852-4de4-8801-584303a16154</t>
  </si>
  <si>
    <t>Cheryl</t>
  </si>
  <si>
    <t>42 South Oak Road</t>
  </si>
  <si>
    <t>c0bc88bb-6590-4261-83ba-5a858388ad56</t>
  </si>
  <si>
    <t>Clark</t>
  </si>
  <si>
    <t>31 Cowley Drive</t>
  </si>
  <si>
    <t>d6410df3-6402-4afc-ad96-583b36defb0b</t>
  </si>
  <si>
    <t>Christie</t>
  </si>
  <si>
    <t>Carson</t>
  </si>
  <si>
    <t>31 Second Freeway</t>
  </si>
  <si>
    <t>04e0f452-f7de-4ff5-8945-c68560f641f5</t>
  </si>
  <si>
    <t>Nathaniel</t>
  </si>
  <si>
    <t>Ibarra</t>
  </si>
  <si>
    <t>303 North Rocky First Boulevard</t>
  </si>
  <si>
    <t>da5f8816-8959-455b-8787-b370200d593a</t>
  </si>
  <si>
    <t>Marco</t>
  </si>
  <si>
    <t>Ellison</t>
  </si>
  <si>
    <t>396 Second Avenue</t>
  </si>
  <si>
    <t>d757b199-3720-4ed3-83a5-b6cb7bc2d6dc</t>
  </si>
  <si>
    <t>Tami</t>
  </si>
  <si>
    <t>Cannon</t>
  </si>
  <si>
    <t>304 Cowley Boulevard</t>
  </si>
  <si>
    <t>c0923a69-adc8-4fa6-a920-356f8772688f</t>
  </si>
  <si>
    <t>Tammy</t>
  </si>
  <si>
    <t>42 White Old Avenue</t>
  </si>
  <si>
    <t>c83e7890-0676-4be5-9398-fd8a68c89d4b</t>
  </si>
  <si>
    <t>Mckay</t>
  </si>
  <si>
    <t>90 East White Clarendon Boulevard</t>
  </si>
  <si>
    <t>c832c032-13e2-409a-ae88-564a6255619f</t>
  </si>
  <si>
    <t>59 Clarendon Parkway</t>
  </si>
  <si>
    <t>42a9d3b0-f7c5-493e-815a-54d22d6891ae</t>
  </si>
  <si>
    <t>Ted</t>
  </si>
  <si>
    <t>318 Rocky First St.</t>
  </si>
  <si>
    <t>223dec46-1e22-4adc-979a-4b0c6c555def</t>
  </si>
  <si>
    <t>Spencer</t>
  </si>
  <si>
    <t>Moses</t>
  </si>
  <si>
    <t>98 Milton Drive</t>
  </si>
  <si>
    <t>0e6d84b9-0979-448e-830c-b80ea52197f3</t>
  </si>
  <si>
    <t>Rodney</t>
  </si>
  <si>
    <t>Miller</t>
  </si>
  <si>
    <t>89 Hague Freeway</t>
  </si>
  <si>
    <t>d94222b4-774d-4463-9f13-0b9f2b7c3716</t>
  </si>
  <si>
    <t>Misty</t>
  </si>
  <si>
    <t>Salinas</t>
  </si>
  <si>
    <t>756 Oak Parkway</t>
  </si>
  <si>
    <t>0a1ed86c-0735-445e-99ad-d3e1b47c3663</t>
  </si>
  <si>
    <t>Rachael</t>
  </si>
  <si>
    <t>Pugh</t>
  </si>
  <si>
    <t>38 South Green Fabien Road</t>
  </si>
  <si>
    <t>d27657c7-8478-4a63-9510-375c6d6255ad</t>
  </si>
  <si>
    <t>Marianne</t>
  </si>
  <si>
    <t>74 Nobel Boulevard</t>
  </si>
  <si>
    <t>39269d9d-8562-43fa-b989-f2537e8477c6</t>
  </si>
  <si>
    <t>Terrence</t>
  </si>
  <si>
    <t>Salazar</t>
  </si>
  <si>
    <t>679 Green Nobel Boulevard</t>
  </si>
  <si>
    <t>2ae0f30f-765c-4f06-a3d4-553a2a9e0521</t>
  </si>
  <si>
    <t>Esteban</t>
  </si>
  <si>
    <t>Booker</t>
  </si>
  <si>
    <t>416 New Way</t>
  </si>
  <si>
    <t>65b169a7-75d5-46b4-89a6-da307a7a7d85</t>
  </si>
  <si>
    <t>Keith</t>
  </si>
  <si>
    <t>99 Cowley Freeway</t>
  </si>
  <si>
    <t>2c5faed6-fee4-49da-9c6c-996a9b99f68c</t>
  </si>
  <si>
    <t>Alisha</t>
  </si>
  <si>
    <t>Carlson</t>
  </si>
  <si>
    <t>37 White Hague Blvd.</t>
  </si>
  <si>
    <t>750d5dcb-0d6d-45a4-91ff-f0d9e521ad63</t>
  </si>
  <si>
    <t>Diana</t>
  </si>
  <si>
    <t>Leach</t>
  </si>
  <si>
    <t>74 Green Oak Road</t>
  </si>
  <si>
    <t>927a50ed-cfa0-4c6f-b769-13a0dab12856</t>
  </si>
  <si>
    <t>Alvin</t>
  </si>
  <si>
    <t>NULL</t>
  </si>
  <si>
    <t>Sosa</t>
  </si>
  <si>
    <t>474 New Boulevard</t>
  </si>
  <si>
    <t>89037bc9-389d-484e-b6b4-9f627833f2df</t>
  </si>
  <si>
    <t>Velasquez</t>
  </si>
  <si>
    <t>57 Rocky Cowley Boulevard</t>
  </si>
  <si>
    <t>68e7bf8b-61ee-4ee9-8e70-f1e23ac4924d</t>
  </si>
  <si>
    <t>Sammy</t>
  </si>
  <si>
    <t>869 West Hague Way</t>
  </si>
  <si>
    <t>f53903e9-3b4b-4a0e-b180-d186727fd00c</t>
  </si>
  <si>
    <t>Christine</t>
  </si>
  <si>
    <t>Duarte</t>
  </si>
  <si>
    <t>78 Rocky Old Street</t>
  </si>
  <si>
    <t>cd834838-5237-4b24-b885-5dbeb747b54e</t>
  </si>
  <si>
    <t>Brady</t>
  </si>
  <si>
    <t>Terrell</t>
  </si>
  <si>
    <t>555 White Clarendon Blvd.</t>
  </si>
  <si>
    <t>64afc1c8-2eaa-4465-9221-182bdefaa0c8</t>
  </si>
  <si>
    <t>Douglas</t>
  </si>
  <si>
    <t>Kelley</t>
  </si>
  <si>
    <t>21 Rocky Old Parkway</t>
  </si>
  <si>
    <t>18abd3dd-e678-4ed2-832a-b6e1ec9a6d9f</t>
  </si>
  <si>
    <t>Eddie</t>
  </si>
  <si>
    <t>Lowe</t>
  </si>
  <si>
    <t>389 First Way</t>
  </si>
  <si>
    <t>75ef8d38-d295-491f-9b95-0613cbf29dfa</t>
  </si>
  <si>
    <t>256 New Way</t>
  </si>
  <si>
    <t>b0439f34-2ea0-4d31-a4b7-727c551537d1</t>
  </si>
  <si>
    <t>Friedman</t>
  </si>
  <si>
    <t>492 New Way</t>
  </si>
  <si>
    <t>d9f18f59-57f0-4c9c-bc54-75dfdeb2c311</t>
  </si>
  <si>
    <t>Kevin</t>
  </si>
  <si>
    <t>Salas</t>
  </si>
  <si>
    <t>61 West Oak Parkway</t>
  </si>
  <si>
    <t>01a1ba08-134f-43d3-8472-078c10405d82</t>
  </si>
  <si>
    <t>Chris</t>
  </si>
  <si>
    <t>Charles</t>
  </si>
  <si>
    <t>925 Green Second Avenue</t>
  </si>
  <si>
    <t>021db553-a727-4b9b-9219-97e20d6127f8</t>
  </si>
  <si>
    <t>Ruben</t>
  </si>
  <si>
    <t>Graves</t>
  </si>
  <si>
    <t>392 North Rocky First St.</t>
  </si>
  <si>
    <t>bd365759-cc90-4454-a0ea-8aed2ff24347</t>
  </si>
  <si>
    <t>335 Cowley Street</t>
  </si>
  <si>
    <t>22045155-307a-4b8d-b51d-a9bdfba072ac</t>
  </si>
  <si>
    <t>Stacie</t>
  </si>
  <si>
    <t>703 White Oak St.</t>
  </si>
  <si>
    <t>0a6a5e41-76b8-4c52-82ec-bb78e87f0fa3</t>
  </si>
  <si>
    <t>Tyler</t>
  </si>
  <si>
    <t>Walsh</t>
  </si>
  <si>
    <t>894 South Green Milton Blvd.</t>
  </si>
  <si>
    <t>eaae912e-72cf-4abb-bdcd-0e15289d7679</t>
  </si>
  <si>
    <t>Cameron</t>
  </si>
  <si>
    <t>963 White New Freeway</t>
  </si>
  <si>
    <t>f70e363c-e055-49e9-8139-c76690666712</t>
  </si>
  <si>
    <t>Janine</t>
  </si>
  <si>
    <t>298 Fabien Blvd.</t>
  </si>
  <si>
    <t>239de90d-5929-455e-b8b1-3159895f35d0</t>
  </si>
  <si>
    <t>Finley</t>
  </si>
  <si>
    <t>60 Fabien Boulevard</t>
  </si>
  <si>
    <t>e3b876d1-7822-4176-ba5d-d1c473933acc</t>
  </si>
  <si>
    <t>Julius</t>
  </si>
  <si>
    <t>Wolfe</t>
  </si>
  <si>
    <t>164 East Green Nobel Blvd.</t>
  </si>
  <si>
    <t>8757bdce-d8a2-4e8e-a669-d18f88e7b809</t>
  </si>
  <si>
    <t>Janette</t>
  </si>
  <si>
    <t>335 Oak Avenue</t>
  </si>
  <si>
    <t>cb7c0a32-7871-4658-ad26-dca5a2c7c2fe</t>
  </si>
  <si>
    <t>Zachary</t>
  </si>
  <si>
    <t>53 West New Road</t>
  </si>
  <si>
    <t>2bf3e73b-4321-4d5a-9fe4-87ed2ff74a73</t>
  </si>
  <si>
    <t>Mandi</t>
  </si>
  <si>
    <t>Wilkerson</t>
  </si>
  <si>
    <t>59 Hague St.</t>
  </si>
  <si>
    <t>ee4fb368-1af7-4832-a633-a81d5292bd09</t>
  </si>
  <si>
    <t>Hull</t>
  </si>
  <si>
    <t>20 Green Clarendon Parkway</t>
  </si>
  <si>
    <t>eac35ba7-29f4-42c6-9814-bce255350d3c</t>
  </si>
  <si>
    <t>86 East Nobel Road</t>
  </si>
  <si>
    <t>b611c714-15aa-4e70-8e5f-64995d44f482</t>
  </si>
  <si>
    <t>Jensen</t>
  </si>
  <si>
    <t>620 Oak Road</t>
  </si>
  <si>
    <t>26e8572f-0273-48cb-a24f-9cea95305a3f</t>
  </si>
  <si>
    <t>Yolanda</t>
  </si>
  <si>
    <t>Hamilton</t>
  </si>
  <si>
    <t>392 West First Avenue</t>
  </si>
  <si>
    <t>0f89ecb4-91bc-4e24-b551-79e411156223</t>
  </si>
  <si>
    <t>Randolph</t>
  </si>
  <si>
    <t>Kelly</t>
  </si>
  <si>
    <t>82 East White Fabien Drive</t>
  </si>
  <si>
    <t>d38550cc-125f-4e2b-b4d1-8ec9ca938fe7</t>
  </si>
  <si>
    <t>Henry</t>
  </si>
  <si>
    <t>Lewis</t>
  </si>
  <si>
    <t>18 Clarendon Way</t>
  </si>
  <si>
    <t>a365f06c-2d9d-448f-a5cb-373caa575c37</t>
  </si>
  <si>
    <t>Vanessa</t>
  </si>
  <si>
    <t>15 North Clarendon Road</t>
  </si>
  <si>
    <t>1f2924ad-4d40-4102-971c-20cf00961abb</t>
  </si>
  <si>
    <t>Audra</t>
  </si>
  <si>
    <t>Rich</t>
  </si>
  <si>
    <t>34 New Boulevard</t>
  </si>
  <si>
    <t>809ba67c-9a46-4baf-835b-c8efd96f0032</t>
  </si>
  <si>
    <t>Isaac</t>
  </si>
  <si>
    <t>Myers</t>
  </si>
  <si>
    <t>37 Rocky Oak Drive</t>
  </si>
  <si>
    <t>12088943-311a-4c4a-9f9d-74eb6c287bbb</t>
  </si>
  <si>
    <t>Kendra</t>
  </si>
  <si>
    <t>822 Oak St.</t>
  </si>
  <si>
    <t>b183b9e6-cccf-42b3-85b9-91aac3f5de3f</t>
  </si>
  <si>
    <t>Duncan</t>
  </si>
  <si>
    <t>78 White Old Boulevard</t>
  </si>
  <si>
    <t>b041721a-cc1f-4a49-a115-d14f693e5000</t>
  </si>
  <si>
    <t>517 New Street</t>
  </si>
  <si>
    <t>604917b0-1b18-4f5b-bee6-7be7654dbb31</t>
  </si>
  <si>
    <t>Mccarty</t>
  </si>
  <si>
    <t>258 Green Fabien Way</t>
  </si>
  <si>
    <t>51d64cd0-acbf-4d8f-ad46-6725a02dd152</t>
  </si>
  <si>
    <t>431 Old St.</t>
  </si>
  <si>
    <t>3eaa2499-3d01-4ff1-868c-58bc6ae99863</t>
  </si>
  <si>
    <t>Steve</t>
  </si>
  <si>
    <t>216 White Old Parkway</t>
  </si>
  <si>
    <t>297151d6-e6b7-41d1-9e74-e684375b7d65</t>
  </si>
  <si>
    <t>Marilyn</t>
  </si>
  <si>
    <t>Summers</t>
  </si>
  <si>
    <t>944 Second St.</t>
  </si>
  <si>
    <t>c769221a-d521-4cc2-bdb6-bd60baea0f46</t>
  </si>
  <si>
    <t>10 White Clarendon Parkway</t>
  </si>
  <si>
    <t>bebc51cb-b4e6-4d54-b507-3550205ce64d</t>
  </si>
  <si>
    <t>Combs</t>
  </si>
  <si>
    <t>26 Rocky Old Drive</t>
  </si>
  <si>
    <t>0c95530e-ff02-48b5-abc4-ad8182cbf94e</t>
  </si>
  <si>
    <t>Angel</t>
  </si>
  <si>
    <t>Marshall</t>
  </si>
  <si>
    <t>687 First Street</t>
  </si>
  <si>
    <t>07ffe648-0576-49c5-a6df-11282ad798e3</t>
  </si>
  <si>
    <t>Fuentes</t>
  </si>
  <si>
    <t>50 Oak Boulevard</t>
  </si>
  <si>
    <t>71ebfcb8-2e3c-45b0-87de-2afde4214c66</t>
  </si>
  <si>
    <t>73 Green Fabien St.</t>
  </si>
  <si>
    <t>567d8603-f201-425e-98b2-1f78684ae5d6</t>
  </si>
  <si>
    <t>Luis</t>
  </si>
  <si>
    <t>924 Nobel Boulevard</t>
  </si>
  <si>
    <t>bb44d9a6-4d7a-476e-a459-19337c721ab7</t>
  </si>
  <si>
    <t>84 Second Street</t>
  </si>
  <si>
    <t>ed72f1c7-6876-408b-a32a-f725c6e738a2</t>
  </si>
  <si>
    <t>Julia</t>
  </si>
  <si>
    <t>Shepherd</t>
  </si>
  <si>
    <t>90 First Drive</t>
  </si>
  <si>
    <t>ce69f21a-0976-4a59-92c3-271ea1d178bd</t>
  </si>
  <si>
    <t>Linda</t>
  </si>
  <si>
    <t>Cobb</t>
  </si>
  <si>
    <t>94 White Milton Road</t>
  </si>
  <si>
    <t>d9528615-8815-4f4c-9327-aaa6d0ad6e0f</t>
  </si>
  <si>
    <t>Sherman</t>
  </si>
  <si>
    <t>64 Rocky Milton Way</t>
  </si>
  <si>
    <t>5b2a9e8c-84a6-48e8-a7dd-54019c1cbfb8</t>
  </si>
  <si>
    <t>Sherry</t>
  </si>
  <si>
    <t>Calderon</t>
  </si>
  <si>
    <t>615 East Fabien St.</t>
  </si>
  <si>
    <t>19e5ebe2-4eb6-48b1-904c-35bdf6ab2b36</t>
  </si>
  <si>
    <t>Gibbs</t>
  </si>
  <si>
    <t>154 Rocky Clarendon Avenue</t>
  </si>
  <si>
    <t>1f84521c-bb76-4336-bff9-73a1ab09f21a</t>
  </si>
  <si>
    <t>Erin</t>
  </si>
  <si>
    <t>Fowler</t>
  </si>
  <si>
    <t>41 East Rocky Cowley Parkway</t>
  </si>
  <si>
    <t>794830d5-81f1-48d7-b923-31bc6c6a6945</t>
  </si>
  <si>
    <t>Randi</t>
  </si>
  <si>
    <t>263 Green Old Freeway</t>
  </si>
  <si>
    <t>4d7ec31a-01b5-435a-8ae7-480767ac8012</t>
  </si>
  <si>
    <t>Bridgette</t>
  </si>
  <si>
    <t>Walls</t>
  </si>
  <si>
    <t>543 Rocky Hague Boulevard</t>
  </si>
  <si>
    <t>a9c99835-b401-4c8b-a66e-25517d4b6a52</t>
  </si>
  <si>
    <t>West</t>
  </si>
  <si>
    <t>86 Rocky Old Boulevard</t>
  </si>
  <si>
    <t>727839b2-f084-4e94-94d8-ae59cc8e4b84</t>
  </si>
  <si>
    <t>Marcella</t>
  </si>
  <si>
    <t>51 East Second Parkway</t>
  </si>
  <si>
    <t>2ab1de1e-c64d-4e5b-baff-a8f9d233804d</t>
  </si>
  <si>
    <t>Natasha</t>
  </si>
  <si>
    <t>Arnold</t>
  </si>
  <si>
    <t>875 North Fabien Avenue</t>
  </si>
  <si>
    <t>acc9ad05-3113-4e01-8363-67f3544935fc</t>
  </si>
  <si>
    <t>Arturo</t>
  </si>
  <si>
    <t>828 Green Second Way</t>
  </si>
  <si>
    <t>c1cc73a3-de64-4142-9d93-9596fdcac412</t>
  </si>
  <si>
    <t>Brent</t>
  </si>
  <si>
    <t>783 Clarendon Street</t>
  </si>
  <si>
    <t>9e462c4b-f257-447a-b6b5-ee5ed3e8965a</t>
  </si>
  <si>
    <t>Jody</t>
  </si>
  <si>
    <t>33 White Oak Blvd.</t>
  </si>
  <si>
    <t>324b2d46-3d4e-4e72-9de2-8c533bc0d565</t>
  </si>
  <si>
    <t>Rush</t>
  </si>
  <si>
    <t>42 Rocky Hague Avenue</t>
  </si>
  <si>
    <t>a95ecfea-b1b3-4037-8ae8-5b588aad78bf</t>
  </si>
  <si>
    <t>Cole</t>
  </si>
  <si>
    <t>43 Oak St.</t>
  </si>
  <si>
    <t>dc0ec2d9-1833-4238-8988-54f396d507d3</t>
  </si>
  <si>
    <t>Larry</t>
  </si>
  <si>
    <t>Valdez</t>
  </si>
  <si>
    <t>48 North Green Hague St.</t>
  </si>
  <si>
    <t>3d844092-71ae-4cbe-8251-ef628a44cf3e</t>
  </si>
  <si>
    <t>Elizabeth</t>
  </si>
  <si>
    <t>Underwood</t>
  </si>
  <si>
    <t>40 Green Milton St.</t>
  </si>
  <si>
    <t>b5068ed0-0f4b-43d7-a25f-9ce1bcfb8f5b</t>
  </si>
  <si>
    <t>Bradley</t>
  </si>
  <si>
    <t>60 West Oak Drive</t>
  </si>
  <si>
    <t>d703a24c-1eb5-4c93-9165-d5a205fd7169</t>
  </si>
  <si>
    <t>601 Rocky First Drive</t>
  </si>
  <si>
    <t>f90198ad-36b9-482e-a601-5cc94a97c167</t>
  </si>
  <si>
    <t>Lance</t>
  </si>
  <si>
    <t>Mckinney</t>
  </si>
  <si>
    <t>64 Old Road</t>
  </si>
  <si>
    <t>cdff0ee7-ce8b-49a7-a169-091bbda61e2e</t>
  </si>
  <si>
    <t>Melinda</t>
  </si>
  <si>
    <t>151 Green Hague St.</t>
  </si>
  <si>
    <t>41fd0138-8515-46bb-8fcf-961d9d6a7c33</t>
  </si>
  <si>
    <t>Michele</t>
  </si>
  <si>
    <t>321 Rocky Hague St.</t>
  </si>
  <si>
    <t>76d4b9ca-245a-4bd2-9135-7a0a90587b46</t>
  </si>
  <si>
    <t>Dora</t>
  </si>
  <si>
    <t>39 Second Boulevard</t>
  </si>
  <si>
    <t>d0dd3ff4-a808-4d28-9dc9-e58b6ace9fe5</t>
  </si>
  <si>
    <t>Courtney</t>
  </si>
  <si>
    <t>Dorsey</t>
  </si>
  <si>
    <t>48 Rocky Hague Drive</t>
  </si>
  <si>
    <t>7162e4b8-c6cb-4509-9f7b-f9a23e996b50</t>
  </si>
  <si>
    <t>Allyson</t>
  </si>
  <si>
    <t>711 Fabien Avenue</t>
  </si>
  <si>
    <t>ac885c8f-30f5-4dae-9767-88cced58ce0e</t>
  </si>
  <si>
    <t>Travis</t>
  </si>
  <si>
    <t>Hines</t>
  </si>
  <si>
    <t>768 West First St.</t>
  </si>
  <si>
    <t>b2fb70a0-a462-4792-91c8-4b035371d92a</t>
  </si>
  <si>
    <t>Bernard</t>
  </si>
  <si>
    <t>Castillo</t>
  </si>
  <si>
    <t>731 Rocky Hague Way</t>
  </si>
  <si>
    <t>7fbc9bef-ac07-417a-a67d-5ac9e8a8224f</t>
  </si>
  <si>
    <t>66 Rocky Milton Road</t>
  </si>
  <si>
    <t>c93aa68c-5bc5-4214-bdc7-473782152fec</t>
  </si>
  <si>
    <t>Joseph</t>
  </si>
  <si>
    <t>Forbes</t>
  </si>
  <si>
    <t>805 West Cowley Road</t>
  </si>
  <si>
    <t>15814858-d147-4a17-a313-ffdb28f94009</t>
  </si>
  <si>
    <t>Roger</t>
  </si>
  <si>
    <t>31 Second Way</t>
  </si>
  <si>
    <t>41b24efb-95f8-42c4-8bea-2a32d6e5297e</t>
  </si>
  <si>
    <t>Mercado</t>
  </si>
  <si>
    <t>30 Hague Way</t>
  </si>
  <si>
    <t>56a78316-af05-45a0-b97e-a3adfd32e687</t>
  </si>
  <si>
    <t>1a534992-d461-4e4f-8dac-7c71eebbd1db</t>
  </si>
  <si>
    <t>Darius</t>
  </si>
  <si>
    <t>50 West New Freeway</t>
  </si>
  <si>
    <t>e5492610-f897-4cac-8008-333eea2a8c82</t>
  </si>
  <si>
    <t>33 West Fabien Way</t>
  </si>
  <si>
    <t>02152e28-069f-4aaf-a95d-404c23522666</t>
  </si>
  <si>
    <t>Lorenzo</t>
  </si>
  <si>
    <t>306 Rocky Clarendon Drive</t>
  </si>
  <si>
    <t>ac76d0d6-24fc-434a-aa91-73abbb239463</t>
  </si>
  <si>
    <t>Sawyer</t>
  </si>
  <si>
    <t>698 North Green Oak Avenue</t>
  </si>
  <si>
    <t>72ee6caf-35ff-4a11-87c1-3d0d75de4f5b</t>
  </si>
  <si>
    <t>400 Cowley Drive</t>
  </si>
  <si>
    <t>929964ae-679b-4e6d-83a9-42f52fc4dfe3</t>
  </si>
  <si>
    <t>Darrick</t>
  </si>
  <si>
    <t>Newman</t>
  </si>
  <si>
    <t>82 Fabien Boulevard</t>
  </si>
  <si>
    <t>de28ea9f-1402-428d-a3df-bdd25a7096d6</t>
  </si>
  <si>
    <t>Quinn</t>
  </si>
  <si>
    <t>38 East White First Freeway</t>
  </si>
  <si>
    <t>1ad0c8f7-df9f-4861-a654-8bea16c6b79f</t>
  </si>
  <si>
    <t>Baker</t>
  </si>
  <si>
    <t>98 Rocky Clarendon Blvd.</t>
  </si>
  <si>
    <t>56328c14-1c0c-4706-8591-8d2e87e739a5</t>
  </si>
  <si>
    <t>John</t>
  </si>
  <si>
    <t>87 Fabien Street</t>
  </si>
  <si>
    <t>181c43d0-3a1e-4a6e-8a35-651c44ebc4db</t>
  </si>
  <si>
    <t>Kelvin</t>
  </si>
  <si>
    <t>Sanders</t>
  </si>
  <si>
    <t>813 Old Road</t>
  </si>
  <si>
    <t>49bc9e53-e6ed-4d7a-99fd-9a0d6c21787e</t>
  </si>
  <si>
    <t>Bishop</t>
  </si>
  <si>
    <t>885 West Milton Way</t>
  </si>
  <si>
    <t>30c259da-acf8-414d-b059-31eb6335f734</t>
  </si>
  <si>
    <t>Norma</t>
  </si>
  <si>
    <t>English</t>
  </si>
  <si>
    <t>90 White Hague Avenue</t>
  </si>
  <si>
    <t>0bb27771-c79a-4cbd-ab1f-207deb622aaf</t>
  </si>
  <si>
    <t>Christi</t>
  </si>
  <si>
    <t>Kent</t>
  </si>
  <si>
    <t>16 Green First Boulevard</t>
  </si>
  <si>
    <t>62268ffe-5471-4c8f-b2d9-cf7eb11ffb2b</t>
  </si>
  <si>
    <t>Aimee</t>
  </si>
  <si>
    <t>85 Clarendon Parkway</t>
  </si>
  <si>
    <t>4c607ab5-997b-4c78-bdd5-26b275c32669</t>
  </si>
  <si>
    <t>Frederick</t>
  </si>
  <si>
    <t>77 Nobel Boulevard</t>
  </si>
  <si>
    <t>0e42abf0-62d2-4a64-897e-d7bae1f5a257</t>
  </si>
  <si>
    <t>58 Clarendon Freeway</t>
  </si>
  <si>
    <t>ef082b20-c308-4ba4-a9d1-62350d2e7a9f</t>
  </si>
  <si>
    <t>Darlene</t>
  </si>
  <si>
    <t>Frank</t>
  </si>
  <si>
    <t>929 Second Drive</t>
  </si>
  <si>
    <t>deb57386-034e-47f0-aa5c-3857c2d687de</t>
  </si>
  <si>
    <t>Summer</t>
  </si>
  <si>
    <t>57 Milton Freeway</t>
  </si>
  <si>
    <t>5c6cf4d0-1635-48a9-ac0b-3c0769f7f7dd</t>
  </si>
  <si>
    <t>Murillo</t>
  </si>
  <si>
    <t>54 Hague St.</t>
  </si>
  <si>
    <t>3c13602a-a855-4dbc-88dc-aa34e85b7c22</t>
  </si>
  <si>
    <t>89 South Cowley Boulevard</t>
  </si>
  <si>
    <t>8c4ebadd-2e31-4a58-9b05-dfafa1a76748</t>
  </si>
  <si>
    <t>Roderick</t>
  </si>
  <si>
    <t>488 South Second Parkway</t>
  </si>
  <si>
    <t>32093299-8b1d-41ab-b792-03d42bf3d456</t>
  </si>
  <si>
    <t>Harry</t>
  </si>
  <si>
    <t>Erickson</t>
  </si>
  <si>
    <t>78 West Green Hague St.</t>
  </si>
  <si>
    <t>037aa4e4-ab32-4708-b9f1-675e1e3cc01f</t>
  </si>
  <si>
    <t>Barber</t>
  </si>
  <si>
    <t>958 Rocky Nobel Road</t>
  </si>
  <si>
    <t>50b76a4b-d248-4d66-92af-da4159239d78</t>
  </si>
  <si>
    <t>Walton</t>
  </si>
  <si>
    <t>616 Hague Avenue</t>
  </si>
  <si>
    <t>e573f258-4b4c-4bab-a3f9-709b6301b133</t>
  </si>
  <si>
    <t>28 West Clarendon Street</t>
  </si>
  <si>
    <t>9f034b36-ce32-4f7f-a31c-44466e1591af</t>
  </si>
  <si>
    <t>Ginger</t>
  </si>
  <si>
    <t>Velazquez</t>
  </si>
  <si>
    <t>799 Oak Road</t>
  </si>
  <si>
    <t>d4fc24bb-ecb8-4346-9472-98a7b9f744da</t>
  </si>
  <si>
    <t>Curry</t>
  </si>
  <si>
    <t>20 North White Hague Drive</t>
  </si>
  <si>
    <t>2a4b45b6-88cd-4173-be3c-cf5cfcb86151</t>
  </si>
  <si>
    <t>Kirsten</t>
  </si>
  <si>
    <t>Vaughan</t>
  </si>
  <si>
    <t>754 New Avenue</t>
  </si>
  <si>
    <t>76fd890c-be4c-44ab-9ada-b6f5b03faacf</t>
  </si>
  <si>
    <t>Mcpherson</t>
  </si>
  <si>
    <t>90 Oak Street</t>
  </si>
  <si>
    <t>0adbe236-1ea2-41ed-b940-db83f68d9c31</t>
  </si>
  <si>
    <t>134 Cowley Avenue</t>
  </si>
  <si>
    <t>657f432f-6056-411e-a07a-9bccff25e997</t>
  </si>
  <si>
    <t>Lindsay</t>
  </si>
  <si>
    <t>Kennedy</t>
  </si>
  <si>
    <t>477 Old Parkway</t>
  </si>
  <si>
    <t>ba92cdc0-5484-4931-b4bb-933b68716171</t>
  </si>
  <si>
    <t>Regina</t>
  </si>
  <si>
    <t>Keller</t>
  </si>
  <si>
    <t>210 Second Way</t>
  </si>
  <si>
    <t>813f7e23-090d-4c9e-ad87-b449f175baa7</t>
  </si>
  <si>
    <t>40 Fabien Street</t>
  </si>
  <si>
    <t>90c659be-f25a-4fc6-a4b0-bb856db1a955</t>
  </si>
  <si>
    <t>Philip</t>
  </si>
  <si>
    <t>Macias</t>
  </si>
  <si>
    <t>609 South New Blvd.</t>
  </si>
  <si>
    <t>35a7e397-5f7c-44c7-b2bc-3ec07aeaf4df</t>
  </si>
  <si>
    <t>Wayne</t>
  </si>
  <si>
    <t>818 Rocky Milton Road</t>
  </si>
  <si>
    <t>69cd2d37-76a9-4547-b26f-3bdd6e58dbee</t>
  </si>
  <si>
    <t>71 Rocky Hague St.</t>
  </si>
  <si>
    <t>9ba5348b-13f9-49fd-8e5a-7283edfe2fa6</t>
  </si>
  <si>
    <t>Ray</t>
  </si>
  <si>
    <t>Carroll</t>
  </si>
  <si>
    <t>72 West Hague St.</t>
  </si>
  <si>
    <t>a1b5af00-d0a8-424e-9226-43c537cc5d99</t>
  </si>
  <si>
    <t>Jeanette</t>
  </si>
  <si>
    <t>Hartman</t>
  </si>
  <si>
    <t>335 Hague Drive</t>
  </si>
  <si>
    <t>5a07b735-982d-44af-92f7-8f8760009954</t>
  </si>
  <si>
    <t>Peggy</t>
  </si>
  <si>
    <t>Mc Millan</t>
  </si>
  <si>
    <t>672 Fabien Blvd.</t>
  </si>
  <si>
    <t>ef8526fa-2389-4c9b-8804-1d9b69bf3f8c</t>
  </si>
  <si>
    <t>Schultz</t>
  </si>
  <si>
    <t>765 White Second Drive</t>
  </si>
  <si>
    <t>a3f6ea9d-f649-4764-8072-698b4717ef90</t>
  </si>
  <si>
    <t>Lorraine</t>
  </si>
  <si>
    <t>Bentley</t>
  </si>
  <si>
    <t>84 Oak Freeway</t>
  </si>
  <si>
    <t>899dc2d6-548c-401a-b89c-78156bbd7bb0</t>
  </si>
  <si>
    <t>Mark</t>
  </si>
  <si>
    <t>Cervantes</t>
  </si>
  <si>
    <t>86 Clarendon Way</t>
  </si>
  <si>
    <t>7ab98d6a-773f-4c38-80af-ef1f50396fd2</t>
  </si>
  <si>
    <t>Patrice</t>
  </si>
  <si>
    <t>Hester</t>
  </si>
  <si>
    <t>839 Nobel Street</t>
  </si>
  <si>
    <t>e8bf52e9-923d-4fbd-9068-7990b40f7976</t>
  </si>
  <si>
    <t>Torres</t>
  </si>
  <si>
    <t>63 Green First Parkway</t>
  </si>
  <si>
    <t>72ba5625-e612-42d4-8c72-433e2a73a851</t>
  </si>
  <si>
    <t>Dunlap</t>
  </si>
  <si>
    <t>729 Fabien Drive</t>
  </si>
  <si>
    <t>1cdbc275-2e2e-4238-8e7e-4d4169116fda</t>
  </si>
  <si>
    <t>Billy</t>
  </si>
  <si>
    <t>Mc Bride</t>
  </si>
  <si>
    <t>900 Milton Way</t>
  </si>
  <si>
    <t>7fcd3f66-dc50-4724-8d2e-c3e43f61c74b</t>
  </si>
  <si>
    <t>Bonnie</t>
  </si>
  <si>
    <t>33 Green Oak Blvd.</t>
  </si>
  <si>
    <t>231568c6-21d0-4ec1-80cb-40bb2dee7525</t>
  </si>
  <si>
    <t>Gustavo</t>
  </si>
  <si>
    <t>65 First Drive</t>
  </si>
  <si>
    <t>d95ff351-7917-489e-bb2a-d8f073192e4d</t>
  </si>
  <si>
    <t>Marisol</t>
  </si>
  <si>
    <t>422 Rocky New Blvd.</t>
  </si>
  <si>
    <t>8fb84603-d595-4d6f-a102-bd19663774fb</t>
  </si>
  <si>
    <t>Tia</t>
  </si>
  <si>
    <t>Burton</t>
  </si>
  <si>
    <t>22 Rocky Milton St.</t>
  </si>
  <si>
    <t>4f90d47a-fae2-4775-8dbb-308733d74f63</t>
  </si>
  <si>
    <t>Shelton</t>
  </si>
  <si>
    <t>74 White Oak Blvd.</t>
  </si>
  <si>
    <t>4d891ea2-1d16-4cea-9876-98080c05c4a5</t>
  </si>
  <si>
    <t>Snyder</t>
  </si>
  <si>
    <t>574 Oak Drive</t>
  </si>
  <si>
    <t>13ced896-8469-4717-9e81-6db9632d1bd9</t>
  </si>
  <si>
    <t>Ana</t>
  </si>
  <si>
    <t>231 Green Milton Avenue</t>
  </si>
  <si>
    <t>a046ef59-6968-4ffb-b7a6-9c699d705bc6</t>
  </si>
  <si>
    <t>April</t>
  </si>
  <si>
    <t>Estes</t>
  </si>
  <si>
    <t>663 West Rocky Nobel Road</t>
  </si>
  <si>
    <t>348b33f5-7cef-4a9d-827d-b5122d2e2efd</t>
  </si>
  <si>
    <t>Krista</t>
  </si>
  <si>
    <t>998 Hague St.</t>
  </si>
  <si>
    <t>d9e3145c-4181-4bed-8b52-e648ba850eb5</t>
  </si>
  <si>
    <t>Gene</t>
  </si>
  <si>
    <t>43 First Way</t>
  </si>
  <si>
    <t>f484ecf5-8318-457f-8782-42caee7529d9</t>
  </si>
  <si>
    <t>Brooke</t>
  </si>
  <si>
    <t>350 Rocky Fabien Avenue</t>
  </si>
  <si>
    <t>60aadf43-11f2-4006-8021-9595168281be</t>
  </si>
  <si>
    <t>Watkins</t>
  </si>
  <si>
    <t>370 Old Boulevard</t>
  </si>
  <si>
    <t>c305bccd-e32d-4156-a081-aa62087a5c4f</t>
  </si>
  <si>
    <t>Dominic</t>
  </si>
  <si>
    <t>Potter</t>
  </si>
  <si>
    <t>17 Rocky Fabien Road</t>
  </si>
  <si>
    <t>c5533d38-9ab3-4a2a-8e86-ef633386cd82</t>
  </si>
  <si>
    <t>529 White Hague Parkway</t>
  </si>
  <si>
    <t>06df79e7-c0ec-444b-8c4e-33459aba8d9b</t>
  </si>
  <si>
    <t>Janice</t>
  </si>
  <si>
    <t>Rosario</t>
  </si>
  <si>
    <t>50 North New Avenue</t>
  </si>
  <si>
    <t>4fcda9af-0443-4584-9df3-119668ee3cd9</t>
  </si>
  <si>
    <t>Mickey</t>
  </si>
  <si>
    <t>Gallegos</t>
  </si>
  <si>
    <t>61 Green Nobel Street</t>
  </si>
  <si>
    <t>fbcdab15-2fdd-491d-afc1-df0038a79cbe</t>
  </si>
  <si>
    <t>825 Clarendon Boulevard</t>
  </si>
  <si>
    <t>e7cca35e-cad1-4f4a-86ee-22c780274dfc</t>
  </si>
  <si>
    <t>Garrett</t>
  </si>
  <si>
    <t>160 Oak Avenue</t>
  </si>
  <si>
    <t>981108b6-2046-4afe-9272-3770d947bd01</t>
  </si>
  <si>
    <t>Darla</t>
  </si>
  <si>
    <t>Huerta</t>
  </si>
  <si>
    <t>402 Green Oak Blvd.</t>
  </si>
  <si>
    <t>df6c2e21-e09f-4f83-af90-a99cdf15c15f</t>
  </si>
  <si>
    <t>Cecilia</t>
  </si>
  <si>
    <t>10 East New Freeway</t>
  </si>
  <si>
    <t>a2e072b1-ce88-4049-8e58-27851c89b9ae</t>
  </si>
  <si>
    <t>Daniels</t>
  </si>
  <si>
    <t>143 Hague Drive</t>
  </si>
  <si>
    <t>c0b4e06b-e1a3-4073-8b24-bd6f3204857f</t>
  </si>
  <si>
    <t>Bell</t>
  </si>
  <si>
    <t>59 North Old Drive</t>
  </si>
  <si>
    <t>450be26e-3e02-4557-94e3-e982c2b033fb</t>
  </si>
  <si>
    <t>Kenneth</t>
  </si>
  <si>
    <t>858 Nobel Boulevard</t>
  </si>
  <si>
    <t>a9f75b3e-ba72-4058-8165-853c1a07d519</t>
  </si>
  <si>
    <t>Albert</t>
  </si>
  <si>
    <t>67 First Way</t>
  </si>
  <si>
    <t>4a9446f8-fb50-481b-8c04-eba3203101c5</t>
  </si>
  <si>
    <t>Barron</t>
  </si>
  <si>
    <t>600 East Cowley Road</t>
  </si>
  <si>
    <t>8835541f-4317-41d4-b7d2-b68952fcd4e5</t>
  </si>
  <si>
    <t>Adam</t>
  </si>
  <si>
    <t>Cowan</t>
  </si>
  <si>
    <t>463 Rocky Old Way</t>
  </si>
  <si>
    <t>e177ce3a-d6ec-4da9-9991-347ff5350d6b</t>
  </si>
  <si>
    <t>412 East Milton Avenue</t>
  </si>
  <si>
    <t>62d013a5-fab1-447c-937b-26e5a17c250a</t>
  </si>
  <si>
    <t>Jo</t>
  </si>
  <si>
    <t>Lozano</t>
  </si>
  <si>
    <t>10 Milton St.</t>
  </si>
  <si>
    <t>12e15c02-02e1-4c65-a63c-9a4332868665</t>
  </si>
  <si>
    <t>Stefanie</t>
  </si>
  <si>
    <t>Carney</t>
  </si>
  <si>
    <t>723 Milton Drive</t>
  </si>
  <si>
    <t>5490202e-08fd-4608-b767-2cbabebfff53</t>
  </si>
  <si>
    <t>Clay</t>
  </si>
  <si>
    <t>229 West White Oak Parkway</t>
  </si>
  <si>
    <t>9c73143e-0015-4adb-98d0-1c94efdb5a4b</t>
  </si>
  <si>
    <t>Veronica</t>
  </si>
  <si>
    <t>67 White Hague St.</t>
  </si>
  <si>
    <t>c4b07372-a758-4117-98de-ab7d0f579bbf</t>
  </si>
  <si>
    <t>988 Green Nobel Blvd.</t>
  </si>
  <si>
    <t>1aa94d8d-a4ef-4215-a1e3-3fc8f8071c0a</t>
  </si>
  <si>
    <t>Jefferson</t>
  </si>
  <si>
    <t>844 East Green Milton Street</t>
  </si>
  <si>
    <t>4815a85f-93ee-4920-9b2f-234abd2537f1</t>
  </si>
  <si>
    <t>Erich</t>
  </si>
  <si>
    <t>Durham</t>
  </si>
  <si>
    <t>331 Old Boulevard</t>
  </si>
  <si>
    <t>eceab19b-4fe5-4a7f-98da-8e6e38d8f807</t>
  </si>
  <si>
    <t>Mora</t>
  </si>
  <si>
    <t>360 First Way</t>
  </si>
  <si>
    <t>b1fda144-71c0-4ef9-9575-20460fdccea8</t>
  </si>
  <si>
    <t>Felix</t>
  </si>
  <si>
    <t>Berg</t>
  </si>
  <si>
    <t>59 Old Blvd.</t>
  </si>
  <si>
    <t>dff272ef-f882-47a3-8658-e162b4e8f503</t>
  </si>
  <si>
    <t>Joanne</t>
  </si>
  <si>
    <t>Hoffman</t>
  </si>
  <si>
    <t>703 Clarendon St.</t>
  </si>
  <si>
    <t>d95f89b0-5fa4-4572-90c7-bcd83c9f7e59</t>
  </si>
  <si>
    <t>Caroline</t>
  </si>
  <si>
    <t>55 Green Old Way</t>
  </si>
  <si>
    <t>05ed2817-19b9-4dba-859b-c78c9e8cf204</t>
  </si>
  <si>
    <t>Ronnie</t>
  </si>
  <si>
    <t>Mckee</t>
  </si>
  <si>
    <t>39 South Oak Parkway</t>
  </si>
  <si>
    <t>6aa915cf-e7f0-4504-a092-0ca42e713040</t>
  </si>
  <si>
    <t>10 Rocky Milton Street</t>
  </si>
  <si>
    <t>42ea6eb5-e113-413d-9d1a-af0c8b9876fe</t>
  </si>
  <si>
    <t>Charlene</t>
  </si>
  <si>
    <t>54 Rocky Clarendon Way</t>
  </si>
  <si>
    <t>e2145dd1-eb70-4688-ac07-a2bcce41cdd0</t>
  </si>
  <si>
    <t>Kathleen</t>
  </si>
  <si>
    <t>O'Neill</t>
  </si>
  <si>
    <t>660 Nobel Road</t>
  </si>
  <si>
    <t>06598d0c-f0c0-4507-8bfa-0af4161c5d3e</t>
  </si>
  <si>
    <t>341 Cowley Parkway</t>
  </si>
  <si>
    <t>a645428d-557c-4df2-a37d-90ec6ebbd7fb</t>
  </si>
  <si>
    <t>Dwight</t>
  </si>
  <si>
    <t>Blair</t>
  </si>
  <si>
    <t>42 West Green Hague Avenue</t>
  </si>
  <si>
    <t>b7f26296-4ce4-47de-a05a-7058a23a5d46</t>
  </si>
  <si>
    <t>Stephenson</t>
  </si>
  <si>
    <t>64 East Fabien Blvd.</t>
  </si>
  <si>
    <t>e3047f81-587f-4f93-af27-11353692d40d</t>
  </si>
  <si>
    <t>Mc Knight</t>
  </si>
  <si>
    <t>979 White Cowley St.</t>
  </si>
  <si>
    <t>c65f5cd5-1d43-46b6-8429-f74d2f424d0a</t>
  </si>
  <si>
    <t>Angie</t>
  </si>
  <si>
    <t>28 First Parkway</t>
  </si>
  <si>
    <t>79165e73-b9fe-4bed-a824-e9097a646f73</t>
  </si>
  <si>
    <t>249 White Hague Drive</t>
  </si>
  <si>
    <t>91260630-cffb-499a-9335-99bda646ef24</t>
  </si>
  <si>
    <t>503 Clarendon Avenue</t>
  </si>
  <si>
    <t>c60a2fbd-1244-4d9d-a1a6-ac4c707dcb56</t>
  </si>
  <si>
    <t>Jamey</t>
  </si>
  <si>
    <t>Chen</t>
  </si>
  <si>
    <t>124 First Way</t>
  </si>
  <si>
    <t>b98f8920-d8d5-4a96-b424-fd1a2591fced</t>
  </si>
  <si>
    <t>Rodgers</t>
  </si>
  <si>
    <t>301 Second Road</t>
  </si>
  <si>
    <t>24310582-d39a-494c-846a-dda1b10e7986</t>
  </si>
  <si>
    <t>Cochran</t>
  </si>
  <si>
    <t>893 Oak Drive</t>
  </si>
  <si>
    <t>b27bcf02-ca8a-4f65-9fbb-40df99604231</t>
  </si>
  <si>
    <t>Powell</t>
  </si>
  <si>
    <t>79 White Milton Drive</t>
  </si>
  <si>
    <t>36b32933-eab2-4403-86c0-72a4c92f7137</t>
  </si>
  <si>
    <t>Moyer</t>
  </si>
  <si>
    <t>744 Fabien Blvd.</t>
  </si>
  <si>
    <t>5b731042-f7ca-44ce-b350-f6c30abb6668</t>
  </si>
  <si>
    <t>Brandie</t>
  </si>
  <si>
    <t>Frazier</t>
  </si>
  <si>
    <t>396 White Fabien Boulevard</t>
  </si>
  <si>
    <t>9487f97c-d4c4-4d16-a3e8-4c6181dc1dfb</t>
  </si>
  <si>
    <t>Kerrie</t>
  </si>
  <si>
    <t>96 Hague Avenue</t>
  </si>
  <si>
    <t>377dacf5-92d0-4961-9dce-44ef9fa21d01</t>
  </si>
  <si>
    <t>70 Clarendon Street</t>
  </si>
  <si>
    <t>28647e01-c4a4-49c2-a9e5-453c0f7d6966</t>
  </si>
  <si>
    <t>Julio</t>
  </si>
  <si>
    <t>Horne</t>
  </si>
  <si>
    <t>572 Second Way</t>
  </si>
  <si>
    <t>ad4d3903-268b-4746-9133-1b7643778adb</t>
  </si>
  <si>
    <t>Kirby</t>
  </si>
  <si>
    <t>19 North Green Second St.</t>
  </si>
  <si>
    <t>f4cc2347-a6a6-40ee-9fc6-cc6d75b36929</t>
  </si>
  <si>
    <t>Holt</t>
  </si>
  <si>
    <t>34 Green Old St.</t>
  </si>
  <si>
    <t>049f771c-41a6-4267-9fc7-36e1524f8ed8</t>
  </si>
  <si>
    <t>Dylan</t>
  </si>
  <si>
    <t>33 Green Clarendon Road</t>
  </si>
  <si>
    <t>04525c3f-c1a0-45f5-a1ee-5117b2f9c46e</t>
  </si>
  <si>
    <t>Chapman</t>
  </si>
  <si>
    <t>493 East Rocky Clarendon St.</t>
  </si>
  <si>
    <t>daa44bd6-86e0-4b02-9ed8-535801586231</t>
  </si>
  <si>
    <t>Jorge</t>
  </si>
  <si>
    <t>574 Nobel Boulevard</t>
  </si>
  <si>
    <t>58476c34-74dc-4740-962f-4353991628f6</t>
  </si>
  <si>
    <t>Hampton</t>
  </si>
  <si>
    <t>82 First Blvd.</t>
  </si>
  <si>
    <t>caf2c4dc-ffae-4fed-8d65-aa90eda2dcd3</t>
  </si>
  <si>
    <t>Andrews</t>
  </si>
  <si>
    <t>152 Oak Blvd.</t>
  </si>
  <si>
    <t>1da6858f-5853-450c-8b02-9523f49a122f</t>
  </si>
  <si>
    <t>Miguel</t>
  </si>
  <si>
    <t>Harris</t>
  </si>
  <si>
    <t>67 Oak Drive</t>
  </si>
  <si>
    <t>89cd8c29-adfb-470e-978a-70212c2e8017</t>
  </si>
  <si>
    <t>99 Old St.</t>
  </si>
  <si>
    <t>49bbeaa7-b883-45e7-b950-0e36daff8dde</t>
  </si>
  <si>
    <t>Jackie</t>
  </si>
  <si>
    <t>79 West Nobel St.</t>
  </si>
  <si>
    <t>94b53438-7f00-4213-a68c-49128f3a572e</t>
  </si>
  <si>
    <t>12 Green Second Drive</t>
  </si>
  <si>
    <t>649030b7-378b-454e-9e6e-8de0586deb12</t>
  </si>
  <si>
    <t>Scot</t>
  </si>
  <si>
    <t>813 West New Freeway</t>
  </si>
  <si>
    <t>539d46ee-6425-4f6b-b37c-0874c5dc0980</t>
  </si>
  <si>
    <t>Dawson</t>
  </si>
  <si>
    <t>205 West Rocky Milton Boulevard</t>
  </si>
  <si>
    <t>6b30efec-26e5-4c40-8e93-6ff7e780f452</t>
  </si>
  <si>
    <t>Roberto</t>
  </si>
  <si>
    <t>Floyd</t>
  </si>
  <si>
    <t>857 Rocky Clarendon Avenue</t>
  </si>
  <si>
    <t>728672a2-379d-4a05-9f41-d3f29f9dbd56</t>
  </si>
  <si>
    <t>Vance</t>
  </si>
  <si>
    <t>42 Nobel Freeway</t>
  </si>
  <si>
    <t>5e35445a-4a9f-4bde-8e82-3a78eb065fdf</t>
  </si>
  <si>
    <t>Braun</t>
  </si>
  <si>
    <t>98 East First Freeway</t>
  </si>
  <si>
    <t>772549bd-fcf9-4935-8f39-a85f620f296a</t>
  </si>
  <si>
    <t>Kurt</t>
  </si>
  <si>
    <t>700 Fabien Way</t>
  </si>
  <si>
    <t>073782a8-d38d-46d7-9307-daa1bdf7b6d5</t>
  </si>
  <si>
    <t>993 Rocky Milton Freeway</t>
  </si>
  <si>
    <t>4e14b4df-95e0-4c03-965f-cb5e50dbe1ad</t>
  </si>
  <si>
    <t>Campos</t>
  </si>
  <si>
    <t>147 Fabien Street</t>
  </si>
  <si>
    <t>322f313c-333b-416a-8e72-71961a0f9692</t>
  </si>
  <si>
    <t>Mitchell</t>
  </si>
  <si>
    <t>Coffey</t>
  </si>
  <si>
    <t>201 White Hague Street</t>
  </si>
  <si>
    <t>d389195a-739b-4f7d-8ca1-d9b4ca0bba9d</t>
  </si>
  <si>
    <t>Brandon</t>
  </si>
  <si>
    <t>Fisher</t>
  </si>
  <si>
    <t>41 North White New Road</t>
  </si>
  <si>
    <t>d7996171-2692-4cb6-a11b-0ba9b8cb0e74</t>
  </si>
  <si>
    <t>Tamara</t>
  </si>
  <si>
    <t>123 Fabien St.</t>
  </si>
  <si>
    <t>35a831d5-5d92-415c-9455-dcade950c752</t>
  </si>
  <si>
    <t>Garry</t>
  </si>
  <si>
    <t>Spence</t>
  </si>
  <si>
    <t>399 Rocky New Boulevard</t>
  </si>
  <si>
    <t>a2c5b71d-b97f-481a-beb9-48bc2564e665</t>
  </si>
  <si>
    <t>Shelia</t>
  </si>
  <si>
    <t>888 White Milton Avenue</t>
  </si>
  <si>
    <t>13c22292-70d4-46e5-a0c1-0d21c0a244f4</t>
  </si>
  <si>
    <t>Milton</t>
  </si>
  <si>
    <t>Dominguez</t>
  </si>
  <si>
    <t>769 Milton Avenue</t>
  </si>
  <si>
    <t>8b423a9e-4765-42c5-852d-ad4ea7245463</t>
  </si>
  <si>
    <t>Escobar</t>
  </si>
  <si>
    <t>395 Second Drive</t>
  </si>
  <si>
    <t>29ae83b0-e538-4c6f-a7eb-998f61d75c16</t>
  </si>
  <si>
    <t>Ferguson</t>
  </si>
  <si>
    <t>172 Rocky Cowley Drive</t>
  </si>
  <si>
    <t>00a6835b-c50a-49a9-a1b5-19d74d3e1863</t>
  </si>
  <si>
    <t>Bret</t>
  </si>
  <si>
    <t>Daugherty</t>
  </si>
  <si>
    <t>62 West Old Drive</t>
  </si>
  <si>
    <t>bdb529e6-281d-4ab8-8ad1-80c396787d49</t>
  </si>
  <si>
    <t>826 East Hague Freeway</t>
  </si>
  <si>
    <t>34f2eca3-98ae-40b0-8316-7c1a55f2c0a8</t>
  </si>
  <si>
    <t>70 Nobel St.</t>
  </si>
  <si>
    <t>f3da9f48-daef-495f-9cad-a28a3b87b221</t>
  </si>
  <si>
    <t>435 Green Hague Drive</t>
  </si>
  <si>
    <t>55384d80-cb52-4eeb-b093-544d18e3fc5e</t>
  </si>
  <si>
    <t>Dianna</t>
  </si>
  <si>
    <t>Peck</t>
  </si>
  <si>
    <t>943 Rocky Clarendon Drive</t>
  </si>
  <si>
    <t>09c8908c-0437-47be-ab2a-6cbd96fa6c53</t>
  </si>
  <si>
    <t>Tasha</t>
  </si>
  <si>
    <t>Tucker</t>
  </si>
  <si>
    <t>435 South Rocky Old Avenue</t>
  </si>
  <si>
    <t>ac476e5a-ac1f-4989-a781-a8d54ff2138a</t>
  </si>
  <si>
    <t>Parks</t>
  </si>
  <si>
    <t>383 South Cowley Boulevard</t>
  </si>
  <si>
    <t>82fb1aae-c5e4-4544-996f-5c10369bbe0c</t>
  </si>
  <si>
    <t>Christina</t>
  </si>
  <si>
    <t>74 Second Street</t>
  </si>
  <si>
    <t>179b3cdb-e482-4d9d-8544-960508d4123f</t>
  </si>
  <si>
    <t>76 West White Milton Street</t>
  </si>
  <si>
    <t>75d977f1-3a89-497a-a810-eb8ae33c4859</t>
  </si>
  <si>
    <t>Ali</t>
  </si>
  <si>
    <t>92 South Rocky Oak Road</t>
  </si>
  <si>
    <t>e39d4507-4be9-41e6-9b19-6b1513250950</t>
  </si>
  <si>
    <t>Grace</t>
  </si>
  <si>
    <t>Gibson</t>
  </si>
  <si>
    <t>49 White Hague Boulevard</t>
  </si>
  <si>
    <t>7840b2da-9074-41a8-92bf-3ce72da6acc6</t>
  </si>
  <si>
    <t>88 Hague Freeway</t>
  </si>
  <si>
    <t>19694dc5-ed31-4ed2-a9c5-6440a19d9ecb</t>
  </si>
  <si>
    <t>840 North White Cowley Blvd.</t>
  </si>
  <si>
    <t>c5fb77d6-4c6a-4f3a-aedf-e147aad3f000</t>
  </si>
  <si>
    <t>Lashonda</t>
  </si>
  <si>
    <t>Herrera</t>
  </si>
  <si>
    <t>72 White Milton Blvd.</t>
  </si>
  <si>
    <t>3fc2553b-b0eb-4ac9-b121-27c8acec60bf</t>
  </si>
  <si>
    <t>Lakesha</t>
  </si>
  <si>
    <t>Marks</t>
  </si>
  <si>
    <t>493 White First Blvd.</t>
  </si>
  <si>
    <t>bf770fbc-95bc-4fdb-b26d-3d1c613efc86</t>
  </si>
  <si>
    <t>Zimmerman</t>
  </si>
  <si>
    <t>252 Nobel Boulevard</t>
  </si>
  <si>
    <t>a7b3afb9-c0b8-47a1-8e8f-76430bb4e87c</t>
  </si>
  <si>
    <t>Oscar</t>
  </si>
  <si>
    <t>Simon</t>
  </si>
  <si>
    <t>56 North Milton St.</t>
  </si>
  <si>
    <t>8d4eb03e-7b88-4a16-be13-6cd4801779a7</t>
  </si>
  <si>
    <t>Guillermo</t>
  </si>
  <si>
    <t>Peters</t>
  </si>
  <si>
    <t>40 White New Boulevard</t>
  </si>
  <si>
    <t>9c367032-e1ea-45f9-9037-423dd284847d</t>
  </si>
  <si>
    <t>Margaret</t>
  </si>
  <si>
    <t>Patel</t>
  </si>
  <si>
    <t>70 Rocky Cowley Street</t>
  </si>
  <si>
    <t>57d6c7f4-736c-4d56-9f31-9fc4706fc336</t>
  </si>
  <si>
    <t>Thomas</t>
  </si>
  <si>
    <t>Arellano</t>
  </si>
  <si>
    <t>573 First Boulevard</t>
  </si>
  <si>
    <t>00012aa8-e99c-4e30-b3f6-1f7e36adc517</t>
  </si>
  <si>
    <t>Carrie</t>
  </si>
  <si>
    <t>976 Green Clarendon Freeway</t>
  </si>
  <si>
    <t>5375a540-8789-4bab-a8dc-18b41dce7536</t>
  </si>
  <si>
    <t>Dougherty</t>
  </si>
  <si>
    <t>927 White Cowley Boulevard</t>
  </si>
  <si>
    <t>819c4631-233f-4c17-b9b2-c4febd17a9f3</t>
  </si>
  <si>
    <t>Melody</t>
  </si>
  <si>
    <t>317 East Rocky Old Avenue</t>
  </si>
  <si>
    <t>0ca27bc6-96d0-4bcf-a77f-88ffeef454d1</t>
  </si>
  <si>
    <t>479 South Fabien Blvd.</t>
  </si>
  <si>
    <t>1c1c74c5-68ef-4cde-afaf-8513da3c79ef</t>
  </si>
  <si>
    <t>750 Second Drive</t>
  </si>
  <si>
    <t>4b162f5e-786a-4148-83a1-780aaebf69d2</t>
  </si>
  <si>
    <t>Clint</t>
  </si>
  <si>
    <t>13 Old Avenue</t>
  </si>
  <si>
    <t>0e24a221-e285-4c72-9255-d55c1a45fb3f</t>
  </si>
  <si>
    <t>Foley</t>
  </si>
  <si>
    <t>210 Clarendon Drive</t>
  </si>
  <si>
    <t>66615c8c-8433-4969-95ac-548554f3412b</t>
  </si>
  <si>
    <t>Irma</t>
  </si>
  <si>
    <t>68 Nobel Drive</t>
  </si>
  <si>
    <t>e8359da9-2edd-435b-9642-5f08a8038ead</t>
  </si>
  <si>
    <t>Susana</t>
  </si>
  <si>
    <t>Rivers</t>
  </si>
  <si>
    <t>525 White Fabien Parkway</t>
  </si>
  <si>
    <t>4520db4d-7c4c-4bcb-bb33-6680d0df4ec8</t>
  </si>
  <si>
    <t>57 New Avenue</t>
  </si>
  <si>
    <t>1d8bf38d-4b3c-4670-9d7a-0e33824a446e</t>
  </si>
  <si>
    <t>Jana</t>
  </si>
  <si>
    <t>Cunningham</t>
  </si>
  <si>
    <t>24 New Drive</t>
  </si>
  <si>
    <t>689d83bb-a36e-4feb-8122-5bd73cad9eae</t>
  </si>
  <si>
    <t>Brandt</t>
  </si>
  <si>
    <t>670 Fabien Parkway</t>
  </si>
  <si>
    <t>fb6c31d3-dd76-4724-83a6-5432d31390c8</t>
  </si>
  <si>
    <t>Gabrielle</t>
  </si>
  <si>
    <t>38 New Freeway</t>
  </si>
  <si>
    <t>6f1fe999-ce23-45f6-a8b3-df169f9c5b7b</t>
  </si>
  <si>
    <t>Candice</t>
  </si>
  <si>
    <t>Holland</t>
  </si>
  <si>
    <t>480 Second Freeway</t>
  </si>
  <si>
    <t>b0f6364d-d980-4ddf-a142-8cd14123d788</t>
  </si>
  <si>
    <t>30 South Oak Drive</t>
  </si>
  <si>
    <t>254d3321-bbf0-4762-8000-4e7597224b1e</t>
  </si>
  <si>
    <t>Galvan</t>
  </si>
  <si>
    <t>227 White Oak Blvd.</t>
  </si>
  <si>
    <t>77da6294-6c03-4404-b176-3e146e8c30b6</t>
  </si>
  <si>
    <t>Timmy</t>
  </si>
  <si>
    <t>360 New Avenue</t>
  </si>
  <si>
    <t>7c854dd5-7650-4bae-b68f-f9b13c3873bc</t>
  </si>
  <si>
    <t>Daryl</t>
  </si>
  <si>
    <t>Oliver</t>
  </si>
  <si>
    <t>860 White Clarendon Street</t>
  </si>
  <si>
    <t>73535597-b91c-4b8a-b33c-24720e0a12db</t>
  </si>
  <si>
    <t>729 Hague Road</t>
  </si>
  <si>
    <t>18c8a3e3-c126-48e1-afbd-f07aa66330c9</t>
  </si>
  <si>
    <t>Long</t>
  </si>
  <si>
    <t>25 Rocky Fabien Street</t>
  </si>
  <si>
    <t>17cab209-740e-4a0b-a1b0-c4c8ac9ee4ab</t>
  </si>
  <si>
    <t>Ty</t>
  </si>
  <si>
    <t>Wright</t>
  </si>
  <si>
    <t>41 Hague Boulevard</t>
  </si>
  <si>
    <t>c612f38a-cece-4ccf-ae71-c6e2c724e69d</t>
  </si>
  <si>
    <t>Tom</t>
  </si>
  <si>
    <t>Navarro</t>
  </si>
  <si>
    <t>98 Green Cowley St.</t>
  </si>
  <si>
    <t>0bbb947b-3cf2-46d5-bc11-f7bc9d1762a7</t>
  </si>
  <si>
    <t>Jami</t>
  </si>
  <si>
    <t>Contreras</t>
  </si>
  <si>
    <t>305 Oak St.</t>
  </si>
  <si>
    <t>493a6ff5-2f32-4422-8456-bc508f437440</t>
  </si>
  <si>
    <t>Tanisha</t>
  </si>
  <si>
    <t>303 Milton St.</t>
  </si>
  <si>
    <t>35de6425-0e66-4e56-b633-65e3ca8e301f</t>
  </si>
  <si>
    <t>Ira</t>
  </si>
  <si>
    <t>Yates</t>
  </si>
  <si>
    <t>30 Green Milton Drive</t>
  </si>
  <si>
    <t>8a94baee-7219-4b80-95ba-222e8aa41555</t>
  </si>
  <si>
    <t>Geoffrey</t>
  </si>
  <si>
    <t>32 Rocky Hague Road</t>
  </si>
  <si>
    <t>b63d5a6b-49bc-4116-988b-7462b89650d9</t>
  </si>
  <si>
    <t>Penny</t>
  </si>
  <si>
    <t>Larson</t>
  </si>
  <si>
    <t>37 West First Freeway</t>
  </si>
  <si>
    <t>c3e4ca06-7d55-4953-888e-24628b3069fc</t>
  </si>
  <si>
    <t>948 West Old Road</t>
  </si>
  <si>
    <t>0c7e151a-07e1-488b-adb2-b240a00875fd</t>
  </si>
  <si>
    <t>Waters</t>
  </si>
  <si>
    <t>120 White Cowley Road</t>
  </si>
  <si>
    <t>b76060c8-5ecd-4cf1-bd2d-cc4134784c01</t>
  </si>
  <si>
    <t>Charlie</t>
  </si>
  <si>
    <t>Bush</t>
  </si>
  <si>
    <t>212 Rocky Milton Street</t>
  </si>
  <si>
    <t>cea3180d-5498-4b55-a195-ae725d9db429</t>
  </si>
  <si>
    <t>Gena</t>
  </si>
  <si>
    <t>Bryan</t>
  </si>
  <si>
    <t>99 New Boulevard</t>
  </si>
  <si>
    <t>0adeaddc-1552-49d3-a2e8-5d2ed771c9c7</t>
  </si>
  <si>
    <t>Bullock</t>
  </si>
  <si>
    <t>94 First Freeway</t>
  </si>
  <si>
    <t>0df15abc-6fa2-4f6a-943a-3fe3b985f349</t>
  </si>
  <si>
    <t>Wendell</t>
  </si>
  <si>
    <t>Meyer</t>
  </si>
  <si>
    <t>90 White Clarendon Boulevard</t>
  </si>
  <si>
    <t>6052ff68-93dc-49c7-bdde-1c67a3ae7a86</t>
  </si>
  <si>
    <t>466 Milton Freeway</t>
  </si>
  <si>
    <t>f6db784c-539e-4905-aa42-5939bf2a8d40</t>
  </si>
  <si>
    <t>Harvey</t>
  </si>
  <si>
    <t>29 Green Old Street</t>
  </si>
  <si>
    <t>7b660d5c-d5a2-4831-aa3d-9e85f91c7c14</t>
  </si>
  <si>
    <t>Marjorie</t>
  </si>
  <si>
    <t>Sullivan</t>
  </si>
  <si>
    <t>10 Fabien Parkway</t>
  </si>
  <si>
    <t>887a1912-01ae-404e-9fe8-aeb57ae94bf4</t>
  </si>
  <si>
    <t>Glen</t>
  </si>
  <si>
    <t>97 Hague St.</t>
  </si>
  <si>
    <t>b9341e74-d4d5-44df-a959-8211b47cb8fc</t>
  </si>
  <si>
    <t>Tamiko</t>
  </si>
  <si>
    <t>Logan</t>
  </si>
  <si>
    <t>383 Oak Parkway</t>
  </si>
  <si>
    <t>42a1e030-0e88-4719-8f54-abaac5695980</t>
  </si>
  <si>
    <t>Elias</t>
  </si>
  <si>
    <t>128 South White Clarendon Boulevard</t>
  </si>
  <si>
    <t>091069a9-0f1c-4135-a0ca-a594475abe55</t>
  </si>
  <si>
    <t>Angela</t>
  </si>
  <si>
    <t>Dean</t>
  </si>
  <si>
    <t>34 Green Old Blvd.</t>
  </si>
  <si>
    <t>79761a99-7b52-4de7-9714-43c32b9f5e00</t>
  </si>
  <si>
    <t>Laurie</t>
  </si>
  <si>
    <t>Wilkins</t>
  </si>
  <si>
    <t>82 First Drive</t>
  </si>
  <si>
    <t>59a6633d-e50d-4dd9-b11b-cf9a0ae386be</t>
  </si>
  <si>
    <t>49 Nobel Road</t>
  </si>
  <si>
    <t>3ab309c2-7b68-4c45-ae01-5d674b5ffcc3</t>
  </si>
  <si>
    <t>Dallas</t>
  </si>
  <si>
    <t>178 Cowley Way</t>
  </si>
  <si>
    <t>810c6318-0185-47e1-b6b9-62592eeb88d4</t>
  </si>
  <si>
    <t>Lorena</t>
  </si>
  <si>
    <t>682 First Drive</t>
  </si>
  <si>
    <t>29423bd5-c88e-47ab-a2da-a26aae56314f</t>
  </si>
  <si>
    <t>Eaton</t>
  </si>
  <si>
    <t>519 Green Cowley Boulevard</t>
  </si>
  <si>
    <t>603eab8c-75c6-4e47-bf29-5d560ec18940</t>
  </si>
  <si>
    <t>698 Green Old Avenue</t>
  </si>
  <si>
    <t>cfa45abc-e209-40cf-b73a-becbe1353c64</t>
  </si>
  <si>
    <t>636 Cowley Boulevard</t>
  </si>
  <si>
    <t>2b5edcae-3730-45e5-a266-46914b786e55</t>
  </si>
  <si>
    <t>Marc</t>
  </si>
  <si>
    <t>37 Second Freeway</t>
  </si>
  <si>
    <t>d2fdc2f5-e605-4263-ac0e-7b51f5712b0d</t>
  </si>
  <si>
    <t>Perry</t>
  </si>
  <si>
    <t>991 Nobel Street</t>
  </si>
  <si>
    <t>f8f677d4-cbeb-4314-aba3-9fbadcd99fb1</t>
  </si>
  <si>
    <t>Karen</t>
  </si>
  <si>
    <t>912 New Freeway</t>
  </si>
  <si>
    <t>7ce7fe60-cabf-49fe-adca-80365d785469</t>
  </si>
  <si>
    <t>Ayala</t>
  </si>
  <si>
    <t>50 First Boulevard</t>
  </si>
  <si>
    <t>1131eb57-20c2-476a-8232-50c95bf414ce</t>
  </si>
  <si>
    <t>Tyrone</t>
  </si>
  <si>
    <t>27 First Parkway</t>
  </si>
  <si>
    <t>c6d6776b-da6d-492a-8c68-dcc4c9bd3f28</t>
  </si>
  <si>
    <t>Beth</t>
  </si>
  <si>
    <t>843 Hague Boulevard</t>
  </si>
  <si>
    <t>7af821d6-e33c-4e86-9001-4d648b11ddca</t>
  </si>
  <si>
    <t>Freddie</t>
  </si>
  <si>
    <t>68 South White First St.</t>
  </si>
  <si>
    <t>2d24c861-1ac8-4fe4-97de-94461c5449a1</t>
  </si>
  <si>
    <t>Marcie</t>
  </si>
  <si>
    <t>Choi</t>
  </si>
  <si>
    <t>615 West Green New Road</t>
  </si>
  <si>
    <t>64a1191e-3cda-4a87-aa4e-1c0178b993e8</t>
  </si>
  <si>
    <t>Short</t>
  </si>
  <si>
    <t>701 North New Boulevard</t>
  </si>
  <si>
    <t>8b43235f-439e-45c1-ae42-0b948685d581</t>
  </si>
  <si>
    <t>Rosa</t>
  </si>
  <si>
    <t>Meyers</t>
  </si>
  <si>
    <t>453 Green Nobel St.</t>
  </si>
  <si>
    <t>fbc11361-2757-458a-9989-3c2d7111aff1</t>
  </si>
  <si>
    <t>Renee</t>
  </si>
  <si>
    <t>Lopez</t>
  </si>
  <si>
    <t>94 Green Nobel Avenue</t>
  </si>
  <si>
    <t>050bfaae-79a2-4089-8957-a9b28dfcc968</t>
  </si>
  <si>
    <t>Danny</t>
  </si>
  <si>
    <t>43 West Rocky Oak Street</t>
  </si>
  <si>
    <t>c0b4693f-3c2b-4a82-a38e-68dab086804d</t>
  </si>
  <si>
    <t>Zhang</t>
  </si>
  <si>
    <t>449 Rocky Milton Drive</t>
  </si>
  <si>
    <t>d3f98acf-9ed3-4c9e-baa4-2ebfe35921d9</t>
  </si>
  <si>
    <t>Vega</t>
  </si>
  <si>
    <t>24 North White Clarendon Drive</t>
  </si>
  <si>
    <t>5dfec38b-e990-4fc5-bbd0-7716b2f93e1f</t>
  </si>
  <si>
    <t>Stacey</t>
  </si>
  <si>
    <t>Church</t>
  </si>
  <si>
    <t>13 North Green Cowley Drive</t>
  </si>
  <si>
    <t>8c7ac4e6-c8c9-4122-b575-c7df85ece152</t>
  </si>
  <si>
    <t>Maldonado</t>
  </si>
  <si>
    <t>526 Green New Way</t>
  </si>
  <si>
    <t>b226f20f-a410-4803-8306-eb42d1c935d6</t>
  </si>
  <si>
    <t>Shaun</t>
  </si>
  <si>
    <t>43 South White Nobel Avenue</t>
  </si>
  <si>
    <t>6539993c-bc71-4732-be94-4608a3780290</t>
  </si>
  <si>
    <t>Serena</t>
  </si>
  <si>
    <t>Frye</t>
  </si>
  <si>
    <t>95 South Green Hague St.</t>
  </si>
  <si>
    <t>65c35a45-fdd3-4c20-917b-bf3cf12d5edf</t>
  </si>
  <si>
    <t>60 Oak Parkway</t>
  </si>
  <si>
    <t>bbeb332e-24d3-45ac-bd9d-269ce1caa58f</t>
  </si>
  <si>
    <t>Shelly</t>
  </si>
  <si>
    <t>Stein</t>
  </si>
  <si>
    <t>635 New Parkway</t>
  </si>
  <si>
    <t>0d57d151-f756-4644-9f5a-49645e277c78</t>
  </si>
  <si>
    <t>Dana</t>
  </si>
  <si>
    <t>Fletcher</t>
  </si>
  <si>
    <t>86 Green Nobel Road</t>
  </si>
  <si>
    <t>9cd93caf-ff83-494c-b6ac-3553e81b179d</t>
  </si>
  <si>
    <t>Lana</t>
  </si>
  <si>
    <t>597 Rocky Nobel St.</t>
  </si>
  <si>
    <t>80045892-932c-4291-b0c4-ce851be0973b</t>
  </si>
  <si>
    <t>Castro</t>
  </si>
  <si>
    <t>84 South Oak Drive</t>
  </si>
  <si>
    <t>3eebe61b-bab1-41ac-8dd3-ed28b9c501c3</t>
  </si>
  <si>
    <t>155 Green Oak Freeway</t>
  </si>
  <si>
    <t>2a776fa5-e303-433f-a0cf-b348cb47fceb</t>
  </si>
  <si>
    <t>Wang</t>
  </si>
  <si>
    <t>50 Fabien Road</t>
  </si>
  <si>
    <t>8ab65ab8-6ee7-48b8-9d9d-31b31765a8f0</t>
  </si>
  <si>
    <t>Jose</t>
  </si>
  <si>
    <t>201 Hague Boulevard</t>
  </si>
  <si>
    <t>6e8940dc-e544-4a26-abda-2c5665d161e3</t>
  </si>
  <si>
    <t>52 North Rocky Fabien Street</t>
  </si>
  <si>
    <t>43067e11-0b92-455f-966f-609789b3415d</t>
  </si>
  <si>
    <t>Sheldon</t>
  </si>
  <si>
    <t>720 Rocky First Freeway</t>
  </si>
  <si>
    <t>ecc3fc38-40e7-4b8c-939b-a58f4a746b7e</t>
  </si>
  <si>
    <t>342 Hague Blvd.</t>
  </si>
  <si>
    <t>fccb4eff-95b0-4c1b-a232-826263c5a0d4</t>
  </si>
  <si>
    <t>Jodie</t>
  </si>
  <si>
    <t>313 Green Second Freeway</t>
  </si>
  <si>
    <t>8eef21d6-47d4-4926-a059-8dd5e26793ba</t>
  </si>
  <si>
    <t>Becker</t>
  </si>
  <si>
    <t>88 White Fabien Blvd.</t>
  </si>
  <si>
    <t>f4532ac4-018f-46de-8234-bf463150ae47</t>
  </si>
  <si>
    <t>952 White Clarendon Parkway</t>
  </si>
  <si>
    <t>0cdcbb92-e148-460d-bc54-ae371d115f01</t>
  </si>
  <si>
    <t>Fred</t>
  </si>
  <si>
    <t>268 Clarendon St.</t>
  </si>
  <si>
    <t>dc740850-6f5b-4106-bea9-1969cf7a34b3</t>
  </si>
  <si>
    <t>Latasha</t>
  </si>
  <si>
    <t>Carr</t>
  </si>
  <si>
    <t>122 Green New Drive</t>
  </si>
  <si>
    <t>21e32721-adbe-4ba4-ac7d-809d180700a7</t>
  </si>
  <si>
    <t>Yesenia</t>
  </si>
  <si>
    <t>77 West Cowley Parkway</t>
  </si>
  <si>
    <t>c090332a-c3af-40a9-9719-9de16026495d</t>
  </si>
  <si>
    <t>Erik</t>
  </si>
  <si>
    <t>411 First Blvd.</t>
  </si>
  <si>
    <t>a7eefd35-ca38-4337-9047-9a2dc4fea105</t>
  </si>
  <si>
    <t>Heather</t>
  </si>
  <si>
    <t>York</t>
  </si>
  <si>
    <t>76 South Milton Street</t>
  </si>
  <si>
    <t>c8bc6612-df0b-42b3-8048-7e4fa13df816</t>
  </si>
  <si>
    <t>Nick</t>
  </si>
  <si>
    <t>Costa</t>
  </si>
  <si>
    <t>715 Milton Boulevard</t>
  </si>
  <si>
    <t>5e7a7ee6-ac38-471b-a99a-c7eba59fd46d</t>
  </si>
  <si>
    <t>Burgess</t>
  </si>
  <si>
    <t>6563c431-0512-4fe9-97dc-5169089353d8</t>
  </si>
  <si>
    <t>58 West Green New Avenue</t>
  </si>
  <si>
    <t>f04c5bdc-e63b-4a17-b2ac-a2351ef8e005</t>
  </si>
  <si>
    <t>Bennett</t>
  </si>
  <si>
    <t>49 Rocky Cowley Freeway</t>
  </si>
  <si>
    <t>ec1867f0-4ffe-42d5-83fc-bd6573c18502</t>
  </si>
  <si>
    <t>Demetrius</t>
  </si>
  <si>
    <t>387 Green First Blvd.</t>
  </si>
  <si>
    <t>88582197-1c54-4155-b5ed-4d9a0e8a787d</t>
  </si>
  <si>
    <t>29 White Oak St.</t>
  </si>
  <si>
    <t>0be82b22-4d71-4720-8dc4-a81ec490a35d</t>
  </si>
  <si>
    <t>Houston</t>
  </si>
  <si>
    <t>98 White Fabien Drive</t>
  </si>
  <si>
    <t>7a0c7da1-530d-4564-8efa-055b91fe3ad7</t>
  </si>
  <si>
    <t>74 Rocky New St.</t>
  </si>
  <si>
    <t>973f9d8d-8b82-433e-9d37-53ff98f510d2</t>
  </si>
  <si>
    <t>803 South Nobel Parkway</t>
  </si>
  <si>
    <t>a11bac62-1cb2-46d8-b1e9-031cf263bfc3</t>
  </si>
  <si>
    <t>Francis</t>
  </si>
  <si>
    <t>900 Cowley St.</t>
  </si>
  <si>
    <t>99ba027b-24e2-406f-a6af-4df0446d746e</t>
  </si>
  <si>
    <t>Isabel</t>
  </si>
  <si>
    <t>Petty</t>
  </si>
  <si>
    <t>74 North Old Parkway</t>
  </si>
  <si>
    <t>d2c47689-c917-4dd8-8399-84cd34ff3b7d</t>
  </si>
  <si>
    <t>Virginia</t>
  </si>
  <si>
    <t>935 East Old Way</t>
  </si>
  <si>
    <t>95eb30d7-04c5-415a-968c-de9a473ac760</t>
  </si>
  <si>
    <t>76 First Way</t>
  </si>
  <si>
    <t>cb4079e8-701d-46c0-b5f7-3804e2eb999d</t>
  </si>
  <si>
    <t>Cassie</t>
  </si>
  <si>
    <t>143 Nobel Street</t>
  </si>
  <si>
    <t>7b2687b5-b974-4db8-a307-c1732d16b20a</t>
  </si>
  <si>
    <t>Vickie</t>
  </si>
  <si>
    <t>612 South Second Drive</t>
  </si>
  <si>
    <t>03f2a802-05bb-40c9-9940-792a34f2599f</t>
  </si>
  <si>
    <t>494 North Oak Blvd.</t>
  </si>
  <si>
    <t>dc194546-de45-41fa-9813-6d9403140a64</t>
  </si>
  <si>
    <t>Lorie</t>
  </si>
  <si>
    <t>90 Rocky Old St.</t>
  </si>
  <si>
    <t>690574fa-b73f-46fc-8d5d-bed883a7acdb</t>
  </si>
  <si>
    <t>Aguilar</t>
  </si>
  <si>
    <t>77 Old Parkway</t>
  </si>
  <si>
    <t>87e25b45-9de2-48f2-a17a-0ab432b50fdc</t>
  </si>
  <si>
    <t>96 West Second Way</t>
  </si>
  <si>
    <t>ec1477a7-c9a0-42ab-bb53-c7fccb885900</t>
  </si>
  <si>
    <t>Antoine</t>
  </si>
  <si>
    <t>Shannon</t>
  </si>
  <si>
    <t>563 Rocky First Avenue</t>
  </si>
  <si>
    <t>53598d8c-3a01-47bb-abee-38f64a4e8d6d</t>
  </si>
  <si>
    <t>192 South Old Blvd.</t>
  </si>
  <si>
    <t>94584e3e-7d0a-4288-a1a4-43a378300c3c</t>
  </si>
  <si>
    <t>Jenna</t>
  </si>
  <si>
    <t>Martinez</t>
  </si>
  <si>
    <t>37 Rocky Second Parkway</t>
  </si>
  <si>
    <t>44652f76-88c3-46c0-b5aa-4cc71e29008a</t>
  </si>
  <si>
    <t>Nina</t>
  </si>
  <si>
    <t>58 Green Old Parkway</t>
  </si>
  <si>
    <t>35d929a1-3970-475b-9a7e-38bb75a2c416</t>
  </si>
  <si>
    <t>Nicholas</t>
  </si>
  <si>
    <t>Schmidt</t>
  </si>
  <si>
    <t>89 First Boulevard</t>
  </si>
  <si>
    <t>a299c6d9-cbd2-4998-bdeb-e1a014487bf1</t>
  </si>
  <si>
    <t>Doris</t>
  </si>
  <si>
    <t>45 Rocky Clarendon Freeway</t>
  </si>
  <si>
    <t>97af8e28-1922-45a8-b0f8-1e1b7632fe13</t>
  </si>
  <si>
    <t>Gross</t>
  </si>
  <si>
    <t>23 East Green Cowley Freeway</t>
  </si>
  <si>
    <t>3a018724-a348-410e-bc67-c675baf0eaf8</t>
  </si>
  <si>
    <t>Mc Carthy</t>
  </si>
  <si>
    <t>597 North Green First Road</t>
  </si>
  <si>
    <t>7d16cc25-e518-458e-aa90-162d3ef0868b</t>
  </si>
  <si>
    <t>Cara</t>
  </si>
  <si>
    <t>Perkins</t>
  </si>
  <si>
    <t>955 Green Oak Avenue</t>
  </si>
  <si>
    <t>759baa12-213c-4936-8cda-b95c8c8420e7</t>
  </si>
  <si>
    <t>Clifton</t>
  </si>
  <si>
    <t>Farrell</t>
  </si>
  <si>
    <t>401 White Oak Street</t>
  </si>
  <si>
    <t>086a7fb0-d264-49f2-a5ca-4b56b5a86caa</t>
  </si>
  <si>
    <t>97 Oak Freeway</t>
  </si>
  <si>
    <t>76ba58aa-5e83-43f7-ad73-99051f9ee512</t>
  </si>
  <si>
    <t>92 Second Street</t>
  </si>
  <si>
    <t>45766d75-9c07-40b6-af43-e31792cf38a5</t>
  </si>
  <si>
    <t>Salvatore</t>
  </si>
  <si>
    <t>438 Oak Boulevard</t>
  </si>
  <si>
    <t>010cfe3b-6c6a-45a6-870f-139f78abaa75</t>
  </si>
  <si>
    <t>Cook</t>
  </si>
  <si>
    <t>25 North White Nobel Drive</t>
  </si>
  <si>
    <t>7734900b-ac61-4d54-b0fc-e44239ebfe1c</t>
  </si>
  <si>
    <t>566 Hague Street</t>
  </si>
  <si>
    <t>37b6cc04-9fec-4f07-92e1-41bc381caa6b</t>
  </si>
  <si>
    <t>Dillon</t>
  </si>
  <si>
    <t>29 Hague Freeway</t>
  </si>
  <si>
    <t>4ef33bc6-c148-4d06-9c79-7b5665d27432</t>
  </si>
  <si>
    <t>Parsons</t>
  </si>
  <si>
    <t>73 South Milton Drive</t>
  </si>
  <si>
    <t>d590af5d-9519-453b-90d3-b4685d900849</t>
  </si>
  <si>
    <t>Crosby</t>
  </si>
  <si>
    <t>178 Second Parkway</t>
  </si>
  <si>
    <t>917e5878-d896-4f4f-aac0-9a3e62767401</t>
  </si>
  <si>
    <t>Telly</t>
  </si>
  <si>
    <t>Brennan</t>
  </si>
  <si>
    <t>61 West Hague Street</t>
  </si>
  <si>
    <t>6f13fd1d-c8e9-4792-bb73-b12021a20d99</t>
  </si>
  <si>
    <t>411 South White Milton Boulevard</t>
  </si>
  <si>
    <t>8936b5a2-699d-4958-9edf-869e365ae8da</t>
  </si>
  <si>
    <t>Robbie</t>
  </si>
  <si>
    <t>Fleming</t>
  </si>
  <si>
    <t>27 First Street</t>
  </si>
  <si>
    <t>3066166c-f0e8-44d4-a16e-178233845625</t>
  </si>
  <si>
    <t>Camacho</t>
  </si>
  <si>
    <t>14 First St.</t>
  </si>
  <si>
    <t>755d6a29-7730-48ab-ab9c-e79b90048f60</t>
  </si>
  <si>
    <t>Olivia</t>
  </si>
  <si>
    <t>58 Oak Parkway</t>
  </si>
  <si>
    <t>569dee0e-cf23-45e7-88a7-806eb2207d70</t>
  </si>
  <si>
    <t>33 Milton Drive</t>
  </si>
  <si>
    <t>fa03b39a-d4cc-4840-8d7a-3115161628ef</t>
  </si>
  <si>
    <t>Sheryl</t>
  </si>
  <si>
    <t>94 Green Old St.</t>
  </si>
  <si>
    <t>83acf393-ddcb-470a-8fd4-e12cc8ce93c7</t>
  </si>
  <si>
    <t>Derrick</t>
  </si>
  <si>
    <t>136 Fabien Street</t>
  </si>
  <si>
    <t>c3bfe9d1-e562-4a79-8609-43fcc27ae678</t>
  </si>
  <si>
    <t>Stanton</t>
  </si>
  <si>
    <t>48 Green Clarendon Avenue</t>
  </si>
  <si>
    <t>9a1fd5a0-7ec8-40bf-a1fa-91e2db34483d</t>
  </si>
  <si>
    <t>55 Rocky Old Road</t>
  </si>
  <si>
    <t>b9438fc6-35b7-4559-a3d1-40a846db4edb</t>
  </si>
  <si>
    <t>115 Green Nobel Way</t>
  </si>
  <si>
    <t>5d969c02-26ac-4a97-9204-a9a683dc631e</t>
  </si>
  <si>
    <t>Ruby</t>
  </si>
  <si>
    <t>Grant</t>
  </si>
  <si>
    <t>45 Rocky First Parkway</t>
  </si>
  <si>
    <t>1ecb0548-9e33-49f6-a896-dd242340f577</t>
  </si>
  <si>
    <t>Melvin</t>
  </si>
  <si>
    <t>Vargas</t>
  </si>
  <si>
    <t>16 Green Old Freeway</t>
  </si>
  <si>
    <t>7d9d6b7a-c2f9-4781-9d99-8eef7b924af1</t>
  </si>
  <si>
    <t>Gentry</t>
  </si>
  <si>
    <t>79 East Old Street</t>
  </si>
  <si>
    <t>2e2cfc8c-2081-4237-bc97-451c714418c0</t>
  </si>
  <si>
    <t>Bryce</t>
  </si>
  <si>
    <t>Robinson</t>
  </si>
  <si>
    <t>74 Oak Blvd.</t>
  </si>
  <si>
    <t>04155118-1276-4756-b096-5b47e809e2c6</t>
  </si>
  <si>
    <t>440 North Rocky First Way</t>
  </si>
  <si>
    <t>2e0b7881-092e-4b60-a021-a531629e8a2b</t>
  </si>
  <si>
    <t>Juanita</t>
  </si>
  <si>
    <t>918 North Rocky Nobel Freeway</t>
  </si>
  <si>
    <t>95b2c683-ee7e-4639-b8a6-4aa4c8af8878</t>
  </si>
  <si>
    <t>87 Hague Freeway</t>
  </si>
  <si>
    <t>25f260e1-dafa-41d9-9a2a-1c1e6aabc02b</t>
  </si>
  <si>
    <t>348 Green Fabien Parkway</t>
  </si>
  <si>
    <t>175bd71d-cd7a-486a-a442-08e8b8ba0b6e</t>
  </si>
  <si>
    <t>Benjamin</t>
  </si>
  <si>
    <t>82 White Old Avenue</t>
  </si>
  <si>
    <t>644a3dfa-95bc-4f88-bac7-2bea4583efdb</t>
  </si>
  <si>
    <t>146 East New Drive</t>
  </si>
  <si>
    <t>fd79fb14-3488-4c3a-822f-7fbc8ceae0ad</t>
  </si>
  <si>
    <t>Mckenzie</t>
  </si>
  <si>
    <t>87 Clarendon Way</t>
  </si>
  <si>
    <t>457a0061-7498-433b-86aa-2ec954b70428</t>
  </si>
  <si>
    <t>Flowers</t>
  </si>
  <si>
    <t>947 Old Parkway</t>
  </si>
  <si>
    <t>41ddfe39-4789-45c1-8339-58900d8cd6d5</t>
  </si>
  <si>
    <t>Baldwin</t>
  </si>
  <si>
    <t>89 Clarendon Avenue</t>
  </si>
  <si>
    <t>0424b1e6-87e7-4e0a-bc2a-c3a1c1d71c10</t>
  </si>
  <si>
    <t>Brendan</t>
  </si>
  <si>
    <t>79 Nobel Street</t>
  </si>
  <si>
    <t>ff39e534-178d-4311-b88b-510d270d4be1</t>
  </si>
  <si>
    <t>81 Oak Way</t>
  </si>
  <si>
    <t>e45f3036-e684-4db6-acdd-f9f5ec0c33ef</t>
  </si>
  <si>
    <t>Payne</t>
  </si>
  <si>
    <t>939 White Hague Road</t>
  </si>
  <si>
    <t>a7760f3a-c23e-4e30-b31c-e60ea6903604</t>
  </si>
  <si>
    <t>41 South Oak Freeway</t>
  </si>
  <si>
    <t>e67a89a1-b9ce-481f-bf87-cb93fb5fd8c8</t>
  </si>
  <si>
    <t>Bobbie</t>
  </si>
  <si>
    <t>320 Green New Blvd.</t>
  </si>
  <si>
    <t>1318ce1f-2d44-42be-9733-a70c4c9b9250</t>
  </si>
  <si>
    <t>Colby</t>
  </si>
  <si>
    <t>Mathis</t>
  </si>
  <si>
    <t>20 Nobel Boulevard</t>
  </si>
  <si>
    <t>b16b3366-eb9a-4fa1-a8cc-4c58d6bc4ad1</t>
  </si>
  <si>
    <t>38 Clarendon St.</t>
  </si>
  <si>
    <t>b0e71141-a476-469f-83af-80d2f03967a0</t>
  </si>
  <si>
    <t>Lloyd</t>
  </si>
  <si>
    <t>662 Clarendon Drive</t>
  </si>
  <si>
    <t>2bca0737-cf6d-4301-9090-527beee56bb5</t>
  </si>
  <si>
    <t>Natalie</t>
  </si>
  <si>
    <t>41 South New Street</t>
  </si>
  <si>
    <t>682e0f40-67fa-4788-94a0-85b65e94c998</t>
  </si>
  <si>
    <t>Moss</t>
  </si>
  <si>
    <t>780 Rocky Old Drive</t>
  </si>
  <si>
    <t>4c75ba96-b46b-40d9-8b96-e16a7a655277</t>
  </si>
  <si>
    <t>Nichole</t>
  </si>
  <si>
    <t>565 Clarendon Road</t>
  </si>
  <si>
    <t>da9d9e65-1998-481d-8fae-d3e45a1fc12f</t>
  </si>
  <si>
    <t>395 Hague Drive</t>
  </si>
  <si>
    <t>9673a4b6-94ae-4a92-b28e-37976dba5649</t>
  </si>
  <si>
    <t>Casey</t>
  </si>
  <si>
    <t>325 Oak St.</t>
  </si>
  <si>
    <t>beb96977-fedd-43a3-9809-69db5cbf2d58</t>
  </si>
  <si>
    <t>116 Hague Blvd.</t>
  </si>
  <si>
    <t>18d9d0e7-dc21-4104-aae1-4d9ae258d4f4</t>
  </si>
  <si>
    <t>79 Milton Drive</t>
  </si>
  <si>
    <t>15801ba3-58db-4f9b-8302-a7fc9f6dbfbb</t>
  </si>
  <si>
    <t>Bowman</t>
  </si>
  <si>
    <t>77 White Old Street</t>
  </si>
  <si>
    <t>e18181d0-52a5-4870-af45-17aac1556ab6</t>
  </si>
  <si>
    <t>Ethan</t>
  </si>
  <si>
    <t>Pitts</t>
  </si>
  <si>
    <t>59 Fabien Blvd.</t>
  </si>
  <si>
    <t>925e30cc-50c3-4976-b644-671722a37fd1</t>
  </si>
  <si>
    <t>Brett</t>
  </si>
  <si>
    <t>39 Green First Drive</t>
  </si>
  <si>
    <t>bfdb0b8e-efd0-4f72-9ea2-2a89e6a14432</t>
  </si>
  <si>
    <t>Vicki</t>
  </si>
  <si>
    <t>894 Green Old Drive</t>
  </si>
  <si>
    <t>38cb17c3-b9ef-4cd1-94a5-91bd42c75173</t>
  </si>
  <si>
    <t>86 Clarendon Boulevard</t>
  </si>
  <si>
    <t>6c3a027a-aaef-4578-bdd2-40846c2e9535</t>
  </si>
  <si>
    <t>234 Hague Way</t>
  </si>
  <si>
    <t>64acce22-8d82-4729-9e1b-3d1595080937</t>
  </si>
  <si>
    <t>110 Oak St.</t>
  </si>
  <si>
    <t>7e56628e-bdf3-44c4-8019-634ef8e7e061</t>
  </si>
  <si>
    <t>Frankie</t>
  </si>
  <si>
    <t>849 Fabien Parkway</t>
  </si>
  <si>
    <t>ed756973-194c-4295-9f3c-826b124f338c</t>
  </si>
  <si>
    <t>Mary</t>
  </si>
  <si>
    <t>Frost</t>
  </si>
  <si>
    <t>72 East First Road</t>
  </si>
  <si>
    <t>634bef82-7071-4408-b905-ffd3914b034a</t>
  </si>
  <si>
    <t>728 West White Clarendon Parkway</t>
  </si>
  <si>
    <t>6b4a136d-d1f3-41cc-ad9c-c5ec2d824812</t>
  </si>
  <si>
    <t>Lori</t>
  </si>
  <si>
    <t>25 White Cowley Way</t>
  </si>
  <si>
    <t>b48fca4f-48b2-4b4d-ac90-587035387f54</t>
  </si>
  <si>
    <t>57 Green Old Road</t>
  </si>
  <si>
    <t>762eb24e-0465-42af-a056-bf12d3d4b1e7</t>
  </si>
  <si>
    <t>702 Clarendon Boulevard</t>
  </si>
  <si>
    <t>342ddaef-be21-472c-b516-c177d689c590</t>
  </si>
  <si>
    <t>11 New Blvd.</t>
  </si>
  <si>
    <t>cffec936-6794-4aac-97d5-b6049e96ef1d</t>
  </si>
  <si>
    <t>100 Second Boulevard</t>
  </si>
  <si>
    <t>0aea89fe-f14f-4ff5-b9c7-18c481491582</t>
  </si>
  <si>
    <t>88 Milton Parkway</t>
  </si>
  <si>
    <t>7fad430a-b4f1-41a3-9629-106c09a77a58</t>
  </si>
  <si>
    <t>Frances</t>
  </si>
  <si>
    <t>Barnes</t>
  </si>
  <si>
    <t>54 South Second Road</t>
  </si>
  <si>
    <t>96d870be-0f53-4f80-b844-5b6764486b6d</t>
  </si>
  <si>
    <t>Tapia</t>
  </si>
  <si>
    <t>968 New St.</t>
  </si>
  <si>
    <t>35f5cb54-b73f-45e8-ad81-84de3384f909</t>
  </si>
  <si>
    <t>Allan</t>
  </si>
  <si>
    <t>Benitez</t>
  </si>
  <si>
    <t>505 Oak Blvd.</t>
  </si>
  <si>
    <t>482cc91c-1081-41b0-b5b0-b5863f7f36f1</t>
  </si>
  <si>
    <t>Santos</t>
  </si>
  <si>
    <t>961 Rocky First Boulevard</t>
  </si>
  <si>
    <t>eacd6ae4-c2be-4a94-9353-ef0f64a4ac7a</t>
  </si>
  <si>
    <t>Mia</t>
  </si>
  <si>
    <t>Cox</t>
  </si>
  <si>
    <t>996 South White Hague St.</t>
  </si>
  <si>
    <t>ab432eec-6b2f-4a57-b2c5-6afe978eeefc</t>
  </si>
  <si>
    <t>Amy</t>
  </si>
  <si>
    <t>563 North Green First Boulevard</t>
  </si>
  <si>
    <t>fc273b04-c9f9-4163-b9bb-69e0dbc4e365</t>
  </si>
  <si>
    <t>258 White Hague Street</t>
  </si>
  <si>
    <t>d738620c-2d88-489e-9e03-b548e7ac0d89</t>
  </si>
  <si>
    <t>24 White Hague Boulevard</t>
  </si>
  <si>
    <t>a753037b-5b07-49f0-ae35-995764fbcedc</t>
  </si>
  <si>
    <t>Mario</t>
  </si>
  <si>
    <t>Jennings</t>
  </si>
  <si>
    <t>619 Green Fabien Way</t>
  </si>
  <si>
    <t>091ce6b0-b3fd-4c8a-88c8-42764ab77d0d</t>
  </si>
  <si>
    <t>38 North Green Oak Blvd.</t>
  </si>
  <si>
    <t>4badee81-6f4d-40b0-806b-f983d533632b</t>
  </si>
  <si>
    <t>984 East Green Nobel Freeway</t>
  </si>
  <si>
    <t>544b2478-6e77-42bf-afa6-5b0800c0f552</t>
  </si>
  <si>
    <t>46 Rocky New Freeway</t>
  </si>
  <si>
    <t>fb3a5827-acd6-41e0-a604-0a363aef37e1</t>
  </si>
  <si>
    <t>Arroyo</t>
  </si>
  <si>
    <t>698 White Old St.</t>
  </si>
  <si>
    <t>c89870c6-c2da-4ae3-b2fe-8c9aca500bf0</t>
  </si>
  <si>
    <t>Donald</t>
  </si>
  <si>
    <t>28 Green Nobel Parkway</t>
  </si>
  <si>
    <t>48ac7cb4-ccb9-4bf0-9c4a-cff078780c1e</t>
  </si>
  <si>
    <t>Willis</t>
  </si>
  <si>
    <t>22 South Clarendon Parkway</t>
  </si>
  <si>
    <t>3e4fc6c7-0024-4219-99de-65f9649c8b90</t>
  </si>
  <si>
    <t>Crane</t>
  </si>
  <si>
    <t>81 Old St.</t>
  </si>
  <si>
    <t>3d74ab08-d0c1-4544-9df6-213e99097620</t>
  </si>
  <si>
    <t>Diaz</t>
  </si>
  <si>
    <t>76 Hague Blvd.</t>
  </si>
  <si>
    <t>6d3136ae-8019-48c1-96c0-70a1b4d78b25</t>
  </si>
  <si>
    <t>72 Green Cowley Blvd.</t>
  </si>
  <si>
    <t>719e9089-79b6-41ce-813a-282b157d9e13</t>
  </si>
  <si>
    <t>Rudy</t>
  </si>
  <si>
    <t>60 North New Road</t>
  </si>
  <si>
    <t>c161ea4a-9cce-4c24-a432-1b0481102e10</t>
  </si>
  <si>
    <t>Harper</t>
  </si>
  <si>
    <t>442 Green Hague Street</t>
  </si>
  <si>
    <t>e9c3c256-aec1-49fe-aea6-0e44320bf9e5</t>
  </si>
  <si>
    <t>Kara</t>
  </si>
  <si>
    <t>10 North Second Street</t>
  </si>
  <si>
    <t>caffde2e-a595-462a-b3c0-e269c7c81711</t>
  </si>
  <si>
    <t>Shirley</t>
  </si>
  <si>
    <t>318 Nobel Street</t>
  </si>
  <si>
    <t>09b3ee64-e71d-4e69-a295-dfe42be8d4b6</t>
  </si>
  <si>
    <t>545 West Green Fabien Parkway</t>
  </si>
  <si>
    <t>1733d07e-627a-40ed-87a0-3559bdeb9f2d</t>
  </si>
  <si>
    <t>Jenifer</t>
  </si>
  <si>
    <t>90 White First Way</t>
  </si>
  <si>
    <t>fb688d6b-1f86-49bc-ad74-986ace78612f</t>
  </si>
  <si>
    <t>61 Green Clarendon Street</t>
  </si>
  <si>
    <t>d00008f7-47ec-4d35-8d94-d431a69b94d8</t>
  </si>
  <si>
    <t>Cristina</t>
  </si>
  <si>
    <t>96 First Parkway</t>
  </si>
  <si>
    <t>a8bd62d8-232d-469c-a0f9-e800d458d35d</t>
  </si>
  <si>
    <t>Andrew</t>
  </si>
  <si>
    <t>72 Rocky Clarendon Drive</t>
  </si>
  <si>
    <t>e26d5cb8-1589-4f44-b68f-b0aaf7b1d3ca</t>
  </si>
  <si>
    <t>Bridget</t>
  </si>
  <si>
    <t>Brewer</t>
  </si>
  <si>
    <t>950 Clarendon Way</t>
  </si>
  <si>
    <t>d776c12f-7246-4309-b419-491119c6eb28</t>
  </si>
  <si>
    <t>Matthew</t>
  </si>
  <si>
    <t>Cohen</t>
  </si>
  <si>
    <t>21 Green New Drive</t>
  </si>
  <si>
    <t>3ccc1e8d-e46b-4244-bb0d-92b175f8f605</t>
  </si>
  <si>
    <t>Gilmore</t>
  </si>
  <si>
    <t>88 Rocky First Avenue</t>
  </si>
  <si>
    <t>2d759a6e-a5e4-4ad0-ae09-fe5b8dfb560a</t>
  </si>
  <si>
    <t>166 White Old Boulevard</t>
  </si>
  <si>
    <t>e864e3f3-a61e-4c8e-898c-8bd20afc06a1</t>
  </si>
  <si>
    <t>Ortega</t>
  </si>
  <si>
    <t>88 Cowley Drive</t>
  </si>
  <si>
    <t>e6170fb4-b1aa-45e9-b122-e6bac45977de</t>
  </si>
  <si>
    <t>Stephan</t>
  </si>
  <si>
    <t>Price</t>
  </si>
  <si>
    <t>524 Second Parkway</t>
  </si>
  <si>
    <t>a33f5856-ad9e-4e36-ae08-f4fb76d3f3ff</t>
  </si>
  <si>
    <t>Aaron</t>
  </si>
  <si>
    <t>Watson</t>
  </si>
  <si>
    <t>14 North Rocky Fabien Parkway</t>
  </si>
  <si>
    <t>8d7ebcda-a491-41d2-9f6f-65f7e83309d0</t>
  </si>
  <si>
    <t>Lindsey</t>
  </si>
  <si>
    <t>835 Rocky Old St.</t>
  </si>
  <si>
    <t>213010fa-2232-4a15-b167-e8223990bb8c</t>
  </si>
  <si>
    <t>Anitra</t>
  </si>
  <si>
    <t>642 South Green Old Drive</t>
  </si>
  <si>
    <t>fc69d57f-acd4-4199-8866-e185fb0e0942</t>
  </si>
  <si>
    <t>Villarreal</t>
  </si>
  <si>
    <t>113 Rocky Milton Parkway</t>
  </si>
  <si>
    <t>6769fe88-2cec-40b3-b89f-43012c170249</t>
  </si>
  <si>
    <t>861 South White Hague Road</t>
  </si>
  <si>
    <t>d4a5f01e-305e-4e48-b673-d192361d9883</t>
  </si>
  <si>
    <t>73 Green Hague Street</t>
  </si>
  <si>
    <t>f06eedaa-7adf-42fe-a462-00e308c164d9</t>
  </si>
  <si>
    <t>36 New St.</t>
  </si>
  <si>
    <t>715fdeb8-18c2-44c2-937f-2b284d03f20e</t>
  </si>
  <si>
    <t>Blanca</t>
  </si>
  <si>
    <t>246 Oak Drive</t>
  </si>
  <si>
    <t>e09e66c5-5958-439a-b4b3-6c4151460d65</t>
  </si>
  <si>
    <t>857 Oak Freeway</t>
  </si>
  <si>
    <t>62581186-5f68-4fd2-aca2-b2bdeaaffa9f</t>
  </si>
  <si>
    <t>Lambert</t>
  </si>
  <si>
    <t>148 Fabien Avenue</t>
  </si>
  <si>
    <t>3507a38f-69ff-4177-8ae4-a95b35ba6f91</t>
  </si>
  <si>
    <t>Terry</t>
  </si>
  <si>
    <t>787 Old Way</t>
  </si>
  <si>
    <t>e44e64b0-a974-4e62-a1eb-72d7d1b3cb6c</t>
  </si>
  <si>
    <t>Katrina</t>
  </si>
  <si>
    <t>756 North First Avenue</t>
  </si>
  <si>
    <t>d277cd53-fda6-4be2-85df-c1837c49a2ab</t>
  </si>
  <si>
    <t>184 West White Cowley St.</t>
  </si>
  <si>
    <t>fdfa6769-c97c-44f3-b936-54c6ca14aa81</t>
  </si>
  <si>
    <t>Eli</t>
  </si>
  <si>
    <t>90 East Milton Freeway</t>
  </si>
  <si>
    <t>fc05eaae-21f9-4629-9cc2-99b181c4b628</t>
  </si>
  <si>
    <t>Timothy</t>
  </si>
  <si>
    <t>Maddox</t>
  </si>
  <si>
    <t>33 Old Parkway</t>
  </si>
  <si>
    <t>a460566f-6e6f-4400-961c-b2014dc943c8</t>
  </si>
  <si>
    <t>Moody</t>
  </si>
  <si>
    <t>21 Green Fabien Avenue</t>
  </si>
  <si>
    <t>4d3d7360-ab0a-4bdb-89d3-a2c7254c6ca8</t>
  </si>
  <si>
    <t>759 Clarendon Road</t>
  </si>
  <si>
    <t>d941eac2-263f-4084-b67d-d10e83acea8d</t>
  </si>
  <si>
    <t>Louis</t>
  </si>
  <si>
    <t>713 Clarendon Boulevard</t>
  </si>
  <si>
    <t>620d1e28-d5e7-414d-ba43-43cb55cdfa97</t>
  </si>
  <si>
    <t>Teri</t>
  </si>
  <si>
    <t>Cabrera</t>
  </si>
  <si>
    <t>73 White Oak St.</t>
  </si>
  <si>
    <t>df0c8a8f-1b03-4fc5-8ce3-89999f946fc0</t>
  </si>
  <si>
    <t>665 Rocky New Boulevard</t>
  </si>
  <si>
    <t>7307599a-43cd-4644-9caa-bd59960da3cb</t>
  </si>
  <si>
    <t>Ricky</t>
  </si>
  <si>
    <t>24 Rocky Second Street</t>
  </si>
  <si>
    <t>e6957022-5f19-46f8-b08c-e85d7517adff</t>
  </si>
  <si>
    <t>62 Cowley Road</t>
  </si>
  <si>
    <t>90655f4c-d1fa-48fa-8eec-cfdadc9a61f2</t>
  </si>
  <si>
    <t>Weaver</t>
  </si>
  <si>
    <t>51 White Milton Blvd.</t>
  </si>
  <si>
    <t>d1c76847-3721-4678-b497-502e99dfad03</t>
  </si>
  <si>
    <t>Donnell</t>
  </si>
  <si>
    <t>Chang</t>
  </si>
  <si>
    <t>313 Hague Parkway</t>
  </si>
  <si>
    <t>4aed816b-6b6e-4a20-8279-67f946dd0ee4</t>
  </si>
  <si>
    <t>Darrin</t>
  </si>
  <si>
    <t>290 White Old Boulevard</t>
  </si>
  <si>
    <t>322add39-da2a-4f79-ad32-f831a99ccfd2</t>
  </si>
  <si>
    <t>Rollins</t>
  </si>
  <si>
    <t>525 Milton Road</t>
  </si>
  <si>
    <t>a2dd7506-87b0-4ad6-a696-e279e1b91f28</t>
  </si>
  <si>
    <t>772 Oak Way</t>
  </si>
  <si>
    <t>be8f0912-55f5-4547-a126-cb2eecdc2361</t>
  </si>
  <si>
    <t>Porter</t>
  </si>
  <si>
    <t>89 South Milton Street</t>
  </si>
  <si>
    <t>d42b09fd-089d-41c5-82ce-4788f75217a6</t>
  </si>
  <si>
    <t>Johanna</t>
  </si>
  <si>
    <t>690 North Cowley St.</t>
  </si>
  <si>
    <t>ed79d592-cde7-45bb-aed2-c056d77a939a</t>
  </si>
  <si>
    <t>Joni</t>
  </si>
  <si>
    <t>Barrera</t>
  </si>
  <si>
    <t>262 South Second Street</t>
  </si>
  <si>
    <t>8a6e7fe1-f86c-4d13-b7e3-925c4cff95eb</t>
  </si>
  <si>
    <t>Hobbs</t>
  </si>
  <si>
    <t>72 Cowley Way</t>
  </si>
  <si>
    <t>b6ea8b45-e6ef-4b7b-adca-a0e9b467be09</t>
  </si>
  <si>
    <t>Armando</t>
  </si>
  <si>
    <t>Hoover</t>
  </si>
  <si>
    <t>34 East White Second Avenue</t>
  </si>
  <si>
    <t>096257ee-8fd8-4118-bd1b-0d1707310a6e</t>
  </si>
  <si>
    <t>Fernandez</t>
  </si>
  <si>
    <t>601 Cowley Parkway</t>
  </si>
  <si>
    <t>43cdbd4e-e966-4770-a128-91a9edb4e79d</t>
  </si>
  <si>
    <t>Damon</t>
  </si>
  <si>
    <t>984 East Nobel Road</t>
  </si>
  <si>
    <t>146d86f1-5487-4bb2-baad-f78ace506f34</t>
  </si>
  <si>
    <t>Karla</t>
  </si>
  <si>
    <t>Calhoun</t>
  </si>
  <si>
    <t>237 Green Nobel Avenue</t>
  </si>
  <si>
    <t>79d4975a-8e62-4a50-8064-bda4fbf562bd</t>
  </si>
  <si>
    <t>Jenkins</t>
  </si>
  <si>
    <t>50 Second Road</t>
  </si>
  <si>
    <t>68b6acc0-e9a0-480a-bb6a-7258cfa9de9c</t>
  </si>
  <si>
    <t>38 North White New Way</t>
  </si>
  <si>
    <t>bccf20c0-452a-4f65-bf30-bd5f29128d3f</t>
  </si>
  <si>
    <t>Harold</t>
  </si>
  <si>
    <t>Munoz</t>
  </si>
  <si>
    <t>88 West Rocky Old Avenue</t>
  </si>
  <si>
    <t>a9039d89-8730-4301-bd66-2a5be931b276</t>
  </si>
  <si>
    <t>242 New Boulevard</t>
  </si>
  <si>
    <t>11580705-3f2c-4117-9e15-85661d86c09f</t>
  </si>
  <si>
    <t>60 Green Cowley Boulevard</t>
  </si>
  <si>
    <t>a9ca1c54-7ba0-4b35-85ac-74563e1d5053</t>
  </si>
  <si>
    <t>67 Rocky Old Parkway</t>
  </si>
  <si>
    <t>0da38d19-36e6-474e-bcdf-0ba7c2f620b5</t>
  </si>
  <si>
    <t>Rex</t>
  </si>
  <si>
    <t>35 Green First Parkway</t>
  </si>
  <si>
    <t>37bb53ee-fc38-447c-93b2-8a06b5aa8eed</t>
  </si>
  <si>
    <t>Marcus</t>
  </si>
  <si>
    <t>20 South Green Second Parkway</t>
  </si>
  <si>
    <t>1059bf38-f2e9-4885-9c7e-d0924b274807</t>
  </si>
  <si>
    <t>Dalton</t>
  </si>
  <si>
    <t>66 First St.</t>
  </si>
  <si>
    <t>361fb88a-8f5e-446a-a206-89253bdff2ae</t>
  </si>
  <si>
    <t>Jimmie</t>
  </si>
  <si>
    <t>746 Oak Drive</t>
  </si>
  <si>
    <t>b4f02d9b-d76a-4f13-a947-e96b2bd7400e</t>
  </si>
  <si>
    <t>Antonio</t>
  </si>
  <si>
    <t>374 White Old Road</t>
  </si>
  <si>
    <t>26f7c210-1266-4cca-aae1-d6fdd26538b0</t>
  </si>
  <si>
    <t>343 Old Drive</t>
  </si>
  <si>
    <t>f41a0dc7-ce68-47c9-beeb-3dc8703d626d</t>
  </si>
  <si>
    <t>Randall</t>
  </si>
  <si>
    <t>129 West White Cowley Freeway</t>
  </si>
  <si>
    <t>5ef1b440-9c70-4cc3-b391-1ee1da07aa7d</t>
  </si>
  <si>
    <t>Leroy</t>
  </si>
  <si>
    <t>43 West Milton Freeway</t>
  </si>
  <si>
    <t>9079ed03-97eb-494d-b30b-07d53c13832e</t>
  </si>
  <si>
    <t>Kate</t>
  </si>
  <si>
    <t>527 Cowley Boulevard</t>
  </si>
  <si>
    <t>ca88b415-a095-4021-bde3-04493a8db1b5</t>
  </si>
  <si>
    <t>Robyn</t>
  </si>
  <si>
    <t>473 Fabien Boulevard</t>
  </si>
  <si>
    <t>8585dea6-a061-4fd3-b32d-a9c5d89d7c93</t>
  </si>
  <si>
    <t>Case</t>
  </si>
  <si>
    <t>85 White Clarendon St.</t>
  </si>
  <si>
    <t>d2ff542b-9f5b-4f3c-9d1d-1c4b52a3e353</t>
  </si>
  <si>
    <t>608 North White Cowley Freeway</t>
  </si>
  <si>
    <t>0f48ff0f-c5d1-4c5f-b1d7-94ab64d97114</t>
  </si>
  <si>
    <t>93 Green Milton Street</t>
  </si>
  <si>
    <t>a3f9a48e-b2f2-4228-b827-dea4411e7762</t>
  </si>
  <si>
    <t>Knox</t>
  </si>
  <si>
    <t>993 White Nobel Boulevard</t>
  </si>
  <si>
    <t>59c4f210-76d3-4043-b58b-3e4a8103a7a3</t>
  </si>
  <si>
    <t>214 Milton Avenue</t>
  </si>
  <si>
    <t>6e61ebaf-0d49-4b7b-abed-7a70f289bdd3</t>
  </si>
  <si>
    <t>Horn</t>
  </si>
  <si>
    <t>48 New Blvd.</t>
  </si>
  <si>
    <t>c447e720-f3af-4c01-adae-b3a044546bd6</t>
  </si>
  <si>
    <t>66 North White Nobel Freeway</t>
  </si>
  <si>
    <t>221d7cfd-679d-480a-a8df-86a17b50e9c6</t>
  </si>
  <si>
    <t>Victor</t>
  </si>
  <si>
    <t>70 First Street</t>
  </si>
  <si>
    <t>bc2649f9-443b-4066-b69b-07527b7117aa</t>
  </si>
  <si>
    <t>Javier</t>
  </si>
  <si>
    <t>Meza</t>
  </si>
  <si>
    <t>875 West Green Clarendon Drive</t>
  </si>
  <si>
    <t>55f9e91b-35ef-4728-a9b8-f7a198037f15</t>
  </si>
  <si>
    <t>Billie</t>
  </si>
  <si>
    <t>789 Old Street</t>
  </si>
  <si>
    <t>7ca7c9ed-fc56-4b65-ab3e-a9cf08c464e5</t>
  </si>
  <si>
    <t>Conley</t>
  </si>
  <si>
    <t>240 Nobel St.</t>
  </si>
  <si>
    <t>0185f376-187a-4a71-a6ea-f882ba5507b3</t>
  </si>
  <si>
    <t>Flores</t>
  </si>
  <si>
    <t>884 South Fabien Way</t>
  </si>
  <si>
    <t>36b0d19d-63ec-418c-80b5-f6d5b28f7154</t>
  </si>
  <si>
    <t>Buchanan</t>
  </si>
  <si>
    <t>51 East Hague Parkway</t>
  </si>
  <si>
    <t>4fc74226-e37c-4f2e-a692-9b0e0dada2c7</t>
  </si>
  <si>
    <t>Charity</t>
  </si>
  <si>
    <t>72 Milton Street</t>
  </si>
  <si>
    <t>a9486b7d-ef7a-43e3-b379-a1437fb15409</t>
  </si>
  <si>
    <t>11 Fabien Avenue</t>
  </si>
  <si>
    <t>abe7ed24-7fc3-4636-b9da-37874c9975c7</t>
  </si>
  <si>
    <t>Jolene</t>
  </si>
  <si>
    <t>527 Oak Parkway</t>
  </si>
  <si>
    <t>f3e8d348-04d2-42c9-b1c7-85e236382ab4</t>
  </si>
  <si>
    <t>Rogers</t>
  </si>
  <si>
    <t>257 North Old Blvd.</t>
  </si>
  <si>
    <t>d5910902-0985-48e5-a015-9b234457f37f</t>
  </si>
  <si>
    <t>72 New Way</t>
  </si>
  <si>
    <t>31381313-fddb-4c53-9283-8817673e19ff</t>
  </si>
  <si>
    <t>Ayers</t>
  </si>
  <si>
    <t>716 Rocky Clarendon St.</t>
  </si>
  <si>
    <t>0bba4131-6b3b-43ac-9f49-91947343df5c</t>
  </si>
  <si>
    <t>Maurice</t>
  </si>
  <si>
    <t>George</t>
  </si>
  <si>
    <t>79 North Second Avenue</t>
  </si>
  <si>
    <t>602392b3-8fc5-4208-a9e4-2cab2d14e67f</t>
  </si>
  <si>
    <t>Hess</t>
  </si>
  <si>
    <t>241 East Rocky New St.</t>
  </si>
  <si>
    <t>f162eff9-6a55-4313-8987-e7e234532472</t>
  </si>
  <si>
    <t>962 East Milton Avenue</t>
  </si>
  <si>
    <t>b1666394-023a-40ef-a79c-ea4f15c29db4</t>
  </si>
  <si>
    <t>Sonja</t>
  </si>
  <si>
    <t>Delgado</t>
  </si>
  <si>
    <t>864 Nobel Parkway</t>
  </si>
  <si>
    <t>0c99feb6-d560-48bb-9155-d254e107231f</t>
  </si>
  <si>
    <t>Eugene</t>
  </si>
  <si>
    <t>Richards</t>
  </si>
  <si>
    <t>343 Rocky First Blvd.</t>
  </si>
  <si>
    <t>68bd82fa-1abb-4f11-a5b5-24d5d2326830</t>
  </si>
  <si>
    <t>543 Rocky Clarendon Drive</t>
  </si>
  <si>
    <t>5d6d8ae9-1087-487b-9dd9-089a525e18cc</t>
  </si>
  <si>
    <t>Jayson</t>
  </si>
  <si>
    <t>990 Cowley Parkway</t>
  </si>
  <si>
    <t>630fcb5a-c6eb-42ec-bc6f-de49b81e371d</t>
  </si>
  <si>
    <t>Damian</t>
  </si>
  <si>
    <t>Huff</t>
  </si>
  <si>
    <t>86 Milton Drive</t>
  </si>
  <si>
    <t>a62a5f41-c401-431c-b11a-2d37f996880d</t>
  </si>
  <si>
    <t>63 Nobel Road</t>
  </si>
  <si>
    <t>c35b4287-53a3-4e07-8e28-6ce8c03191c5</t>
  </si>
  <si>
    <t>452 Cowley Parkway</t>
  </si>
  <si>
    <t>c975a6bc-3984-43f5-b538-ed6c9c64a498</t>
  </si>
  <si>
    <t>85 New Street</t>
  </si>
  <si>
    <t>43d172e3-4ee1-475d-8055-7564eae30fba</t>
  </si>
  <si>
    <t>199 Fabien Parkway</t>
  </si>
  <si>
    <t>c0ec317a-e27a-48ba-843e-d1260240f3cc</t>
  </si>
  <si>
    <t>Vivian</t>
  </si>
  <si>
    <t>23 Milton Drive</t>
  </si>
  <si>
    <t>485df1e2-a74c-405a-9725-e7a6ba3d29f3</t>
  </si>
  <si>
    <t>Steven</t>
  </si>
  <si>
    <t>Blanchard</t>
  </si>
  <si>
    <t>40 New Boulevard</t>
  </si>
  <si>
    <t>df1d8d34-ed84-469c-8a76-ada804ee8926</t>
  </si>
  <si>
    <t>32 Rocky New St.</t>
  </si>
  <si>
    <t>5426d8f8-b358-4ad0-9408-1e6e7c4cc8ad</t>
  </si>
  <si>
    <t>Ben</t>
  </si>
  <si>
    <t>Cisneros</t>
  </si>
  <si>
    <t>419 Rocky Old Freeway</t>
  </si>
  <si>
    <t>8c8b6d42-31b3-47d0-9b2e-6f69322b437a</t>
  </si>
  <si>
    <t>73 South Green Milton Blvd.</t>
  </si>
  <si>
    <t>a59776e2-e083-4ac9-b627-794da7d765a5</t>
  </si>
  <si>
    <t>395 North Green Milton Drive</t>
  </si>
  <si>
    <t>1bbf4135-9191-4c69-8a08-42a5003e9297</t>
  </si>
  <si>
    <t>Carol</t>
  </si>
  <si>
    <t>121 Green Nobel Freeway</t>
  </si>
  <si>
    <t>44e57d47-01ea-4b6b-a888-1a85ae95c583</t>
  </si>
  <si>
    <t>238 West Green New Way</t>
  </si>
  <si>
    <t>55b3b5df-6cef-451d-9bc3-be9c956fa952</t>
  </si>
  <si>
    <t>79 Rocky Cowley St.</t>
  </si>
  <si>
    <t>fd289c04-935f-4aad-8eab-9d973f504f0a</t>
  </si>
  <si>
    <t>Lester</t>
  </si>
  <si>
    <t>799 New Drive</t>
  </si>
  <si>
    <t>f8e58105-ef14-4745-a576-7d46a48a28ad</t>
  </si>
  <si>
    <t>Carter</t>
  </si>
  <si>
    <t>134 Fabien Street</t>
  </si>
  <si>
    <t>31c9f307-4d06-4ad9-bd64-f4a032af8087</t>
  </si>
  <si>
    <t>Strickland</t>
  </si>
  <si>
    <t>67 Clarendon Street</t>
  </si>
  <si>
    <t>262305a7-6a84-4f86-b15b-ad0844bd5be5</t>
  </si>
  <si>
    <t>Jamal</t>
  </si>
  <si>
    <t>810 Green Second Freeway</t>
  </si>
  <si>
    <t>85df296f-0153-4768-bfeb-4e372d8dc173</t>
  </si>
  <si>
    <t>Padilla</t>
  </si>
  <si>
    <t>547 South Rocky Nobel Way</t>
  </si>
  <si>
    <t>3942d572-f7ce-4b97-ac71-d9faef1e562a</t>
  </si>
  <si>
    <t>Earnest</t>
  </si>
  <si>
    <t>Harrington</t>
  </si>
  <si>
    <t>83 South Old Parkway</t>
  </si>
  <si>
    <t>19b3d783-7298-4edf-9262-0722585afeff</t>
  </si>
  <si>
    <t>Huffman</t>
  </si>
  <si>
    <t>10 White Cowley Parkway</t>
  </si>
  <si>
    <t>f3841e21-0ec6-4e1a-9eda-ed432675b1f3</t>
  </si>
  <si>
    <t>Wanda</t>
  </si>
  <si>
    <t>83 New Boulevard</t>
  </si>
  <si>
    <t>5217ca15-9ea8-4850-9740-6aca4fa17ae0</t>
  </si>
  <si>
    <t>79 Old Way</t>
  </si>
  <si>
    <t>0bf01dab-90ad-44c8-bdb8-221dba054544</t>
  </si>
  <si>
    <t>Willie</t>
  </si>
  <si>
    <t>62 Clarendon Blvd.</t>
  </si>
  <si>
    <t>063ff492-fdf0-482b-b9f0-a8ec37a30156</t>
  </si>
  <si>
    <t>Marla</t>
  </si>
  <si>
    <t>426 Fabien Way</t>
  </si>
  <si>
    <t>af21eaa3-f2b3-4e99-8b75-68e3c348dff5</t>
  </si>
  <si>
    <t>Alejandro</t>
  </si>
  <si>
    <t>Noble</t>
  </si>
  <si>
    <t>330 Clarendon Drive</t>
  </si>
  <si>
    <t>310e169b-eba6-4818-9e6e-740fe6091214</t>
  </si>
  <si>
    <t>491 North Rocky Nobel Parkway</t>
  </si>
  <si>
    <t>48405c0e-84f6-41d1-bde3-0ad2511dd911</t>
  </si>
  <si>
    <t>79 Cowley Way</t>
  </si>
  <si>
    <t>4c8ac31d-14e7-4821-b728-b90a2b9a29fe</t>
  </si>
  <si>
    <t>Sonny</t>
  </si>
  <si>
    <t>Edwards</t>
  </si>
  <si>
    <t>69 Green First St.</t>
  </si>
  <si>
    <t>8ba89cfd-3138-4be6-b56c-17eb7d8b2343</t>
  </si>
  <si>
    <t>52 Oak Parkway</t>
  </si>
  <si>
    <t>e800de06-1113-420f-ade7-3fb3f3f0d031</t>
  </si>
  <si>
    <t>Kari</t>
  </si>
  <si>
    <t>Rojas</t>
  </si>
  <si>
    <t>699 New St.</t>
  </si>
  <si>
    <t>ad871a51-9089-4a98-af0d-fb225878c74a</t>
  </si>
  <si>
    <t>58 Old Blvd.</t>
  </si>
  <si>
    <t>a12f5da5-5ae7-41ce-b848-33897487fa0c</t>
  </si>
  <si>
    <t>976 South Fabien St.</t>
  </si>
  <si>
    <t>49be3b95-f4d3-4fc2-a562-fef2f9d31426</t>
  </si>
  <si>
    <t>261 Green First Avenue</t>
  </si>
  <si>
    <t>81ab5859-c133-4ef4-9f0b-3ad69da426cc</t>
  </si>
  <si>
    <t>Perez</t>
  </si>
  <si>
    <t>77 East Fabien Road</t>
  </si>
  <si>
    <t>ae9f964f-840e-4a07-80ee-63540aa89c1f</t>
  </si>
  <si>
    <t>403 First Drive</t>
  </si>
  <si>
    <t>a651e59b-cbd0-4b80-bd9a-39bb71a4ce5c</t>
  </si>
  <si>
    <t>Olga</t>
  </si>
  <si>
    <t>63 South First Blvd.</t>
  </si>
  <si>
    <t>036e47b2-e126-4704-bcd6-35430830e5df</t>
  </si>
  <si>
    <t>10 White Hague St.</t>
  </si>
  <si>
    <t>c60d86a0-d194-4170-96be-04e7d41708a3</t>
  </si>
  <si>
    <t>Matthews</t>
  </si>
  <si>
    <t>440 White First Blvd.</t>
  </si>
  <si>
    <t>f158f3ce-e5fc-484b-a81a-f062c6223f63</t>
  </si>
  <si>
    <t>80 Cowley Blvd.</t>
  </si>
  <si>
    <t>3fd6341c-40d9-4e8c-80cf-a9021bfb8b0f</t>
  </si>
  <si>
    <t>Stacy</t>
  </si>
  <si>
    <t>277 Old Boulevard</t>
  </si>
  <si>
    <t>35335a9a-e878-42de-ab86-5fab8e70b8cb</t>
  </si>
  <si>
    <t>Vazquez</t>
  </si>
  <si>
    <t>75 Milton Parkway</t>
  </si>
  <si>
    <t>7ef4501f-3253-40fd-9f43-d1ce685f8543</t>
  </si>
  <si>
    <t>290 Fabien Avenue</t>
  </si>
  <si>
    <t>8aed6228-843e-458b-ad37-f9ff1179617d</t>
  </si>
  <si>
    <t>Leslie</t>
  </si>
  <si>
    <t>325 Second Freeway</t>
  </si>
  <si>
    <t>8c00d2e8-93dc-4dcf-899f-fb8e4995e1e6</t>
  </si>
  <si>
    <t>638 Rocky First Avenue</t>
  </si>
  <si>
    <t>906c286e-6e71-49ed-be90-5ffb519bb653</t>
  </si>
  <si>
    <t>65 Clarendon Road</t>
  </si>
  <si>
    <t>c26fecc3-76c2-47a3-9cc1-783fc8bd868d</t>
  </si>
  <si>
    <t>808 Green New Boulevard</t>
  </si>
  <si>
    <t>643cb1ca-225a-420b-a099-f7358a30ce1d</t>
  </si>
  <si>
    <t>Josh</t>
  </si>
  <si>
    <t>191 Nobel St.</t>
  </si>
  <si>
    <t>a7ff80ed-fa11-4d7c-88b3-9b1ae67eb318</t>
  </si>
  <si>
    <t>Lynn</t>
  </si>
  <si>
    <t>Li</t>
  </si>
  <si>
    <t>33 South Cowley Way</t>
  </si>
  <si>
    <t>74cfb1b6-1792-402c-9afb-1c4fdc8b5a9f</t>
  </si>
  <si>
    <t>Andy</t>
  </si>
  <si>
    <t>French</t>
  </si>
  <si>
    <t>878 White Oak Freeway</t>
  </si>
  <si>
    <t>cac5f5b2-d4b0-40ef-8909-eb43a761b562</t>
  </si>
  <si>
    <t>Tammie</t>
  </si>
  <si>
    <t>95 Oak Freeway</t>
  </si>
  <si>
    <t>1aaea630-e2a1-46b3-afd0-2f110198b579</t>
  </si>
  <si>
    <t>54 Old Avenue</t>
  </si>
  <si>
    <t>1af6bc5b-8f97-4b69-bbb6-a8021b49b277</t>
  </si>
  <si>
    <t>Chung</t>
  </si>
  <si>
    <t>20 Rocky Hague Street</t>
  </si>
  <si>
    <t>8f390606-8358-4c27-aca5-96d70f5b85a5</t>
  </si>
  <si>
    <t>Virgil</t>
  </si>
  <si>
    <t>Daniel</t>
  </si>
  <si>
    <t>54 South Second Way</t>
  </si>
  <si>
    <t>dd41027a-cd8b-494a-b706-12707db924cd</t>
  </si>
  <si>
    <t>Mc Daniel</t>
  </si>
  <si>
    <t>627 Rocky Second Freeway</t>
  </si>
  <si>
    <t>7f59642b-a7ad-429c-9520-80c7fdcba29c</t>
  </si>
  <si>
    <t>Atkinson</t>
  </si>
  <si>
    <t>629 First Road</t>
  </si>
  <si>
    <t>71105be7-e53b-487f-8d5c-dc2510b611f0</t>
  </si>
  <si>
    <t>Shonda</t>
  </si>
  <si>
    <t>Schneider</t>
  </si>
  <si>
    <t>164 White Fabien Blvd.</t>
  </si>
  <si>
    <t>0ae6753c-6ce0-42d4-bb1f-f663fe2017a6</t>
  </si>
  <si>
    <t>814 North Fabien Freeway</t>
  </si>
  <si>
    <t>05d5d391-9a49-4ede-9daf-076c2d4c3ed9</t>
  </si>
  <si>
    <t>Park</t>
  </si>
  <si>
    <t>96 West Clarendon St.</t>
  </si>
  <si>
    <t>5f3342f2-5199-439a-ad93-2b9caa8d8673</t>
  </si>
  <si>
    <t>69 Rocky Nobel Avenue</t>
  </si>
  <si>
    <t>6acd106a-dfb6-4a3e-8dcb-da7e4d533ece</t>
  </si>
  <si>
    <t>62 North Cowley Boulevard</t>
  </si>
  <si>
    <t>ef840a51-1263-483d-8fff-677712d014f1</t>
  </si>
  <si>
    <t>Jimmy</t>
  </si>
  <si>
    <t>941 Clarendon Boulevard</t>
  </si>
  <si>
    <t>f5f5a934-f6dc-4b8d-a0d3-a7a5a1ab787b</t>
  </si>
  <si>
    <t>Morales</t>
  </si>
  <si>
    <t>96 East Milton Way</t>
  </si>
  <si>
    <t>d56ba69e-43bc-471d-a6fe-93754c95326e</t>
  </si>
  <si>
    <t>Phelps</t>
  </si>
  <si>
    <t>93 Rocky Cowley Parkway</t>
  </si>
  <si>
    <t>36c4ca67-7050-47a5-8e91-cab4b635f167</t>
  </si>
  <si>
    <t>17 First St.</t>
  </si>
  <si>
    <t>21a197bd-2dee-49ca-b10e-893691270649</t>
  </si>
  <si>
    <t>59 Nobel Street</t>
  </si>
  <si>
    <t>fe76604a-a0d2-42c2-bb84-b2116ebf1efd</t>
  </si>
  <si>
    <t>Gould</t>
  </si>
  <si>
    <t>608 Milton Blvd.</t>
  </si>
  <si>
    <t>1ac4842f-90bf-405c-9c8b-5917d21edbbd</t>
  </si>
  <si>
    <t>824 Rocky Cowley Street</t>
  </si>
  <si>
    <t>f8f88349-5b33-4545-bc6e-2cd532760d54</t>
  </si>
  <si>
    <t>Lisa</t>
  </si>
  <si>
    <t>624 Oak Parkway</t>
  </si>
  <si>
    <t>2da6e100-37ac-48ee-8878-98c9686b24a4</t>
  </si>
  <si>
    <t>41 New Parkway</t>
  </si>
  <si>
    <t>410fdcdc-5f68-4b25-93bd-8612417c9d75</t>
  </si>
  <si>
    <t>Ramos</t>
  </si>
  <si>
    <t>19 Rocky Old Road</t>
  </si>
  <si>
    <t>9333adba-89a9-44c5-8b99-6c0dd2be2097</t>
  </si>
  <si>
    <t>Jesus</t>
  </si>
  <si>
    <t>78 East Cowley Freeway</t>
  </si>
  <si>
    <t>9972a046-4917-49fe-b484-5a5d9962a0b9</t>
  </si>
  <si>
    <t>19 Oak Avenue</t>
  </si>
  <si>
    <t>4dbb831c-5969-4985-b16f-c3ff5d13fa53</t>
  </si>
  <si>
    <t>Gerald</t>
  </si>
  <si>
    <t>Hodges</t>
  </si>
  <si>
    <t>66 East First Road</t>
  </si>
  <si>
    <t>41809964-6921-4f98-ac44-e5e070e9e2c9</t>
  </si>
  <si>
    <t>Maria</t>
  </si>
  <si>
    <t>502 East Fabien Road</t>
  </si>
  <si>
    <t>ee0e9368-11e4-467a-9f68-cce203fe24ea</t>
  </si>
  <si>
    <t>Chanda</t>
  </si>
  <si>
    <t>Guerrero</t>
  </si>
  <si>
    <t>792 West Oak Boulevard</t>
  </si>
  <si>
    <t>fd8af04a-bacd-4aa4-b480-f46d1d318b3f</t>
  </si>
  <si>
    <t>Jeffery</t>
  </si>
  <si>
    <t>Medina</t>
  </si>
  <si>
    <t>45 Rocky Fabien Drive</t>
  </si>
  <si>
    <t>1c525a65-3ed3-4860-9043-042b60e70639</t>
  </si>
  <si>
    <t>Robin</t>
  </si>
  <si>
    <t>581 Rocky Fabien St.</t>
  </si>
  <si>
    <t>04dd8822-3d33-42c9-baf9-0fda8cfccb98</t>
  </si>
  <si>
    <t>Harding</t>
  </si>
  <si>
    <t>632 Green New Boulevard</t>
  </si>
  <si>
    <t>f6542dc1-f2d8-459b-8ee2-f4c94cb48d20</t>
  </si>
  <si>
    <t>Malone</t>
  </si>
  <si>
    <t>84 South Cowley Parkway</t>
  </si>
  <si>
    <t>8530649a-f08f-4301-ab73-48266b4fbf04</t>
  </si>
  <si>
    <t>Shad</t>
  </si>
  <si>
    <t>298 Milton Parkway</t>
  </si>
  <si>
    <t>c9d453d9-977e-446b-a37b-2b0bfde1897b</t>
  </si>
  <si>
    <t>Dennis</t>
  </si>
  <si>
    <t>139 First Freeway</t>
  </si>
  <si>
    <t>dc02813b-5a4e-4556-ac0e-dac9def1f9b8</t>
  </si>
  <si>
    <t>Turner</t>
  </si>
  <si>
    <t>25 Nobel Street</t>
  </si>
  <si>
    <t>0466bca6-2ad3-4130-9bb0-2a84d733478f</t>
  </si>
  <si>
    <t>Bridges</t>
  </si>
  <si>
    <t>66 First Boulevard</t>
  </si>
  <si>
    <t>523bd9cf-44fc-458d-912c-83a7f678f1a7</t>
  </si>
  <si>
    <t>97 South White Hague St.</t>
  </si>
  <si>
    <t>62bcd40a-a908-4998-a926-941a121d3940</t>
  </si>
  <si>
    <t>Wendy</t>
  </si>
  <si>
    <t>57 Nobel Blvd.</t>
  </si>
  <si>
    <t>e0042336-813a-4671-b9a3-3c18f189a70a</t>
  </si>
  <si>
    <t>Randal</t>
  </si>
  <si>
    <t>411 Second Freeway</t>
  </si>
  <si>
    <t>dc1e6ea0-3eff-4c76-b35f-3ae835aff6dc</t>
  </si>
  <si>
    <t>Jerrod</t>
  </si>
  <si>
    <t>39 North Clarendon Street</t>
  </si>
  <si>
    <t>91bc7626-d8e7-4259-a666-5d05f912aa18</t>
  </si>
  <si>
    <t>870 South Rocky Clarendon Way</t>
  </si>
  <si>
    <t>a9ad1b59-85aa-4207-905d-6c042d7a4ad7</t>
  </si>
  <si>
    <t>333 Nobel Way</t>
  </si>
  <si>
    <t>a5a50a64-b49d-454b-b287-024a8902985d</t>
  </si>
  <si>
    <t>Enrique</t>
  </si>
  <si>
    <t>201 White Cowley Parkway</t>
  </si>
  <si>
    <t>967f84cc-f504-4b76-91b3-ee6beb70951a</t>
  </si>
  <si>
    <t>Blackwell</t>
  </si>
  <si>
    <t>745 Hague Road</t>
  </si>
  <si>
    <t>3893e422-1150-4a24-b432-efa884fe5139</t>
  </si>
  <si>
    <t>63 New Boulevard</t>
  </si>
  <si>
    <t>f1c193ee-e27c-48ba-b3b8-3eaf6c9c3fb8</t>
  </si>
  <si>
    <t>570 Green Second Freeway</t>
  </si>
  <si>
    <t>0874d5de-720b-49bf-904e-1b1800e3e283</t>
  </si>
  <si>
    <t>Esparza</t>
  </si>
  <si>
    <t>81 Green First Road</t>
  </si>
  <si>
    <t>4a8de0e0-09d8-4ba3-82ab-920ab7996b33</t>
  </si>
  <si>
    <t>665 Fabien Street</t>
  </si>
  <si>
    <t>71174212-3f2d-4f5b-96de-252458804b78</t>
  </si>
  <si>
    <t>Jerry</t>
  </si>
  <si>
    <t>168 Rocky Milton Street</t>
  </si>
  <si>
    <t>6375eac5-d12a-459c-9cf2-339b3425220a</t>
  </si>
  <si>
    <t>536 Rocky Fabien Drive</t>
  </si>
  <si>
    <t>9c123fb9-bedc-4fcf-93fb-dd52f01a5ac1</t>
  </si>
  <si>
    <t>Wall</t>
  </si>
  <si>
    <t>53 Rocky Fabien Street</t>
  </si>
  <si>
    <t>8ffb3dda-292b-4464-92d0-9c68ad667846</t>
  </si>
  <si>
    <t>297 South Nobel Parkway</t>
  </si>
  <si>
    <t>d9a2c0ba-45e8-4910-9c80-b64f36450a6d</t>
  </si>
  <si>
    <t>14 East Cowley Street</t>
  </si>
  <si>
    <t>93cb4121-3a4a-4438-a8f0-1712bdebb892</t>
  </si>
  <si>
    <t>Barton</t>
  </si>
  <si>
    <t>63 North Rocky Fabien Drive</t>
  </si>
  <si>
    <t>86c9ae17-11e7-4292-9d51-19b842e2d0be</t>
  </si>
  <si>
    <t>Fry</t>
  </si>
  <si>
    <t>805 Milton Way</t>
  </si>
  <si>
    <t>b862723c-d6dd-4a5c-a135-ddacc3f50970</t>
  </si>
  <si>
    <t>77 Milton Freeway</t>
  </si>
  <si>
    <t>9c67f76e-86b5-4b10-8744-32b622030359</t>
  </si>
  <si>
    <t>Roland</t>
  </si>
  <si>
    <t>575 White Oak Boulevard</t>
  </si>
  <si>
    <t>a66ddb91-7a8b-4f77-b35a-5965959106be</t>
  </si>
  <si>
    <t>Higgins</t>
  </si>
  <si>
    <t>364 Rocky Second St.</t>
  </si>
  <si>
    <t>96949a78-13be-4c61-b731-e0e0e95219ed</t>
  </si>
  <si>
    <t>Judy</t>
  </si>
  <si>
    <t>891 East Clarendon St.</t>
  </si>
  <si>
    <t>fc55095c-9950-4e22-b8bb-c9f50871dd92</t>
  </si>
  <si>
    <t>Hammond</t>
  </si>
  <si>
    <t>156 White Milton Freeway</t>
  </si>
  <si>
    <t>f1ce0f36-9164-4a39-aebd-7d062333ec8f</t>
  </si>
  <si>
    <t>Alexandra</t>
  </si>
  <si>
    <t>29 South New Avenue</t>
  </si>
  <si>
    <t>b14ef2f2-9a4b-4326-9e8d-61fcb5ef8fc4</t>
  </si>
  <si>
    <t>658 Rocky Cowley St.</t>
  </si>
  <si>
    <t>e845dcdd-e44b-4021-93b3-fcce7704fb50</t>
  </si>
  <si>
    <t>Connie</t>
  </si>
  <si>
    <t>Mullins</t>
  </si>
  <si>
    <t>62 First Boulevard</t>
  </si>
  <si>
    <t>034d95cc-e49d-4cb1-8d4b-6a3bef0a3324</t>
  </si>
  <si>
    <t>Edith</t>
  </si>
  <si>
    <t>Romero</t>
  </si>
  <si>
    <t>692 Rocky Fabien Freeway</t>
  </si>
  <si>
    <t>741e23a3-f8d6-4ddb-ad11-64b60e8f232a</t>
  </si>
  <si>
    <t>91 White Clarendon Road</t>
  </si>
  <si>
    <t>2665edc4-9710-4f3f-a54b-edd9c27a590b</t>
  </si>
  <si>
    <t>366 Old Drive</t>
  </si>
  <si>
    <t>3e4f923c-547f-4a35-abc3-8f918c1e5f4c</t>
  </si>
  <si>
    <t>792 Rocky Oak St.</t>
  </si>
  <si>
    <t>844fbd4d-55d8-4982-a8c0-1ba030a9375a</t>
  </si>
  <si>
    <t>414 White Second Avenue</t>
  </si>
  <si>
    <t>d3556bb0-b96b-44b6-af56-67603d358938</t>
  </si>
  <si>
    <t>15 South Fabien Boulevard</t>
  </si>
  <si>
    <t>e7eecdfb-8105-4e65-a7a4-4a828ce5540a</t>
  </si>
  <si>
    <t>Desiree</t>
  </si>
  <si>
    <t>7e17094d-0235-47b0-928f-111836ac6aea</t>
  </si>
  <si>
    <t>Rowe</t>
  </si>
  <si>
    <t>373 Green Nobel Drive</t>
  </si>
  <si>
    <t>7bb3c011-d6dc-4ac9-a414-e6c3546ca534</t>
  </si>
  <si>
    <t>Hurst</t>
  </si>
  <si>
    <t>36 Rocky Old St.</t>
  </si>
  <si>
    <t>31666a09-f95b-4d08-9467-2b483f932cdc</t>
  </si>
  <si>
    <t>Archer</t>
  </si>
  <si>
    <t>607 White Cowley Parkway</t>
  </si>
  <si>
    <t>93ba38b8-5680-44c9-8d36-225972562d4f</t>
  </si>
  <si>
    <t>950 White Oak Road</t>
  </si>
  <si>
    <t>dbe9d314-048b-4804-93d5-58ad87f6c6c5</t>
  </si>
  <si>
    <t>330 Old Way</t>
  </si>
  <si>
    <t>c4ac244c-989e-46fb-b243-91dd1d5cf739</t>
  </si>
  <si>
    <t>30 New Drive</t>
  </si>
  <si>
    <t>df498b0d-b595-4ca7-b245-df19dc03224f</t>
  </si>
  <si>
    <t>Leticia</t>
  </si>
  <si>
    <t>555 North Fabien Avenue</t>
  </si>
  <si>
    <t>c433e9c8-038f-413b-b0c8-f038f5009399</t>
  </si>
  <si>
    <t>Deanna</t>
  </si>
  <si>
    <t>Saunders</t>
  </si>
  <si>
    <t>562 White Milton Avenue</t>
  </si>
  <si>
    <t>7c66381f-c96d-44c4-9987-677b42abe77c</t>
  </si>
  <si>
    <t>Robbins</t>
  </si>
  <si>
    <t>596 New Parkway</t>
  </si>
  <si>
    <t>70beb325-e2a8-43a4-9c28-94d40ecb75d8</t>
  </si>
  <si>
    <t>Pace</t>
  </si>
  <si>
    <t>824 Old Way</t>
  </si>
  <si>
    <t>5472e06b-e20a-4efc-bf64-ebfa6af1b309</t>
  </si>
  <si>
    <t>27 Rocky Clarendon St.</t>
  </si>
  <si>
    <t>65542302-386f-4456-bbd3-0cc24bf146b6</t>
  </si>
  <si>
    <t>Espinoza</t>
  </si>
  <si>
    <t>919 Second Way</t>
  </si>
  <si>
    <t>505178c4-b072-4f80-8e92-2e42fc1dcb3b</t>
  </si>
  <si>
    <t>84 Oak Street</t>
  </si>
  <si>
    <t>492d9c3b-1ac8-4e9d-952c-74540e3fadbe</t>
  </si>
  <si>
    <t>Sheila</t>
  </si>
  <si>
    <t>86 New St.</t>
  </si>
  <si>
    <t>71a09480-6347-4fce-b0c3-78b60f78c742</t>
  </si>
  <si>
    <t>Davenport</t>
  </si>
  <si>
    <t>777 East Green Milton Drive</t>
  </si>
  <si>
    <t>f773bb3e-e604-4990-9da4-c6924a17c61f</t>
  </si>
  <si>
    <t>40 White First Blvd.</t>
  </si>
  <si>
    <t>484782ef-93e6-4ecc-8575-a9fa32c2d659</t>
  </si>
  <si>
    <t>Emily</t>
  </si>
  <si>
    <t>Dickson</t>
  </si>
  <si>
    <t>834 West Rocky Nobel Blvd.</t>
  </si>
  <si>
    <t>ff366f8a-378f-4af1-b665-1dc371012503</t>
  </si>
  <si>
    <t>Fields</t>
  </si>
  <si>
    <t>10 Old Drive</t>
  </si>
  <si>
    <t>106b91ed-587c-4007-a6c6-aa23d47b7190</t>
  </si>
  <si>
    <t>Poole</t>
  </si>
  <si>
    <t>69 Rocky Hague Blvd.</t>
  </si>
  <si>
    <t>aa14fc68-75d3-430c-bb79-32c71f6d3873</t>
  </si>
  <si>
    <t>Don</t>
  </si>
  <si>
    <t>Kim</t>
  </si>
  <si>
    <t>640 West Green Cowley Parkway</t>
  </si>
  <si>
    <t>5c7900b1-20db-433e-a944-29e2f8a3bec2</t>
  </si>
  <si>
    <t>20 Second Freeway</t>
  </si>
  <si>
    <t>a6c2dc58-7fb1-49a2-ba7a-2a0af0ffd749</t>
  </si>
  <si>
    <t>Hebert</t>
  </si>
  <si>
    <t>36 Milton Freeway</t>
  </si>
  <si>
    <t>3881c8f4-49ab-4868-b6c7-42315212e138</t>
  </si>
  <si>
    <t>Becky</t>
  </si>
  <si>
    <t>418 Old Street</t>
  </si>
  <si>
    <t>e90fef19-f6a0-4d36-a658-272724c1a9cb</t>
  </si>
  <si>
    <t>Jesse</t>
  </si>
  <si>
    <t>60 Cowley Way</t>
  </si>
  <si>
    <t>939948aa-c80d-4913-bc24-c78132c8cbe5</t>
  </si>
  <si>
    <t>Nicole</t>
  </si>
  <si>
    <t>12 Milton Freeway</t>
  </si>
  <si>
    <t>dbe804fb-4056-49d9-9f7e-2f96f3a873d7</t>
  </si>
  <si>
    <t>313 Old Drive</t>
  </si>
  <si>
    <t>2e8dc7d5-2d6b-4d3c-8dd8-ae848eaf6078</t>
  </si>
  <si>
    <t>739 North White Nobel St.</t>
  </si>
  <si>
    <t>e14343a4-a938-48ac-b647-d632cfa11ec1</t>
  </si>
  <si>
    <t>Villanueva</t>
  </si>
  <si>
    <t>41 North Cowley Way</t>
  </si>
  <si>
    <t>22f5b895-99f6-405c-92aa-9b406d342340</t>
  </si>
  <si>
    <t>962 Clarendon Road</t>
  </si>
  <si>
    <t>4e4c60aa-e9e0-43ac-8019-e6a15a1a9297</t>
  </si>
  <si>
    <t>47 Old St.</t>
  </si>
  <si>
    <t>9f721f71-e90f-420f-b41d-6f4646629b47</t>
  </si>
  <si>
    <t>Jared</t>
  </si>
  <si>
    <t>528 Rocky Old Boulevard</t>
  </si>
  <si>
    <t>c7ea78c6-05a3-42ab-865c-95df1d220100</t>
  </si>
  <si>
    <t>Erika</t>
  </si>
  <si>
    <t>68 Hague Drive</t>
  </si>
  <si>
    <t>4ebb409c-95d2-4a24-8b3f-a623a322dd5f</t>
  </si>
  <si>
    <t>81 East Green Clarendon Boulevard</t>
  </si>
  <si>
    <t>72933546-d2a1-43a9-adbc-a9f9fe35c7d1</t>
  </si>
  <si>
    <t>Kerr</t>
  </si>
  <si>
    <t>429 Fabien St.</t>
  </si>
  <si>
    <t>c72435e2-f6c8-497a-8183-90e87176bc95</t>
  </si>
  <si>
    <t>Gabriela</t>
  </si>
  <si>
    <t>411 New Freeway</t>
  </si>
  <si>
    <t>12b225bc-7f4a-44be-a051-8a63d6ce439b</t>
  </si>
  <si>
    <t>Best</t>
  </si>
  <si>
    <t>368 Rocky Cowley Freeway</t>
  </si>
  <si>
    <t>391e073d-71c0-45ed-9a8f-8188c128b167</t>
  </si>
  <si>
    <t>Rice</t>
  </si>
  <si>
    <t>22 Hague Boulevard</t>
  </si>
  <si>
    <t>bf9eb31b-baf8-448e-b05e-1e45f8e20493</t>
  </si>
  <si>
    <t>75 Green Clarendon Avenue</t>
  </si>
  <si>
    <t>cecc691a-c14f-42f4-835a-f7ace6565742</t>
  </si>
  <si>
    <t>Abbott</t>
  </si>
  <si>
    <t>52 New Parkway</t>
  </si>
  <si>
    <t>06195176-6ce8-4c4a-9cad-a3324109a14a</t>
  </si>
  <si>
    <t>Boyle</t>
  </si>
  <si>
    <t>450 Rocky Second Way</t>
  </si>
  <si>
    <t>4bb95868-e220-480a-aa16-79ec6773cf14</t>
  </si>
  <si>
    <t>746 Clarendon Blvd.</t>
  </si>
  <si>
    <t>68a42a2a-b569-44a7-bda7-4d2c1978d257</t>
  </si>
  <si>
    <t>Bray</t>
  </si>
  <si>
    <t>273 Nobel Drive</t>
  </si>
  <si>
    <t>e8957f16-b13a-4d5e-9583-e1b2b67dcf1b</t>
  </si>
  <si>
    <t>Smith</t>
  </si>
  <si>
    <t>79 South Hague Street</t>
  </si>
  <si>
    <t>5fd550a7-f860-4302-a1fa-9e7ec928e3b0</t>
  </si>
  <si>
    <t>Newton</t>
  </si>
  <si>
    <t>887 Rocky Old Way</t>
  </si>
  <si>
    <t>2769e8f7-eea1-40e7-979b-29078b1d8f6f</t>
  </si>
  <si>
    <t>Dale</t>
  </si>
  <si>
    <t>84 White Clarendon Road</t>
  </si>
  <si>
    <t>c823553e-ca1c-4205-a547-8493bf12984f</t>
  </si>
  <si>
    <t>35 South Cowley Avenue</t>
  </si>
  <si>
    <t>33ddf1e4-32b2-45aa-8391-01734fb8c316</t>
  </si>
  <si>
    <t>Gwendolyn</t>
  </si>
  <si>
    <t>49 Oak Parkway</t>
  </si>
  <si>
    <t>21b4edff-b4af-41fb-94a5-2faec82b6a0c</t>
  </si>
  <si>
    <t>515 South White New Avenue</t>
  </si>
  <si>
    <t>2e262801-db90-4a2f-b6a0-063f0788c331</t>
  </si>
  <si>
    <t>Karrie</t>
  </si>
  <si>
    <t>19 Oak Blvd.</t>
  </si>
  <si>
    <t>b876c2a8-6999-4262-b298-57f95070c3f8</t>
  </si>
  <si>
    <t>Alana</t>
  </si>
  <si>
    <t>17 North Rocky Clarendon Avenue</t>
  </si>
  <si>
    <t>8a4517f6-ee90-4e60-9475-491b17d51251</t>
  </si>
  <si>
    <t>Annette</t>
  </si>
  <si>
    <t>Brown</t>
  </si>
  <si>
    <t>45 Second Street</t>
  </si>
  <si>
    <t>8536acb9-e847-45d8-9da7-dbc4fbaf5e28</t>
  </si>
  <si>
    <t>Valencia</t>
  </si>
  <si>
    <t>91 Oak St.</t>
  </si>
  <si>
    <t>56834b64-b03e-4f92-b8d0-fb04b383fa08</t>
  </si>
  <si>
    <t>33 Milton Road</t>
  </si>
  <si>
    <t>77178601-cf5e-4cff-b158-e2637dea9ab6</t>
  </si>
  <si>
    <t>Yvette</t>
  </si>
  <si>
    <t>Woods</t>
  </si>
  <si>
    <t>869 North Old Way</t>
  </si>
  <si>
    <t>1debabbd-76a9-401c-bb44-490e8eb7e00f</t>
  </si>
  <si>
    <t>75 White New Drive</t>
  </si>
  <si>
    <t>b2c91f8f-4394-4c42-8383-899927f2d8e6</t>
  </si>
  <si>
    <t>76 White Fabien Boulevard</t>
  </si>
  <si>
    <t>fbd3ca3c-2f9f-4d82-97ab-b6b737d8ba08</t>
  </si>
  <si>
    <t>780 Second Boulevard</t>
  </si>
  <si>
    <t>4347ede9-02f3-4896-a27d-59175dd1571c</t>
  </si>
  <si>
    <t>4c385cb8-cc84-4911-aa22-5f6c1ffd3560</t>
  </si>
  <si>
    <t>64 Second Avenue</t>
  </si>
  <si>
    <t>SalesID</t>
  </si>
  <si>
    <t>SalesPersonID</t>
  </si>
  <si>
    <t>ProductID</t>
  </si>
  <si>
    <t>Quantity</t>
  </si>
  <si>
    <t>Discount</t>
  </si>
  <si>
    <t>SalesDate</t>
  </si>
  <si>
    <t>TransactionNumber</t>
  </si>
  <si>
    <t>XZILP24WL26S8MYJQK6F</t>
  </si>
  <si>
    <t>Y47EOLJHMEJIFPBX8YG2</t>
  </si>
  <si>
    <t>5SYCC97E9S0HUZUB60HK</t>
  </si>
  <si>
    <t>ZON9SXMMHLQC5SC91BBC</t>
  </si>
  <si>
    <t>CMI1LPHL1YYIO64A2JCL</t>
  </si>
  <si>
    <t>S694O7I25O58BM248785</t>
  </si>
  <si>
    <t>FNSUGL8YZSZRBKF9XWIZ</t>
  </si>
  <si>
    <t>W9S9DK16UC3GRCJH97LA</t>
  </si>
  <si>
    <t>6W6G02MUBBP6HJDZK316</t>
  </si>
  <si>
    <t>4GVBK7WSNOWOFQCMSCHF</t>
  </si>
  <si>
    <t>I0D99T5IO3J3C1GA5GUP</t>
  </si>
  <si>
    <t>NMSH2S0CRRJQFLFH1AER</t>
  </si>
  <si>
    <t>YKDL2PWBNWNP9VDKS704</t>
  </si>
  <si>
    <t>XC0DWF1T45FYSP2FWZ34</t>
  </si>
  <si>
    <t>4UW15Q1W83EN418D76AV</t>
  </si>
  <si>
    <t>IR7RH5B5W7WZ5SI3CQOZ</t>
  </si>
  <si>
    <t>W21BOOU2OTT9HL3O9OLQ</t>
  </si>
  <si>
    <t>BVHNY8P9VFLVMMP5FSHH</t>
  </si>
  <si>
    <t>8E3QN7EE21295K6KOPG4</t>
  </si>
  <si>
    <t>SD7DVYEIUW48O2HDWB0A</t>
  </si>
  <si>
    <t>TDILG2ILR21C9G1VCR80</t>
  </si>
  <si>
    <t>75Y0GHP6REFTYZZOREWV</t>
  </si>
  <si>
    <t>2T2WFMGHKJSAYL8JL0KT</t>
  </si>
  <si>
    <t>0OLJAG16KCC5Z5CV40U9</t>
  </si>
  <si>
    <t>7UNJ0DR46EB2I24HC46E</t>
  </si>
  <si>
    <t>Z7F5ZGWNGZQKQSTY0A3A</t>
  </si>
  <si>
    <t>DY12G27ESWOUD7N7D1XV</t>
  </si>
  <si>
    <t>QEKHR9AICU339L9E2IEO</t>
  </si>
  <si>
    <t>O32PCL6QM95FKNJGLPSW</t>
  </si>
  <si>
    <t>F2LQ4LETBIJ671BISEO4</t>
  </si>
  <si>
    <t>QKXOOYPXHSLRC81GY8ZS</t>
  </si>
  <si>
    <t>AQM8DL8XSA3S4PHN2GNO</t>
  </si>
  <si>
    <t>UPXEUTA1T6OBUFTAFACH</t>
  </si>
  <si>
    <t>OIIZ8JJTWRC31F1PUISX</t>
  </si>
  <si>
    <t>Y4EGA9NCM5B7V67FFM9Q</t>
  </si>
  <si>
    <t>XEC8S0SLLSKJ4PD3IY9V</t>
  </si>
  <si>
    <t>9M1W69TAEVI7M1Q28H9U</t>
  </si>
  <si>
    <t>1CRNQHTBXOZUSORBCMQZ</t>
  </si>
  <si>
    <t>7X1CHNN0AG00O7998FSZ</t>
  </si>
  <si>
    <t>G7ICTDYQVVIVGUFPB8T5</t>
  </si>
  <si>
    <t>N7ZU4GI136YZCQQI0NAP</t>
  </si>
  <si>
    <t>ELI58DUKX6YUNTZJIPXF</t>
  </si>
  <si>
    <t>SOJW33P7AKIG08MHOV2N</t>
  </si>
  <si>
    <t>6ZZ5PWQYHYD9LMXY9594</t>
  </si>
  <si>
    <t>MMGDNKD2TTUR7MOKQD7Y</t>
  </si>
  <si>
    <t>TM56EMOIFQTI4JDJR2BD</t>
  </si>
  <si>
    <t>O4JHE08EIR263TZA78YO</t>
  </si>
  <si>
    <t>E30922B0ZBVLD4IMO0MG</t>
  </si>
  <si>
    <t>XYRC1QD8JTDOBA0I8BXW</t>
  </si>
  <si>
    <t>IF7KQOHOJ7B7FG49W1CX</t>
  </si>
  <si>
    <t>FHHX1UH3FPPKREIKSA1W</t>
  </si>
  <si>
    <t>0M2GWTV8CALYL3XPNPU0</t>
  </si>
  <si>
    <t>3IMNO2LP3QB17FVFG40L</t>
  </si>
  <si>
    <t>3E3L5BLU5L6VZX4FT8RA</t>
  </si>
  <si>
    <t>8K9WDO2A6KUFP03I1IQ0</t>
  </si>
  <si>
    <t>Y4457HQ0NW9BBUUUOSNI</t>
  </si>
  <si>
    <t>Y1CGAX1WRQ09OAG5R56C</t>
  </si>
  <si>
    <t>JOK3D58OCQ3IAZ2SPXKP</t>
  </si>
  <si>
    <t>V681NKEPXMH6AFDRCWRS</t>
  </si>
  <si>
    <t>FZXQEADC18LM6OHB2QLU</t>
  </si>
  <si>
    <t>F3MCZKP0C0TWVF6BB8A1</t>
  </si>
  <si>
    <t>VEVJ3QVGA66X80WAEEQN</t>
  </si>
  <si>
    <t>P7SQB8BZRHATNJPQTVTU</t>
  </si>
  <si>
    <t>1UMZNFA1XUKDZ673TSIJ</t>
  </si>
  <si>
    <t>JOV4KG6KKIWSSNC5QNS1</t>
  </si>
  <si>
    <t>TNQFNCHN02AA4I6RV2Y3</t>
  </si>
  <si>
    <t>CBNL7JUY25PIHP04OX4P</t>
  </si>
  <si>
    <t>KGLHN46DVLTYHHC3UFTN</t>
  </si>
  <si>
    <t>YXLSNS5M65UEKSV13KEO</t>
  </si>
  <si>
    <t>6JVKZ8N1THB27LI0P0C0</t>
  </si>
  <si>
    <t>OGZKXPH1RVEY4REP8NKH</t>
  </si>
  <si>
    <t>DNJCC6C1EJ2OSH3WZ1I6</t>
  </si>
  <si>
    <t>2LW33T4BGCRI5BSG7LI4</t>
  </si>
  <si>
    <t>DCCABABS8M1BLA2N89C8</t>
  </si>
  <si>
    <t>Y7A5N5AGSG01ZP9JTRJT</t>
  </si>
  <si>
    <t>7QP7K1QSZC6WAF515O40</t>
  </si>
  <si>
    <t>G619MLS3FHSF7QGLX24J</t>
  </si>
  <si>
    <t>S3T5OA4HO2ES6QKNYXFY</t>
  </si>
  <si>
    <t>KUDG3OOG7L0HOO273YBO</t>
  </si>
  <si>
    <t>QFEN0ZWXZ5PLY78GPKLF</t>
  </si>
  <si>
    <t>GGEAH2HFUZ393TFZT3OR</t>
  </si>
  <si>
    <t>8GAWQGTREEQ8KAYZCJXF</t>
  </si>
  <si>
    <t>46LBUETHVGWOJ7Z3EQMN</t>
  </si>
  <si>
    <t>FKD1JIG0HJRC03APKW10</t>
  </si>
  <si>
    <t>JXTK13YVXSBRUPL7ABVC</t>
  </si>
  <si>
    <t>EX5CI3OETTKNEWNJHHFH</t>
  </si>
  <si>
    <t>JQGK6EPHAL6NS40O7IZA</t>
  </si>
  <si>
    <t>4YQ4FTYNSTGUCV6ORCPZ</t>
  </si>
  <si>
    <t>I8EZLRMV9ZG7OFRPGQLQ</t>
  </si>
  <si>
    <t>HSQSG9TZF59AJLQC4U1B</t>
  </si>
  <si>
    <t>JTZMOGEYBM4831GN65IS</t>
  </si>
  <si>
    <t>TT6X4T1CBWJF0YYQ6RSF</t>
  </si>
  <si>
    <t>4J52FKAOXOIIXPZSPJMD</t>
  </si>
  <si>
    <t>ZQKT22HX0EPDUPA1VO9R</t>
  </si>
  <si>
    <t>E81W39ZYG761F4TK8DHS</t>
  </si>
  <si>
    <t>WAT42ZOQUVCLYLHJWYTI</t>
  </si>
  <si>
    <t>K6JCFLHHMBSZWIX7R19A</t>
  </si>
  <si>
    <t>MCTFHJB1CEO9SC3ASNE7</t>
  </si>
  <si>
    <t>8JKM13KB5XK8RYTPWY26</t>
  </si>
  <si>
    <t>AW4P36UXZDU2XES9SFFR</t>
  </si>
  <si>
    <t>7G311D9KWPC1TXMGXYXP</t>
  </si>
  <si>
    <t>5KQ5TK1F3IMFQ3G0N2SK</t>
  </si>
  <si>
    <t>2OH14G5TUGI1C1WDW7T8</t>
  </si>
  <si>
    <t>S6QM3U6FAW4502W83P4V</t>
  </si>
  <si>
    <t>823DE1JNQUYB7AHRF0LZ</t>
  </si>
  <si>
    <t>KKDVBY04TIPDIJ4M8PTM</t>
  </si>
  <si>
    <t>K16TSSEHNOJW8OHQI23J</t>
  </si>
  <si>
    <t>XC9YPQD47BRCM0J72I5L</t>
  </si>
  <si>
    <t>5T6HAVNWQMP39MOXU311</t>
  </si>
  <si>
    <t>FDRJMNYIFKXXVRJ2HFUP</t>
  </si>
  <si>
    <t>HO28CDUA7E3KAPGFXO7O</t>
  </si>
  <si>
    <t>A2R6DV5UDO7B4YOOB9A3</t>
  </si>
  <si>
    <t>85UCL12NKRN1U6MA1ZHO</t>
  </si>
  <si>
    <t>TQW85RSQLEXK41WXTSU3</t>
  </si>
  <si>
    <t>SXJA9R1D9ASFSEEX4GAA</t>
  </si>
  <si>
    <t>ZCQGQ5QD87NL91TCYVZQ</t>
  </si>
  <si>
    <t>C445BMHZPBKS9TKTTJMB</t>
  </si>
  <si>
    <t>125TJDLK5LAJKN7LBEI8</t>
  </si>
  <si>
    <t>JV3SZ79J4BDECA1YBS9W</t>
  </si>
  <si>
    <t>JQ99P6C7I533MH721J6C</t>
  </si>
  <si>
    <t>19X47C5NZL9CYZ4TJA0W</t>
  </si>
  <si>
    <t>L69BQTUWA93KDIHC4IU7</t>
  </si>
  <si>
    <t>JJUQNI29I85FPF3NTGIB</t>
  </si>
  <si>
    <t>PB6RLHNGFS6PR2MFK3AS</t>
  </si>
  <si>
    <t>R0X4O3DPB1BVTT8NZ11E</t>
  </si>
  <si>
    <t>2GYQYCH88D8J4XA8NXE9</t>
  </si>
  <si>
    <t>4RVTY8ERL19DTPKZDPQW</t>
  </si>
  <si>
    <t>2O3COWXFB4M52YO3XZ43</t>
  </si>
  <si>
    <t>MBY6B8Q997ODA13RG9CG</t>
  </si>
  <si>
    <t>AXN7RQWVFPLTZGC56DN7</t>
  </si>
  <si>
    <t>1XYSRXLBHQRM5CEBYJIU</t>
  </si>
  <si>
    <t>UH2JAKQM9WO958ZOFZSA</t>
  </si>
  <si>
    <t>YZU6U4YT8T5CS7FW8GDV</t>
  </si>
  <si>
    <t>7T3CZ3EMIKPJTWH7CGGS</t>
  </si>
  <si>
    <t>12IWC0KR7IFFUQ5QUV0K</t>
  </si>
  <si>
    <t>Q9FTZBXOV0W3W6RKFM2T</t>
  </si>
  <si>
    <t>A1A4Y5BHILG7LBT23DPM</t>
  </si>
  <si>
    <t>CIICYJE5E8XQBF85O05L</t>
  </si>
  <si>
    <t>CFGVAVYHB8D7SYISS0MX</t>
  </si>
  <si>
    <t>3CIHAVKXECK0VZ31GNOG</t>
  </si>
  <si>
    <t>3ZKIIHPDW0JOV82YDZZD</t>
  </si>
  <si>
    <t>XVS7XYFQBCXGN0CYYREV</t>
  </si>
  <si>
    <t>IC1BZQ032NO3354RBLI9</t>
  </si>
  <si>
    <t>KNL888PZE8LH0EJQVY7E</t>
  </si>
  <si>
    <t>8P9DJU87N6VLWXPG3QIB</t>
  </si>
  <si>
    <t>NF3L2RL0GNBU0BYBUODG</t>
  </si>
  <si>
    <t>R1PV3HTAR7O3IK96RH3N</t>
  </si>
  <si>
    <t>7JKRWLQ4824UCWEEQYAR</t>
  </si>
  <si>
    <t>OGMRHQO537ATLKH447V2</t>
  </si>
  <si>
    <t>I5K86OVR1ITWGI3YZEU1</t>
  </si>
  <si>
    <t>5UU1QCW9LREOK5A2IB2T</t>
  </si>
  <si>
    <t>2PHW51E64S006DAP7GCY</t>
  </si>
  <si>
    <t>FQE7VCSVH3S8L35D4KAH</t>
  </si>
  <si>
    <t>GZENES0CAUQUVMY2PAOM</t>
  </si>
  <si>
    <t>NO8SKA4C2V1HEZQ0JGKR</t>
  </si>
  <si>
    <t>692DPG6AF9LVSSB6VUIV</t>
  </si>
  <si>
    <t>8YODHM725U4URHF5FUTY</t>
  </si>
  <si>
    <t>NLFLL6FTOM1WIYAEZ8TY</t>
  </si>
  <si>
    <t>AFH11BV0FZOXYKD8RVFS</t>
  </si>
  <si>
    <t>G83Y8I5RFLZZTC5YKJVJ</t>
  </si>
  <si>
    <t>9MCYJDW58DE6YU7E2SSQ</t>
  </si>
  <si>
    <t>0EPX487A6BK8F7LQZO58</t>
  </si>
  <si>
    <t>68LTUIYKHQ2TJ88N1E5P</t>
  </si>
  <si>
    <t>11TXJNMO33NINT5339Q9</t>
  </si>
  <si>
    <t>OKIFVYD2XA0IQ57SVBUB</t>
  </si>
  <si>
    <t>EMEAWF2JX4FG4CGBINO8</t>
  </si>
  <si>
    <t>5TN0WOYB8YVXUAX34YJA</t>
  </si>
  <si>
    <t>05K1MSQHDN63A8TRA0R4</t>
  </si>
  <si>
    <t>P6KJA1J7DO5X25O2YAV8</t>
  </si>
  <si>
    <t>VAOTJ14CUYS6ABY0HBQ6</t>
  </si>
  <si>
    <t>ZZ05834OBQVWETWVQR0E</t>
  </si>
  <si>
    <t>JQDRSTP2HY41KWBONBY0</t>
  </si>
  <si>
    <t>I7WAVH25RKQRDF8MEG9E</t>
  </si>
  <si>
    <t>USRUTXK62F1E70IHGWCN</t>
  </si>
  <si>
    <t>PDD97G219VOL1OF4F2JH</t>
  </si>
  <si>
    <t>O4PD5EP5XJXRP4EDLMHH</t>
  </si>
  <si>
    <t>TKCT6C2C1US5Y19OW11C</t>
  </si>
  <si>
    <t>BBRUBJ1QUG20SVKCJZ2N</t>
  </si>
  <si>
    <t>WP4LR35POKG59I9KZVT1</t>
  </si>
  <si>
    <t>6DQ556PBC2ZP3ELN8JFW</t>
  </si>
  <si>
    <t>5VMUJCARK39L6QBDGMXF</t>
  </si>
  <si>
    <t>CIGF63NXQBD4L0I4ALTE</t>
  </si>
  <si>
    <t>RYQ3WO9ARXIGNTD5FD8N</t>
  </si>
  <si>
    <t>TSVHLPT86031TKJQB9FD</t>
  </si>
  <si>
    <t>YDUOX74ZU8KQPY6UMAZG</t>
  </si>
  <si>
    <t>LXEET9TE43TA8UE1TNIP</t>
  </si>
  <si>
    <t>BRJA4MDWOYGXKDGF94XA</t>
  </si>
  <si>
    <t>Q5RGH3RTTNGQTA6V4ONG</t>
  </si>
  <si>
    <t>F4DCNHYLJJKENKLSTNIL</t>
  </si>
  <si>
    <t>VBZ6R2AK5FAT3B1D4TLT</t>
  </si>
  <si>
    <t>94WB5PK3A14VEJSE5WEO</t>
  </si>
  <si>
    <t>E3AKJ9KEPUXSVL72ULCP</t>
  </si>
  <si>
    <t>VD6YPR8ZYW657U0MRLG0</t>
  </si>
  <si>
    <t>K763JXLBBB1YJJP3LUHB</t>
  </si>
  <si>
    <t>RXQMNQ7G3ZWPRA6ZV6UN</t>
  </si>
  <si>
    <t>NL46NBAI5RZOAS9GGV6E</t>
  </si>
  <si>
    <t>7B59S8J4QONOQ4CLGZFW</t>
  </si>
  <si>
    <t>Y8W0HHWIFAN9TF9ZWV2R</t>
  </si>
  <si>
    <t>F3CZJOXUZVRIW9388ARM</t>
  </si>
  <si>
    <t>AEZFXP3MJ4D4KJ4K1XTZ</t>
  </si>
  <si>
    <t>GEWQW55QOKA5R4PCKMZT</t>
  </si>
  <si>
    <t>GRDDCQYO7DYMXUZ3O0JX</t>
  </si>
  <si>
    <t>VK2YSEF7GBT6FZNIDKF6</t>
  </si>
  <si>
    <t>G7CIUAP9VLGVCK7BEKCI</t>
  </si>
  <si>
    <t>Q14GIUCKBG4QUECPGY3Q</t>
  </si>
  <si>
    <t>LPDA3FG7Y03NKP582BGC</t>
  </si>
  <si>
    <t>K5C5I6ULYM8SI5BR6FFW</t>
  </si>
  <si>
    <t>CG129P6HDMNDA1K15K9L</t>
  </si>
  <si>
    <t>ZEUV2KUGVW1FA7PA29HN</t>
  </si>
  <si>
    <t>KZLE73RP1U6ARC16764C</t>
  </si>
  <si>
    <t>HPMYZUUQ3BRYIFE9GUG3</t>
  </si>
  <si>
    <t>U2U5IUN4U2CA32AYG89W</t>
  </si>
  <si>
    <t>YIEC9XNXQBN99NNRTGZ7</t>
  </si>
  <si>
    <t>88FOEC3A0M76RWJGS9WZ</t>
  </si>
  <si>
    <t>4RP0TFN7NR9PCPAYNULJ</t>
  </si>
  <si>
    <t>QOG3HQ3A0737F4HQNLWG</t>
  </si>
  <si>
    <t>CVXHF79H5EBGKD29XBPJ</t>
  </si>
  <si>
    <t>NJ6HXLS809O2IDTIL2JT</t>
  </si>
  <si>
    <t>VTRRUQFHPA7X7PBRZHLG</t>
  </si>
  <si>
    <t>45MD208QB86P3SQEP3VD</t>
  </si>
  <si>
    <t>AYH5BOHRLLXDKQN5ESQ6</t>
  </si>
  <si>
    <t>D1074XLC9EQ3HU647RBR</t>
  </si>
  <si>
    <t>QN8CJ228BB471WXGY6RW</t>
  </si>
  <si>
    <t>B7792VH170EEQNDSULVI</t>
  </si>
  <si>
    <t>Y2LVGX8N8KKVLEG12G6L</t>
  </si>
  <si>
    <t>4AQSA8JO4LWDAD4LDMY8</t>
  </si>
  <si>
    <t>YGTJ59XRR5OXWTSV35OP</t>
  </si>
  <si>
    <t>4ZOIA0BFOT8CT5TW84ZL</t>
  </si>
  <si>
    <t>CG7FEJBQAG9JEUH41U8M</t>
  </si>
  <si>
    <t>2BGK2NYYU0P31RIH2WHZ</t>
  </si>
  <si>
    <t>ECYTEBCR7ARZL94QVBVD</t>
  </si>
  <si>
    <t>FGKFD2YNZXQMNOYHQNCL</t>
  </si>
  <si>
    <t>NQX4GIDQ7LLMWYWED18E</t>
  </si>
  <si>
    <t>8C0CXK584OJRLSPMBWKK</t>
  </si>
  <si>
    <t>RC50RQ22DL372FEXRJX7</t>
  </si>
  <si>
    <t>3X2UA57S25OT7GZVC6U3</t>
  </si>
  <si>
    <t>R2FJJDAPKDMDEOF25GKV</t>
  </si>
  <si>
    <t>AGEEUZE1FD34BBUMARSW</t>
  </si>
  <si>
    <t>HS2FSRKS6PA8VGM05ODV</t>
  </si>
  <si>
    <t>50J83DKFVORZ7TNCY18U</t>
  </si>
  <si>
    <t>8NTWGV8M52E0FCSJ7PEZ</t>
  </si>
  <si>
    <t>B1I8OMYO6N51DWCQCNHC</t>
  </si>
  <si>
    <t>PMCZRHVTRCTVWXLANR89</t>
  </si>
  <si>
    <t>YF9Z1FFTU2WMJLF59W52</t>
  </si>
  <si>
    <t>FBB5HZRFPV82WR63ZP1G</t>
  </si>
  <si>
    <t>X9X9DC64DV362J4XTKGO</t>
  </si>
  <si>
    <t>47OKMU82974MVH1EW3NK</t>
  </si>
  <si>
    <t>B05VT72665LRMS28OQHY</t>
  </si>
  <si>
    <t>3NZK712IXGS32S7JOTM5</t>
  </si>
  <si>
    <t>32IV8PZ67D5M88C5BM60</t>
  </si>
  <si>
    <t>8OSOJZVO0XVS6ZLGPYC2</t>
  </si>
  <si>
    <t>Q3NHUKUDD6G47VDP7OP4</t>
  </si>
  <si>
    <t>7FAT18QOMOTXCIK56PE0</t>
  </si>
  <si>
    <t>MQEOY48RI9MYUJNCOSC4</t>
  </si>
  <si>
    <t>QIM7VDTJ0ZB46KOV434I</t>
  </si>
  <si>
    <t>4E7ZIYWTHW2WMW8RH3QF</t>
  </si>
  <si>
    <t>H9AUNYZGJP7LRM3F7DEW</t>
  </si>
  <si>
    <t>J387KOG4NZD3PN5W5U0X</t>
  </si>
  <si>
    <t>X6UAU95C9QCIHX52M3AJ</t>
  </si>
  <si>
    <t>VPUI1ZYI1IEYDLWDXPEB</t>
  </si>
  <si>
    <t>E91K8PZUJRPE01G0SSA6</t>
  </si>
  <si>
    <t>77XJ3C9OODV7KHGSXT9Z</t>
  </si>
  <si>
    <t>IROKDJGD4W44X62304DQ</t>
  </si>
  <si>
    <t>UDT6FK07UZ076PG9ZQSS</t>
  </si>
  <si>
    <t>JHR3NADPXPW9HODVDYZF</t>
  </si>
  <si>
    <t>AX4XRHMU0EKXVAW23R9M</t>
  </si>
  <si>
    <t>X93XO02ELRTD49JM5WTR</t>
  </si>
  <si>
    <t>WBCCMDHSA6PSNCN1Z2GJ</t>
  </si>
  <si>
    <t>FMRJQ0DFXVGVM1YQL1NL</t>
  </si>
  <si>
    <t>BL4LGWVL6TC8FGOLSWC4</t>
  </si>
  <si>
    <t>DB8X1AOAD0TYU31MY93H</t>
  </si>
  <si>
    <t>Q14M7KA5T5AH8XAVNFM6</t>
  </si>
  <si>
    <t>SSJ9LDMYTM8MJM94AUQE</t>
  </si>
  <si>
    <t>KVIHL5RRATHAIY8KDL7N</t>
  </si>
  <si>
    <t>ZI1UPB0RDLVS77X0SZ7V</t>
  </si>
  <si>
    <t>JSRC0O0JX8IRWLCHNWUQ</t>
  </si>
  <si>
    <t>X8MIBQBKKM0R0GQAHON0</t>
  </si>
  <si>
    <t>FDC0AMKI53C57LK4UPXO</t>
  </si>
  <si>
    <t>CLIZW5M6577QSHV9H04R</t>
  </si>
  <si>
    <t>FJNMSU55NYPB83RU1DGX</t>
  </si>
  <si>
    <t>0V4FF3OVCPTXXX2VC3AG</t>
  </si>
  <si>
    <t>H9IEJE4FGNNTPFNI7DQH</t>
  </si>
  <si>
    <t>A9WEB6OYO96GAIMM0VPK</t>
  </si>
  <si>
    <t>W2537HEC5PJZR7ZLZ77F</t>
  </si>
  <si>
    <t>RDHCFX1V6I1WTD7RA4OA</t>
  </si>
  <si>
    <t>JKMHJAM11OH5Z4OORRKD</t>
  </si>
  <si>
    <t>Y7I2XTSUO2J4U8TUVWME</t>
  </si>
  <si>
    <t>5TJRU8I2JC3W5LC4ELGU</t>
  </si>
  <si>
    <t>CLY05WVTWVXYMSDYB3K9</t>
  </si>
  <si>
    <t>5QF7ONGQGA5JNS8LQOCN</t>
  </si>
  <si>
    <t>MH6YISZ53HWLF6VISG9E</t>
  </si>
  <si>
    <t>FKSFZ05DKF8MII8996VH</t>
  </si>
  <si>
    <t>DT9Y7LD2Y73866WDJISU</t>
  </si>
  <si>
    <t>I2OYWOM9IADXH2RIGRER</t>
  </si>
  <si>
    <t>M74ECBCVQN3NTUQL0BXQ</t>
  </si>
  <si>
    <t>FWPAP44V2RD2GWUJKKCA</t>
  </si>
  <si>
    <t>RNAAN71XGGG1H6AE3M77</t>
  </si>
  <si>
    <t>OWPLDYV1GQLGFN9F01W3</t>
  </si>
  <si>
    <t>MAW0YPJ5GY42D3QLOA85</t>
  </si>
  <si>
    <t>ZQVL2J0Z3KA321LSKE9B</t>
  </si>
  <si>
    <t>ZSGD1JJTBROY2MK1FW6I</t>
  </si>
  <si>
    <t>DDUYB24T4WZTZ0XE80ZH</t>
  </si>
  <si>
    <t>RTM5ZE1Q5H3TQMFMEQHE</t>
  </si>
  <si>
    <t>7VO43MNM6V61ZLJ7TBO3</t>
  </si>
  <si>
    <t>YEW08DISTAI35JXX1WRD</t>
  </si>
  <si>
    <t>YLWRR0VELESAY9GS4U84</t>
  </si>
  <si>
    <t>DLOXT2L9REWPYZSZ8HDM</t>
  </si>
  <si>
    <t>8VPS7AG5W2I99L08UXY9</t>
  </si>
  <si>
    <t>T0WK09OTWDVIH4QY5MR4</t>
  </si>
  <si>
    <t>VCDGOESQEJED8EUT861S</t>
  </si>
  <si>
    <t>0OMRSG99OA640YNI3BUV</t>
  </si>
  <si>
    <t>HTG48QV5WFQCTUNQPWYI</t>
  </si>
  <si>
    <t>P9888G7A4V6X9IU6MJQE</t>
  </si>
  <si>
    <t>SUGS730REFWDLSK8W09O</t>
  </si>
  <si>
    <t>SKJFKBTK3C74DXESG1D6</t>
  </si>
  <si>
    <t>QGAKNQ9XQIGP809WDMR6</t>
  </si>
  <si>
    <t>A2O87V6GFZWHC149VWLJ</t>
  </si>
  <si>
    <t>DTRE5W4V3EL0BFDMBGV3</t>
  </si>
  <si>
    <t>AJK8VY5NIQ6NJX8XU1Y1</t>
  </si>
  <si>
    <t>CLBH1LQNJFPF63A76AYZ</t>
  </si>
  <si>
    <t>LNECSI5OHEX1VXX8QUDE</t>
  </si>
  <si>
    <t>YAH7DTXPNR02DRYW582L</t>
  </si>
  <si>
    <t>21SDA5DYFFLK7MCX4FO7</t>
  </si>
  <si>
    <t>TMWZI5ZBLLAT2V9OU2OK</t>
  </si>
  <si>
    <t>8BEI65LZ0TEDZ8EVES0D</t>
  </si>
  <si>
    <t>UUBQ4Q38AC0N7LAHGC0E</t>
  </si>
  <si>
    <t>KRVG3NUTF9O74EH3S1EI</t>
  </si>
  <si>
    <t>QGDQRN3DXGZZA92F9138</t>
  </si>
  <si>
    <t>U2CF27SEOAMWLUBIQBZQ</t>
  </si>
  <si>
    <t>HTO8U4FOI0A9BVD1AOFA</t>
  </si>
  <si>
    <t>85C3OERWJP3HZC9N782D</t>
  </si>
  <si>
    <t>6ACMAZXHFNKFF9NB46QO</t>
  </si>
  <si>
    <t>YA6SBI4D2GDXA2V0GEFU</t>
  </si>
  <si>
    <t>32J1J3LC31BPX7Z5UYGS</t>
  </si>
  <si>
    <t>D66I56RAOSBTBU8MQREJ</t>
  </si>
  <si>
    <t>ZE17DUWVMGY1CQVDJEXT</t>
  </si>
  <si>
    <t>E90VLCQI46192ER5ASBV</t>
  </si>
  <si>
    <t>1BCSZ4D96DHP0K50CRH6</t>
  </si>
  <si>
    <t>I9WSAC378LLYLDXO3L8D</t>
  </si>
  <si>
    <t>XSKJ1TM4Y0TP3J2FZPS9</t>
  </si>
  <si>
    <t>XRWQE77C859S2LGC88IH</t>
  </si>
  <si>
    <t>AKR9HUV84WG47Z0OTNME</t>
  </si>
  <si>
    <t>PUKW0XL2QH9RZN74HWDC</t>
  </si>
  <si>
    <t>49TOVLFOFLW3ALP7DHW9</t>
  </si>
  <si>
    <t>DF6C8CTJCQ91OLLR85C5</t>
  </si>
  <si>
    <t>BVDOO2HX4FH3YRUMBN9M</t>
  </si>
  <si>
    <t>3VN1L04F4BK3R2JTNJ9C</t>
  </si>
  <si>
    <t>8ASYQUQ4WI2J980PN22C</t>
  </si>
  <si>
    <t>Z3WZ6OBTO3Z9IVKV2V5D</t>
  </si>
  <si>
    <t>8THJHUI30G7Z486VZJ5F</t>
  </si>
  <si>
    <t>8F2AQCFUK7WY6QAFFOUT</t>
  </si>
  <si>
    <t>NMS9EME03B0Y00EF9RH2</t>
  </si>
  <si>
    <t>F9B0YIWFJUAMLKSA0BQ1</t>
  </si>
  <si>
    <t>HWV05PVZ6XDQG8CG8G3H</t>
  </si>
  <si>
    <t>JGQCEGL58FQ0EXDG0SS0</t>
  </si>
  <si>
    <t>DXWV5CFTRVMJAYF4NR99</t>
  </si>
  <si>
    <t>XINQ1AZZ8OBH35JUH945</t>
  </si>
  <si>
    <t>GK3H4ZXBD0IRMGF9541G</t>
  </si>
  <si>
    <t>J6B26SWA6I53IGXJ8WA2</t>
  </si>
  <si>
    <t>VNSQHP4KC42PHXDSEY71</t>
  </si>
  <si>
    <t>6IDN30HPW7QD5OIJCO2S</t>
  </si>
  <si>
    <t>UD2E1JKRUY31NO5E2EPN</t>
  </si>
  <si>
    <t>FXBBC8U82949AC4A92GW</t>
  </si>
  <si>
    <t>18NCI0D49AC4VEFR2PAQ</t>
  </si>
  <si>
    <t>SPYRCB13TC8QWDPNZU8H</t>
  </si>
  <si>
    <t>SZR4FXOJ7C66F9JPK5OB</t>
  </si>
  <si>
    <t>GX4EY0Q33V28EZP6NWEC</t>
  </si>
  <si>
    <t>MZ2KG35YEOK53C1NPHWX</t>
  </si>
  <si>
    <t>4H4X1ATIW9AZGTX2UHWL</t>
  </si>
  <si>
    <t>O6I3BNNIYFHE3IHXMFTB</t>
  </si>
  <si>
    <t>HFA5MI3LVZZCCFBMTPM6</t>
  </si>
  <si>
    <t>YUSKDBG47139O7R8XP5J</t>
  </si>
  <si>
    <t>3FH1R26BSP75FILHK86N</t>
  </si>
  <si>
    <t>NXW3N7JEW0HM2VEBJM89</t>
  </si>
  <si>
    <t>ECV39O6QCGYWGFHKY3VN</t>
  </si>
  <si>
    <t>WPPJCN661MXEN8L0ZEID</t>
  </si>
  <si>
    <t>JJJQMGXQKIDMWIM6KW10</t>
  </si>
  <si>
    <t>BU0HS6VJYPC99D56TQ68</t>
  </si>
  <si>
    <t>G4KSRQZUFIGD37PI8T92</t>
  </si>
  <si>
    <t>MT0CM4H0Q5VR4UPGP0FW</t>
  </si>
  <si>
    <t>J7VW55FNKXX68UBJG5MI</t>
  </si>
  <si>
    <t>OCLLYDZ1JST5H2L5FGY1</t>
  </si>
  <si>
    <t>68YLVZEX8VTEVVUAB7SF</t>
  </si>
  <si>
    <t>1430RSPE0OOGHI4NZ3EL</t>
  </si>
  <si>
    <t>AW0RM7RU396LR43UL46P</t>
  </si>
  <si>
    <t>875XDDPMB3DUGQ7284LX</t>
  </si>
  <si>
    <t>WEHUQD0TEY7VL2PVU8U1</t>
  </si>
  <si>
    <t>S5SRADWRC0LSZBTN2NZO</t>
  </si>
  <si>
    <t>W55ZVOI7EVQVB48O3GZ4</t>
  </si>
  <si>
    <t>1YL3MRV7RLUDEV0MSFPD</t>
  </si>
  <si>
    <t>Y4VWO6LYY70KSU6JV8XM</t>
  </si>
  <si>
    <t>MAVIW872B0ARH3UQ6YKA</t>
  </si>
  <si>
    <t>SDUSM1T2W6SQJCTZDRYD</t>
  </si>
  <si>
    <t>N6QSARCTOACCRTX1PA7D</t>
  </si>
  <si>
    <t>FUH0XQ0RS6MXC5640B9H</t>
  </si>
  <si>
    <t>7WFESJWXOHQZX7C8SC0B</t>
  </si>
  <si>
    <t>W3PFFNQWPYYWP8Y2M574</t>
  </si>
  <si>
    <t>4PVXEYUW8Y857BSPZCV5</t>
  </si>
  <si>
    <t>YJS27ZE557S78RETH0PV</t>
  </si>
  <si>
    <t>HZPRHW6CNSCYS553V6YG</t>
  </si>
  <si>
    <t>2RFXZJDWIC6A0HJ3AQ38</t>
  </si>
  <si>
    <t>HEG9GL8QLTRFAE79UIDS</t>
  </si>
  <si>
    <t>5G6OROM0KGV8WLDZOJY4</t>
  </si>
  <si>
    <t>WIEUQ2BTG8QFDCXAKOWM</t>
  </si>
  <si>
    <t>0DW7DTU95YEOA9XRT1MA</t>
  </si>
  <si>
    <t>485SJ8GP3U1IFV5IND8H</t>
  </si>
  <si>
    <t>A9BR32ZIRNABJW4QEUKD</t>
  </si>
  <si>
    <t>23D6UDS86OETMTZT1F6G</t>
  </si>
  <si>
    <t>C7R6WZ1R9IN3Z85XL8P7</t>
  </si>
  <si>
    <t>KZWIW25WCEEXEQWMZYEQ</t>
  </si>
  <si>
    <t>W5QPNLTWG7G8WR8UNZWV</t>
  </si>
  <si>
    <t>W496KH8BL9AGTOT5T9GB</t>
  </si>
  <si>
    <t>W7XOIZORCZIVLZ1HI24K</t>
  </si>
  <si>
    <t>UX6S22EPTPFKU0WBI2IK</t>
  </si>
  <si>
    <t>9ASL7OSOB6CQF19RWFW9</t>
  </si>
  <si>
    <t>I92ARZ4500L01LNE6VEL</t>
  </si>
  <si>
    <t>II2UEZNJMMMBHQ0PAFPO</t>
  </si>
  <si>
    <t>A6RQEFMDPKHO1ZQ0GCZH</t>
  </si>
  <si>
    <t>DDYOJUMOVFPWI7CA30J0</t>
  </si>
  <si>
    <t>X25MGR9PU2P7WXSS1UL0</t>
  </si>
  <si>
    <t>T5SRJREPCCGGFGBT133C</t>
  </si>
  <si>
    <t>1CZPLAKI25Y0I3XCVWZV</t>
  </si>
  <si>
    <t>HQ8QHGGZZRHOPSSS1XGU</t>
  </si>
  <si>
    <t>A6IGXDEG663GZKLQY4T3</t>
  </si>
  <si>
    <t>2EGCTB4JTZI1S6KQAK32</t>
  </si>
  <si>
    <t>TLD7P7622TMQO8S14419</t>
  </si>
  <si>
    <t>C7KE7D10OKQ009T3443X</t>
  </si>
  <si>
    <t>R5VA3YRO5F1SLHDSSHU4</t>
  </si>
  <si>
    <t>D9WQOZZY00YBFL1P34FA</t>
  </si>
  <si>
    <t>J4O7FSFABM9TFDWZKFYS</t>
  </si>
  <si>
    <t>5F3G5VC3ODFUQU47I87K</t>
  </si>
  <si>
    <t>ODPIZ84PJOGHKEOKR9W2</t>
  </si>
  <si>
    <t>M9UZPIRR26R82H2EY6N7</t>
  </si>
  <si>
    <t>5OYC6GGNRZAHH13VJAPD</t>
  </si>
  <si>
    <t>HHO9IXL6T28VSHKVMI2B</t>
  </si>
  <si>
    <t>A7GQKFYJEWYUGO6A2NJU</t>
  </si>
  <si>
    <t>YW2MPKJZWRN1T6A7IYHM</t>
  </si>
  <si>
    <t>E6A0CSDKJVJGNCAE4VVF</t>
  </si>
  <si>
    <t>H4ASMIW2KP28UJQRLDR5</t>
  </si>
  <si>
    <t>DV4L6T0SE3L62W1Z7PAH</t>
  </si>
  <si>
    <t>Z6G8SSJNIH4A44867GPV</t>
  </si>
  <si>
    <t>5LG1SNORDNHNWDPNCD0G</t>
  </si>
  <si>
    <t>VLHWXSTSZ8LM7TK0705V</t>
  </si>
  <si>
    <t>4UNN8QJJV3OE5A0Z5UUV</t>
  </si>
  <si>
    <t>EEV1OK4M5CUL9QQT8P19</t>
  </si>
  <si>
    <t>45W72IJ016A0WQFRMJ6E</t>
  </si>
  <si>
    <t>PQUTWK95W5TLP98ZTM1L</t>
  </si>
  <si>
    <t>36JKCZB2M6VVCEF2E6YA</t>
  </si>
  <si>
    <t>51HF7G6SSX5TBLKA8JKY</t>
  </si>
  <si>
    <t>9YXPDVTXFF2AQY5254I4</t>
  </si>
  <si>
    <t>T9Q20TVR5MDBRV2JPTLD</t>
  </si>
  <si>
    <t>DH2IKME82E2UTFP7NC1Y</t>
  </si>
  <si>
    <t>9SPZZ32IGBWRFGRNJG6G</t>
  </si>
  <si>
    <t>28BHXFCC1GJEP4ODJLIB</t>
  </si>
  <si>
    <t>M353EZYJ3WVIL6KDH1OQ</t>
  </si>
  <si>
    <t>FUCCPC2A0UN4TG45EJFE</t>
  </si>
  <si>
    <t>XKOW3X4Z1KULJ78TQONV</t>
  </si>
  <si>
    <t>318DSQG82H9BDHAOFLEY</t>
  </si>
  <si>
    <t>YATI98VBNURJJUIFIB6O</t>
  </si>
  <si>
    <t>Z2KA6PY5B38WX4QFVIHK</t>
  </si>
  <si>
    <t>ENHSUNR8W97AKZ8883JX</t>
  </si>
  <si>
    <t>CRJMLPR0NTP4TKF3IB16</t>
  </si>
  <si>
    <t>ET0MD5I6MEYMQ2VY59YZ</t>
  </si>
  <si>
    <t>9GI6RFS5QSHRAYXI07J9</t>
  </si>
  <si>
    <t>0EQH3HJ4C136O5CIFMQP</t>
  </si>
  <si>
    <t>WMGVF4YG41EQD82RONX9</t>
  </si>
  <si>
    <t>DQEKLSKZKLSJT3RAMNDL</t>
  </si>
  <si>
    <t>7ZOFBWAQQYTGZJW2AUBD</t>
  </si>
  <si>
    <t>JGL7J5AH2ZJNC5QP49W9</t>
  </si>
  <si>
    <t>UNZ2TKV7BS187OJ28SR0</t>
  </si>
  <si>
    <t>NY9SND5D6LE37PSM4PKE</t>
  </si>
  <si>
    <t>R7IF5H7MWH59Z6OQ967Q</t>
  </si>
  <si>
    <t>57M4ZYQG426LZWRRDHVX</t>
  </si>
  <si>
    <t>A39T8J3WUJDOFMZVA5JG</t>
  </si>
  <si>
    <t>REYO0AXYWOBS4V3DARFN</t>
  </si>
  <si>
    <t>9JTWK9SW2CCHJIOA5896</t>
  </si>
  <si>
    <t>YU1VBRVHZD3TMIV5RF05</t>
  </si>
  <si>
    <t>UCYBKCE35J6GMBPR19IW</t>
  </si>
  <si>
    <t>2Z8OX0T5DS81V4I3KQEG</t>
  </si>
  <si>
    <t>UTXCZ66DQ6H8NRDPNMCL</t>
  </si>
  <si>
    <t>RRXFR77OGI4G085ABYTN</t>
  </si>
  <si>
    <t>NLRS7C4DX41VG220W7YZ</t>
  </si>
  <si>
    <t>9ODSNJ7FBOIY6466MKV2</t>
  </si>
  <si>
    <t>JE2LJ53AEQUN1EWD0KTX</t>
  </si>
  <si>
    <t>LFIW9YWU9N3XEPAB63D4</t>
  </si>
  <si>
    <t>XYOA4Q9SMZ15CYYJOA76</t>
  </si>
  <si>
    <t>42QQMOM1THFSTOGUM47M</t>
  </si>
  <si>
    <t>NO2S2RCSIT5XPSWXJI1N</t>
  </si>
  <si>
    <t>SILCJAHO25ZKEHEOYKXA</t>
  </si>
  <si>
    <t>BOAU3VKX2M6ZAU5GFIGU</t>
  </si>
  <si>
    <t>FN5DBBH8KX4DIGUBHFEX</t>
  </si>
  <si>
    <t>0ITL4M88J1GF4W04HSK2</t>
  </si>
  <si>
    <t>HP2MREB4X22XDF5CS6P9</t>
  </si>
  <si>
    <t>1VNXDKU60NUU1ISRZC7X</t>
  </si>
  <si>
    <t>LYEIRHUSOLUTPFUEOETH</t>
  </si>
  <si>
    <t>WF72CWDKTUHCWFW9EM3Z</t>
  </si>
  <si>
    <t>B1Z0B3YCAXEG5PJ6FELH</t>
  </si>
  <si>
    <t>VRDHT0X59SQHKKE720TE</t>
  </si>
  <si>
    <t>IW3WQQD2Z7II6GAMJI30</t>
  </si>
  <si>
    <t>05NYL44ZDER2ZCU9L29K</t>
  </si>
  <si>
    <t>AL8YE44KIHQE1HQFX5M8</t>
  </si>
  <si>
    <t>LSQG63FCYGTG3QKF0700</t>
  </si>
  <si>
    <t>VW1NYU3UNWNB0OSIH70O</t>
  </si>
  <si>
    <t>J1WXYQ60XYM8OQWOS88B</t>
  </si>
  <si>
    <t>AK6522RWIZZB6BU5QZ3W</t>
  </si>
  <si>
    <t>QX12BXWTPZRCP8HQSVOF</t>
  </si>
  <si>
    <t>FZMWIF1J284EPKM42R4V</t>
  </si>
  <si>
    <t>T08YH2DEX3FHPBYE6TIU</t>
  </si>
  <si>
    <t>MQMXZOVLQ4JK0LZEX1CN</t>
  </si>
  <si>
    <t>54PXZ8NQWXM0T69L0HEI</t>
  </si>
  <si>
    <t>7ZWXPPZ08R674HLX00F7</t>
  </si>
  <si>
    <t>U6XJ7FPTWKY5BX5TZAJN</t>
  </si>
  <si>
    <t>N5GTOPNN0GYBYDSYDIA9</t>
  </si>
  <si>
    <t>B771TJG30QWJ560GQIQ2</t>
  </si>
  <si>
    <t>W3ZUDKDUMS9DICY8RV56</t>
  </si>
  <si>
    <t>ZQ2RS7RHNZK72E487FZ3</t>
  </si>
  <si>
    <t>EYN5NU28ZNKVLXDX2LDL</t>
  </si>
  <si>
    <t>YSP6FXTZJF53AKSFL4CO</t>
  </si>
  <si>
    <t>NCZCHHRB4UMHWF5YZ8X8</t>
  </si>
  <si>
    <t>F8ERADKIHG0W3BGPUYF2</t>
  </si>
  <si>
    <t>EKJLD4MHMWFF073KK646</t>
  </si>
  <si>
    <t>NDMKT4P849H6K0NV6W8Y</t>
  </si>
  <si>
    <t>UKKH33C5ARBWVR6W1KZX</t>
  </si>
  <si>
    <t>HMY9F7FODAV8STT13Q1C</t>
  </si>
  <si>
    <t>UI5AP9GY4C90RCYM7NWW</t>
  </si>
  <si>
    <t>WHGN2XDVXUYK6N4SZQXY</t>
  </si>
  <si>
    <t>8YL70GUEV35FLY0OMMC3</t>
  </si>
  <si>
    <t>7HBGLPUT8WZYRNJUG2HI</t>
  </si>
  <si>
    <t>2RT5KP33C4KVM1GARER0</t>
  </si>
  <si>
    <t>N65HUAHU6JVKM5QHA10Q</t>
  </si>
  <si>
    <t>VRE25L2KONPIVFKNNQEL</t>
  </si>
  <si>
    <t>6KPBZWQSGDQ9VRERFOOF</t>
  </si>
  <si>
    <t>HW52QQ5UNAM5GP7OQ5PC</t>
  </si>
  <si>
    <t>8AZ80N5V81P6ZPOK986K</t>
  </si>
  <si>
    <t>T244E273OIZ2I8L5TQ20</t>
  </si>
  <si>
    <t>F9WZGZI3HXISTF7U3LLX</t>
  </si>
  <si>
    <t>JIP3GG2EFI3JYDT74Y2P</t>
  </si>
  <si>
    <t>7LGAPTEBQ4G26VQ6VZIG</t>
  </si>
  <si>
    <t>2FE8U1DMZNI8TCX9TRNO</t>
  </si>
  <si>
    <t>PDNGSI318YJ995511UR0</t>
  </si>
  <si>
    <t>QHYUDISX27VRLC1RR2IA</t>
  </si>
  <si>
    <t>QOZZJ7R7SWVNEYWOME0A</t>
  </si>
  <si>
    <t>6ROHOS4A9S8P30SZUUA0</t>
  </si>
  <si>
    <t>9BZ37E424NIZIJXAIVFN</t>
  </si>
  <si>
    <t>I4NYBY4PSKPACWFPDGEZ</t>
  </si>
  <si>
    <t>44QQLGVOCYVDTR6C5VG0</t>
  </si>
  <si>
    <t>C3TP5NHL4E1OQEZX8QH9</t>
  </si>
  <si>
    <t>GLTXJ58C7LYYUR0W0FTD</t>
  </si>
  <si>
    <t>7KUP3C6EX5YRBWIZSMH8</t>
  </si>
  <si>
    <t>WT2PVMZ07BNVY80Z8FS1</t>
  </si>
  <si>
    <t>AGZ7IVIX8TC4UARRZ7Q7</t>
  </si>
  <si>
    <t>QTBVCNHZK6O6AMD3IDQG</t>
  </si>
  <si>
    <t>YHBR4X98872UJJMOB571</t>
  </si>
  <si>
    <t>OMNXJOENHUZQBSCZ48Q7</t>
  </si>
  <si>
    <t>BZMCR2QE77JF69VOTK9V</t>
  </si>
  <si>
    <t>QD238RAO6XHT5DN0KSLN</t>
  </si>
  <si>
    <t>AMGB5IGBBNGB7KLJ9IAG</t>
  </si>
  <si>
    <t>092L0W8N9SN8BGQMR39T</t>
  </si>
  <si>
    <t>VA0HYS1HB9B6I9CDP4M7</t>
  </si>
  <si>
    <t>1VS3V4UWHF1MC5Z14236</t>
  </si>
  <si>
    <t>YIC1S7E82YMMPTE7E2O7</t>
  </si>
  <si>
    <t>TU9K63CCL2I0I3CG23WG</t>
  </si>
  <si>
    <t>FHF0NBKTPZFZK4O2HM31</t>
  </si>
  <si>
    <t>HV3L6P2RCZRQXECUJJRS</t>
  </si>
  <si>
    <t>V330XZODLGTFRXLBFGMI</t>
  </si>
  <si>
    <t>DZN9NQB8X3B9CLS0K9QD</t>
  </si>
  <si>
    <t>RIYB6GQJ4259HH3FRA8C</t>
  </si>
  <si>
    <t>NDI6EBTAV7V4OMGPYH9K</t>
  </si>
  <si>
    <t>T05ZV3PLSYH1835G4R5X</t>
  </si>
  <si>
    <t>9V94SVMPTSZRGUCC6I74</t>
  </si>
  <si>
    <t>28E3GIB9TP4NFK5WU382</t>
  </si>
  <si>
    <t>Z5I9R9T3Y9XTK6MV1CCB</t>
  </si>
  <si>
    <t>03U4196FCFZ1S32VTO9H</t>
  </si>
  <si>
    <t>VG7TUDJ0SQVRFZ2O4QZM</t>
  </si>
  <si>
    <t>LUXRS3J07O3TA4MMA6WM</t>
  </si>
  <si>
    <t>JO3AC407OX9UH9M912AZ</t>
  </si>
  <si>
    <t>L2SY5UF1UK3Z825UHFZJ</t>
  </si>
  <si>
    <t>IQTYSV0D84LNEYLAB79K</t>
  </si>
  <si>
    <t>UD6V86GFKMAG72BZZCYF</t>
  </si>
  <si>
    <t>LFHCU4JJ58PYNNDM3KOJ</t>
  </si>
  <si>
    <t>OHB66V9BCUB5H9XPIE2W</t>
  </si>
  <si>
    <t>EELHKEYCWS9VPWX66N89</t>
  </si>
  <si>
    <t>TDET5EFXL5MN2A3POLHB</t>
  </si>
  <si>
    <t>F21ARD0JBQTMNK06OF0J</t>
  </si>
  <si>
    <t>BMN7NMTGI1RY9DBDJD0E</t>
  </si>
  <si>
    <t>9ES0FP3JZ6HRK4FD24Q6</t>
  </si>
  <si>
    <t>TO2OE7OT51Z4017U77XQ</t>
  </si>
  <si>
    <t>IV97O8WZG898BGQQC0IF</t>
  </si>
  <si>
    <t>U4IMK37JUWTF5ATSHPYR</t>
  </si>
  <si>
    <t>OTPVOLH4V6EA6OQRK45P</t>
  </si>
  <si>
    <t>MBGS65WXVBJOW5BTQVIP</t>
  </si>
  <si>
    <t>YPE5YM31WLS2E2H93IFL</t>
  </si>
  <si>
    <t>0VVMAJEYT8NZ0NL1N7JT</t>
  </si>
  <si>
    <t>YQQLI2UJND248YUJIO2P</t>
  </si>
  <si>
    <t>2C52DFV8FAWSB2540SGJ</t>
  </si>
  <si>
    <t>5UKURORH4JG3SVDKJ4NY</t>
  </si>
  <si>
    <t>836CXWOEIVM5PXHL7LQ4</t>
  </si>
  <si>
    <t>ARFOJ6RJHOTL2XRDIUS2</t>
  </si>
  <si>
    <t>MNUY3YWZBIWULXBQOEPW</t>
  </si>
  <si>
    <t>07SJMZQ8PRX1NO4LPF8V</t>
  </si>
  <si>
    <t>65WQH0GMUG357LF1FGY6</t>
  </si>
  <si>
    <t>LQZTX865YYH1AU1WT5Z9</t>
  </si>
  <si>
    <t>VAUVG3OKAZ9PTKEXWJR9</t>
  </si>
  <si>
    <t>VIL4WQE4LBZW5QG4YG5I</t>
  </si>
  <si>
    <t>OY8BG9MYWL704ZS9QJC9</t>
  </si>
  <si>
    <t>ON9TOUYTY3MQW7JDSFHR</t>
  </si>
  <si>
    <t>OPRV0ROV7WT84ZBYISFN</t>
  </si>
  <si>
    <t>XIL98S8VY3VIAZYIXO2A</t>
  </si>
  <si>
    <t>R6SIR78FAN140Q75LSZF</t>
  </si>
  <si>
    <t>9SXQUZCFL3CD76CSRGK0</t>
  </si>
  <si>
    <t>NGTE98RCBV3VYHDURX7V</t>
  </si>
  <si>
    <t>PJPQSKUCUCEFJLC4CKQL</t>
  </si>
  <si>
    <t>978I8OZY0IC4GYW4NHOW</t>
  </si>
  <si>
    <t>HJPFFW0QEDG9WFBG8KVV</t>
  </si>
  <si>
    <t>UT1A3MGZP32P3SOI2TSY</t>
  </si>
  <si>
    <t>L5WVJJKNFWT1KMQO5C9K</t>
  </si>
  <si>
    <t>P9EKTNNX5Q3W79O5FJ3V</t>
  </si>
  <si>
    <t>A69OI5YUWHIEHVVHAQVW</t>
  </si>
  <si>
    <t>96Q4DD1JQS6OEF35WAIP</t>
  </si>
  <si>
    <t>99KIQDSN4S8YL00IJ4RW</t>
  </si>
  <si>
    <t>6OCQ2FSCEGD7NZW5MN09</t>
  </si>
  <si>
    <t>LZXPSE2MC5QTR3K7SNYZ</t>
  </si>
  <si>
    <t>QCURY13DXHRMFKPE090Q</t>
  </si>
  <si>
    <t>1AMEVWCYT01AJVM3YUDY</t>
  </si>
  <si>
    <t>EOZ6BIVTRDX9MO28C24R</t>
  </si>
  <si>
    <t>3HPCVO2B2FMRGMMM8KEH</t>
  </si>
  <si>
    <t>2M41X7KULR97UB6ATFTS</t>
  </si>
  <si>
    <t>PXAH61FL4IQA91ULBXHH</t>
  </si>
  <si>
    <t>GNDKLBFCE4KONCOTJR55</t>
  </si>
  <si>
    <t>G9JXK9COIHBB18AXXKPZ</t>
  </si>
  <si>
    <t>QD5LMO5RR6CC60EUN023</t>
  </si>
  <si>
    <t>VM8DM4EWM7G50QVDBYK6</t>
  </si>
  <si>
    <t>RBZYU8V39JNWLURX80KQ</t>
  </si>
  <si>
    <t>4YW769IGB2HWQ4B8ERWJ</t>
  </si>
  <si>
    <t>CNS8FV4G3Y0G1MD3ROYD</t>
  </si>
  <si>
    <t>YG60UQGOT8O71SA3YQEE</t>
  </si>
  <si>
    <t>84GGOHY4N3X66E7M8L4O</t>
  </si>
  <si>
    <t>9PC80U20TXKYMPCPK58I</t>
  </si>
  <si>
    <t>64Q1VD3GQ59Q8ZE37ONV</t>
  </si>
  <si>
    <t>T6D7KPUXNFW672LM64GY</t>
  </si>
  <si>
    <t>2SB8EPXLCHLMFCYDUAO8</t>
  </si>
  <si>
    <t>2QDK0WTH1J7XKRE2Z5ZX</t>
  </si>
  <si>
    <t>BYBJSQN8CTRP001XOET4</t>
  </si>
  <si>
    <t>BXEPVLKBV5PB8RR20766</t>
  </si>
  <si>
    <t>PPF7JRC4AR6T600WUW43</t>
  </si>
  <si>
    <t>HO2ES89VN6MYVM7YHCU7</t>
  </si>
  <si>
    <t>KDII1RR55B22A70CTQI2</t>
  </si>
  <si>
    <t>MKJUAESYCKAVQWBJVRHI</t>
  </si>
  <si>
    <t>IVKVLE6MOLC5YXSZNQCY</t>
  </si>
  <si>
    <t>TQS7JAPSXZ0JH4PZZPZM</t>
  </si>
  <si>
    <t>NZXPSZIK704KJP4SN13G</t>
  </si>
  <si>
    <t>RLBMGS3ZO0CCV5RUIRB7</t>
  </si>
  <si>
    <t>PZVZYFK6COW5HWEM3C7F</t>
  </si>
  <si>
    <t>JZR7OKDY5AR9L1LFMIDI</t>
  </si>
  <si>
    <t>BCG7D8D7EE4SN6Z3R9V7</t>
  </si>
  <si>
    <t>6D4VWVS6GTTXR7MB0BB0</t>
  </si>
  <si>
    <t>QVNGYULCV9HAK4YBBHCK</t>
  </si>
  <si>
    <t>YLAVVYCSQYJ7IGIGEX16</t>
  </si>
  <si>
    <t>KKBM72O0PUZFOSADL2W9</t>
  </si>
  <si>
    <t>4AY31OGUWJBE7D0Y8OVO</t>
  </si>
  <si>
    <t>14JRUO83TV4XAF9DJ6E7</t>
  </si>
  <si>
    <t>TAO1HE9FDE0KS36FC708</t>
  </si>
  <si>
    <t>3N6HWXQLPHHGM8TVQC9Y</t>
  </si>
  <si>
    <t>GH4CIC3Y7ZEZEPMHKKHI</t>
  </si>
  <si>
    <t>NWJ35VDJLUQ93M624ELN</t>
  </si>
  <si>
    <t>II2H8I6D5RSFTSLK8CGQ</t>
  </si>
  <si>
    <t>L4NPA3GFF6VV75DGMXD6</t>
  </si>
  <si>
    <t>F2XT9ULHV25X8XEERXEQ</t>
  </si>
  <si>
    <t>QLXKMN74ME2J951QV19U</t>
  </si>
  <si>
    <t>K3QXY8Z1UZYG7PH09M6D</t>
  </si>
  <si>
    <t>8N3DZRCOVW5VZ6I7NNF8</t>
  </si>
  <si>
    <t>RE331FKPME2HLBGMJZGM</t>
  </si>
  <si>
    <t>Z3TK7JZTLZQ5AH8ZAXBS</t>
  </si>
  <si>
    <t>8H3EEV1K3NZMPSBAIUWL</t>
  </si>
  <si>
    <t>0FBCBT7N824UEQMP6TOX</t>
  </si>
  <si>
    <t>HBRILPXPR2F7282R221U</t>
  </si>
  <si>
    <t>ULVSA1OKB18ONI4KTQ49</t>
  </si>
  <si>
    <t>HZONBIKY4QN2CNPWQAN8</t>
  </si>
  <si>
    <t>F17IFPX69CWKYDM64ZJ4</t>
  </si>
  <si>
    <t>7AKLAVEO2GH0T1XH4WTM</t>
  </si>
  <si>
    <t>VEQHE93PMB44I8RMX4TI</t>
  </si>
  <si>
    <t>6WFK4COP02PITCWU4WMB</t>
  </si>
  <si>
    <t>G4CWAS6U6R03AOHBX9WF</t>
  </si>
  <si>
    <t>L8EMPWUST767JQR2NTKI</t>
  </si>
  <si>
    <t>TAPEJNEJ6NQWXUWYALWB</t>
  </si>
  <si>
    <t>DKTVQXQ89FCW6RYO758G</t>
  </si>
  <si>
    <t>MKGBLVV4D8N7RGQVISPO</t>
  </si>
  <si>
    <t>X7DZR3Y92FNUTRZDJ51V</t>
  </si>
  <si>
    <t>V7OPEB7SODJRXOC2CTSX</t>
  </si>
  <si>
    <t>BS0CYPQIZNNT71ZO9DSQ</t>
  </si>
  <si>
    <t>D243W2MA7B9Y9KFODGMH</t>
  </si>
  <si>
    <t>PPVYQMCD2G06EXPW91M3</t>
  </si>
  <si>
    <t>RBEVXHK0WW596NC845F9</t>
  </si>
  <si>
    <t>4U8RVMPS4EZD2YEH3S5S</t>
  </si>
  <si>
    <t>6KUX79DN4W7TANH532VV</t>
  </si>
  <si>
    <t>SH6W3PYQ1CAHKYADUNCC</t>
  </si>
  <si>
    <t>ZHRJSBWCZP9X5D2O13KF</t>
  </si>
  <si>
    <t>2JXCQO7R9FJJ3SZECBE1</t>
  </si>
  <si>
    <t>1M0JEK7PSJSW7XYU61MP</t>
  </si>
  <si>
    <t>QAQE1L2AOS5DI1WWSB3Z</t>
  </si>
  <si>
    <t>GWRMVV1J69RBUBCA5CZ5</t>
  </si>
  <si>
    <t>4QMJPV1XEPIQI9DZS6P0</t>
  </si>
  <si>
    <t>IID1NPKMMY4TMB5426Z0</t>
  </si>
  <si>
    <t>RJ9LB2YBD694OM88H16G</t>
  </si>
  <si>
    <t>RREWWX8UP0QZ4QY4GCNL</t>
  </si>
  <si>
    <t>9SUOXPWWL4TJA0SUOF4Q</t>
  </si>
  <si>
    <t>N6J4KW931PJV0HZK7Y8B</t>
  </si>
  <si>
    <t>4VXGUP5ASXIVTMLBKDSM</t>
  </si>
  <si>
    <t>KE9O9JTAGGWEJJALOQ64</t>
  </si>
  <si>
    <t>8S1Z6VD8NLFO4KGNRK6C</t>
  </si>
  <si>
    <t>BGLHA2APVMLIZBM8O2NF</t>
  </si>
  <si>
    <t>SVHPEZUXX50RSXCFIWS3</t>
  </si>
  <si>
    <t>SYT658UF2HIWYJK4SV3G</t>
  </si>
  <si>
    <t>XHLQ6EAS66VCIZWNJ8QZ</t>
  </si>
  <si>
    <t>UNHVTDRBQ0PMRUH8FZUJ</t>
  </si>
  <si>
    <t>VBNKGJOH8MDG93T3VC0J</t>
  </si>
  <si>
    <t>G55PQ5FF39VGVYCTBDU3</t>
  </si>
  <si>
    <t>HDC6IRN4JMT05F5HUPE8</t>
  </si>
  <si>
    <t>5CH0D4GAKZ6FNZRTJ8DR</t>
  </si>
  <si>
    <t>JN1FQJ7BGNGUSC1U54N6</t>
  </si>
  <si>
    <t>ZNNKHGDNBH0GQLPFLNK9</t>
  </si>
  <si>
    <t>3BQKVMQZD4QLHJZEU83T</t>
  </si>
  <si>
    <t>56FE1QBFKG2WVWBXZMTM</t>
  </si>
  <si>
    <t>XC9V91Q1QFHGAX5A6TWF</t>
  </si>
  <si>
    <t>SOOOLMNGUL96Z7U6ISPK</t>
  </si>
  <si>
    <t>T0KGLZ6NTTX744NL7NE2</t>
  </si>
  <si>
    <t>WU8AAPB3O06U5ZN48ZNG</t>
  </si>
  <si>
    <t>1SCYU26LB4AITX6C5B9V</t>
  </si>
  <si>
    <t>5SQCZ50GZOQLQV1WBGM5</t>
  </si>
  <si>
    <t>CVWCC1HR2OELAVZLMVX5</t>
  </si>
  <si>
    <t>CGJW224GUUMQ0SXT0N3J</t>
  </si>
  <si>
    <t>XZC0GZ2APLPZE0ECG9ZC</t>
  </si>
  <si>
    <t>7TRV931RL7TMFEG7VL22</t>
  </si>
  <si>
    <t>59WRMRIHJD36DP5K56V0</t>
  </si>
  <si>
    <t>3DWCZLY5KNXA52KV3NBJ</t>
  </si>
  <si>
    <t>1UPG1PAMQF61N1V0FM5K</t>
  </si>
  <si>
    <t>ZQ6W7MLP1JJH81J6WXVN</t>
  </si>
  <si>
    <t>U8Q9I1PUO05YZ23JJT3P</t>
  </si>
  <si>
    <t>OVMJE0BUIP9WS5HGNOLV</t>
  </si>
  <si>
    <t>DIEI8YGNC3SXL5C3P31D</t>
  </si>
  <si>
    <t>5BV26XL2W5IT2BD8061V</t>
  </si>
  <si>
    <t>6LHY6Z5DXKKHU77IG11U</t>
  </si>
  <si>
    <t>GYA3JUZUOXZITZQE30YG</t>
  </si>
  <si>
    <t>YKYC745QK4Z1LPM7UM45</t>
  </si>
  <si>
    <t>8MKZ17G3D13DVHDCRCQT</t>
  </si>
  <si>
    <t>4T0G79378DTB6PXDC5WP</t>
  </si>
  <si>
    <t>72WNQ88V2AEBF4TJIUYD</t>
  </si>
  <si>
    <t>4N92PSGYF7T4FXQ3TH1U</t>
  </si>
  <si>
    <t>53EZQL4UTBYBQ2EMK0FS</t>
  </si>
  <si>
    <t>N2L7Z72FPDWIKYKV3Z7C</t>
  </si>
  <si>
    <t>LWVSPUBH8GL1EI0TSQD1</t>
  </si>
  <si>
    <t>3X1T54UQH08GT16PEACQ</t>
  </si>
  <si>
    <t>HWBG6GJ2B9TAPIYUZJPH</t>
  </si>
  <si>
    <t>RFDLLGU3DF0AFM1QCZNB</t>
  </si>
  <si>
    <t>5RE63J8VFRM98PGXVL0P</t>
  </si>
  <si>
    <t>YUS0AVW4MJ252MOZFHWL</t>
  </si>
  <si>
    <t>XNE07XKSHENLP7XL6TOB</t>
  </si>
  <si>
    <t>T7K353SYG333Q06EZ2YC</t>
  </si>
  <si>
    <t>55EKCFQD9O89H4GTX1TS</t>
  </si>
  <si>
    <t>1AJHZ6R76QQZFN16JTO1</t>
  </si>
  <si>
    <t>6FVU8WPL214KG3VU2D8Z</t>
  </si>
  <si>
    <t>2YI91GEMD85Q9UVONQA1</t>
  </si>
  <si>
    <t>4PLFYK6BHGF1F4HDK6FB</t>
  </si>
  <si>
    <t>OTYT7906ENYYJX9WT3W8</t>
  </si>
  <si>
    <t>WSPOUPDA2JVQNGVNMRA5</t>
  </si>
  <si>
    <t>2SH3V68HQ3I2NS185CJM</t>
  </si>
  <si>
    <t>B337WHD97BL24TZ8KZJ5</t>
  </si>
  <si>
    <t>BFCNZNUEHERJARPEVYOU</t>
  </si>
  <si>
    <t>JSW0JZ20KD0G1ZOQKXUI</t>
  </si>
  <si>
    <t>QWUJU29TO0UALSNFNGOS</t>
  </si>
  <si>
    <t>W1R29R1NB0UCDSV2GPXS</t>
  </si>
  <si>
    <t>VC56F70BXH6QGTV3HKB8</t>
  </si>
  <si>
    <t>D0ZY80SC6QQ071OLWTK0</t>
  </si>
  <si>
    <t>DJOMWZZYZ4MJ0IC67778</t>
  </si>
  <si>
    <t>RQFP9S6ILQR8UZGBCB0S</t>
  </si>
  <si>
    <t>6M4G7JCFOLCSCMT8WM7T</t>
  </si>
  <si>
    <t>EDVB5IVUVW6FKK3A928T</t>
  </si>
  <si>
    <t>W5EFHCN2FOTZXR89510G</t>
  </si>
  <si>
    <t>SP6DS1PXNKYZDH8HVO58</t>
  </si>
  <si>
    <t>F7CFMTV1318DI3F72PAY</t>
  </si>
  <si>
    <t>S4V0K90S9DU8SDIUX58U</t>
  </si>
  <si>
    <t>JIPMUES9TYVANN3GF2JU</t>
  </si>
  <si>
    <t>UOD4QQXC4K2389L6EPV7</t>
  </si>
  <si>
    <t>GEZY4QEDI2OZNPUBH4NV</t>
  </si>
  <si>
    <t>OES6FDHA0CONREAE6L0I</t>
  </si>
  <si>
    <t>MHD4LJQUWL8BKRZ6RPCW</t>
  </si>
  <si>
    <t>HQ0CVBKXAJMDY2XF1UUR</t>
  </si>
  <si>
    <t>4RFB6MA7FVOLV4RCSP86</t>
  </si>
  <si>
    <t>L1LYMP1RPVH5NDYK0PO9</t>
  </si>
  <si>
    <t>VOYR3Y6295LLJIQUCJX8</t>
  </si>
  <si>
    <t>P06G7QSSRZJW7PDN7IQV</t>
  </si>
  <si>
    <t>FPWK4V8QN5R096NSBV8D</t>
  </si>
  <si>
    <t>I52PCSC7506DR9AAV3UK</t>
  </si>
  <si>
    <t>3TRVXJPVWNIIEXJTVR3V</t>
  </si>
  <si>
    <t>I5LNIXCHFSDS8ECATE9N</t>
  </si>
  <si>
    <t>8DNVCBRG0BRPJKO68FLC</t>
  </si>
  <si>
    <t>HV4Q6J7J1DT769RXS6LL</t>
  </si>
  <si>
    <t>EGM2OTN4LZNAZRIJ45SJ</t>
  </si>
  <si>
    <t>ZYXHDBX9F90RB3EINIPJ</t>
  </si>
  <si>
    <t>FD6X7I9EN0T24EHOKBIQ</t>
  </si>
  <si>
    <t>5PNINO30HN2ZHJKRK5SN</t>
  </si>
  <si>
    <t>S86P7OXU367SK9NIEJT5</t>
  </si>
  <si>
    <t>6DR2MVWW05P20DHHTF05</t>
  </si>
  <si>
    <t>EGU6X9X95MZHHLUEMLS0</t>
  </si>
  <si>
    <t>21HQKW61K4TZ7RXXVPMZ</t>
  </si>
  <si>
    <t>UJQKJRM27U759BFCGDDQ</t>
  </si>
  <si>
    <t>KH5H9UXHRW6097HR504K</t>
  </si>
  <si>
    <t>DALUXGIKEB89FA2K29XO</t>
  </si>
  <si>
    <t>FX14Z4XLBC96967KNCDF</t>
  </si>
  <si>
    <t>CKXRUXF62R6VDXCJQYCK</t>
  </si>
  <si>
    <t>3ZZ263U0FXJ9N3D3C46I</t>
  </si>
  <si>
    <t>9K2BV8U0WD1VY9LYPOTK</t>
  </si>
  <si>
    <t>MUMMQUYGEU52JUEWRAU0</t>
  </si>
  <si>
    <t>JJIDOUS5NFDX8MQFP5EV</t>
  </si>
  <si>
    <t>IJWSFF61XDYK63A48106</t>
  </si>
  <si>
    <t>QES4A7NG25G4F00LL8EL</t>
  </si>
  <si>
    <t>P2ED2JGBG3DP8R54O57J</t>
  </si>
  <si>
    <t>V8IFR39INTLK71BDR8O7</t>
  </si>
  <si>
    <t>L23F68VHX372JTTWXAG6</t>
  </si>
  <si>
    <t>T9R41PTQWWJBFA5FZKUE</t>
  </si>
  <si>
    <t>QPEHO8IHTX80CRSBB5I1</t>
  </si>
  <si>
    <t>06NQ4JNGYPLSR3KCMCHB</t>
  </si>
  <si>
    <t>3ZBB2ID3OFBCAPJQRKOU</t>
  </si>
  <si>
    <t>V7M7LN8YOT1QIX7CF20A</t>
  </si>
  <si>
    <t>9AAFHE1MVSTG77RP3GU5</t>
  </si>
  <si>
    <t>ZMAMRSBECINJNLWBS496</t>
  </si>
  <si>
    <t>T089BPFNBL5579O0TPLP</t>
  </si>
  <si>
    <t>J95XJLUDBBLYS6L1CF3V</t>
  </si>
  <si>
    <t>0WIDGC8AYENH4AR3CS3L</t>
  </si>
  <si>
    <t>ZAK7E33YHAITGIDNJ39M</t>
  </si>
  <si>
    <t>DWXGOVTY0NZAH1MX6184</t>
  </si>
  <si>
    <t>H45NOREGSOTY6LDNQQ79</t>
  </si>
  <si>
    <t>HMJIYGQPD21IQWSSTZ3F</t>
  </si>
  <si>
    <t>7Y5CAF9AFA0UC0HL4PBN</t>
  </si>
  <si>
    <t>FMSGGPKVXR3UH9OD6O1H</t>
  </si>
  <si>
    <t>XS0NEVB6OASSSSCDWUPO</t>
  </si>
  <si>
    <t>IIW0VQS8Y195AHURS1U9</t>
  </si>
  <si>
    <t>9HB2OHCZ9UBT0F94NJ5I</t>
  </si>
  <si>
    <t>P8JMHAHM3SVFQ91LX69G</t>
  </si>
  <si>
    <t>O7YCA2LN4IOQRJ8SF76U</t>
  </si>
  <si>
    <t>51FEA67IPDV1O01K978W</t>
  </si>
  <si>
    <t>Z96OYPTTHY3MVI5IYZVD</t>
  </si>
  <si>
    <t>F5TP2I6750XXE6R8PBGD</t>
  </si>
  <si>
    <t>7ERESHW2B8CIUK4DZW7M</t>
  </si>
  <si>
    <t>BY6OHBD98NFZF7Q1AA0A</t>
  </si>
  <si>
    <t>URKEJMNVQF9R3WGLQA6I</t>
  </si>
  <si>
    <t>2KXIFCDBOL6CHH6L9YPQ</t>
  </si>
  <si>
    <t>I768CBAGKZUSCR7NW499</t>
  </si>
  <si>
    <t>1T2EME90GCGRFJCRA213</t>
  </si>
  <si>
    <t>4MBK4PZYDTFHTHD3TQW0</t>
  </si>
  <si>
    <t>4ND0X7UVL186PW7RUHPA</t>
  </si>
  <si>
    <t>2I1AL2YNGC52F0YYJ7H4</t>
  </si>
  <si>
    <t>SS7A4K6CZ87QE14BPB5V</t>
  </si>
  <si>
    <t>5O239W8SAA75ZAPUZHIS</t>
  </si>
  <si>
    <t>H4XB1YUMUVC9UM347UOX</t>
  </si>
  <si>
    <t>OYZLEREHPTM3WNK4R8XE</t>
  </si>
  <si>
    <t>GEVW4NMPSNTUST5YQM7F</t>
  </si>
  <si>
    <t>41P5YYJZFLRJC7J4OA4S</t>
  </si>
  <si>
    <t>X6T83UF61LPZ1CC5Q6O3</t>
  </si>
  <si>
    <t>C12BGLLT1C3MD7VWXU43</t>
  </si>
  <si>
    <t>E01JAV7YY3FP1K5RXN8T</t>
  </si>
  <si>
    <t>Z9MCO5H9TBKZWX10R5QE</t>
  </si>
  <si>
    <t>38NXBMQ4Z6VAGFQF7MPP</t>
  </si>
  <si>
    <t>4RUQ4M3Q5IHFIV0YFCIR</t>
  </si>
  <si>
    <t>T5POFIALKJ0O5YHS66ZM</t>
  </si>
  <si>
    <t>UODVYJQGR97YKBM51P4T</t>
  </si>
  <si>
    <t>LYHQCXJ685J5QZGBTHZK</t>
  </si>
  <si>
    <t>SATQLNUM5HVS98PW4LM7</t>
  </si>
  <si>
    <t>J3NSTB6T77590TONZR9O</t>
  </si>
  <si>
    <t>3NOCHQQFOVDCU866XRBO</t>
  </si>
  <si>
    <t>X9PJ9F194UCIRGGZGCKF</t>
  </si>
  <si>
    <t>JCRW5KIH20Y0Q5DYS8BP</t>
  </si>
  <si>
    <t>J01U3SQ6GEQ8EEXXN3UI</t>
  </si>
  <si>
    <t>2UDH1A20O48Q7ZBQ11RS</t>
  </si>
  <si>
    <t>LL7SBRG054H6EH6ND2IN</t>
  </si>
  <si>
    <t>S9HH6FL7L23QHH96OPIL</t>
  </si>
  <si>
    <t>I0RKTH53OZ843SBPB4CU</t>
  </si>
  <si>
    <t>J2EGW0XGOC02699QXDXF</t>
  </si>
  <si>
    <t>X3ULDOXHDK6Q6ZYD3XH8</t>
  </si>
  <si>
    <t>ZM82XI1YERFEQMZJUIBZ</t>
  </si>
  <si>
    <t>BSTBZABCTGF7GXGLJG5V</t>
  </si>
  <si>
    <t>YTRBGCZT9E59NOUERY8Q</t>
  </si>
  <si>
    <t>LBZ79PIYA254GDY2ZJXC</t>
  </si>
  <si>
    <t>J1AXS9M6SHX4WDHR46NH</t>
  </si>
  <si>
    <t>YCZ56BVBRFAE31APAHGV</t>
  </si>
  <si>
    <t>IK8ZKZHBVCAVNLPASLXR</t>
  </si>
  <si>
    <t>02MQSB72UP7L3GRR5MBD</t>
  </si>
  <si>
    <t>W20JFGKFHVI4WHIL8RNA</t>
  </si>
  <si>
    <t>1N29J5YJMZMDT40M7DVM</t>
  </si>
  <si>
    <t>CTPH7Y95XUN3SVFX9VBM</t>
  </si>
  <si>
    <t>UWVQ2DHZ1ESNLOUDSC6O</t>
  </si>
  <si>
    <t>P5ZA18LOXHK0RIXTQ4LR</t>
  </si>
  <si>
    <t>WFVF77KJGI4XI5QWG14W</t>
  </si>
  <si>
    <t>3W7NT6WK28LX7TQ4UU10</t>
  </si>
  <si>
    <t>HYF28D6XA2GUVSINRD1N</t>
  </si>
  <si>
    <t>E9JZAB0SL73W5MYSKKTQ</t>
  </si>
  <si>
    <t>R642C07G2G0C62OV2Y15</t>
  </si>
  <si>
    <t>OVCXQ6KV7S7XBM3FXYBS</t>
  </si>
  <si>
    <t>IR3KYJ9WIMRKI3BS5LTN</t>
  </si>
  <si>
    <t>VNSEUFLG5ZPCT549DRNB</t>
  </si>
  <si>
    <t>P6FDTJSNRDH5QN3B543N</t>
  </si>
  <si>
    <t>CN27PX7IRU6BM6HC11WS</t>
  </si>
  <si>
    <t>DM873I0Y8NJNJCJD53LL</t>
  </si>
  <si>
    <t>0JBT3GMY327VLY1T0MF6</t>
  </si>
  <si>
    <t>J6NO2TXYWXA7PD2XDZ1D</t>
  </si>
  <si>
    <t>4KBSXEHJ5H6EJHCN51MO</t>
  </si>
  <si>
    <t>75WOWLYWMNDSLFLBW5FG</t>
  </si>
  <si>
    <t>QG4S6WQ98YEPZWFE41SJ</t>
  </si>
  <si>
    <t>IUSMY2QB8V78LGPSVQP7</t>
  </si>
  <si>
    <t>EPY3LI6XS4MWR8LB68UZ</t>
  </si>
  <si>
    <t>Z27GEGQL8B3BZ35UICJK</t>
  </si>
  <si>
    <t>GRKCT83HPHV8PFMRM72F</t>
  </si>
  <si>
    <t>KSJKR4GHNVAFJJAN4K7N</t>
  </si>
  <si>
    <t>JT83AOI3V4H53WY0R14N</t>
  </si>
  <si>
    <t>1MKT6VC3IMUS70ZAHHFY</t>
  </si>
  <si>
    <t>SQS9GNBMCJ304H6NA3S6</t>
  </si>
  <si>
    <t>DIMCVVYPAJOOM9VSJQ80</t>
  </si>
  <si>
    <t>53RS3JSN7EMREE85XKRC</t>
  </si>
  <si>
    <t>2ZEBH8BVQCJ5I7EVKSC6</t>
  </si>
  <si>
    <t>251X8UMMM6GNK24CHLAH</t>
  </si>
  <si>
    <t>G12MV7TACRF6U0TDE9DO</t>
  </si>
  <si>
    <t>463HX4AI371OAL3YACNT</t>
  </si>
  <si>
    <t>9F1GQ2AZ2CXSKCVZ4Y2J</t>
  </si>
  <si>
    <t>9JEHKEPE3WQVVVQ1172Z</t>
  </si>
  <si>
    <t>0V4WP98Z6EL9L0VNY6OL</t>
  </si>
  <si>
    <t>ZF7WOG4Y3R0J88OALU4H</t>
  </si>
  <si>
    <t>XI4L9VVE20DEX1FX01S3</t>
  </si>
  <si>
    <t>3NLQDR6CDCK362W2AEL9</t>
  </si>
  <si>
    <t>0QM4A78DLTBDETVJVW3O</t>
  </si>
  <si>
    <t>OOTBRYJUPM7TH2WYL2JX</t>
  </si>
  <si>
    <t>RJ8PS81IFIHLHB2STJ8P</t>
  </si>
  <si>
    <t>W64KWRYK9UKQ1W4KLYQH</t>
  </si>
  <si>
    <t>94P8ZQU6SJB8HVC45VG2</t>
  </si>
  <si>
    <t>6NXUFEX88KI76M2EBW14</t>
  </si>
  <si>
    <t>GA9IK1SGF29FD3GRDJBX</t>
  </si>
  <si>
    <t>JYS0B99PTYFYJPDOCVD4</t>
  </si>
  <si>
    <t>SH8SSIMNYDP7GWCGH8RJ</t>
  </si>
  <si>
    <t>M4UHUE330OXS5RGK8JRM</t>
  </si>
  <si>
    <t>VLPR2S08UMML16DDAY4J</t>
  </si>
  <si>
    <t>XOSEB5WV9P0WNQI4QRL2</t>
  </si>
  <si>
    <t>51B73K26XKM2IXXXCRM4</t>
  </si>
  <si>
    <t>LWLOEFV9K7IHOSMG68KT</t>
  </si>
  <si>
    <t>C4DU5TL7DZZYIK5PJP57</t>
  </si>
  <si>
    <t>CD4LT5AG5J2AN8R8U9MA</t>
  </si>
  <si>
    <t>67JI67HRNIFMRZR88BNA</t>
  </si>
  <si>
    <t>7GWNVCDGOFIXV56L3NYT</t>
  </si>
  <si>
    <t>H0MOV80ZLYYZBZRMUBU4</t>
  </si>
  <si>
    <t>Y2WPWULN5NPH0PFAZZ3C</t>
  </si>
  <si>
    <t>3HKXK6EZ8C3OFJXPZZEF</t>
  </si>
  <si>
    <t>GA8IA9BCVBRRTVLCRBN6</t>
  </si>
  <si>
    <t>WAMSL6IK0ZPX4M7BF9X3</t>
  </si>
  <si>
    <t>D0CXMNCD7NR8OJZMPP2S</t>
  </si>
  <si>
    <t>UB2TO9D0C1Q31J9AUZJ6</t>
  </si>
  <si>
    <t>TCYPF27PPKUAUIPA4XDY</t>
  </si>
  <si>
    <t>UL05N0PCUPJML1Z33976</t>
  </si>
  <si>
    <t>MHVS60KZQ157TYQXKR2H</t>
  </si>
  <si>
    <t>UUBN8HP60N6R1845CGZ5</t>
  </si>
  <si>
    <t>4ODFS296JH5PYRMK4YJU</t>
  </si>
  <si>
    <t>QDYGSQLR7B2B0Q6X8GEG</t>
  </si>
  <si>
    <t>G6122GIK7HGAIDAEZZCO</t>
  </si>
  <si>
    <t>B62DY0FMWI4EU97XDQ92</t>
  </si>
  <si>
    <t>0TL1IDWI9G1SK4ZYO4F2</t>
  </si>
  <si>
    <t>BZBVO32HL93L8BCGBGNJ</t>
  </si>
  <si>
    <t>M22M958YPLT08PUA5T9T</t>
  </si>
  <si>
    <t>O6Y6CTMICOSJTOX89EYU</t>
  </si>
  <si>
    <t>WO9LZMI66MDP3YV4FXCL</t>
  </si>
  <si>
    <t>CX1GF0W1WFBZHSIOLC64</t>
  </si>
  <si>
    <t>61ETPQ14TGM92KQ74KML</t>
  </si>
  <si>
    <t>962QM6DFUL5G45VNNPAV</t>
  </si>
  <si>
    <t>3ZPQE8SHGSKI6XVB23KO</t>
  </si>
  <si>
    <t>YVGSYEUKHUBQ867D07YL</t>
  </si>
  <si>
    <t>DSKYY80BKMP78438XGTX</t>
  </si>
  <si>
    <t>ZX8RYQNY2VM2QL2VT05T</t>
  </si>
  <si>
    <t>W8MJZ1352R4N1EVC7ZHD</t>
  </si>
  <si>
    <t>HQ34IJ1C4GN4O3OM8YOJ</t>
  </si>
  <si>
    <t>Z3HFO77JM0NGUEIIEHI2</t>
  </si>
  <si>
    <t>YBGJCB6PY0TTKHNMPTCU</t>
  </si>
  <si>
    <t>IG0NUO64UH5H01S0VBW0</t>
  </si>
  <si>
    <t>NZUMAWVWON67ZGVGVIMZ</t>
  </si>
  <si>
    <t>4JNBJGVLTIGTZUG51JRB</t>
  </si>
  <si>
    <t>5UZ91KWK0T908IG7BQG0</t>
  </si>
  <si>
    <t>V4QE0LEBUYVODZON1IVY</t>
  </si>
  <si>
    <t>TP6SQB0YQTBBX9P8V0ZH</t>
  </si>
  <si>
    <t>6UDCVJRJ97K192FJL99E</t>
  </si>
  <si>
    <t>35KDFPYF6IWGRMUTGVS9</t>
  </si>
  <si>
    <t>GLQ9N7AP9QP3W2OTZFUT</t>
  </si>
  <si>
    <t>2PNKIFKQ5EH5YNJT3SHO</t>
  </si>
  <si>
    <t>XR7DVK6ZHFYFAEW3P5SP</t>
  </si>
  <si>
    <t>3C7YXF5ZVNC4E5XG7MUE</t>
  </si>
  <si>
    <t>OYIPO8MQDNOYRTFZEX51</t>
  </si>
  <si>
    <t>LSLAV8ZMIIXA7FDO996I</t>
  </si>
  <si>
    <t>H0N6MBHGSOPDR25WESZN</t>
  </si>
  <si>
    <t>V4RNKE2A5OYIQ3SY48WH</t>
  </si>
  <si>
    <t>PT8XFC7RUG6U5MVWI2XF</t>
  </si>
  <si>
    <t>M0QU1ZDY9J26X5AIQ51U</t>
  </si>
  <si>
    <t>A7ROKHW2M6Y203TH2EDU</t>
  </si>
  <si>
    <t>LX3O8GKDSWWKMCSZ6GIG</t>
  </si>
  <si>
    <t>NC43W2H1NRO0PPAO0C0C</t>
  </si>
  <si>
    <t>U92HEQ0IWXUDWYKZKBD2</t>
  </si>
  <si>
    <t>458KWNIB64H47S21MHBH</t>
  </si>
  <si>
    <t>ProductName</t>
  </si>
  <si>
    <t>CategoryID</t>
  </si>
  <si>
    <t>Class</t>
  </si>
  <si>
    <t>ModifyDate</t>
  </si>
  <si>
    <t>Resistant</t>
  </si>
  <si>
    <t>IsAllergic</t>
  </si>
  <si>
    <t>VitalityDays</t>
  </si>
  <si>
    <t>Flour - Whole Wheat</t>
  </si>
  <si>
    <t>Medium</t>
  </si>
  <si>
    <t>Durable</t>
  </si>
  <si>
    <t>Unknown</t>
  </si>
  <si>
    <t>Cookie Chocolate Chip With</t>
  </si>
  <si>
    <t>Onions - Cippolini</t>
  </si>
  <si>
    <t>Weak</t>
  </si>
  <si>
    <t>False</t>
  </si>
  <si>
    <t>Sauce - Gravy, Au Jus, Mix</t>
  </si>
  <si>
    <t>Artichokes - Jerusalem</t>
  </si>
  <si>
    <t>Low</t>
  </si>
  <si>
    <t>True</t>
  </si>
  <si>
    <t>Wine - Magnotta - Cab Sauv</t>
  </si>
  <si>
    <t>High</t>
  </si>
  <si>
    <t>Table Cloth - 53x69 Colour</t>
  </si>
  <si>
    <t>Halibut - Steaks</t>
  </si>
  <si>
    <t>Rabbit - Whole</t>
  </si>
  <si>
    <t>Scampi Tail</t>
  </si>
  <si>
    <t>Garbage Bags - Clear</t>
  </si>
  <si>
    <t>Ezy Change Mophandle</t>
  </si>
  <si>
    <t>Water, Tap</t>
  </si>
  <si>
    <t>Beef - Top Sirloin</t>
  </si>
  <si>
    <t>Spoon - Soup, Plastic</t>
  </si>
  <si>
    <t>Kellogs Special K Cereal</t>
  </si>
  <si>
    <t>Wine - White, Mosel Gold</t>
  </si>
  <si>
    <t>Lamb - Whole, Fresh</t>
  </si>
  <si>
    <t>Tea - Earl Grey</t>
  </si>
  <si>
    <t>Chocolate - Feathers</t>
  </si>
  <si>
    <t>Kiwi</t>
  </si>
  <si>
    <t>Rice - Jasmine Sented</t>
  </si>
  <si>
    <t>Crab - Imitation Flakes</t>
  </si>
  <si>
    <t>Beer - Alexander Kieths, Pale Ale</t>
  </si>
  <si>
    <t>Soupcontfoam16oz 116con</t>
  </si>
  <si>
    <t>Squid U5 - Thailand</t>
  </si>
  <si>
    <t>Chocolate - Compound Coating</t>
  </si>
  <si>
    <t>Sobe - Tropical Energy</t>
  </si>
  <si>
    <t>Spinach - Baby</t>
  </si>
  <si>
    <t>Cheese - Brie, Triple Creme</t>
  </si>
  <si>
    <t>Yeast Dry - Fermipan</t>
  </si>
  <si>
    <t>Lettuce - Treviso</t>
  </si>
  <si>
    <t>Beans - Wax</t>
  </si>
  <si>
    <t>Mustard Prepared</t>
  </si>
  <si>
    <t>Water - Mineral, Natural</t>
  </si>
  <si>
    <t>Table Cloth 54x72 White</t>
  </si>
  <si>
    <t>Nut - Pistachio, Shelled</t>
  </si>
  <si>
    <t>Sage - Ground</t>
  </si>
  <si>
    <t>Dried Figs</t>
  </si>
  <si>
    <t>Cocktail Napkin Blue</t>
  </si>
  <si>
    <t>Cup - 6oz, Foam</t>
  </si>
  <si>
    <t>Bread - Raisin Walnut Oval</t>
  </si>
  <si>
    <t>Sponge Cake Mix - Chocolate</t>
  </si>
  <si>
    <t>Wine - White, Colubia Cresh</t>
  </si>
  <si>
    <t>Beef - Ground Medium</t>
  </si>
  <si>
    <t>Lambcasing</t>
  </si>
  <si>
    <t>Thyme - Lemon, Fresh</t>
  </si>
  <si>
    <t>Pecan Raisin - Tarts</t>
  </si>
  <si>
    <t>Bacardi Breezer - Tropical</t>
  </si>
  <si>
    <t>Pork - Kidney</t>
  </si>
  <si>
    <t>Wine - Crozes Hermitage E.</t>
  </si>
  <si>
    <t>Turnip - White, Organic</t>
  </si>
  <si>
    <t>Cassis</t>
  </si>
  <si>
    <t>Liners - Banana, Paper</t>
  </si>
  <si>
    <t>Cinnamon Buns Sticky</t>
  </si>
  <si>
    <t>Chips Potato Salt Vinegar 43g</t>
  </si>
  <si>
    <t>Sausage - Breakfast</t>
  </si>
  <si>
    <t>Dc Hikiage Hira Huba</t>
  </si>
  <si>
    <t>Pastry - Butterscotch Baked</t>
  </si>
  <si>
    <t>Pepper - Paprika, Hungarian</t>
  </si>
  <si>
    <t>Sardines</t>
  </si>
  <si>
    <t>Pears - Bosc</t>
  </si>
  <si>
    <t>Cake - Mini Cheesecake</t>
  </si>
  <si>
    <t>Vinegar - Sherry</t>
  </si>
  <si>
    <t>Brandy - Bar</t>
  </si>
  <si>
    <t>Pie Filling - Cherry</t>
  </si>
  <si>
    <t>Wine - Sogrape Mateus Rose</t>
  </si>
  <si>
    <t>Beets - Candy Cane, Organic</t>
  </si>
  <si>
    <t>Raspberries - Fresh</t>
  </si>
  <si>
    <t>Squid - Tubes / Tenticles 10/20</t>
  </si>
  <si>
    <t>Cheese - Wine</t>
  </si>
  <si>
    <t>Bar - Granola Trail Mix Fruit Nut</t>
  </si>
  <si>
    <t>Appetizer - Sausage Rolls</t>
  </si>
  <si>
    <t>Carbonated Water - Cherry</t>
  </si>
  <si>
    <t>Chef Hat 20cm</t>
  </si>
  <si>
    <t>Wine - Fume Blanc Fetzer</t>
  </si>
  <si>
    <t>Potatoes - Idaho 100 Count</t>
  </si>
  <si>
    <t>Wine - Magnotta - Belpaese</t>
  </si>
  <si>
    <t>Pasta - Penne, Rigate, Dry</t>
  </si>
  <si>
    <t>Wasabi Powder</t>
  </si>
  <si>
    <t>Cookies - Assorted</t>
  </si>
  <si>
    <t>Jolt Cola - Electric Blue</t>
  </si>
  <si>
    <t>Lamb - Ground</t>
  </si>
  <si>
    <t>Peas - Frozen</t>
  </si>
  <si>
    <t>Cheese - Parmesan Cubes</t>
  </si>
  <si>
    <t>Longos - Grilled Chicken With</t>
  </si>
  <si>
    <t>Wine - Pinot Noir Latour</t>
  </si>
  <si>
    <t>Remy Red</t>
  </si>
  <si>
    <t>Beef - Ground, Extra Lean, Fresh</t>
  </si>
  <si>
    <t>Flavouring - Orange</t>
  </si>
  <si>
    <t>General Purpose Trigger</t>
  </si>
  <si>
    <t>Wine - Red, Colio Cabernet</t>
  </si>
  <si>
    <t>Bandage - Fexible 1x3</t>
  </si>
  <si>
    <t>V8 - Berry Blend</t>
  </si>
  <si>
    <t>Beans - Kidney White</t>
  </si>
  <si>
    <t>Cheese - Bocconcini</t>
  </si>
  <si>
    <t>Veal - Inside</t>
  </si>
  <si>
    <t>Shrimp - 31/40</t>
  </si>
  <si>
    <t>Mustard - Seed</t>
  </si>
  <si>
    <t>Pork - Loin, Bone - In</t>
  </si>
  <si>
    <t>Soup - Campbells, Lentil</t>
  </si>
  <si>
    <t>Rosemary - Primerba, Paste</t>
  </si>
  <si>
    <t>Cream Of Tartar</t>
  </si>
  <si>
    <t>Tia Maria</t>
  </si>
  <si>
    <t>Ecolab - Mikroklene 4/4 L</t>
  </si>
  <si>
    <t>Pickerel - Fillets</t>
  </si>
  <si>
    <t>Bread - French Baquette</t>
  </si>
  <si>
    <t>Pasta - Orecchiette</t>
  </si>
  <si>
    <t>Muffin - Zero Transfat</t>
  </si>
  <si>
    <t>Black Currants</t>
  </si>
  <si>
    <t>Scallops 60/80 Iqf</t>
  </si>
  <si>
    <t>Browning Caramel Glace</t>
  </si>
  <si>
    <t>Ocean Spray - Kiwi Strawberry</t>
  </si>
  <si>
    <t>Veal - Osso Bucco</t>
  </si>
  <si>
    <t>Ocean Spray - Ruby Red</t>
  </si>
  <si>
    <t>Steam Pan - Half Size Deep</t>
  </si>
  <si>
    <t>Ketchup - Tomato</t>
  </si>
  <si>
    <t>Garbag Bags - Black</t>
  </si>
  <si>
    <t>Soup Campbells - Italian Wedding</t>
  </si>
  <si>
    <t>Water - Spring Water 500ml</t>
  </si>
  <si>
    <t>Muffin Batt - Blueberry Passion</t>
  </si>
  <si>
    <t>Table Cloth 62x114 White</t>
  </si>
  <si>
    <t>Oil - Shortening - All - Purpose</t>
  </si>
  <si>
    <t>Macaroons - Two Bite Choc</t>
  </si>
  <si>
    <t>Nut - Chestnuts, Whole</t>
  </si>
  <si>
    <t>Crackers - Trio</t>
  </si>
  <si>
    <t>Island Oasis - Mango Daiquiri</t>
  </si>
  <si>
    <t>Coffee - Irish Cream</t>
  </si>
  <si>
    <t>Chicken - Soup Base</t>
  </si>
  <si>
    <t>Beef Wellington</t>
  </si>
  <si>
    <t>Anchovy Paste - 56 G Tube</t>
  </si>
  <si>
    <t>Beer - Blue</t>
  </si>
  <si>
    <t>Beef - Top Sirloin - Aaa</t>
  </si>
  <si>
    <t>Wine - Toasted Head</t>
  </si>
  <si>
    <t>Wiberg Super Cure</t>
  </si>
  <si>
    <t>Vol Au Vents</t>
  </si>
  <si>
    <t>Wine - White, Schroder And Schyl</t>
  </si>
  <si>
    <t>Rum - Coconut, Malibu</t>
  </si>
  <si>
    <t>Chicken - Wieners</t>
  </si>
  <si>
    <t>Oregano - Dry, Rubbed</t>
  </si>
  <si>
    <t>Tea - Herbal Sweet Dreams</t>
  </si>
  <si>
    <t>Pork - Bacon, Double Smoked</t>
  </si>
  <si>
    <t>Watercress</t>
  </si>
  <si>
    <t>Placemat - Scallop, White</t>
  </si>
  <si>
    <t>Wine - Chardonnay South</t>
  </si>
  <si>
    <t>Bananas</t>
  </si>
  <si>
    <t>Cheese - Mozzarella</t>
  </si>
  <si>
    <t>Beer - Sleemans Cream Ale</t>
  </si>
  <si>
    <t>Zucchini - Yellow</t>
  </si>
  <si>
    <t>Langers - Ruby Red Grapfruit</t>
  </si>
  <si>
    <t>Mushrooms - Black, Dried</t>
  </si>
  <si>
    <t>Lentils - Red, Dry</t>
  </si>
  <si>
    <t>Arizona - Green Tea</t>
  </si>
  <si>
    <t>Ice Cream Bar - Drumstick</t>
  </si>
  <si>
    <t>Peas - Pigeon, Dry</t>
  </si>
  <si>
    <t>Sprouts - Alfalfa</t>
  </si>
  <si>
    <t>Juice - Cranberry, 341 Ml</t>
  </si>
  <si>
    <t>Apricots Fresh</t>
  </si>
  <si>
    <t>Eggplant - Asian</t>
  </si>
  <si>
    <t>Beef Ground Medium</t>
  </si>
  <si>
    <t>Longos - Chicken Wings</t>
  </si>
  <si>
    <t>Sauce - Demi Glace</t>
  </si>
  <si>
    <t>Tomatoes Tear Drop</t>
  </si>
  <si>
    <t>Loquat</t>
  </si>
  <si>
    <t>Bread Crumbs - Japanese Style</t>
  </si>
  <si>
    <t>Tray - 16in Rnd Blk</t>
  </si>
  <si>
    <t>Knife Plastic - White</t>
  </si>
  <si>
    <t>Milk - 2%</t>
  </si>
  <si>
    <t>Water - Aquafina Vitamin</t>
  </si>
  <si>
    <t>Initation Crab Meat</t>
  </si>
  <si>
    <t>Gloves - Goldtouch Disposable</t>
  </si>
  <si>
    <t>Sherry - Dry</t>
  </si>
  <si>
    <t>Rosemary - Dry</t>
  </si>
  <si>
    <t>Guinea Fowl</t>
  </si>
  <si>
    <t>Oil - Safflower</t>
  </si>
  <si>
    <t>Smirnoff Green Apple Twist</t>
  </si>
  <si>
    <t>Coconut - Shredded, Sweet</t>
  </si>
  <si>
    <t>Pernod</t>
  </si>
  <si>
    <t>Yoghurt Tubes</t>
  </si>
  <si>
    <t>Chocolate - Dark</t>
  </si>
  <si>
    <t>Phyllo Dough</t>
  </si>
  <si>
    <t>Campari</t>
  </si>
  <si>
    <t>Spice - Peppercorn Melange</t>
  </si>
  <si>
    <t>Hersey Shakes</t>
  </si>
  <si>
    <t>Foam Dinner Plate</t>
  </si>
  <si>
    <t>Muffin Mix - Blueberry</t>
  </si>
  <si>
    <t>Pepper - Black, Whole</t>
  </si>
  <si>
    <t>Cup - Translucent 7 Oz Clear</t>
  </si>
  <si>
    <t>Bread - Roll, Soft White Round</t>
  </si>
  <si>
    <t>Cake - Cake Sheet Macaroon</t>
  </si>
  <si>
    <t>Hickory Smoke, Liquid</t>
  </si>
  <si>
    <t>Wine - Magnotta, Merlot Sr Vqa</t>
  </si>
  <si>
    <t>Veal - Inside, Choice</t>
  </si>
  <si>
    <t>Lettuce - Frisee</t>
  </si>
  <si>
    <t>Beets - Mini Golden</t>
  </si>
  <si>
    <t>Longos - Grilled Salmon With Bbq</t>
  </si>
  <si>
    <t>Mussels - Cultivated</t>
  </si>
  <si>
    <t>Lime Cordial - Roses</t>
  </si>
  <si>
    <t>Pork - Hock And Feet Attached</t>
  </si>
  <si>
    <t>Garlic - Peeled</t>
  </si>
  <si>
    <t>Grenadine</t>
  </si>
  <si>
    <t>Bay Leaf</t>
  </si>
  <si>
    <t>Chicken - Leg, Boneless</t>
  </si>
  <si>
    <t>Scallop - St. Jaques</t>
  </si>
  <si>
    <t>Turkey - Whole, Fresh</t>
  </si>
  <si>
    <t>Cocoa Butter</t>
  </si>
  <si>
    <t>Coffee - Hazelnut Cream</t>
  </si>
  <si>
    <t>Mushroom - Trumpet, Dry</t>
  </si>
  <si>
    <t>Sugar - Fine</t>
  </si>
  <si>
    <t>Cheese - Brie,danish</t>
  </si>
  <si>
    <t>Wine - Prosecco Valdobiaddene</t>
  </si>
  <si>
    <t>Curry Paste - Madras</t>
  </si>
  <si>
    <t>Pate - Cognac</t>
  </si>
  <si>
    <t>French Pastry - Mini Chocolate</t>
  </si>
  <si>
    <t>Veal - Brisket, Provimi,bnls</t>
  </si>
  <si>
    <t>Scallops - 10/20</t>
  </si>
  <si>
    <t>Bread - Multigrain</t>
  </si>
  <si>
    <t>Barramundi</t>
  </si>
  <si>
    <t>Assorted Desserts</t>
  </si>
  <si>
    <t>Meldea Green Tea Liquor</t>
  </si>
  <si>
    <t>Bread Crumbs - Panko</t>
  </si>
  <si>
    <t>Sole - Dover, Whole, Fresh</t>
  </si>
  <si>
    <t>Pail With Metal Handle 16l White</t>
  </si>
  <si>
    <t>Flour - Pastry</t>
  </si>
  <si>
    <t>Wine - Charddonnay Errazuriz</t>
  </si>
  <si>
    <t>Chestnuts - Whole,canned</t>
  </si>
  <si>
    <t>Cheese - Taleggio D.o.p.</t>
  </si>
  <si>
    <t>Sauce - Hollandaise</t>
  </si>
  <si>
    <t>Bread - Hot Dog Buns</t>
  </si>
  <si>
    <t>Wine - Cahors Ac 2000, Clos</t>
  </si>
  <si>
    <t>Crush - Cream Soda</t>
  </si>
  <si>
    <t>Quiche Assorted</t>
  </si>
  <si>
    <t>Duck - Breast</t>
  </si>
  <si>
    <t>Tofu - Firm</t>
  </si>
  <si>
    <t>Bread - English Muffin</t>
  </si>
  <si>
    <t>Tomato - Tricolor Cherry</t>
  </si>
  <si>
    <t>Mayonnaise - Individual Pkg</t>
  </si>
  <si>
    <t>Garlic</t>
  </si>
  <si>
    <t>Soup - Campbells, Cream Of</t>
  </si>
  <si>
    <t>Wine - Chablis 2003 Champs</t>
  </si>
  <si>
    <t>Cheese - Cheddarsliced</t>
  </si>
  <si>
    <t>Thermometer Digital</t>
  </si>
  <si>
    <t>Sun - Dried Tomatoes</t>
  </si>
  <si>
    <t>Beef - Rib Eye Aaa</t>
  </si>
  <si>
    <t>Grouper - Fresh</t>
  </si>
  <si>
    <t>Ice Cream Bar - Hageen Daz To</t>
  </si>
  <si>
    <t>Juice - Apple Cider</t>
  </si>
  <si>
    <t>Beef - Inside Round</t>
  </si>
  <si>
    <t>Cookie Dough - Double</t>
  </si>
  <si>
    <t>Soup - Campbells, Beef Barley</t>
  </si>
  <si>
    <t>Oranges - Navel, 72</t>
  </si>
  <si>
    <t>Nantucket - Pomegranate Pear</t>
  </si>
  <si>
    <t>Wanton Wrap</t>
  </si>
  <si>
    <t>Soup - Canadian Pea, Dry Mix</t>
  </si>
  <si>
    <t>Kellogs All Bran Bars</t>
  </si>
  <si>
    <t>Soup Knorr Chili With Beans</t>
  </si>
  <si>
    <t>Pasta - Detalini, White, Fresh</t>
  </si>
  <si>
    <t>Tea - English Breakfast</t>
  </si>
  <si>
    <t>Veal - Eye Of Round</t>
  </si>
  <si>
    <t>Yogurt - Blueberry, 175 Gr</t>
  </si>
  <si>
    <t>Chinese Foods - Chicken</t>
  </si>
  <si>
    <t>Bagel - Plain</t>
  </si>
  <si>
    <t>Soupfoamcont12oz 112con</t>
  </si>
  <si>
    <t>Juice - V8 Splash</t>
  </si>
  <si>
    <t>Mushroom - Porcini, Dry</t>
  </si>
  <si>
    <t>Clam Nectar</t>
  </si>
  <si>
    <t>Grapes - Red</t>
  </si>
  <si>
    <t>Vanilla Beans</t>
  </si>
  <si>
    <t>Wine - Blue Nun Qualitatswein</t>
  </si>
  <si>
    <t>Cheese Cloth No 100</t>
  </si>
  <si>
    <t>Banana - Leaves</t>
  </si>
  <si>
    <t>Chocolate - Semi Sweet, Calets</t>
  </si>
  <si>
    <t>Bandage - Flexible Neon</t>
  </si>
  <si>
    <t>Papayas</t>
  </si>
  <si>
    <t>Corn Meal</t>
  </si>
  <si>
    <t>Snapple - Iced Tea Peach</t>
  </si>
  <si>
    <t>Sea Bass - Whole</t>
  </si>
  <si>
    <t>Apricots - Halves</t>
  </si>
  <si>
    <t>Beef - Texas Style Burger</t>
  </si>
  <si>
    <t>Onion Powder</t>
  </si>
  <si>
    <t>Bar Mix - Pina Colada, 355 Ml</t>
  </si>
  <si>
    <t>Lemonade - Natural, 591 Ml</t>
  </si>
  <si>
    <t>Bread Fig And Almond</t>
  </si>
  <si>
    <t>Beer - Rickards Red</t>
  </si>
  <si>
    <t>Cheese - Mix</t>
  </si>
  <si>
    <t>Beef - Prime Rib Aaa</t>
  </si>
  <si>
    <t>Bread - Italian Roll With Herbs</t>
  </si>
  <si>
    <t>Orange - Canned, Mandarin</t>
  </si>
  <si>
    <t>Sword Pick Asst</t>
  </si>
  <si>
    <t>Sauce - Rosee</t>
  </si>
  <si>
    <t>Crab - Dungeness, Whole</t>
  </si>
  <si>
    <t>Turkey - Oven Roast Breast</t>
  </si>
  <si>
    <t>Garlic - Elephant</t>
  </si>
  <si>
    <t>Wine - Alsace Gewurztraminer</t>
  </si>
  <si>
    <t>Ice - Clear, 300 Lb For Carving</t>
  </si>
  <si>
    <t>Wine - Valpolicella Masi</t>
  </si>
  <si>
    <t>Hinge W Undercut</t>
  </si>
  <si>
    <t>Pop Shoppe Cream Soda</t>
  </si>
  <si>
    <t>Fuji Apples</t>
  </si>
  <si>
    <t>Beans - Kidney, Canned</t>
  </si>
  <si>
    <t>Beer - Labatt Blue</t>
  </si>
  <si>
    <t>Doilies - 5, Paper</t>
  </si>
  <si>
    <t>Cod - Black Whole Fillet</t>
  </si>
  <si>
    <t>Banana Turning</t>
  </si>
  <si>
    <t>Pastry - Cheese Baked Scones</t>
  </si>
  <si>
    <t>Pepper - White, Ground</t>
  </si>
  <si>
    <t>Foam Cup 6 Oz</t>
  </si>
  <si>
    <t>Tea - Decaf Lipton</t>
  </si>
  <si>
    <t>Muffin Batt - Choc Chk</t>
  </si>
  <si>
    <t>Coffee - Dark Roast</t>
  </si>
  <si>
    <t>Wonton Wrappers</t>
  </si>
  <si>
    <t>Salmon - Sockeye Raw</t>
  </si>
  <si>
    <t>Veal - Slab Bacon</t>
  </si>
  <si>
    <t>Salmon Steak - Cohoe 8 Oz</t>
  </si>
  <si>
    <t>Wine - Gato Negro Cabernet</t>
  </si>
  <si>
    <t>Cheese - Victor Et Berthold</t>
  </si>
  <si>
    <t>Water - Green Tea Refresher</t>
  </si>
  <si>
    <t>Ecolab - Solid Fusion</t>
  </si>
  <si>
    <t>Towels - Paper / Kraft</t>
  </si>
  <si>
    <t>Yogurt - French Vanilla</t>
  </si>
  <si>
    <t>Potatoes - Instant, Mashed</t>
  </si>
  <si>
    <t>Onions - Vidalia</t>
  </si>
  <si>
    <t>Extract - Lemon</t>
  </si>
  <si>
    <t>Apricots - Dried</t>
  </si>
  <si>
    <t>Halibut - Fletches</t>
  </si>
  <si>
    <t>Appetizer - Mushroom Tart</t>
  </si>
  <si>
    <t>Appetizer - Mini Egg Roll, Shrimp</t>
  </si>
  <si>
    <t>Tuna - Salad Premix</t>
  </si>
  <si>
    <t>Pork - Loin, Center Cut</t>
  </si>
  <si>
    <t>Olives - Kalamata</t>
  </si>
  <si>
    <t>Cookies Cereal Nut</t>
  </si>
  <si>
    <t>Bouq All Italian - Primerba</t>
  </si>
  <si>
    <t>Cheese - Cottage Cheese</t>
  </si>
  <si>
    <t>Ecolab - Lime - A - Way 4/4 L</t>
  </si>
  <si>
    <t>Oil - Shortening,liqud, Fry</t>
  </si>
  <si>
    <t>Broom - Corn</t>
  </si>
  <si>
    <t>Bread - Rye</t>
  </si>
  <si>
    <t>Cheese - Camembert</t>
  </si>
  <si>
    <t>Beef - Striploin Aa</t>
  </si>
  <si>
    <t>Veal - Sweetbread</t>
  </si>
  <si>
    <t>Bread - Roll, Canadian Dinner</t>
  </si>
  <si>
    <t>Mangoes</t>
  </si>
  <si>
    <t>Otomegusa Dashi Konbu</t>
  </si>
  <si>
    <t>Sausage - Liver</t>
  </si>
  <si>
    <t>Bread - Calabrese Baguette</t>
  </si>
  <si>
    <t>Cheese - Parmesan Grated</t>
  </si>
  <si>
    <t>Pail For Lid 1537</t>
  </si>
  <si>
    <t>Pasta - Cheese / Spinach Bauletti</t>
  </si>
  <si>
    <t>Puree - Mocha</t>
  </si>
  <si>
    <t>Isomalt</t>
  </si>
  <si>
    <t>Hot Chocolate - Individual</t>
  </si>
  <si>
    <t>Beef - Tenderlion, Center Cut</t>
  </si>
  <si>
    <t>Milk Powder</t>
  </si>
  <si>
    <t>Crackers Cheez It</t>
  </si>
  <si>
    <t>Olives - Stuffed</t>
  </si>
  <si>
    <t>Dc - Frozen Momji</t>
  </si>
  <si>
    <t>Tilapia - Fillets</t>
  </si>
  <si>
    <t>Cheese - Boursin, Garlic / Herbs</t>
  </si>
  <si>
    <t>Rice - Long Grain</t>
  </si>
  <si>
    <t>Wine - Hardys Bankside Shiraz</t>
  </si>
  <si>
    <t>Coffee Decaf Colombian</t>
  </si>
  <si>
    <t>Cumin - Whole</t>
  </si>
  <si>
    <t>Cornflakes</t>
  </si>
  <si>
    <t>Cattail Hearts</t>
  </si>
  <si>
    <t>Wine - Red, Harrow Estates, Cab</t>
  </si>
  <si>
    <t>Tahini Paste</t>
  </si>
  <si>
    <t>Bread - Italian Corn Meal Poly</t>
  </si>
  <si>
    <t>Flour - Teff</t>
  </si>
  <si>
    <t>Rambutan</t>
  </si>
  <si>
    <t>Muffin - Carrot Individual Wrap</t>
  </si>
  <si>
    <t>Creme De Banane - Marie</t>
  </si>
  <si>
    <t>Wine - Two Oceans Cabernet</t>
  </si>
  <si>
    <t>Beef - Montreal Smoked Brisket</t>
  </si>
  <si>
    <t>Jagermeister</t>
  </si>
  <si>
    <t>Snapple Lemon Tea</t>
  </si>
  <si>
    <t>Pasta - Angel Hair</t>
  </si>
  <si>
    <t>Wine - Red, Cooking</t>
  </si>
  <si>
    <t>Bread Foccacia Whole</t>
  </si>
  <si>
    <t>Smoked Paprika</t>
  </si>
  <si>
    <t>Wine - White Cab Sauv.on</t>
  </si>
  <si>
    <t>Vaccum Bag 10x13</t>
  </si>
  <si>
    <t>Soup - Campbells Bean Medley</t>
  </si>
  <si>
    <t>Cake - Box Window 10x10x2.5</t>
  </si>
  <si>
    <t>Fond - Neutral</t>
  </si>
  <si>
    <t>Pork - Back, Short Cut, Boneless</t>
  </si>
  <si>
    <t>Sprouts - Baby Pea Tendrils</t>
  </si>
  <si>
    <t>Fondant - Icing</t>
  </si>
  <si>
    <t>Table Cloth 120 Round White</t>
  </si>
  <si>
    <t>Pomello</t>
  </si>
  <si>
    <t>Seedlings - Mix, Organic</t>
  </si>
  <si>
    <t>Bread - Bistro White</t>
  </si>
  <si>
    <t>Puree - Passion Fruit</t>
  </si>
  <si>
    <t>Olive - Spread Tapenade</t>
  </si>
  <si>
    <t>Rum - Mount Gay Eclipes</t>
  </si>
  <si>
    <t>Juice - Lime</t>
  </si>
  <si>
    <t>Tea - Jasmin Green</t>
  </si>
  <si>
    <t>Juice - Happy Planet</t>
  </si>
  <si>
    <t>Wine - Wyndham Estate Bin 777</t>
  </si>
  <si>
    <t>Berry Brulee</t>
  </si>
  <si>
    <t>Carbonated Water - Blackcherry</t>
  </si>
  <si>
    <t>Tart Shells - Sweet, 4</t>
  </si>
  <si>
    <t>Butter - Unsalted</t>
  </si>
  <si>
    <t>Liners - Baking Cups</t>
  </si>
  <si>
    <t>Pants Custom Dry Clean</t>
  </si>
  <si>
    <t>Pastry - Raisin Muffin - Mini</t>
  </si>
  <si>
    <t>Shrimp - Baby, Warm Water</t>
  </si>
  <si>
    <t>Pepsi - Diet, 355 Ml</t>
  </si>
  <si>
    <t>Blueberries</t>
  </si>
  <si>
    <t>Skirt - 29 Foot</t>
  </si>
  <si>
    <t>Fenngreek Seed</t>
  </si>
  <si>
    <t>Durian Fruit</t>
  </si>
  <si>
    <t>Lettuce - California Mix</t>
  </si>
  <si>
    <t>Ice Cream Bar - Oreo Cone</t>
  </si>
  <si>
    <t>Sauerkraut</t>
  </si>
  <si>
    <t>Mussels - Frozen</t>
  </si>
  <si>
    <t>Baking Powder</t>
  </si>
  <si>
    <t>Lamb - Pieces, Diced</t>
  </si>
  <si>
    <t>Truffle Cups - Brown</t>
  </si>
  <si>
    <t>Pork - Belly Fresh</t>
  </si>
  <si>
    <t>Whmis - Spray Bottle Trigger</t>
  </si>
  <si>
    <t>Soup V8 Roasted Red Pepper</t>
  </si>
  <si>
    <t>Garlic - Primerba, Paste</t>
  </si>
  <si>
    <t>Fish - Scallops, Cold Smoked</t>
  </si>
  <si>
    <t>Vinegar - Tarragon</t>
  </si>
  <si>
    <t>Wine - Redchard Merritt</t>
  </si>
  <si>
    <t>Scallops - Live In Shell</t>
  </si>
  <si>
    <t>Wine - Vineland Estate Semi - Dry</t>
  </si>
  <si>
    <t>Wine - Ruffino Chianti</t>
  </si>
  <si>
    <t>Beef - Short Loin</t>
  </si>
  <si>
    <t>Milk - 1%</t>
  </si>
  <si>
    <t>Muffin Chocolate Individual Wrap</t>
  </si>
  <si>
    <t>Beer - Original Organic Lager</t>
  </si>
  <si>
    <t>Beans - Kidney, Red Dry</t>
  </si>
  <si>
    <t>Cookie - Dough Variety</t>
  </si>
  <si>
    <t>Salsify, Organic</t>
  </si>
  <si>
    <t>Table Cloth 81x81 White</t>
  </si>
  <si>
    <t>Chips Potato All Dressed - 43g</t>
  </si>
  <si>
    <t>Juice - Orange</t>
  </si>
  <si>
    <t>Beef - Chuck, Boneless</t>
  </si>
  <si>
    <t>Pork - Inside</t>
  </si>
  <si>
    <t>Blackberries</t>
  </si>
  <si>
    <t>Wine - Ej Gallo Sierra Valley</t>
  </si>
  <si>
    <t>Lettuce - Spring Mix</t>
  </si>
  <si>
    <t>Cheese - Cambozola</t>
  </si>
  <si>
    <t>Pastry - Choclate Baked</t>
  </si>
  <si>
    <t>Sunflower Seed Raw</t>
  </si>
  <si>
    <t>Salmon - Atlantic, Skin On</t>
  </si>
  <si>
    <t>Gatorade - Xfactor Berry</t>
  </si>
  <si>
    <t>Nantuket Peach Orange</t>
  </si>
  <si>
    <t>Wine - Vidal Icewine Magnotta</t>
  </si>
  <si>
    <t>Soup - Campbells Tomato Ravioli</t>
  </si>
  <si>
    <t>Napkin White - Starched</t>
  </si>
  <si>
    <t>CategoryName</t>
  </si>
  <si>
    <t>Confections</t>
  </si>
  <si>
    <t>Shell fish</t>
  </si>
  <si>
    <t>Cereals</t>
  </si>
  <si>
    <t>Dairy</t>
  </si>
  <si>
    <t>Beverages</t>
  </si>
  <si>
    <t>Seafood</t>
  </si>
  <si>
    <t>Meat</t>
  </si>
  <si>
    <t>Grain</t>
  </si>
  <si>
    <t>Poultry</t>
  </si>
  <si>
    <t>Snails</t>
  </si>
  <si>
    <t>Produce</t>
  </si>
  <si>
    <t>CityName</t>
  </si>
  <si>
    <t>Zipcode</t>
  </si>
  <si>
    <t>CountryID</t>
  </si>
  <si>
    <t>Dayton</t>
  </si>
  <si>
    <t>Buffalo</t>
  </si>
  <si>
    <t>Chicago</t>
  </si>
  <si>
    <t>Fremont</t>
  </si>
  <si>
    <t>Virginia Beach</t>
  </si>
  <si>
    <t>Riverside</t>
  </si>
  <si>
    <t>Arlington</t>
  </si>
  <si>
    <t>Atlanta</t>
  </si>
  <si>
    <t>Toledo</t>
  </si>
  <si>
    <t>Spokane</t>
  </si>
  <si>
    <t>Tacoma</t>
  </si>
  <si>
    <t>Akron</t>
  </si>
  <si>
    <t>Indianapolis</t>
  </si>
  <si>
    <t>Colorado</t>
  </si>
  <si>
    <t>Norfolk</t>
  </si>
  <si>
    <t>St. Louis</t>
  </si>
  <si>
    <t>Little Rock</t>
  </si>
  <si>
    <t>Omaha</t>
  </si>
  <si>
    <t>El Paso</t>
  </si>
  <si>
    <t>Milwaukee</t>
  </si>
  <si>
    <t>Baton Rouge</t>
  </si>
  <si>
    <t>Anaheim</t>
  </si>
  <si>
    <t>Lincoln</t>
  </si>
  <si>
    <t>Boston</t>
  </si>
  <si>
    <t>Des Moines</t>
  </si>
  <si>
    <t>Mesa</t>
  </si>
  <si>
    <t>Tucson</t>
  </si>
  <si>
    <t>Philadelphia</t>
  </si>
  <si>
    <t>Wichita</t>
  </si>
  <si>
    <t>Jackson</t>
  </si>
  <si>
    <t>Minneapolis</t>
  </si>
  <si>
    <t>Fort Wayne</t>
  </si>
  <si>
    <t>Greensboro</t>
  </si>
  <si>
    <t>Detroit</t>
  </si>
  <si>
    <t>Fresno</t>
  </si>
  <si>
    <t>Richmond</t>
  </si>
  <si>
    <t>Lubbock</t>
  </si>
  <si>
    <t>Cleveland</t>
  </si>
  <si>
    <t>Bakersfield</t>
  </si>
  <si>
    <t>Denver</t>
  </si>
  <si>
    <t>Glendale</t>
  </si>
  <si>
    <t>Memphis</t>
  </si>
  <si>
    <t>New York</t>
  </si>
  <si>
    <t>San Francisco</t>
  </si>
  <si>
    <t>Long Beach</t>
  </si>
  <si>
    <t>Montgomery</t>
  </si>
  <si>
    <t>Cincinnati</t>
  </si>
  <si>
    <t>Portland</t>
  </si>
  <si>
    <t>Madison</t>
  </si>
  <si>
    <t>Las Vegas</t>
  </si>
  <si>
    <t>Albuquerque</t>
  </si>
  <si>
    <t>Stockton</t>
  </si>
  <si>
    <t>Nashville</t>
  </si>
  <si>
    <t>Columbus</t>
  </si>
  <si>
    <t>Kansas</t>
  </si>
  <si>
    <t>Fort Worth</t>
  </si>
  <si>
    <t>Miami</t>
  </si>
  <si>
    <t>Mobile</t>
  </si>
  <si>
    <t>Tulsa</t>
  </si>
  <si>
    <t>Raleigh</t>
  </si>
  <si>
    <t>Baltimore</t>
  </si>
  <si>
    <t>Shreveport</t>
  </si>
  <si>
    <t>Corpus Christi</t>
  </si>
  <si>
    <t>Anchorage</t>
  </si>
  <si>
    <t>Oakland</t>
  </si>
  <si>
    <t>Rochester</t>
  </si>
  <si>
    <t>Phoenix</t>
  </si>
  <si>
    <t>Honolulu</t>
  </si>
  <si>
    <t>Santa Ana</t>
  </si>
  <si>
    <t>Tampa</t>
  </si>
  <si>
    <t>San Antonio</t>
  </si>
  <si>
    <t>Birmingham</t>
  </si>
  <si>
    <t>Louisville</t>
  </si>
  <si>
    <t>San Diego</t>
  </si>
  <si>
    <t>Oklahoma</t>
  </si>
  <si>
    <t>New Orleans</t>
  </si>
  <si>
    <t>Sacramento</t>
  </si>
  <si>
    <t>Aurora</t>
  </si>
  <si>
    <t>Newark</t>
  </si>
  <si>
    <t>St. Petersburg</t>
  </si>
  <si>
    <t>San Jose</t>
  </si>
  <si>
    <t>Los Angeles</t>
  </si>
  <si>
    <t>Seattle</t>
  </si>
  <si>
    <t>St. Paul</t>
  </si>
  <si>
    <t>Grand Rapids</t>
  </si>
  <si>
    <t>Jacksonville</t>
  </si>
  <si>
    <t>Hialeah</t>
  </si>
  <si>
    <t>Jersey</t>
  </si>
  <si>
    <t>Yonkers</t>
  </si>
  <si>
    <t>Garland</t>
  </si>
  <si>
    <t>Pittsburgh</t>
  </si>
  <si>
    <t>CountryName</t>
  </si>
  <si>
    <t>CountryCode</t>
  </si>
  <si>
    <t>Armenia</t>
  </si>
  <si>
    <t>AN</t>
  </si>
  <si>
    <t>Canada</t>
  </si>
  <si>
    <t>FO</t>
  </si>
  <si>
    <t>Belize</t>
  </si>
  <si>
    <t>MK</t>
  </si>
  <si>
    <t>Uganda</t>
  </si>
  <si>
    <t>LV</t>
  </si>
  <si>
    <t>Thailand</t>
  </si>
  <si>
    <t>VI</t>
  </si>
  <si>
    <t>Tunisia</t>
  </si>
  <si>
    <t>GF</t>
  </si>
  <si>
    <t>Montserrat</t>
  </si>
  <si>
    <t>MM</t>
  </si>
  <si>
    <t>Iraq</t>
  </si>
  <si>
    <t>AO</t>
  </si>
  <si>
    <t>Slovakia</t>
  </si>
  <si>
    <t>CG</t>
  </si>
  <si>
    <t>Germany</t>
  </si>
  <si>
    <t>TT</t>
  </si>
  <si>
    <t>Mauritania</t>
  </si>
  <si>
    <t>PM</t>
  </si>
  <si>
    <t>SV</t>
  </si>
  <si>
    <t>Panama</t>
  </si>
  <si>
    <t>BE</t>
  </si>
  <si>
    <t>Kazakhstan</t>
  </si>
  <si>
    <t>MS</t>
  </si>
  <si>
    <t>Swaziland</t>
  </si>
  <si>
    <t>MP</t>
  </si>
  <si>
    <t>Malawi</t>
  </si>
  <si>
    <t>MV</t>
  </si>
  <si>
    <t>Malta</t>
  </si>
  <si>
    <t>BO</t>
  </si>
  <si>
    <t>Czech Republic</t>
  </si>
  <si>
    <t>AF</t>
  </si>
  <si>
    <t>Mauritius</t>
  </si>
  <si>
    <t>CZ</t>
  </si>
  <si>
    <t>Luxembourg</t>
  </si>
  <si>
    <t>LB</t>
  </si>
  <si>
    <t>Macedonia</t>
  </si>
  <si>
    <t>MA</t>
  </si>
  <si>
    <t>Haiti</t>
  </si>
  <si>
    <t>SG</t>
  </si>
  <si>
    <t>Saint Helena</t>
  </si>
  <si>
    <t>IN</t>
  </si>
  <si>
    <t>Austria</t>
  </si>
  <si>
    <t>CM</t>
  </si>
  <si>
    <t>Bahrain</t>
  </si>
  <si>
    <t>YT</t>
  </si>
  <si>
    <t>Denmark</t>
  </si>
  <si>
    <t>TN</t>
  </si>
  <si>
    <t>Zambia</t>
  </si>
  <si>
    <t>LK</t>
  </si>
  <si>
    <t>Paraguay</t>
  </si>
  <si>
    <t>BB</t>
  </si>
  <si>
    <t>Oman</t>
  </si>
  <si>
    <t>DZ</t>
  </si>
  <si>
    <t>Honduras</t>
  </si>
  <si>
    <t>JO</t>
  </si>
  <si>
    <t>Congo</t>
  </si>
  <si>
    <t>TR</t>
  </si>
  <si>
    <t>United States</t>
  </si>
  <si>
    <t>AR</t>
  </si>
  <si>
    <t>Comoros</t>
  </si>
  <si>
    <t>LR</t>
  </si>
  <si>
    <t>Macao</t>
  </si>
  <si>
    <t>RE</t>
  </si>
  <si>
    <t>Uruguay</t>
  </si>
  <si>
    <t>IO</t>
  </si>
  <si>
    <t>Moldova</t>
  </si>
  <si>
    <t>GL</t>
  </si>
  <si>
    <t>Vatican City</t>
  </si>
  <si>
    <t>NF</t>
  </si>
  <si>
    <t>Liechtenstein</t>
  </si>
  <si>
    <t>LU</t>
  </si>
  <si>
    <t>Guatemala</t>
  </si>
  <si>
    <t>ES</t>
  </si>
  <si>
    <t>Bermuda</t>
  </si>
  <si>
    <t>AG</t>
  </si>
  <si>
    <t>Sudan</t>
  </si>
  <si>
    <t>FJ</t>
  </si>
  <si>
    <t>Guinea</t>
  </si>
  <si>
    <t>PW</t>
  </si>
  <si>
    <t>Cape Verde</t>
  </si>
  <si>
    <t>AQ</t>
  </si>
  <si>
    <t>Liberia</t>
  </si>
  <si>
    <t>SZ</t>
  </si>
  <si>
    <t>Libya</t>
  </si>
  <si>
    <t>DJ</t>
  </si>
  <si>
    <t>Tuvalu</t>
  </si>
  <si>
    <t>EC</t>
  </si>
  <si>
    <t>Kenya</t>
  </si>
  <si>
    <t>BV</t>
  </si>
  <si>
    <t>Finland</t>
  </si>
  <si>
    <t>CV</t>
  </si>
  <si>
    <t>Azerbaijan</t>
  </si>
  <si>
    <t>GU</t>
  </si>
  <si>
    <t>Aruba</t>
  </si>
  <si>
    <t>AU</t>
  </si>
  <si>
    <t>San Marino</t>
  </si>
  <si>
    <t>AS</t>
  </si>
  <si>
    <t>Italy</t>
  </si>
  <si>
    <t>AZ</t>
  </si>
  <si>
    <t>Djibouti</t>
  </si>
  <si>
    <t>SR</t>
  </si>
  <si>
    <t>Isle of Man</t>
  </si>
  <si>
    <t>KG</t>
  </si>
  <si>
    <t>Dominica</t>
  </si>
  <si>
    <t>IL</t>
  </si>
  <si>
    <t>Virgin Islands</t>
  </si>
  <si>
    <t>KY</t>
  </si>
  <si>
    <t>Benin</t>
  </si>
  <si>
    <t>TF</t>
  </si>
  <si>
    <t>South Georgia</t>
  </si>
  <si>
    <t>VU</t>
  </si>
  <si>
    <t>Grenada</t>
  </si>
  <si>
    <t>NZ</t>
  </si>
  <si>
    <t>Philippines</t>
  </si>
  <si>
    <t>RO</t>
  </si>
  <si>
    <t>Cook Islands</t>
  </si>
  <si>
    <t>DM</t>
  </si>
  <si>
    <t>Guyana</t>
  </si>
  <si>
    <t>MT</t>
  </si>
  <si>
    <t>Lesotho</t>
  </si>
  <si>
    <t>VG</t>
  </si>
  <si>
    <t>Somalia</t>
  </si>
  <si>
    <t>FR</t>
  </si>
  <si>
    <t>Lebanon</t>
  </si>
  <si>
    <t>LA</t>
  </si>
  <si>
    <t>Greece</t>
  </si>
  <si>
    <t>TJ</t>
  </si>
  <si>
    <t>Samoa</t>
  </si>
  <si>
    <t>GN</t>
  </si>
  <si>
    <t>Estonia</t>
  </si>
  <si>
    <t>NG</t>
  </si>
  <si>
    <t>Argentina</t>
  </si>
  <si>
    <t>CO</t>
  </si>
  <si>
    <t>Namibia</t>
  </si>
  <si>
    <t>TC</t>
  </si>
  <si>
    <t>Suriname</t>
  </si>
  <si>
    <t>CK</t>
  </si>
  <si>
    <t>Algeria</t>
  </si>
  <si>
    <t>NE</t>
  </si>
  <si>
    <t>Portugal</t>
  </si>
  <si>
    <t>VE</t>
  </si>
  <si>
    <t>Serbia</t>
  </si>
  <si>
    <t>KP</t>
  </si>
  <si>
    <t>France</t>
  </si>
  <si>
    <t>ZM</t>
  </si>
  <si>
    <t>Tonga</t>
  </si>
  <si>
    <t>HU</t>
  </si>
  <si>
    <t>Jamaica</t>
  </si>
  <si>
    <t>JP</t>
  </si>
  <si>
    <t>South Korea</t>
  </si>
  <si>
    <t>ML</t>
  </si>
  <si>
    <t>Egypt</t>
  </si>
  <si>
    <t>GQ</t>
  </si>
  <si>
    <t>American Samoa</t>
  </si>
  <si>
    <t>TD</t>
  </si>
  <si>
    <t>Cameroon</t>
  </si>
  <si>
    <t>FI</t>
  </si>
  <si>
    <t>Gibraltar</t>
  </si>
  <si>
    <t>PH</t>
  </si>
  <si>
    <t>Bhutan</t>
  </si>
  <si>
    <t>BJ</t>
  </si>
  <si>
    <t>Falklands</t>
  </si>
  <si>
    <t>KR</t>
  </si>
  <si>
    <t>Yemen</t>
  </si>
  <si>
    <t>NO</t>
  </si>
  <si>
    <t>Latvia</t>
  </si>
  <si>
    <t>BM</t>
  </si>
  <si>
    <t>Togo</t>
  </si>
  <si>
    <t>YU</t>
  </si>
  <si>
    <t>Albania</t>
  </si>
  <si>
    <t>MG</t>
  </si>
  <si>
    <t>Kiribati</t>
  </si>
  <si>
    <t>ST</t>
  </si>
  <si>
    <t>Hungary</t>
  </si>
  <si>
    <t>HT</t>
  </si>
  <si>
    <t>Bulgaria</t>
  </si>
  <si>
    <t>AM</t>
  </si>
  <si>
    <t>Gabon</t>
  </si>
  <si>
    <t>ZA</t>
  </si>
  <si>
    <t>Nigeria</t>
  </si>
  <si>
    <t>BZ</t>
  </si>
  <si>
    <t>Barbados</t>
  </si>
  <si>
    <t>SO</t>
  </si>
  <si>
    <t>Montenegro</t>
  </si>
  <si>
    <t>MD</t>
  </si>
  <si>
    <t>Kyrgyzstan</t>
  </si>
  <si>
    <t>CC</t>
  </si>
  <si>
    <t>Tajikistan</t>
  </si>
  <si>
    <t>BG</t>
  </si>
  <si>
    <t>Western Sahara</t>
  </si>
  <si>
    <t>JM</t>
  </si>
  <si>
    <t>Uzbekistan</t>
  </si>
  <si>
    <t>CY</t>
  </si>
  <si>
    <t>Nicaragua</t>
  </si>
  <si>
    <t>PR</t>
  </si>
  <si>
    <t>Bolivia</t>
  </si>
  <si>
    <t>EH</t>
  </si>
  <si>
    <t>Romania</t>
  </si>
  <si>
    <t>NI</t>
  </si>
  <si>
    <t>Slovenia</t>
  </si>
  <si>
    <t>TK</t>
  </si>
  <si>
    <t>Seychelles</t>
  </si>
  <si>
    <t>CF</t>
  </si>
  <si>
    <t>Puerto Rico</t>
  </si>
  <si>
    <t>MO</t>
  </si>
  <si>
    <t>Cyprus</t>
  </si>
  <si>
    <t>SE</t>
  </si>
  <si>
    <t>Ghana</t>
  </si>
  <si>
    <t>KN</t>
  </si>
  <si>
    <t>Pakistan</t>
  </si>
  <si>
    <t>GB</t>
  </si>
  <si>
    <t>RÃ©union</t>
  </si>
  <si>
    <t>BH</t>
  </si>
  <si>
    <t>Croatia</t>
  </si>
  <si>
    <t>BT</t>
  </si>
  <si>
    <t>Venezuela</t>
  </si>
  <si>
    <t>AW</t>
  </si>
  <si>
    <t>Antarctica</t>
  </si>
  <si>
    <t>PN</t>
  </si>
  <si>
    <t>Colombia</t>
  </si>
  <si>
    <t>LI</t>
  </si>
  <si>
    <t>Singapore</t>
  </si>
  <si>
    <t>HN</t>
  </si>
  <si>
    <t>Tanzania</t>
  </si>
  <si>
    <t>UY</t>
  </si>
  <si>
    <t>Iran</t>
  </si>
  <si>
    <t>BS</t>
  </si>
  <si>
    <t>Saudi Arabia</t>
  </si>
  <si>
    <t>QA</t>
  </si>
  <si>
    <t>El Salvador</t>
  </si>
  <si>
    <t>KH</t>
  </si>
  <si>
    <t>Malaysia</t>
  </si>
  <si>
    <t>BI</t>
  </si>
  <si>
    <t>Vietnam</t>
  </si>
  <si>
    <t>SK</t>
  </si>
  <si>
    <t>Norway</t>
  </si>
  <si>
    <t>HM</t>
  </si>
  <si>
    <t>Afghanistan</t>
  </si>
  <si>
    <t>EE</t>
  </si>
  <si>
    <t>Indonesia</t>
  </si>
  <si>
    <t>SL</t>
  </si>
  <si>
    <t>Morocco</t>
  </si>
  <si>
    <t>GM</t>
  </si>
  <si>
    <t>New Caledonia</t>
  </si>
  <si>
    <t>TH</t>
  </si>
  <si>
    <t>Nepal</t>
  </si>
  <si>
    <t>GA</t>
  </si>
  <si>
    <t>Belgium</t>
  </si>
  <si>
    <t>IE</t>
  </si>
  <si>
    <t>Eire</t>
  </si>
  <si>
    <t>SM</t>
  </si>
  <si>
    <t>CR</t>
  </si>
  <si>
    <t>Cambodia</t>
  </si>
  <si>
    <t>LS</t>
  </si>
  <si>
    <t>Timor-Leste</t>
  </si>
  <si>
    <t>MX</t>
  </si>
  <si>
    <t>Micronesia</t>
  </si>
  <si>
    <t>KM</t>
  </si>
  <si>
    <t>Jordan</t>
  </si>
  <si>
    <t>SD</t>
  </si>
  <si>
    <t>Poland</t>
  </si>
  <si>
    <t>SI</t>
  </si>
  <si>
    <t>Rwanda</t>
  </si>
  <si>
    <t>AD</t>
  </si>
  <si>
    <t>Botswana</t>
  </si>
  <si>
    <t>RW</t>
  </si>
  <si>
    <t>Fiji</t>
  </si>
  <si>
    <t>MQ</t>
  </si>
  <si>
    <t>Netherlands</t>
  </si>
  <si>
    <t>DK</t>
  </si>
  <si>
    <t>Ethiopia</t>
  </si>
  <si>
    <t>US</t>
  </si>
  <si>
    <t>Kuwait</t>
  </si>
  <si>
    <t>IT</t>
  </si>
  <si>
    <t>China</t>
  </si>
  <si>
    <t>GP</t>
  </si>
  <si>
    <t>Guam</t>
  </si>
  <si>
    <t>CI</t>
  </si>
  <si>
    <t>Mexico</t>
  </si>
  <si>
    <t>WS</t>
  </si>
  <si>
    <t>Andorra</t>
  </si>
  <si>
    <t>GY</t>
  </si>
  <si>
    <t>United Kingdom</t>
  </si>
  <si>
    <t>TG</t>
  </si>
  <si>
    <t>Australia</t>
  </si>
  <si>
    <t>NA</t>
  </si>
  <si>
    <t>CÃ´te d'Ivoire</t>
  </si>
  <si>
    <t>ZW</t>
  </si>
  <si>
    <t>Mali</t>
  </si>
  <si>
    <t>BF</t>
  </si>
  <si>
    <t>India</t>
  </si>
  <si>
    <t>TV</t>
  </si>
  <si>
    <t>Cuba</t>
  </si>
  <si>
    <t>CA</t>
  </si>
  <si>
    <t>Iceland</t>
  </si>
  <si>
    <t>ID</t>
  </si>
  <si>
    <t>Senegal</t>
  </si>
  <si>
    <t>BW</t>
  </si>
  <si>
    <t>Sweden</t>
  </si>
  <si>
    <t>TO</t>
  </si>
  <si>
    <t>Vanuatu</t>
  </si>
  <si>
    <t>HK</t>
  </si>
  <si>
    <t>Bangladesh</t>
  </si>
  <si>
    <t>KZ</t>
  </si>
  <si>
    <t>Madagascar</t>
  </si>
  <si>
    <t>CN</t>
  </si>
  <si>
    <t>French Guiana</t>
  </si>
  <si>
    <t>CH</t>
  </si>
  <si>
    <t>Japan</t>
  </si>
  <si>
    <t>FK</t>
  </si>
  <si>
    <t>Eritrea</t>
  </si>
  <si>
    <t>CX</t>
  </si>
  <si>
    <t>Mozambique</t>
  </si>
  <si>
    <t>AT</t>
  </si>
  <si>
    <t>Bahamas</t>
  </si>
  <si>
    <t>GT</t>
  </si>
  <si>
    <t>Sierra Leone</t>
  </si>
  <si>
    <t>GW</t>
  </si>
  <si>
    <t>Taiwan</t>
  </si>
  <si>
    <t>PT</t>
  </si>
  <si>
    <t>Martinique</t>
  </si>
  <si>
    <t>GR</t>
  </si>
  <si>
    <t>Zimbabwe</t>
  </si>
  <si>
    <t>LT</t>
  </si>
  <si>
    <t>Brazil</t>
  </si>
  <si>
    <t>PF</t>
  </si>
  <si>
    <t>Syria</t>
  </si>
  <si>
    <t>VN</t>
  </si>
  <si>
    <t>Gambia</t>
  </si>
  <si>
    <t>AE</t>
  </si>
  <si>
    <t>Belarus</t>
  </si>
  <si>
    <t>TW</t>
  </si>
  <si>
    <t>South Africa</t>
  </si>
  <si>
    <t>KE</t>
  </si>
  <si>
    <t>Trinidad</t>
  </si>
  <si>
    <t>CL</t>
  </si>
  <si>
    <t>Guinea-Bissau</t>
  </si>
  <si>
    <t>NL</t>
  </si>
  <si>
    <t>Angola</t>
  </si>
  <si>
    <t>MC</t>
  </si>
  <si>
    <t>Peru</t>
  </si>
  <si>
    <t>KI</t>
  </si>
  <si>
    <t>Saint Lucia</t>
  </si>
  <si>
    <t>SC</t>
  </si>
  <si>
    <t>Spain</t>
  </si>
  <si>
    <t>BR</t>
  </si>
  <si>
    <t>Lithuania</t>
  </si>
  <si>
    <t>OM</t>
  </si>
  <si>
    <t>Sri Lanka</t>
  </si>
  <si>
    <t>UZ</t>
  </si>
  <si>
    <t>Ukraine</t>
  </si>
  <si>
    <t>SJ</t>
  </si>
  <si>
    <t>Nauru</t>
  </si>
  <si>
    <t>NU</t>
  </si>
  <si>
    <t>Niue</t>
  </si>
  <si>
    <t>BD</t>
  </si>
  <si>
    <t>Pitcairn</t>
  </si>
  <si>
    <t>UM</t>
  </si>
  <si>
    <t>Guadeloupe</t>
  </si>
  <si>
    <t>DE</t>
  </si>
  <si>
    <t>Burkina Faso</t>
  </si>
  <si>
    <t>SN</t>
  </si>
  <si>
    <t>Costa Rica</t>
  </si>
  <si>
    <t>TM</t>
  </si>
  <si>
    <t>Switzerland</t>
  </si>
  <si>
    <t>SY</t>
  </si>
  <si>
    <t>Hong Kong</t>
  </si>
  <si>
    <t>RU</t>
  </si>
  <si>
    <t>Georgia</t>
  </si>
  <si>
    <t>UA</t>
  </si>
  <si>
    <t>Guernsey</t>
  </si>
  <si>
    <t>UG</t>
  </si>
  <si>
    <t>Qatar</t>
  </si>
  <si>
    <t>MR</t>
  </si>
  <si>
    <t>North Korea</t>
  </si>
  <si>
    <t>TZ</t>
  </si>
  <si>
    <t>Burundi</t>
  </si>
  <si>
    <t>DO</t>
  </si>
  <si>
    <t>New Zealand</t>
  </si>
  <si>
    <t>MN</t>
  </si>
  <si>
    <t>Palau</t>
  </si>
  <si>
    <t>PK</t>
  </si>
  <si>
    <t>Chile</t>
  </si>
  <si>
    <t>IQ</t>
  </si>
  <si>
    <t>Turkey</t>
  </si>
  <si>
    <t>AI</t>
  </si>
  <si>
    <t>Anguilla</t>
  </si>
  <si>
    <t>WF</t>
  </si>
  <si>
    <t>Russia</t>
  </si>
  <si>
    <t>BA</t>
  </si>
  <si>
    <t>Ecuador</t>
  </si>
  <si>
    <t>BY</t>
  </si>
  <si>
    <t>Monaco</t>
  </si>
  <si>
    <t>MH</t>
  </si>
  <si>
    <t>Myanmar</t>
  </si>
  <si>
    <t>LC</t>
  </si>
  <si>
    <t>Greenland</t>
  </si>
  <si>
    <t>MW</t>
  </si>
  <si>
    <t>Niger</t>
  </si>
  <si>
    <t>SH</t>
  </si>
  <si>
    <t>Malvinas</t>
  </si>
  <si>
    <t>GE</t>
  </si>
  <si>
    <t>Mayotte</t>
  </si>
  <si>
    <t>PG</t>
  </si>
  <si>
    <t>Mongolia</t>
  </si>
  <si>
    <t>MZ</t>
  </si>
  <si>
    <t>cantidad de ventas únicas</t>
  </si>
  <si>
    <t>Bono por registro</t>
  </si>
  <si>
    <t>IDinterno</t>
  </si>
  <si>
    <t>Paises</t>
  </si>
  <si>
    <t>CategoriaNombre</t>
  </si>
  <si>
    <t>ModifyYear</t>
  </si>
  <si>
    <t>NombreCompleto</t>
  </si>
  <si>
    <t>Ciudad</t>
  </si>
  <si>
    <t xml:space="preserve"> Ciudad_Direccion</t>
  </si>
  <si>
    <t>NombreProducto</t>
  </si>
  <si>
    <t>PrecioUnitario</t>
  </si>
  <si>
    <t xml:space="preserve"> TotalPrice_SinDescuento</t>
  </si>
  <si>
    <t>VentaFinal</t>
  </si>
  <si>
    <t>Null_percentage</t>
  </si>
  <si>
    <t>Remove_flags</t>
  </si>
  <si>
    <t>Total de productos únicos.</t>
  </si>
  <si>
    <t>Total de clientes únicos.</t>
  </si>
  <si>
    <t>Total de ventas (VentasFinal).</t>
  </si>
  <si>
    <t>Ticket promedio (Total ventas / Clientes únicos).</t>
  </si>
  <si>
    <t>Productos con "Beef"</t>
  </si>
  <si>
    <t>Productos con "Soup"</t>
  </si>
  <si>
    <t>Row Labels</t>
  </si>
  <si>
    <t>Grand Total</t>
  </si>
  <si>
    <t>Sum of VentaFinal</t>
  </si>
  <si>
    <t>Count of CustomerID</t>
  </si>
  <si>
    <t>Top 10 de ciudades con la mayor cantidad de clientes</t>
  </si>
  <si>
    <t xml:space="preserve"> Total de ventas ($) por vendedor</t>
  </si>
  <si>
    <t>la evolución de las ventas por mes</t>
  </si>
  <si>
    <t>ene</t>
  </si>
  <si>
    <t>feb</t>
  </si>
  <si>
    <t>mar</t>
  </si>
  <si>
    <t>abr</t>
  </si>
  <si>
    <t>may</t>
  </si>
  <si>
    <t>Categoria</t>
  </si>
  <si>
    <t> Ventas por Categoría de producto</t>
  </si>
  <si>
    <t>Etiquetas de fila</t>
  </si>
  <si>
    <t>Total general</t>
  </si>
  <si>
    <t>Suma de VentaFinal</t>
  </si>
  <si>
    <t> Top 5 de productos más vendidos.</t>
  </si>
  <si>
    <t>Suma de Quantity</t>
  </si>
  <si>
    <t>Tiempo de vida útil promedio de los productos</t>
  </si>
  <si>
    <t>Promedio de VitalityDays</t>
  </si>
  <si>
    <t>Column Labels</t>
  </si>
  <si>
    <t>Distribución de clientes por país/ciudad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</si>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</sst>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* #,##0.00_ ;_ &quot;$&quot;* \-#,##0.00_ ;_ &quot;$&quot;* &quot;-&quot;??_ ;_ @_ 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_ [$$-300A]* #,##0.00_ ;_ [$$-300A]* \-#,##0.00_ ;_ [$$-300A]* &quot;-&quot;_ ;_ @_ "/>
    <numFmt numFmtId="168" formatCode="dd/mm/yy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ptos"/>
    </font>
    <font>
      <sz val="10"/>
      <color rgb="FFF8F8F2"/>
      <name val="Arial Unicode MS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2" fontId="0" fillId="0" borderId="0" xfId="0" applyNumberFormat="1"/>
    <xf numFmtId="165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1" fontId="0" fillId="0" borderId="5" xfId="0" applyNumberFormat="1" applyBorder="1"/>
    <xf numFmtId="49" fontId="0" fillId="0" borderId="1" xfId="0" applyNumberFormat="1" applyBorder="1"/>
    <xf numFmtId="49" fontId="0" fillId="0" borderId="6" xfId="0" applyNumberFormat="1" applyBorder="1"/>
    <xf numFmtId="1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0" fontId="0" fillId="0" borderId="1" xfId="0" applyBorder="1"/>
    <xf numFmtId="1" fontId="0" fillId="0" borderId="1" xfId="0" applyNumberFormat="1" applyBorder="1"/>
    <xf numFmtId="1" fontId="0" fillId="0" borderId="6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4" fontId="0" fillId="0" borderId="1" xfId="0" applyNumberFormat="1" applyBorder="1"/>
    <xf numFmtId="0" fontId="3" fillId="4" borderId="1" xfId="0" applyFont="1" applyFill="1" applyBorder="1"/>
    <xf numFmtId="0" fontId="0" fillId="0" borderId="8" xfId="0" applyBorder="1"/>
    <xf numFmtId="14" fontId="0" fillId="0" borderId="8" xfId="0" applyNumberFormat="1" applyBorder="1"/>
    <xf numFmtId="1" fontId="0" fillId="0" borderId="4" xfId="0" applyNumberForma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166" fontId="0" fillId="0" borderId="0" xfId="0" applyNumberFormat="1"/>
    <xf numFmtId="49" fontId="2" fillId="2" borderId="1" xfId="0" applyNumberFormat="1" applyFont="1" applyFill="1" applyBorder="1"/>
    <xf numFmtId="167" fontId="0" fillId="0" borderId="1" xfId="0" applyNumberFormat="1" applyBorder="1"/>
    <xf numFmtId="167" fontId="0" fillId="0" borderId="8" xfId="0" applyNumberFormat="1" applyBorder="1"/>
    <xf numFmtId="165" fontId="0" fillId="0" borderId="1" xfId="1" applyNumberFormat="1" applyFont="1" applyBorder="1"/>
    <xf numFmtId="165" fontId="0" fillId="0" borderId="1" xfId="0" applyNumberFormat="1" applyBorder="1"/>
    <xf numFmtId="10" fontId="0" fillId="0" borderId="1" xfId="1" applyNumberFormat="1" applyFont="1" applyBorder="1"/>
    <xf numFmtId="0" fontId="4" fillId="0" borderId="0" xfId="0" applyFont="1" applyAlignment="1">
      <alignment vertical="center"/>
    </xf>
    <xf numFmtId="9" fontId="4" fillId="5" borderId="0" xfId="1" applyFont="1" applyFill="1" applyAlignment="1">
      <alignment vertical="center"/>
    </xf>
    <xf numFmtId="9" fontId="0" fillId="0" borderId="1" xfId="1" applyFont="1" applyBorder="1"/>
    <xf numFmtId="0" fontId="0" fillId="3" borderId="1" xfId="0" applyFill="1" applyBorder="1"/>
    <xf numFmtId="2" fontId="0" fillId="3" borderId="1" xfId="0" applyNumberFormat="1" applyFill="1" applyBorder="1"/>
    <xf numFmtId="1" fontId="0" fillId="3" borderId="1" xfId="0" applyNumberFormat="1" applyFill="1" applyBorder="1"/>
    <xf numFmtId="1" fontId="0" fillId="6" borderId="1" xfId="0" applyNumberFormat="1" applyFill="1" applyBorder="1"/>
    <xf numFmtId="0" fontId="0" fillId="6" borderId="1" xfId="0" applyFill="1" applyBorder="1"/>
    <xf numFmtId="10" fontId="0" fillId="6" borderId="1" xfId="1" applyNumberFormat="1" applyFont="1" applyFill="1" applyBorder="1"/>
    <xf numFmtId="165" fontId="0" fillId="6" borderId="1" xfId="1" applyNumberFormat="1" applyFont="1" applyFill="1" applyBorder="1"/>
    <xf numFmtId="165" fontId="0" fillId="6" borderId="1" xfId="0" applyNumberFormat="1" applyFill="1" applyBorder="1"/>
    <xf numFmtId="14" fontId="0" fillId="6" borderId="1" xfId="0" applyNumberFormat="1" applyFill="1" applyBorder="1"/>
    <xf numFmtId="49" fontId="0" fillId="6" borderId="1" xfId="0" applyNumberFormat="1" applyFill="1" applyBorder="1"/>
    <xf numFmtId="9" fontId="0" fillId="6" borderId="1" xfId="1" applyFont="1" applyFill="1" applyBorder="1"/>
    <xf numFmtId="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pivotButton="1" applyNumberFormat="1" applyBorder="1"/>
    <xf numFmtId="0" fontId="0" fillId="0" borderId="0" xfId="0" pivotButton="1"/>
    <xf numFmtId="0" fontId="0" fillId="0" borderId="0" xfId="0" applyAlignment="1">
      <alignment horizontal="left"/>
    </xf>
    <xf numFmtId="168" fontId="0" fillId="0" borderId="1" xfId="0" applyNumberFormat="1" applyBorder="1"/>
    <xf numFmtId="49" fontId="0" fillId="0" borderId="13" xfId="0" applyNumberFormat="1" applyBorder="1"/>
    <xf numFmtId="164" fontId="0" fillId="0" borderId="0" xfId="0" applyNumberFormat="1"/>
    <xf numFmtId="168" fontId="0" fillId="0" borderId="0" xfId="0" applyNumberFormat="1"/>
    <xf numFmtId="1" fontId="0" fillId="0" borderId="0" xfId="0" applyNumberFormat="1"/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0" fillId="0" borderId="0" xfId="0" applyNumberFormat="1"/>
    <xf numFmtId="49" fontId="2" fillId="2" borderId="14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56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 [$$-300A]* #,##0.00_ ;_ [$$-300A]* \-#,##0.00_ ;_ [$$-300A]* &quot;-&quot;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FF66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4" formatCode="d/m/yyyy\ h:mm"/>
    </dxf>
    <dxf>
      <numFmt numFmtId="168" formatCode="dd/mm/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64" formatCode="_ &quot;$&quot;* #,##0.00_ ;_ &quot;$&quot;* \-#,##0.00_ ;_ &quot;$&quot;* &quot;-&quot;??_ ;_ @_ "/>
    </dxf>
    <dxf>
      <numFmt numFmtId="165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:mm"/>
    </dxf>
    <dxf>
      <numFmt numFmtId="27" formatCode="dd/mm/yyyy\ h:m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:mm"/>
    </dxf>
    <dxf>
      <numFmt numFmtId="27" formatCode="dd/mm/yyyy\ h:m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:mm"/>
    </dxf>
    <dxf>
      <numFmt numFmtId="27" formatCode="dd/mm/yyyy\ h:m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ventas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y Gráficos'!$B$3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y Gráficos'!$A$4:$A$27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'Tablas Dinámicas y Gráficos'!$B$4:$B$27</c:f>
              <c:numCache>
                <c:formatCode>_-[$$-409]* #,##0.00_ ;_-[$$-409]* \-#,##0.00\ ;_-[$$-409]* "-"??_ ;_-@_ </c:formatCode>
                <c:ptCount val="23"/>
                <c:pt idx="0">
                  <c:v>300490.37859999988</c:v>
                </c:pt>
                <c:pt idx="1">
                  <c:v>286487.07750000001</c:v>
                </c:pt>
                <c:pt idx="2">
                  <c:v>345412.09349999996</c:v>
                </c:pt>
                <c:pt idx="3">
                  <c:v>232911.23590000003</c:v>
                </c:pt>
                <c:pt idx="4">
                  <c:v>331164.95330000005</c:v>
                </c:pt>
                <c:pt idx="5">
                  <c:v>166111.75049999997</c:v>
                </c:pt>
                <c:pt idx="6">
                  <c:v>301792.24010000017</c:v>
                </c:pt>
                <c:pt idx="7">
                  <c:v>263697.36206000001</c:v>
                </c:pt>
                <c:pt idx="8">
                  <c:v>237901.68900000001</c:v>
                </c:pt>
                <c:pt idx="9">
                  <c:v>221780.73599999995</c:v>
                </c:pt>
                <c:pt idx="10">
                  <c:v>200733.99689999997</c:v>
                </c:pt>
                <c:pt idx="11">
                  <c:v>375708.20569999999</c:v>
                </c:pt>
                <c:pt idx="12">
                  <c:v>216163.35110000003</c:v>
                </c:pt>
                <c:pt idx="13">
                  <c:v>201549.91510000004</c:v>
                </c:pt>
                <c:pt idx="14">
                  <c:v>298075.77129999996</c:v>
                </c:pt>
                <c:pt idx="15">
                  <c:v>265215.28381999995</c:v>
                </c:pt>
                <c:pt idx="16">
                  <c:v>251190.87319999994</c:v>
                </c:pt>
                <c:pt idx="17">
                  <c:v>262872.08939999994</c:v>
                </c:pt>
                <c:pt idx="18">
                  <c:v>243436.36829999994</c:v>
                </c:pt>
                <c:pt idx="19">
                  <c:v>315640.25649999996</c:v>
                </c:pt>
                <c:pt idx="20">
                  <c:v>245469.06620000006</c:v>
                </c:pt>
                <c:pt idx="21">
                  <c:v>336116.49110000016</c:v>
                </c:pt>
                <c:pt idx="22">
                  <c:v>224593.4062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5DE-BD9A-083B96AEA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17087"/>
        <c:axId val="837623327"/>
      </c:barChart>
      <c:catAx>
        <c:axId val="8376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23327"/>
        <c:crosses val="autoZero"/>
        <c:auto val="1"/>
        <c:lblAlgn val="ctr"/>
        <c:lblOffset val="100"/>
        <c:noMultiLvlLbl val="0"/>
      </c:catAx>
      <c:valAx>
        <c:axId val="83762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Ciudades mayor cantidad de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 y Gráficos'!$B$32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y Gráficos'!$A$33:$A$44</c:f>
              <c:strCache>
                <c:ptCount val="11"/>
                <c:pt idx="0">
                  <c:v>Tulsa</c:v>
                </c:pt>
                <c:pt idx="1">
                  <c:v>New York</c:v>
                </c:pt>
                <c:pt idx="2">
                  <c:v>Fort Wayne</c:v>
                </c:pt>
                <c:pt idx="3">
                  <c:v>Charlotte</c:v>
                </c:pt>
                <c:pt idx="4">
                  <c:v>Miami</c:v>
                </c:pt>
                <c:pt idx="5">
                  <c:v>Tampa</c:v>
                </c:pt>
                <c:pt idx="6">
                  <c:v>Bakersfield</c:v>
                </c:pt>
                <c:pt idx="7">
                  <c:v>Rochester</c:v>
                </c:pt>
                <c:pt idx="8">
                  <c:v>Mobile</c:v>
                </c:pt>
                <c:pt idx="9">
                  <c:v>Lincoln</c:v>
                </c:pt>
                <c:pt idx="10">
                  <c:v>Columbus</c:v>
                </c:pt>
              </c:strCache>
            </c:strRef>
          </c:cat>
          <c:val>
            <c:numRef>
              <c:f>'Tablas Dinámicas y Gráficos'!$B$33:$B$44</c:f>
              <c:numCache>
                <c:formatCode>0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F-43C3-908E-1048B4801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0537183"/>
        <c:axId val="840529279"/>
      </c:barChart>
      <c:catAx>
        <c:axId val="84053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29279"/>
        <c:crosses val="autoZero"/>
        <c:auto val="1"/>
        <c:lblAlgn val="ctr"/>
        <c:lblOffset val="100"/>
        <c:noMultiLvlLbl val="0"/>
      </c:catAx>
      <c:valAx>
        <c:axId val="84052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3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ventas por</a:t>
            </a:r>
            <a:r>
              <a:rPr lang="en-US" baseline="0"/>
              <a:t> 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 y Gráficos'!$B$50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 y Gráficos'!$A$51:$A$56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'Tablas Dinámicas y Gráficos'!$B$51:$B$56</c:f>
              <c:numCache>
                <c:formatCode>_-[$$-409]* #,##0.00_ ;_-[$$-409]* \-#,##0.00\ ;_-[$$-409]* "-"??_ ;_-@_ </c:formatCode>
                <c:ptCount val="5"/>
                <c:pt idx="0">
                  <c:v>1423316.6779999996</c:v>
                </c:pt>
                <c:pt idx="1">
                  <c:v>1364756.7591999995</c:v>
                </c:pt>
                <c:pt idx="2">
                  <c:v>1408775.0946999998</c:v>
                </c:pt>
                <c:pt idx="3">
                  <c:v>1475046.9643799996</c:v>
                </c:pt>
                <c:pt idx="4">
                  <c:v>452619.09499999991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5-4425-A38F-FFFE744DC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539776"/>
        <c:axId val="2033537280"/>
      </c:lineChart>
      <c:catAx>
        <c:axId val="20335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37280"/>
        <c:crosses val="autoZero"/>
        <c:auto val="1"/>
        <c:lblAlgn val="ctr"/>
        <c:lblOffset val="100"/>
        <c:noMultiLvlLbl val="0"/>
      </c:catAx>
      <c:valAx>
        <c:axId val="20335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Ventas</a:t>
            </a:r>
            <a:r>
              <a:rPr lang="es-EC" baseline="0"/>
              <a:t> por Categoria de producto.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y Gráficos'!$B$68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y Gráficos'!$A$69:$A$80</c:f>
              <c:strCache>
                <c:ptCount val="11"/>
                <c:pt idx="0">
                  <c:v>Beverages</c:v>
                </c:pt>
                <c:pt idx="1">
                  <c:v>Cereals</c:v>
                </c:pt>
                <c:pt idx="2">
                  <c:v>Confections</c:v>
                </c:pt>
                <c:pt idx="3">
                  <c:v>Dairy</c:v>
                </c:pt>
                <c:pt idx="4">
                  <c:v>Grain</c:v>
                </c:pt>
                <c:pt idx="5">
                  <c:v>Meat</c:v>
                </c:pt>
                <c:pt idx="6">
                  <c:v>Poultry</c:v>
                </c:pt>
                <c:pt idx="7">
                  <c:v>Produce</c:v>
                </c:pt>
                <c:pt idx="8">
                  <c:v>Seafood</c:v>
                </c:pt>
                <c:pt idx="9">
                  <c:v>Shell fish</c:v>
                </c:pt>
                <c:pt idx="10">
                  <c:v>Snails</c:v>
                </c:pt>
              </c:strCache>
            </c:strRef>
          </c:cat>
          <c:val>
            <c:numRef>
              <c:f>'Tablas Dinámicas y Gráficos'!$B$69:$B$80</c:f>
              <c:numCache>
                <c:formatCode>_ "$"* #,##0.00_ ;_ "$"* \-#,##0.00_ ;_ "$"* "-"??_ ;_ @_ </c:formatCode>
                <c:ptCount val="11"/>
                <c:pt idx="0">
                  <c:v>608097.68239999993</c:v>
                </c:pt>
                <c:pt idx="1">
                  <c:v>520030.60239999997</c:v>
                </c:pt>
                <c:pt idx="2">
                  <c:v>699178.41889999993</c:v>
                </c:pt>
                <c:pt idx="3">
                  <c:v>575469.43117999996</c:v>
                </c:pt>
                <c:pt idx="4">
                  <c:v>541160.28650000005</c:v>
                </c:pt>
                <c:pt idx="5">
                  <c:v>729763.96270000003</c:v>
                </c:pt>
                <c:pt idx="6">
                  <c:v>427139.88169999979</c:v>
                </c:pt>
                <c:pt idx="7">
                  <c:v>478543.4150000001</c:v>
                </c:pt>
                <c:pt idx="8">
                  <c:v>499450.56630000006</c:v>
                </c:pt>
                <c:pt idx="9">
                  <c:v>487982.65130000003</c:v>
                </c:pt>
                <c:pt idx="10">
                  <c:v>557697.69289999991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4-4233-A804-7A502B865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210416"/>
        <c:axId val="1389170960"/>
      </c:barChart>
      <c:catAx>
        <c:axId val="139621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170960"/>
        <c:crosses val="autoZero"/>
        <c:auto val="1"/>
        <c:lblAlgn val="ctr"/>
        <c:lblOffset val="100"/>
        <c:noMultiLvlLbl val="0"/>
      </c:catAx>
      <c:valAx>
        <c:axId val="13891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2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Top 5 de productos más vendidos.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 y Gráficos'!$B$87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65-43F3-8B4B-C4F84EEF03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65-43F3-8B4B-C4F84EEF03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65-43F3-8B4B-C4F84EEF03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65-43F3-8B4B-C4F84EEF03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65-43F3-8B4B-C4F84EEF03E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 y Gráficos'!$A$88:$A$93</c:f>
              <c:strCache>
                <c:ptCount val="5"/>
                <c:pt idx="0">
                  <c:v>Lemonade - Natural, 591 Ml</c:v>
                </c:pt>
                <c:pt idx="1">
                  <c:v>Bandage - Fexible 1x3</c:v>
                </c:pt>
                <c:pt idx="2">
                  <c:v>Milk - 2%</c:v>
                </c:pt>
                <c:pt idx="3">
                  <c:v>Jagermeister</c:v>
                </c:pt>
                <c:pt idx="4">
                  <c:v>Vaccum Bag 10x13</c:v>
                </c:pt>
              </c:strCache>
            </c:strRef>
          </c:cat>
          <c:val>
            <c:numRef>
              <c:f>'Tablas Dinámicas y Gráficos'!$B$88:$B$93</c:f>
              <c:numCache>
                <c:formatCode>0</c:formatCode>
                <c:ptCount val="5"/>
                <c:pt idx="0">
                  <c:v>60</c:v>
                </c:pt>
                <c:pt idx="1">
                  <c:v>59</c:v>
                </c:pt>
                <c:pt idx="2">
                  <c:v>56</c:v>
                </c:pt>
                <c:pt idx="3">
                  <c:v>54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D-4EAE-BB48-839B1580D0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Vida</a:t>
            </a:r>
            <a:r>
              <a:rPr lang="es-EC" baseline="0"/>
              <a:t> útil promedio por categoria.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y Gráficos'!$B$103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y Gráficos'!$A$104:$A$115</c:f>
              <c:strCache>
                <c:ptCount val="11"/>
                <c:pt idx="0">
                  <c:v>Beverages</c:v>
                </c:pt>
                <c:pt idx="1">
                  <c:v>Cereals</c:v>
                </c:pt>
                <c:pt idx="2">
                  <c:v>Confections</c:v>
                </c:pt>
                <c:pt idx="3">
                  <c:v>Dairy</c:v>
                </c:pt>
                <c:pt idx="4">
                  <c:v>Grain</c:v>
                </c:pt>
                <c:pt idx="5">
                  <c:v>Meat</c:v>
                </c:pt>
                <c:pt idx="6">
                  <c:v>Poultry</c:v>
                </c:pt>
                <c:pt idx="7">
                  <c:v>Produce</c:v>
                </c:pt>
                <c:pt idx="8">
                  <c:v>Seafood</c:v>
                </c:pt>
                <c:pt idx="9">
                  <c:v>Shell fish</c:v>
                </c:pt>
                <c:pt idx="10">
                  <c:v>Snails</c:v>
                </c:pt>
              </c:strCache>
            </c:strRef>
          </c:cat>
          <c:val>
            <c:numRef>
              <c:f>'Tablas Dinámicas y Gráficos'!$B$104:$B$115</c:f>
              <c:numCache>
                <c:formatCode>0</c:formatCode>
                <c:ptCount val="11"/>
                <c:pt idx="0">
                  <c:v>185.78947368421052</c:v>
                </c:pt>
                <c:pt idx="1">
                  <c:v>243.33333333333334</c:v>
                </c:pt>
                <c:pt idx="2">
                  <c:v>194.73684210526315</c:v>
                </c:pt>
                <c:pt idx="3">
                  <c:v>177.14285714285714</c:v>
                </c:pt>
                <c:pt idx="4">
                  <c:v>371.07142857142856</c:v>
                </c:pt>
                <c:pt idx="5">
                  <c:v>225.6</c:v>
                </c:pt>
                <c:pt idx="6">
                  <c:v>280.42553191489361</c:v>
                </c:pt>
                <c:pt idx="7">
                  <c:v>310.46511627906978</c:v>
                </c:pt>
                <c:pt idx="8">
                  <c:v>394.44444444444446</c:v>
                </c:pt>
                <c:pt idx="9">
                  <c:v>252.77777777777777</c:v>
                </c:pt>
                <c:pt idx="10">
                  <c:v>293.24324324324323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8-4428-966C-8B92A9014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625327"/>
        <c:axId val="1670695344"/>
      </c:barChart>
      <c:catAx>
        <c:axId val="54862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95344"/>
        <c:crosses val="autoZero"/>
        <c:auto val="1"/>
        <c:lblAlgn val="ctr"/>
        <c:lblOffset val="100"/>
        <c:noMultiLvlLbl val="0"/>
      </c:catAx>
      <c:valAx>
        <c:axId val="16706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2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[Semana2_Grupo5.xlsx]Tablas Dinámicas y Gráficos!PivotTable5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 y Gráficos'!$B$123:$B$124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y Gráficos'!$A$125:$A$221</c:f>
              <c:strCache>
                <c:ptCount val="96"/>
                <c:pt idx="0">
                  <c:v>Tulsa</c:v>
                </c:pt>
                <c:pt idx="1">
                  <c:v>New York</c:v>
                </c:pt>
                <c:pt idx="2">
                  <c:v>Miami</c:v>
                </c:pt>
                <c:pt idx="3">
                  <c:v>Charlotte</c:v>
                </c:pt>
                <c:pt idx="4">
                  <c:v>Fort Wayne</c:v>
                </c:pt>
                <c:pt idx="5">
                  <c:v>Bakersfield</c:v>
                </c:pt>
                <c:pt idx="6">
                  <c:v>Tampa</c:v>
                </c:pt>
                <c:pt idx="7">
                  <c:v>Rochester</c:v>
                </c:pt>
                <c:pt idx="8">
                  <c:v>Lincoln</c:v>
                </c:pt>
                <c:pt idx="9">
                  <c:v>Columbus</c:v>
                </c:pt>
                <c:pt idx="10">
                  <c:v>Mobile</c:v>
                </c:pt>
                <c:pt idx="11">
                  <c:v>Corpus Christi</c:v>
                </c:pt>
                <c:pt idx="12">
                  <c:v>Long Beach</c:v>
                </c:pt>
                <c:pt idx="13">
                  <c:v>Colorado</c:v>
                </c:pt>
                <c:pt idx="14">
                  <c:v>Raleigh</c:v>
                </c:pt>
                <c:pt idx="15">
                  <c:v>St. Petersburg</c:v>
                </c:pt>
                <c:pt idx="16">
                  <c:v>Virginia Beach</c:v>
                </c:pt>
                <c:pt idx="17">
                  <c:v>Richmond</c:v>
                </c:pt>
                <c:pt idx="18">
                  <c:v>Boston</c:v>
                </c:pt>
                <c:pt idx="19">
                  <c:v>San Jose</c:v>
                </c:pt>
                <c:pt idx="20">
                  <c:v>Nashville</c:v>
                </c:pt>
                <c:pt idx="21">
                  <c:v>Buffalo</c:v>
                </c:pt>
                <c:pt idx="22">
                  <c:v>Detroit</c:v>
                </c:pt>
                <c:pt idx="23">
                  <c:v>Oakland</c:v>
                </c:pt>
                <c:pt idx="24">
                  <c:v>Des Moines</c:v>
                </c:pt>
                <c:pt idx="25">
                  <c:v>Memphis</c:v>
                </c:pt>
                <c:pt idx="26">
                  <c:v>Kansas</c:v>
                </c:pt>
                <c:pt idx="27">
                  <c:v>Yonkers</c:v>
                </c:pt>
                <c:pt idx="28">
                  <c:v>Louisville</c:v>
                </c:pt>
                <c:pt idx="29">
                  <c:v>St. Louis</c:v>
                </c:pt>
                <c:pt idx="30">
                  <c:v>Little Rock</c:v>
                </c:pt>
                <c:pt idx="31">
                  <c:v>Birmingham</c:v>
                </c:pt>
                <c:pt idx="32">
                  <c:v>Tacoma</c:v>
                </c:pt>
                <c:pt idx="33">
                  <c:v>Spokane</c:v>
                </c:pt>
                <c:pt idx="34">
                  <c:v>Honolulu</c:v>
                </c:pt>
                <c:pt idx="35">
                  <c:v>Phoenix</c:v>
                </c:pt>
                <c:pt idx="36">
                  <c:v>Minneapolis</c:v>
                </c:pt>
                <c:pt idx="37">
                  <c:v>Seattle</c:v>
                </c:pt>
                <c:pt idx="38">
                  <c:v>Albuquerque</c:v>
                </c:pt>
                <c:pt idx="39">
                  <c:v>Fort Worth</c:v>
                </c:pt>
                <c:pt idx="40">
                  <c:v>New Orleans</c:v>
                </c:pt>
                <c:pt idx="41">
                  <c:v>Newark</c:v>
                </c:pt>
                <c:pt idx="42">
                  <c:v>Denver</c:v>
                </c:pt>
                <c:pt idx="43">
                  <c:v>Dayton</c:v>
                </c:pt>
                <c:pt idx="44">
                  <c:v>Atlanta</c:v>
                </c:pt>
                <c:pt idx="45">
                  <c:v>Sacramento</c:v>
                </c:pt>
                <c:pt idx="46">
                  <c:v>Akron</c:v>
                </c:pt>
                <c:pt idx="47">
                  <c:v>Stockton</c:v>
                </c:pt>
                <c:pt idx="48">
                  <c:v>Madison</c:v>
                </c:pt>
                <c:pt idx="49">
                  <c:v>Pittsburgh</c:v>
                </c:pt>
                <c:pt idx="50">
                  <c:v>Aurora</c:v>
                </c:pt>
                <c:pt idx="51">
                  <c:v>San Antonio</c:v>
                </c:pt>
                <c:pt idx="52">
                  <c:v>Hialeah</c:v>
                </c:pt>
                <c:pt idx="53">
                  <c:v>St. Paul</c:v>
                </c:pt>
                <c:pt idx="54">
                  <c:v>Montgomery</c:v>
                </c:pt>
                <c:pt idx="55">
                  <c:v>Indianapolis</c:v>
                </c:pt>
                <c:pt idx="56">
                  <c:v>Portland</c:v>
                </c:pt>
                <c:pt idx="57">
                  <c:v>Shreveport</c:v>
                </c:pt>
                <c:pt idx="58">
                  <c:v>Mesa</c:v>
                </c:pt>
                <c:pt idx="59">
                  <c:v>El Paso</c:v>
                </c:pt>
                <c:pt idx="60">
                  <c:v>Oklahoma</c:v>
                </c:pt>
                <c:pt idx="61">
                  <c:v>Anchorage</c:v>
                </c:pt>
                <c:pt idx="62">
                  <c:v>Philadelphia</c:v>
                </c:pt>
                <c:pt idx="63">
                  <c:v>Tucson</c:v>
                </c:pt>
                <c:pt idx="64">
                  <c:v>Jersey</c:v>
                </c:pt>
                <c:pt idx="65">
                  <c:v>Norfolk</c:v>
                </c:pt>
                <c:pt idx="66">
                  <c:v>Las Vegas</c:v>
                </c:pt>
                <c:pt idx="67">
                  <c:v>Jackson</c:v>
                </c:pt>
                <c:pt idx="68">
                  <c:v>Cleveland</c:v>
                </c:pt>
                <c:pt idx="69">
                  <c:v>Jacksonville</c:v>
                </c:pt>
                <c:pt idx="70">
                  <c:v>Garland</c:v>
                </c:pt>
                <c:pt idx="71">
                  <c:v>Houston</c:v>
                </c:pt>
                <c:pt idx="72">
                  <c:v>Austin</c:v>
                </c:pt>
                <c:pt idx="73">
                  <c:v>Dallas</c:v>
                </c:pt>
                <c:pt idx="74">
                  <c:v>Fremont</c:v>
                </c:pt>
                <c:pt idx="75">
                  <c:v>Santa Ana</c:v>
                </c:pt>
                <c:pt idx="76">
                  <c:v>Chicago</c:v>
                </c:pt>
                <c:pt idx="77">
                  <c:v>Grand Rapids</c:v>
                </c:pt>
                <c:pt idx="78">
                  <c:v>Toledo</c:v>
                </c:pt>
                <c:pt idx="79">
                  <c:v>Riverside</c:v>
                </c:pt>
                <c:pt idx="80">
                  <c:v>Cincinnati</c:v>
                </c:pt>
                <c:pt idx="81">
                  <c:v>Anaheim</c:v>
                </c:pt>
                <c:pt idx="82">
                  <c:v>Greensboro</c:v>
                </c:pt>
                <c:pt idx="83">
                  <c:v>Glendale</c:v>
                </c:pt>
                <c:pt idx="84">
                  <c:v>San Francisco</c:v>
                </c:pt>
                <c:pt idx="85">
                  <c:v>Baltimore</c:v>
                </c:pt>
                <c:pt idx="86">
                  <c:v>Los Angeles</c:v>
                </c:pt>
                <c:pt idx="87">
                  <c:v>Omaha</c:v>
                </c:pt>
                <c:pt idx="88">
                  <c:v>Milwaukee</c:v>
                </c:pt>
                <c:pt idx="89">
                  <c:v>Baton Rouge</c:v>
                </c:pt>
                <c:pt idx="90">
                  <c:v>Wichita</c:v>
                </c:pt>
                <c:pt idx="91">
                  <c:v>Lubbock</c:v>
                </c:pt>
                <c:pt idx="92">
                  <c:v>Fresno</c:v>
                </c:pt>
                <c:pt idx="93">
                  <c:v>San Diego</c:v>
                </c:pt>
                <c:pt idx="94">
                  <c:v>Washington</c:v>
                </c:pt>
                <c:pt idx="95">
                  <c:v>Arlington</c:v>
                </c:pt>
              </c:strCache>
            </c:strRef>
          </c:cat>
          <c:val>
            <c:numRef>
              <c:f>'Tablas Dinámicas y Gráficos'!$B$125:$B$221</c:f>
              <c:numCache>
                <c:formatCode>General</c:formatCode>
                <c:ptCount val="96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6</c:v>
                </c:pt>
                <c:pt idx="88">
                  <c:v>6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7-4CB4-8F3F-9E127809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893135"/>
        <c:axId val="1042896047"/>
      </c:barChart>
      <c:catAx>
        <c:axId val="104289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6047"/>
        <c:crosses val="autoZero"/>
        <c:auto val="1"/>
        <c:lblAlgn val="ctr"/>
        <c:lblOffset val="100"/>
        <c:noMultiLvlLbl val="0"/>
      </c:catAx>
      <c:valAx>
        <c:axId val="10428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5</xdr:row>
      <xdr:rowOff>14287</xdr:rowOff>
    </xdr:from>
    <xdr:to>
      <xdr:col>9</xdr:col>
      <xdr:colOff>561975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E8DF1-FD0F-4B33-94B4-B8870DA98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428625</xdr:colOff>
      <xdr:row>30</xdr:row>
      <xdr:rowOff>166687</xdr:rowOff>
    </xdr:from>
    <xdr:to>
      <xdr:col>11</xdr:col>
      <xdr:colOff>123825</xdr:colOff>
      <xdr:row>45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849A34-1185-4F6B-A225-D52B60F43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466725</xdr:colOff>
      <xdr:row>48</xdr:row>
      <xdr:rowOff>157162</xdr:rowOff>
    </xdr:from>
    <xdr:to>
      <xdr:col>8</xdr:col>
      <xdr:colOff>28575</xdr:colOff>
      <xdr:row>63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E3633D-00C6-4912-A1EE-03530669C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561975</xdr:colOff>
      <xdr:row>66</xdr:row>
      <xdr:rowOff>28575</xdr:rowOff>
    </xdr:from>
    <xdr:to>
      <xdr:col>8</xdr:col>
      <xdr:colOff>32385</xdr:colOff>
      <xdr:row>81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D72096-4C61-4D9E-B71C-971EB78A1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297180</xdr:colOff>
      <xdr:row>83</xdr:row>
      <xdr:rowOff>179070</xdr:rowOff>
    </xdr:from>
    <xdr:to>
      <xdr:col>7</xdr:col>
      <xdr:colOff>441960</xdr:colOff>
      <xdr:row>98</xdr:row>
      <xdr:rowOff>179070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9BBFEF-B8A5-42DB-942F-AEC1B71FA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403860</xdr:colOff>
      <xdr:row>102</xdr:row>
      <xdr:rowOff>3810</xdr:rowOff>
    </xdr:from>
    <xdr:to>
      <xdr:col>7</xdr:col>
      <xdr:colOff>548640</xdr:colOff>
      <xdr:row>117</xdr:row>
      <xdr:rowOff>3810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2D1E7A-A5CA-4157-A170-B5E5A3A0C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295275</xdr:colOff>
      <xdr:row>122</xdr:row>
      <xdr:rowOff>185737</xdr:rowOff>
    </xdr:from>
    <xdr:to>
      <xdr:col>10</xdr:col>
      <xdr:colOff>466725</xdr:colOff>
      <xdr:row>137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27CA1-F1BE-4E1A-8203-DD5C5CEE5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ro" refreshedDate="45889.984226388886" createdVersion="7" refreshedVersion="7" minRefreshableVersion="3" recordCount="1000" xr:uid="{6640567C-635E-43F6-9F1C-A2500EA167B8}">
  <cacheSource type="worksheet">
    <worksheetSource name="tClientes"/>
  </cacheSource>
  <cacheFields count="11">
    <cacheField name="IDinterno" numFmtId="1">
      <sharedItems containsSemiMixedTypes="0" containsString="0" containsNumber="1" containsInteger="1" minValue="1" maxValue="1000"/>
    </cacheField>
    <cacheField name="CustomerID" numFmtId="49">
      <sharedItems/>
    </cacheField>
    <cacheField name="NombreCompleto" numFmtId="49">
      <sharedItems/>
    </cacheField>
    <cacheField name="FirstName" numFmtId="49">
      <sharedItems/>
    </cacheField>
    <cacheField name="MiddleInitial" numFmtId="49">
      <sharedItems/>
    </cacheField>
    <cacheField name="LastName" numFmtId="49">
      <sharedItems/>
    </cacheField>
    <cacheField name="Ciudad" numFmtId="49">
      <sharedItems count="96">
        <s v="Riverside"/>
        <s v="Oklahoma"/>
        <s v="Los Angeles"/>
        <s v="Lincoln"/>
        <s v="Little Rock"/>
        <s v="Shreveport"/>
        <s v="Buffalo"/>
        <s v="Memphis"/>
        <s v="Louisville"/>
        <s v="Madison"/>
        <s v="Tulsa"/>
        <s v="New Orleans"/>
        <s v="Sacramento"/>
        <s v="Phoenix"/>
        <s v="St. Petersburg"/>
        <s v="Akron"/>
        <s v="Charlotte"/>
        <s v="San Jose"/>
        <s v="Richmond"/>
        <s v="Virginia Beach"/>
        <s v="Bakersfield"/>
        <s v="Mobile"/>
        <s v="Houston"/>
        <s v="Norfolk"/>
        <s v="San Francisco"/>
        <s v="Tampa"/>
        <s v="Baton Rouge"/>
        <s v="Philadelphia"/>
        <s v="Glendale"/>
        <s v="Fremont"/>
        <s v="Indianapolis"/>
        <s v="Columbus"/>
        <s v="Des Moines"/>
        <s v="Toledo"/>
        <s v="St. Louis"/>
        <s v="Birmingham"/>
        <s v="Hialeah"/>
        <s v="Yonkers"/>
        <s v="Chicago"/>
        <s v="Dayton"/>
        <s v="Kansas"/>
        <s v="Boston"/>
        <s v="Tacoma"/>
        <s v="Aurora"/>
        <s v="Jersey"/>
        <s v="Honolulu"/>
        <s v="Washington"/>
        <s v="Montgomery"/>
        <s v="Portland"/>
        <s v="Fort Worth"/>
        <s v="Tucson"/>
        <s v="Newark"/>
        <s v="Miami"/>
        <s v="Las Vegas"/>
        <s v="Austin"/>
        <s v="Jacksonville"/>
        <s v="Corpus Christi"/>
        <s v="Fort Wayne"/>
        <s v="Colorado"/>
        <s v="Milwaukee"/>
        <s v="Santa Ana"/>
        <s v="Jackson"/>
        <s v="Baltimore"/>
        <s v="Detroit"/>
        <s v="Mesa"/>
        <s v="Long Beach"/>
        <s v="Wichita"/>
        <s v="Seattle"/>
        <s v="Rochester"/>
        <s v="New York"/>
        <s v="Cincinnati"/>
        <s v="Fresno"/>
        <s v="Raleigh"/>
        <s v="St. Paul"/>
        <s v="Anaheim"/>
        <s v="Pittsburgh"/>
        <s v="San Antonio"/>
        <s v="Minneapolis"/>
        <s v="Anchorage"/>
        <s v="Oakland"/>
        <s v="Garland"/>
        <s v="Atlanta"/>
        <s v="Greensboro"/>
        <s v="Spokane"/>
        <s v="Albuquerque"/>
        <s v="Nashville"/>
        <s v="Omaha"/>
        <s v="Grand Rapids"/>
        <s v="El Paso"/>
        <s v="Stockton"/>
        <s v="Lubbock"/>
        <s v="Cleveland"/>
        <s v="San Diego"/>
        <s v="Dallas"/>
        <s v="Arlington"/>
        <s v="Denver"/>
      </sharedItems>
    </cacheField>
    <cacheField name="CityID" numFmtId="1">
      <sharedItems containsSemiMixedTypes="0" containsString="0" containsNumber="1" containsInteger="1" minValue="1" maxValue="96"/>
    </cacheField>
    <cacheField name="Address" numFmtId="49">
      <sharedItems/>
    </cacheField>
    <cacheField name=" Ciudad_Direccion" numFmtId="0">
      <sharedItems/>
    </cacheField>
    <cacheField name="Bono por registro" numFmtId="1">
      <sharedItems containsSemiMixedTypes="0" containsString="0" containsNumber="1" containsInteger="1" minValue="4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0.563261111114" createdVersion="7" refreshedVersion="6" minRefreshableVersion="3" recordCount="985" xr:uid="{99909465-9765-42C9-9CE3-D7DCBF26CBD5}">
  <cacheSource type="worksheet">
    <worksheetSource name="tVentas"/>
  </cacheSource>
  <cacheFields count="15">
    <cacheField name="SalesID" numFmtId="1">
      <sharedItems containsSemiMixedTypes="0" containsString="0" containsNumber="1" containsInteger="1" minValue="10000" maxValue="10999"/>
    </cacheField>
    <cacheField name="SalesPersonID" numFmtId="1">
      <sharedItems containsSemiMixedTypes="0" containsString="0" containsNumber="1" containsInteger="1" minValue="1" maxValue="23" count="23">
        <n v="15"/>
        <n v="19"/>
        <n v="17"/>
        <n v="7"/>
        <n v="18"/>
        <n v="22"/>
        <n v="14"/>
        <n v="20"/>
        <n v="8"/>
        <n v="12"/>
        <n v="23"/>
        <n v="2"/>
        <n v="21"/>
        <n v="16"/>
        <n v="3"/>
        <n v="6"/>
        <n v="5"/>
        <n v="10"/>
        <n v="4"/>
        <n v="13"/>
        <n v="9"/>
        <n v="1"/>
        <n v="11"/>
      </sharedItems>
    </cacheField>
    <cacheField name="CustomerID" numFmtId="1">
      <sharedItems containsSemiMixedTypes="0" containsString="0" containsNumber="1" containsInteger="1" minValue="99" maxValue="98403"/>
    </cacheField>
    <cacheField name="ProductID" numFmtId="1">
      <sharedItems containsSemiMixedTypes="0" containsString="0" containsNumber="1" containsInteger="1" minValue="1" maxValue="452"/>
    </cacheField>
    <cacheField name="NombreProducto" numFmtId="0">
      <sharedItems count="387">
        <s v="Black Currants"/>
        <s v="Mayonnaise - Individual Pkg"/>
        <s v="Beer - Blue"/>
        <s v="Wasabi Powder"/>
        <s v="General Purpose Trigger"/>
        <s v="Beef - Inside Round"/>
        <s v="Ezy Change Mophandle"/>
        <s v="Beets - Mini Golden"/>
        <s v="Ice Cream Bar - Oreo Cone"/>
        <s v="Onions - Vidalia"/>
        <s v="Bandage - Fexible 1x3"/>
        <s v="Thyme - Lemon, Fresh"/>
        <s v="Peas - Pigeon, Dry"/>
        <s v="Cheese - Wine"/>
        <s v="Wine - Wyndham Estate Bin 777"/>
        <s v="Cornflakes"/>
        <s v="Muffin - Carrot Individual Wrap"/>
        <s v="Rice - Long Grain"/>
        <s v="Tia Maria"/>
        <s v="Zucchini - Yellow"/>
        <s v="Beef - Ground Medium"/>
        <s v="Vol Au Vents"/>
        <s v="Cumin - Whole"/>
        <s v="Water, Tap"/>
        <s v="Tea - Jasmin Green"/>
        <s v="Sword Pick Asst"/>
        <s v="Longos - Chicken Wings"/>
        <s v="Rum - Coconut, Malibu"/>
        <s v="Wine - Vidal Icewine Magnotta"/>
        <s v="Cookie Chocolate Chip With"/>
        <s v="Arizona - Green Tea"/>
        <s v="Ice - Clear, 300 Lb For Carving"/>
        <s v="Soup - Campbells, Beef Barley"/>
        <s v="Pork - Hock And Feet Attached"/>
        <s v="Muffin - Zero Transfat"/>
        <s v="Initation Crab Meat"/>
        <s v="Bagel - Plain"/>
        <s v="Nut - Chestnuts, Whole"/>
        <s v="Corn Meal"/>
        <s v="Milk Powder"/>
        <s v="Shrimp - Baby, Warm Water"/>
        <s v="Crackers Cheez It"/>
        <s v="Steam Pan - Half Size Deep"/>
        <s v="Beef - Top Sirloin - Aaa"/>
        <s v="Placemat - Scallop, White"/>
        <s v="Wine - Chablis 2003 Champs"/>
        <s v="Muffin Batt - Choc Chk"/>
        <s v="Bread - Calabrese Baguette"/>
        <s v="Mangoes"/>
        <s v="Beer - Original Organic Lager"/>
        <s v="Pie Filling - Cherry"/>
        <s v="Rosemary - Primerba, Paste"/>
        <s v="Sole - Dover, Whole, Fresh"/>
        <s v="Cheese - Mozzarella"/>
        <s v="Coconut - Shredded, Sweet"/>
        <s v="Smirnoff Green Apple Twist"/>
        <s v="Mustard Prepared"/>
        <s v="Coffee - Dark Roast"/>
        <s v="Foam Dinner Plate"/>
        <s v="Cheese - Bocconcini"/>
        <s v="Tomato - Tricolor Cherry"/>
        <s v="Pail For Lid 1537"/>
        <s v="Veal - Slab Bacon"/>
        <s v="Bandage - Flexible Neon"/>
        <s v="Garlic - Peeled"/>
        <s v="Soup - Canadian Pea, Dry Mix"/>
        <s v="Grenadine"/>
        <s v="Shrimp - 31/40"/>
        <s v="Appetizer - Mushroom Tart"/>
        <s v="Spice - Peppercorn Melange"/>
        <s v="Rabbit - Whole"/>
        <s v="Puree - Mocha"/>
        <s v="Soup - Campbells Tomato Ravioli"/>
        <s v="Seedlings - Mix, Organic"/>
        <s v="Wine - Chardonnay South"/>
        <s v="Jagermeister"/>
        <s v="Pastry - Butterscotch Baked"/>
        <s v="Lemonade - Natural, 591 Ml"/>
        <s v="Ecolab - Mikroklene 4/4 L"/>
        <s v="Browning Caramel Glace"/>
        <s v="Rosemary - Dry"/>
        <s v="Bread - Hot Dog Buns"/>
        <s v="Beef - Short Loin"/>
        <s v="Bread - Raisin Walnut Oval"/>
        <s v="Crab - Imitation Flakes"/>
        <s v="Cheese - Parmesan Cubes"/>
        <s v="Tart Shells - Sweet, 4"/>
        <s v="Thermometer Digital"/>
        <s v="Wine - White, Colubia Cresh"/>
        <s v="Bread Crumbs - Panko"/>
        <s v="Veal - Eye Of Round"/>
        <s v="Cheese - Cottage Cheese"/>
        <s v="Wine - Crozes Hermitage E."/>
        <s v="Apricots - Dried"/>
        <s v="Cup - 6oz, Foam"/>
        <s v="Beef - Rib Eye Aaa"/>
        <s v="Pasta - Orecchiette"/>
        <s v="Pickerel - Fillets"/>
        <s v="Wine - Two Oceans Cabernet"/>
        <s v="French Pastry - Mini Chocolate"/>
        <s v="Gloves - Goldtouch Disposable"/>
        <s v="Beer - Sleemans Cream Ale"/>
        <s v="Yeast Dry - Fermipan"/>
        <s v="Ocean Spray - Kiwi Strawberry"/>
        <s v="Oranges - Navel, 72"/>
        <s v="Dc - Frozen Momji"/>
        <s v="Lettuce - Spring Mix"/>
        <s v="Macaroons - Two Bite Choc"/>
        <s v="Guinea Fowl"/>
        <s v="Peas - Frozen"/>
        <s v="Pail With Metal Handle 16l White"/>
        <s v="Pate - Cognac"/>
        <s v="Pernod"/>
        <s v="Soup - Campbells, Lentil"/>
        <s v="Sauerkraut"/>
        <s v="Chicken - Leg, Boneless"/>
        <s v="Wine - White, Mosel Gold"/>
        <s v="Garbag Bags - Black"/>
        <s v="Papayas"/>
        <s v="Ecolab - Lime - A - Way 4/4 L"/>
        <s v="Vanilla Beans"/>
        <s v="Wine - Sogrape Mateus Rose"/>
        <s v="Tea - Decaf Lipton"/>
        <s v="Wine - Cahors Ac 2000, Clos"/>
        <s v="Scallops - 10/20"/>
        <s v="Appetizer - Mini Egg Roll, Shrimp"/>
        <s v="Pop Shoppe Cream Soda"/>
        <s v="Creme De Banane - Marie"/>
        <s v="Beef Wellington"/>
        <s v="Grouper - Fresh"/>
        <s v="Ecolab - Solid Fusion"/>
        <s v="Sugar - Fine"/>
        <s v="Pork - Loin, Center Cut"/>
        <s v="Bread - Roll, Soft White Round"/>
        <s v="Banana - Leaves"/>
        <s v="Lettuce - Treviso"/>
        <s v="Cake - Box Window 10x10x2.5"/>
        <s v="Bread - English Muffin"/>
        <s v="Cookies Cereal Nut"/>
        <s v="Rice - Jasmine Sented"/>
        <s v="Fenngreek Seed"/>
        <s v="Table Cloth 62x114 White"/>
        <s v="Cheese - Brie,danish"/>
        <s v="Crush - Cream Soda"/>
        <s v="Table Cloth 81x81 White"/>
        <s v="Wine - Toasted Head"/>
        <s v="Bread - French Baquette"/>
        <s v="Cheese - Parmesan Grated"/>
        <s v="Table Cloth - 53x69 Colour"/>
        <s v="Bread - Roll, Canadian Dinner"/>
        <s v="Cod - Black Whole Fillet"/>
        <s v="Milk - 2%"/>
        <s v="Pepsi - Diet, 355 Ml"/>
        <s v="Veal - Inside"/>
        <s v="Fondant - Icing"/>
        <s v="Yogurt - Blueberry, 175 Gr"/>
        <s v="Appetizer - Sausage Rolls"/>
        <s v="Vaccum Bag 10x13"/>
        <s v="Carbonated Water - Cherry"/>
        <s v="Vinegar - Sherry"/>
        <s v="Sun - Dried Tomatoes"/>
        <s v="Chef Hat 20cm"/>
        <s v="Lambcasing"/>
        <s v="Water - Mineral, Natural"/>
        <s v="Turkey - Whole, Fresh"/>
        <s v="Coffee - Irish Cream"/>
        <s v="Hot Chocolate - Individual"/>
        <s v="Wiberg Super Cure"/>
        <s v="Bread - Italian Roll With Herbs"/>
        <s v="Foam Cup 6 Oz"/>
        <s v="Juice - V8 Splash"/>
        <s v="Watercress"/>
        <s v="Beets - Candy Cane, Organic"/>
        <s v="Assorted Desserts"/>
        <s v="Truffle Cups - Brown"/>
        <s v="Potatoes - Idaho 100 Count"/>
        <s v="Island Oasis - Mango Daiquiri"/>
        <s v="Veal - Inside, Choice"/>
        <s v="Puree - Passion Fruit"/>
        <s v="Pepper - Paprika, Hungarian"/>
        <s v="Pears - Bosc"/>
        <s v="Kellogs All Bran Bars"/>
        <s v="Sherry - Dry"/>
        <s v="Pastry - Choclate Baked"/>
        <s v="Pants Custom Dry Clean"/>
        <s v="Sausage - Breakfast"/>
        <s v="Wanton Wrap"/>
        <s v="Wine - Redchard Merritt"/>
        <s v="Soup V8 Roasted Red Pepper"/>
        <s v="Meldea Green Tea Liquor"/>
        <s v="Nantucket - Pomegranate Pear"/>
        <s v="V8 - Berry Blend"/>
        <s v="Loquat"/>
        <s v="Muffin Chocolate Individual Wrap"/>
        <s v="Raspberries - Fresh"/>
        <s v="Lettuce - California Mix"/>
        <s v="Flour - Whole Wheat"/>
        <s v="Salsify, Organic"/>
        <s v="Squid U5 - Thailand"/>
        <s v="Longos - Grilled Salmon With Bbq"/>
        <s v="Beef Ground Medium"/>
        <s v="Barramundi"/>
        <s v="Duck - Breast"/>
        <s v="Vinegar - Tarragon"/>
        <s v="Tilapia - Fillets"/>
        <s v="Grapes - Red"/>
        <s v="Garbage Bags - Clear"/>
        <s v="Sea Bass - Whole"/>
        <s v="Snapple - Iced Tea Peach"/>
        <s v="Wine - Charddonnay Errazuriz"/>
        <s v="Flour - Teff"/>
        <s v="Cassis"/>
        <s v="Lamb - Ground"/>
        <s v="Crackers - Trio"/>
        <s v="Veal - Osso Bucco"/>
        <s v="Oil - Safflower"/>
        <s v="Scampi Tail"/>
        <s v="Smoked Paprika"/>
        <s v="Chips Potato All Dressed - 43g"/>
        <s v="Beef - Chuck, Boneless"/>
        <s v="Oil - Shortening - All - Purpose"/>
        <s v="Fond - Neutral"/>
        <s v="Turkey - Oven Roast Breast"/>
        <s v="Langers - Ruby Red Grapfruit"/>
        <s v="Sardines"/>
        <s v="Banana Turning"/>
        <s v="Wine - Prosecco Valdobiaddene"/>
        <s v="Skirt - 29 Foot"/>
        <s v="Pork - Belly Fresh"/>
        <s v="Wine - Magnotta - Belpaese"/>
        <s v="Water - Spring Water 500ml"/>
        <s v="Oil - Shortening,liqud, Fry"/>
        <s v="Veal - Sweetbread"/>
        <s v="Wine - White, Schroder And Schyl"/>
        <s v="Mustard - Seed"/>
        <s v="Muffin Mix - Blueberry"/>
        <s v="Soup - Campbells Bean Medley"/>
        <s v="Garlic - Primerba, Paste"/>
        <s v="Muffin Batt - Blueberry Passion"/>
        <s v="Ocean Spray - Ruby Red"/>
        <s v="Gatorade - Xfactor Berry"/>
        <s v="Wine - Blue Nun Qualitatswein"/>
        <s v="Spinach - Baby"/>
        <s v="Isomalt"/>
        <s v="Scallops 60/80 Iqf"/>
        <s v="Yogurt - French Vanilla"/>
        <s v="Coffee Decaf Colombian"/>
        <s v="Pecan Raisin - Tarts"/>
        <s v="Towels - Paper / Kraft"/>
        <s v="Cheese - Mix"/>
        <s v="Phyllo Dough"/>
        <s v="Scallops - Live In Shell"/>
        <s v="Mussels - Frozen"/>
        <s v="Ketchup - Tomato"/>
        <s v="Clam Nectar"/>
        <s v="Bar - Granola Trail Mix Fruit Nut"/>
        <s v="Cattail Hearts"/>
        <s v="Table Cloth 120 Round White"/>
        <s v="Bread Fig And Almond"/>
        <s v="Squid - Tubes / Tenticles 10/20"/>
        <s v="Bar Mix - Pina Colada, 355 Ml"/>
        <s v="Pastry - Raisin Muffin - Mini"/>
        <s v="Remy Red"/>
        <s v="Rambutan"/>
        <s v="Cinnamon Buns Sticky"/>
        <s v="Salmon - Atlantic, Skin On"/>
        <s v="Doilies - 5, Paper"/>
        <s v="Sausage - Liver"/>
        <s v="Coffee - Hazelnut Cream"/>
        <s v="Bacardi Breezer - Tropical"/>
        <s v="Milk - 1%"/>
        <s v="Sage - Ground"/>
        <s v="Pork - Loin, Bone - In"/>
        <s v="Juice - Lime"/>
        <s v="Sauce - Demi Glace"/>
        <s v="Baking Powder"/>
        <s v="Chinese Foods - Chicken"/>
        <s v="Bread - Italian Corn Meal Poly"/>
        <s v="Whmis - Spray Bottle Trigger"/>
        <s v="Bay Leaf"/>
        <s v="Wine - Fume Blanc Fetzer"/>
        <s v="Butter - Unsalted"/>
        <s v="Wine - Vineland Estate Semi - Dry"/>
        <s v="Soup - Campbells, Cream Of"/>
        <s v="Wine - Ej Gallo Sierra Valley"/>
        <s v="Lamb - Whole, Fresh"/>
        <s v="Mushrooms - Black, Dried"/>
        <s v="Ice Cream Bar - Drumstick"/>
        <s v="Fish - Scallops, Cold Smoked"/>
        <s v="Wonton Wrappers"/>
        <s v="Salmon - Sockeye Raw"/>
        <s v="Spoon - Soup, Plastic"/>
        <s v="Wine - Hardys Bankside Shiraz"/>
        <s v="Mushroom - Trumpet, Dry"/>
        <s v="Tea - English Breakfast"/>
        <s v="Beef - Prime Rib Aaa"/>
        <s v="Blackberries"/>
        <s v="Beef - Texas Style Burger"/>
        <s v="Liners - Baking Cups"/>
        <s v="Chips Potato Salt Vinegar 43g"/>
        <s v="Otomegusa Dashi Konbu"/>
        <s v="Tea - Herbal Sweet Dreams"/>
        <s v="Berry Brulee"/>
        <s v="Soup Knorr Chili With Beans"/>
        <s v="Flavouring - Orange"/>
        <s v="Chicken - Soup Base"/>
        <s v="Pepper - White, Ground"/>
        <s v="Halibut - Fletches"/>
        <s v="Cookies - Assorted"/>
        <s v="Napkin White - Starched"/>
        <s v="Soupcontfoam16oz 116con"/>
        <s v="Hinge W Undercut"/>
        <s v="Bouq All Italian - Primerba"/>
        <s v="Brandy - Bar"/>
        <s v="Kiwi"/>
        <s v="Pasta - Detalini, White, Fresh"/>
        <s v="Juice - Orange"/>
        <s v="Quiche Assorted"/>
        <s v="Bread Crumbs - Japanese Style"/>
        <s v="Lentils - Red, Dry"/>
        <s v="Wine - White Cab Sauv.on"/>
        <s v="Beans - Wax"/>
        <s v="Cheese - Boursin, Garlic / Herbs"/>
        <s v="Veal - Brisket, Provimi,bnls"/>
        <s v="Cup - Translucent 7 Oz Clear"/>
        <s v="Yoghurt Tubes"/>
        <s v="Cheese - Brie, Triple Creme"/>
        <s v="Cake - Mini Cheesecake"/>
        <s v="Onion Powder"/>
        <s v="Cream Of Tartar"/>
        <s v="Blueberries"/>
        <s v="Tea - Earl Grey"/>
        <s v="Pork - Bacon, Double Smoked"/>
        <s v="Wine - Magnotta, Merlot Sr Vqa"/>
        <s v="Orange - Canned, Mandarin"/>
        <s v="Nut - Pistachio, Shelled"/>
        <s v="Beer - Labatt Blue"/>
        <s v="Sprouts - Baby Pea Tendrils"/>
        <s v="Longos - Grilled Chicken With"/>
        <s v="Bread - Multigrain"/>
        <s v="Sobe - Tropical Energy"/>
        <s v="Hickory Smoke, Liquid"/>
        <s v="Nantuket Peach Orange"/>
        <s v="Bread Foccacia Whole"/>
        <s v="Lamb - Pieces, Diced"/>
        <s v="Pastry - Cheese Baked Scones"/>
        <s v="Chicken - Wieners"/>
        <s v="Olives - Stuffed"/>
        <s v="Wine - Valpolicella Masi"/>
        <s v="Eggplant - Asian"/>
        <s v="Tuna - Salad Premix"/>
        <s v="Garlic"/>
        <s v="Table Cloth 54x72 White"/>
        <s v="Liners - Banana, Paper"/>
        <s v="Pepper - Black, Whole"/>
        <s v="Juice - Happy Planet"/>
        <s v="Cheese - Taleggio D.o.p."/>
        <s v="Sunflower Seed Raw"/>
        <s v="Cheese - Victor Et Berthold"/>
        <s v="Beer - Alexander Kieths, Pale Ale"/>
        <s v="Cheese Cloth No 100"/>
        <s v="Kellogs Special K Cereal"/>
        <s v="Tomatoes Tear Drop"/>
        <s v="Lime Cordial - Roses"/>
        <s v="Wine - Red, Harrow Estates, Cab"/>
        <s v="Pork - Back, Short Cut, Boneless"/>
        <s v="Pork - Kidney"/>
        <s v="Wine - Red, Cooking"/>
        <s v="Sauce - Rosee"/>
        <s v="Broom - Corn"/>
        <s v="Chestnuts - Whole,canned"/>
        <s v="Bread - Bistro White"/>
        <s v="Snapple Lemon Tea"/>
        <s v="Juice - Cranberry, 341 Ml"/>
        <s v="Olives - Kalamata"/>
        <s v="Bread - Rye"/>
        <s v="Cookie Dough - Double"/>
        <s v="Tray - 16in Rnd Blk"/>
        <s v="Cocktail Napkin Blue"/>
        <s v="Carbonated Water - Blackcherry"/>
        <s v="Pasta - Cheese / Spinach Bauletti"/>
        <s v="Cocoa Butter"/>
        <s v="Ice Cream Bar - Hageen Daz To"/>
        <s v="Potatoes - Instant, Mashed"/>
        <s v="Fuji Apples"/>
        <s v="Wine - Magnotta - Cab Sauv"/>
        <s v="Chocolate - Semi Sweet, Calets"/>
      </sharedItems>
    </cacheField>
    <cacheField name="Quantity" numFmtId="1">
      <sharedItems containsSemiMixedTypes="0" containsString="0" containsNumber="1" containsInteger="1" minValue="1" maxValue="25"/>
    </cacheField>
    <cacheField name="Discount" numFmtId="10">
      <sharedItems containsSemiMixedTypes="0" containsString="0" containsNumber="1" containsInteger="1" minValue="0" maxValue="2"/>
    </cacheField>
    <cacheField name="PrecioUnitario" numFmtId="165">
      <sharedItems containsSemiMixedTypes="0" containsString="0" containsNumber="1" minValue="3.26" maxValue="998.75"/>
    </cacheField>
    <cacheField name=" TotalPrice_SinDescuento" numFmtId="165">
      <sharedItems containsSemiMixedTypes="0" containsString="0" containsNumber="1" minValue="6.52" maxValue="24829.75"/>
    </cacheField>
    <cacheField name="VentaFinal" numFmtId="165">
      <sharedItems containsSemiMixedTypes="0" containsString="0" containsNumber="1" minValue="6.3895999999999997" maxValue="24829.75"/>
    </cacheField>
    <cacheField name="SalesDate" numFmtId="168">
      <sharedItems containsSemiMixedTypes="0" containsNonDate="0" containsDate="1" containsString="0" minDate="2018-01-01T03:04:55" maxDate="2018-05-09T12:49:52" count="985">
        <d v="2018-05-07T13:14:01"/>
        <d v="2018-02-18T03:48:32"/>
        <d v="2018-03-31T10:31:55"/>
        <d v="2018-01-30T05:28:49"/>
        <d v="2018-01-22T17:23:45"/>
        <d v="2018-04-22T18:59:22"/>
        <d v="2018-05-04T14:06:23"/>
        <d v="2018-01-07T15:19:00"/>
        <d v="2018-03-03T05:11:08"/>
        <d v="2018-03-10T10:04:58"/>
        <d v="2018-03-13T01:47:12"/>
        <d v="2018-05-07T11:26:33"/>
        <d v="2018-02-12T10:01:10"/>
        <d v="2018-02-10T13:05:15"/>
        <d v="2018-03-29T08:34:50"/>
        <d v="2018-04-22T13:40:12"/>
        <d v="2018-05-04T19:13:47"/>
        <d v="2018-04-12T17:25:10"/>
        <d v="2018-04-09T19:19:22"/>
        <d v="2018-05-06T16:50:59"/>
        <d v="2018-01-10T07:52:43"/>
        <d v="2018-02-24T02:02:13"/>
        <d v="2018-01-16T10:33:01"/>
        <d v="2018-02-20T11:59:44"/>
        <d v="2018-03-31T22:29:07"/>
        <d v="2018-03-02T01:34:45"/>
        <d v="2018-02-16T21:41:51"/>
        <d v="2018-03-08T08:04:01"/>
        <d v="2018-01-26T18:35:19"/>
        <d v="2018-05-02T10:28:33"/>
        <d v="2018-01-22T09:38:04"/>
        <d v="2018-02-27T14:42:07"/>
        <d v="2018-02-14T00:45:54"/>
        <d v="2018-05-04T22:44:26"/>
        <d v="2018-02-02T20:41:28"/>
        <d v="2018-02-17T05:59:35"/>
        <d v="2018-02-20T19:02:04"/>
        <d v="2018-04-17T23:52:26"/>
        <d v="2018-04-09T16:01:13"/>
        <d v="2018-02-27T12:01:21"/>
        <d v="2018-01-21T04:10:46"/>
        <d v="2018-03-08T20:41:07"/>
        <d v="2018-02-24T19:38:25"/>
        <d v="2018-02-14T14:37:19"/>
        <d v="2018-01-07T20:56:35"/>
        <d v="2018-05-03T08:58:42"/>
        <d v="2018-01-30T11:34:27"/>
        <d v="2018-02-15T14:33:05"/>
        <d v="2018-01-22T20:26:31"/>
        <d v="2018-03-10T21:08:51"/>
        <d v="2018-01-29T19:22:03"/>
        <d v="2018-03-17T03:02:33"/>
        <d v="2018-05-06T05:22:02"/>
        <d v="2018-03-15T04:00:11"/>
        <d v="2018-03-09T09:27:33"/>
        <d v="2018-03-14T11:11:47"/>
        <d v="2018-02-02T17:15:31"/>
        <d v="2018-02-08T22:32:12"/>
        <d v="2018-03-10T06:59:42"/>
        <d v="2018-04-01T15:49:01"/>
        <d v="2018-03-06T21:17:31"/>
        <d v="2018-02-27T06:02:21"/>
        <d v="2018-04-20T20:43:41"/>
        <d v="2018-03-10T18:42:35"/>
        <d v="2018-02-17T00:26:54"/>
        <d v="2018-01-14T11:05:05"/>
        <d v="2018-03-24T10:40:40"/>
        <d v="2018-02-17T11:16:44"/>
        <d v="2018-01-08T16:23:48"/>
        <d v="2018-02-10T02:35:15"/>
        <d v="2018-03-02T18:38:08"/>
        <d v="2018-01-17T19:21:21"/>
        <d v="2018-01-04T01:23:57"/>
        <d v="2018-02-11T07:18:01"/>
        <d v="2018-04-16T12:40:13"/>
        <d v="2018-03-13T11:11:36"/>
        <d v="2018-05-09T06:23:48"/>
        <d v="2018-04-10T19:55:42"/>
        <d v="2018-02-13T15:03:08"/>
        <d v="2018-04-07T13:30:25"/>
        <d v="2018-01-31T14:00:18"/>
        <d v="2018-01-02T07:08:45"/>
        <d v="2018-02-14T11:37:30"/>
        <d v="2018-03-27T21:26:28"/>
        <d v="2018-04-03T15:06:30"/>
        <d v="2018-03-17T06:35:31"/>
        <d v="2018-03-03T09:20:05"/>
        <d v="2018-04-10T20:45:42"/>
        <d v="2018-02-26T13:16:53"/>
        <d v="2018-03-31T09:29:40"/>
        <d v="2018-01-15T12:44:04"/>
        <d v="2018-01-12T20:29:53"/>
        <d v="2018-02-08T16:52:43"/>
        <d v="2018-01-09T00:12:12"/>
        <d v="2018-05-02T14:43:50"/>
        <d v="2018-04-02T22:08:25"/>
        <d v="2018-03-27T23:57:26"/>
        <d v="2018-04-26T00:55:50"/>
        <d v="2018-05-07T14:10:24"/>
        <d v="2018-05-03T09:51:30"/>
        <d v="2018-02-09T22:18:03"/>
        <d v="2018-04-22T00:17:43"/>
        <d v="2018-02-07T22:09:18"/>
        <d v="2018-04-21T17:51:17"/>
        <d v="2018-01-09T02:30:43"/>
        <d v="2018-01-13T00:00:42"/>
        <d v="2018-03-14T01:38:36"/>
        <d v="2018-03-25T22:04:01"/>
        <d v="2018-04-07T15:19:58"/>
        <d v="2018-05-05T22:15:58"/>
        <d v="2018-03-15T04:47:59"/>
        <d v="2018-03-03T21:19:49"/>
        <d v="2018-05-05T07:29:03"/>
        <d v="2018-04-11T17:29:18"/>
        <d v="2018-03-02T01:48:42"/>
        <d v="2018-03-05T14:08:46"/>
        <d v="2018-01-13T18:24:52"/>
        <d v="2018-01-24T23:17:13"/>
        <d v="2018-04-16T03:36:05"/>
        <d v="2018-04-11T17:51:23"/>
        <d v="2018-03-23T01:45:00"/>
        <d v="2018-04-22T13:54:57"/>
        <d v="2018-04-30T21:59:51"/>
        <d v="2018-02-17T06:54:07"/>
        <d v="2018-01-26T13:51:11"/>
        <d v="2018-02-18T22:08:15"/>
        <d v="2018-04-18T02:28:38"/>
        <d v="2018-05-05T01:11:45"/>
        <d v="2018-02-18T16:34:11"/>
        <d v="2018-01-14T14:31:49"/>
        <d v="2018-04-25T11:14:10"/>
        <d v="2018-01-14T05:27:58"/>
        <d v="2018-04-13T05:45:18"/>
        <d v="2018-02-20T05:11:38"/>
        <d v="2018-02-26T15:12:22"/>
        <d v="2018-02-18T13:42:35"/>
        <d v="2018-04-03T08:59:28"/>
        <d v="2018-03-04T17:46:13"/>
        <d v="2018-03-19T18:55:46"/>
        <d v="2018-03-22T15:05:48"/>
        <d v="2018-01-04T04:56:56"/>
        <d v="2018-04-17T11:16:04"/>
        <d v="2018-01-04T05:25:44"/>
        <d v="2018-03-02T15:00:55"/>
        <d v="2018-01-17T04:41:41"/>
        <d v="2018-03-23T15:24:15"/>
        <d v="2018-01-17T13:00:49"/>
        <d v="2018-03-08T23:23:26"/>
        <d v="2018-03-18T22:23:30"/>
        <d v="2018-02-28T00:35:04"/>
        <d v="2018-03-21T03:43:33"/>
        <d v="2018-03-04T00:40:13"/>
        <d v="2018-01-10T21:19:45"/>
        <d v="2018-01-26T20:19:01"/>
        <d v="2018-02-11T08:06:30"/>
        <d v="2018-02-27T08:23:05"/>
        <d v="2018-05-01T02:17:52"/>
        <d v="2018-04-30T15:15:10"/>
        <d v="2018-03-27T04:00:05"/>
        <d v="2018-03-30T04:22:27"/>
        <d v="2018-02-03T21:32:04"/>
        <d v="2018-03-19T00:26:51"/>
        <d v="2018-02-05T05:29:50"/>
        <d v="2018-03-25T00:48:10"/>
        <d v="2018-01-11T11:01:47"/>
        <d v="2018-03-01T23:20:02"/>
        <d v="2018-03-30T15:34:31"/>
        <d v="2018-03-16T02:17:25"/>
        <d v="2018-02-14T02:16:55"/>
        <d v="2018-01-12T12:06:07"/>
        <d v="2018-04-11T05:09:18"/>
        <d v="2018-03-21T00:38:38"/>
        <d v="2018-03-17T04:21:27"/>
        <d v="2018-01-25T12:30:17"/>
        <d v="2018-04-08T12:54:28"/>
        <d v="2018-04-14T14:28:56"/>
        <d v="2018-04-19T08:29:13"/>
        <d v="2018-03-01T06:58:56"/>
        <d v="2018-02-01T02:12:27"/>
        <d v="2018-03-14T22:26:57"/>
        <d v="2018-02-02T09:07:26"/>
        <d v="2018-02-10T03:05:12"/>
        <d v="2018-02-17T02:48:14"/>
        <d v="2018-04-30T15:59:06"/>
        <d v="2018-03-05T10:48:15"/>
        <d v="2018-02-22T10:33:57"/>
        <d v="2018-01-04T08:08:12"/>
        <d v="2018-03-18T09:26:17"/>
        <d v="2018-01-09T21:05:08"/>
        <d v="2018-05-09T06:49:17"/>
        <d v="2018-02-27T11:24:44"/>
        <d v="2018-04-12T17:44:17"/>
        <d v="2018-04-17T13:46:08"/>
        <d v="2018-04-29T14:33:18"/>
        <d v="2018-02-16T17:33:45"/>
        <d v="2018-02-25T04:30:05"/>
        <d v="2018-03-13T05:46:14"/>
        <d v="2018-02-19T04:37:34"/>
        <d v="2018-02-20T03:59:08"/>
        <d v="2018-03-27T05:21:39"/>
        <d v="2018-05-02T23:49:44"/>
        <d v="2018-03-13T10:43:24"/>
        <d v="2018-01-23T21:06:30"/>
        <d v="2018-03-07T10:17:23"/>
        <d v="2018-03-28T19:25:46"/>
        <d v="2018-01-01T03:04:55"/>
        <d v="2018-04-26T20:18:46"/>
        <d v="2018-04-25T08:49:29"/>
        <d v="2018-02-27T07:24:33"/>
        <d v="2018-03-08T17:37:34"/>
        <d v="2018-03-19T23:53:52"/>
        <d v="2018-03-02T19:18:55"/>
        <d v="2018-03-30T13:02:44"/>
        <d v="2018-01-13T05:33:09"/>
        <d v="2018-02-25T19:15:01"/>
        <d v="2018-05-03T18:26:51"/>
        <d v="2018-01-30T21:38:37"/>
        <d v="2018-02-14T13:30:44"/>
        <d v="2018-01-20T13:59:54"/>
        <d v="2018-03-29T00:27:50"/>
        <d v="2018-02-26T15:11:50"/>
        <d v="2018-01-13T06:08:13"/>
        <d v="2018-03-07T05:12:17"/>
        <d v="2018-02-14T19:27:39"/>
        <d v="2018-03-25T00:41:23"/>
        <d v="2018-05-08T11:25:01"/>
        <d v="2018-04-12T10:52:30"/>
        <d v="2018-03-27T13:48:09"/>
        <d v="2018-04-17T18:56:32"/>
        <d v="2018-02-12T08:24:23"/>
        <d v="2018-02-02T08:42:42"/>
        <d v="2018-03-01T03:51:39"/>
        <d v="2018-01-10T02:59:49"/>
        <d v="2018-03-16T20:50:48"/>
        <d v="2018-03-21T22:37:13"/>
        <d v="2018-03-31T22:24:02"/>
        <d v="2018-01-18T05:58:42"/>
        <d v="2018-04-21T16:30:51"/>
        <d v="2018-02-02T20:33:20"/>
        <d v="2018-03-05T07:43:21"/>
        <d v="2018-03-07T14:15:11"/>
        <d v="2018-01-18T23:18:44"/>
        <d v="2018-01-20T02:01:44"/>
        <d v="2018-03-13T03:27:34"/>
        <d v="2018-02-20T06:55:25"/>
        <d v="2018-05-06T16:05:49"/>
        <d v="2018-01-14T04:41:33"/>
        <d v="2018-04-05T08:12:59"/>
        <d v="2018-03-04T19:18:17"/>
        <d v="2018-02-22T23:06:53"/>
        <d v="2018-01-26T06:51:28"/>
        <d v="2018-01-27T16:15:30"/>
        <d v="2018-01-30T14:37:40"/>
        <d v="2018-04-03T03:31:17"/>
        <d v="2018-01-29T14:09:49"/>
        <d v="2018-04-20T17:41:31"/>
        <d v="2018-01-07T05:31:07"/>
        <d v="2018-04-18T01:38:52"/>
        <d v="2018-04-22T09:36:00"/>
        <d v="2018-03-30T08:00:45"/>
        <d v="2018-01-28T16:12:24"/>
        <d v="2018-01-31T06:30:37"/>
        <d v="2018-01-08T13:52:56"/>
        <d v="2018-01-15T23:00:10"/>
        <d v="2018-02-04T08:54:52"/>
        <d v="2018-01-19T20:02:13"/>
        <d v="2018-02-21T16:19:07"/>
        <d v="2018-01-14T16:11:56"/>
        <d v="2018-03-03T06:55:56"/>
        <d v="2018-04-05T20:50:59"/>
        <d v="2018-04-16T12:28:09"/>
        <d v="2018-02-18T05:07:45"/>
        <d v="2018-01-12T16:57:24"/>
        <d v="2018-03-27T06:16:34"/>
        <d v="2018-01-22T10:12:39"/>
        <d v="2018-02-08T15:53:06"/>
        <d v="2018-05-03T04:06:29"/>
        <d v="2018-05-04T01:44:44"/>
        <d v="2018-05-04T12:32:14"/>
        <d v="2018-03-28T08:35:35"/>
        <d v="2018-04-25T06:43:28"/>
        <d v="2018-01-08T02:39:31"/>
        <d v="2018-01-23T18:29:52"/>
        <d v="2018-02-23T19:49:39"/>
        <d v="2018-01-18T01:32:55"/>
        <d v="2018-01-06T16:27:12"/>
        <d v="2018-01-30T13:13:59"/>
        <d v="2018-02-15T23:28:31"/>
        <d v="2018-02-16T06:40:58"/>
        <d v="2018-04-10T04:55:42"/>
        <d v="2018-03-25T16:52:55"/>
        <d v="2018-02-09T04:19:50"/>
        <d v="2018-05-09T06:54:52"/>
        <d v="2018-03-15T12:32:36"/>
        <d v="2018-02-05T15:30:56"/>
        <d v="2018-02-05T07:44:34"/>
        <d v="2018-01-11T09:25:47"/>
        <d v="2018-01-05T03:01:34"/>
        <d v="2018-02-06T18:32:41"/>
        <d v="2018-02-01T10:53:11"/>
        <d v="2018-03-15T23:46:42"/>
        <d v="2018-05-09T12:29:37"/>
        <d v="2018-02-03T01:17:03"/>
        <d v="2018-04-07T22:27:18"/>
        <d v="2018-03-18T10:38:44"/>
        <d v="2018-04-17T01:43:43"/>
        <d v="2018-01-15T23:18:06"/>
        <d v="2018-03-15T08:21:06"/>
        <d v="2018-03-12T17:18:38"/>
        <d v="2018-04-29T22:16:44"/>
        <d v="2018-04-27T13:35:01"/>
        <d v="2018-01-13T03:46:23"/>
        <d v="2018-04-23T13:06:38"/>
        <d v="2018-01-26T01:00:25"/>
        <d v="2018-04-14T01:17:17"/>
        <d v="2018-01-21T13:32:53"/>
        <d v="2018-01-08T12:00:46"/>
        <d v="2018-03-24T18:03:17"/>
        <d v="2018-05-07T21:27:16"/>
        <d v="2018-01-29T16:27:40"/>
        <d v="2018-04-29T06:48:14"/>
        <d v="2018-01-06T16:50:36"/>
        <d v="2018-04-07T09:30:58"/>
        <d v="2018-04-02T02:00:14"/>
        <d v="2018-01-12T03:58:04"/>
        <d v="2018-03-08T08:08:19"/>
        <d v="2018-02-18T22:12:53"/>
        <d v="2018-03-09T04:24:48"/>
        <d v="2018-02-19T14:45:37"/>
        <d v="2018-04-26T02:28:05"/>
        <d v="2018-01-29T06:27:19"/>
        <d v="2018-04-29T01:04:56"/>
        <d v="2018-03-28T07:12:02"/>
        <d v="2018-04-03T01:39:03"/>
        <d v="2018-01-13T08:48:53"/>
        <d v="2018-04-25T18:13:51"/>
        <d v="2018-04-14T01:22:28"/>
        <d v="2018-02-24T20:02:33"/>
        <d v="2018-04-17T09:10:55"/>
        <d v="2018-02-09T23:49:12"/>
        <d v="2018-04-30T17:09:06"/>
        <d v="2018-03-27T04:52:53"/>
        <d v="2018-04-15T06:09:53"/>
        <d v="2018-02-26T08:24:14"/>
        <d v="2018-04-22T15:20:40"/>
        <d v="2018-03-13T13:06:32"/>
        <d v="2018-02-25T15:13:12"/>
        <d v="2018-04-14T05:54:27"/>
        <d v="2018-04-10T11:15:19"/>
        <d v="2018-01-16T01:58:03"/>
        <d v="2018-01-28T19:43:49"/>
        <d v="2018-02-26T15:22:30"/>
        <d v="2018-01-07T05:34:18"/>
        <d v="2018-01-09T02:05:01"/>
        <d v="2018-02-12T04:04:57"/>
        <d v="2018-03-10T06:56:06"/>
        <d v="2018-02-02T02:58:39"/>
        <d v="2018-03-12T23:16:49"/>
        <d v="2018-03-27T18:29:14"/>
        <d v="2018-01-11T02:30:25"/>
        <d v="2018-02-27T03:30:50"/>
        <d v="2018-03-18T18:53:18"/>
        <d v="2018-01-24T17:35:29"/>
        <d v="2018-03-26T14:50:34"/>
        <d v="2018-04-01T15:49:25"/>
        <d v="2018-05-08T12:30:06"/>
        <d v="2018-02-24T20:34:21"/>
        <d v="2018-01-21T11:27:35"/>
        <d v="2018-01-13T16:11:32"/>
        <d v="2018-04-28T07:03:26"/>
        <d v="2018-02-16T12:10:25"/>
        <d v="2018-03-23T15:58:12"/>
        <d v="2018-04-16T08:52:22"/>
        <d v="2018-03-28T21:38:04"/>
        <d v="2018-02-07T23:18:35"/>
        <d v="2018-02-03T01:55:22"/>
        <d v="2018-01-31T10:40:43"/>
        <d v="2018-02-10T01:06:44"/>
        <d v="2018-04-19T10:39:34"/>
        <d v="2018-03-10T14:51:32"/>
        <d v="2018-01-11T16:55:07"/>
        <d v="2018-03-16T16:18:27"/>
        <d v="2018-04-07T17:09:29"/>
        <d v="2018-02-04T12:47:34"/>
        <d v="2018-03-29T06:44:16"/>
        <d v="2018-04-11T15:04:49"/>
        <d v="2018-04-22T19:30:37"/>
        <d v="2018-03-20T05:07:02"/>
        <d v="2018-02-19T21:34:06"/>
        <d v="2018-03-15T01:52:47"/>
        <d v="2018-03-24T15:15:12"/>
        <d v="2018-02-02T02:05:40"/>
        <d v="2018-04-09T01:33:19"/>
        <d v="2018-04-07T06:40:30"/>
        <d v="2018-04-22T20:18:22"/>
        <d v="2018-02-12T22:15:48"/>
        <d v="2018-03-03T11:17:24"/>
        <d v="2018-01-20T15:19:19"/>
        <d v="2018-04-05T16:34:50"/>
        <d v="2018-04-24T02:50:35"/>
        <d v="2018-01-17T16:32:11"/>
        <d v="2018-02-05T03:45:37"/>
        <d v="2018-04-01T13:42:55"/>
        <d v="2018-04-22T04:11:53"/>
        <d v="2018-04-08T13:47:38"/>
        <d v="2018-03-17T03:45:37"/>
        <d v="2018-03-22T06:30:07"/>
        <d v="2018-02-18T07:56:14"/>
        <d v="2018-04-10T02:46:26"/>
        <d v="2018-01-10T02:09:35"/>
        <d v="2018-02-07T20:15:23"/>
        <d v="2018-05-02T01:51:55"/>
        <d v="2018-04-02T12:37:15"/>
        <d v="2018-01-18T03:37:43"/>
        <d v="2018-05-09T09:35:18"/>
        <d v="2018-04-22T11:12:23"/>
        <d v="2018-04-20T01:43:49"/>
        <d v="2018-04-29T04:47:54"/>
        <d v="2018-05-07T08:06:18"/>
        <d v="2018-04-30T00:44:36"/>
        <d v="2018-01-16T16:59:28"/>
        <d v="2018-04-16T15:27:19"/>
        <d v="2018-04-10T13:53:29"/>
        <d v="2018-03-10T14:18:46"/>
        <d v="2018-02-04T15:48:13"/>
        <d v="2018-01-15T10:04:45"/>
        <d v="2018-04-23T14:24:53"/>
        <d v="2018-01-10T02:11:52"/>
        <d v="2018-04-15T01:19:42"/>
        <d v="2018-05-05T01:02:47"/>
        <d v="2018-04-11T14:37:57"/>
        <d v="2018-01-11T19:21:24"/>
        <d v="2018-03-16T08:31:54"/>
        <d v="2018-05-05T07:48:59"/>
        <d v="2018-02-21T22:19:20"/>
        <d v="2018-04-15T13:09:30"/>
        <d v="2018-04-24T02:35:32"/>
        <d v="2018-04-25T12:57:36"/>
        <d v="2018-03-07T22:59:56"/>
        <d v="2018-01-13T02:58:39"/>
        <d v="2018-01-21T08:34:41"/>
        <d v="2018-03-05T11:34:23"/>
        <d v="2018-04-19T02:20:35"/>
        <d v="2018-02-10T19:24:31"/>
        <d v="2018-02-05T05:37:23"/>
        <d v="2018-04-01T13:23:18"/>
        <d v="2018-03-11T13:28:25"/>
        <d v="2018-03-22T21:55:37"/>
        <d v="2018-04-07T21:05:13"/>
        <d v="2018-01-01T09:05:59"/>
        <d v="2018-03-04T20:31:59"/>
        <d v="2018-03-14T06:29:30"/>
        <d v="2018-01-23T07:13:01"/>
        <d v="2018-04-15T15:50:14"/>
        <d v="2018-04-08T09:51:06"/>
        <d v="2018-02-10T01:04:52"/>
        <d v="2018-03-06T13:52:08"/>
        <d v="2018-01-22T23:24:09"/>
        <d v="2018-03-18T12:23:40"/>
        <d v="2018-03-25T03:42:53"/>
        <d v="2018-04-02T13:20:44"/>
        <d v="2018-03-13T04:18:16"/>
        <d v="2018-03-15T06:36:32"/>
        <d v="2018-04-15T01:43:39"/>
        <d v="2018-02-07T11:31:38"/>
        <d v="2018-01-28T00:53:59"/>
        <d v="2018-02-16T17:20:00"/>
        <d v="2018-04-07T04:48:15"/>
        <d v="2018-04-05T05:18:22"/>
        <d v="2018-01-24T20:25:48"/>
        <d v="2018-05-08T08:36:50"/>
        <d v="2018-05-04T12:46:13"/>
        <d v="2018-02-22T05:47:58"/>
        <d v="2018-04-25T05:07:38"/>
        <d v="2018-04-09T16:09:54"/>
        <d v="2018-03-23T05:25:05"/>
        <d v="2018-05-07T13:06:44"/>
        <d v="2018-02-28T18:28:59"/>
        <d v="2018-02-03T08:41:22"/>
        <d v="2018-03-15T02:24:56"/>
        <d v="2018-03-15T20:36:21"/>
        <d v="2018-02-01T16:29:16"/>
        <d v="2018-02-11T05:06:39"/>
        <d v="2018-04-14T16:13:43"/>
        <d v="2018-03-03T04:30:48"/>
        <d v="2018-01-29T08:08:28"/>
        <d v="2018-04-28T12:08:23"/>
        <d v="2018-04-09T16:41:41"/>
        <d v="2018-01-27T21:57:53"/>
        <d v="2018-01-12T21:14:28"/>
        <d v="2018-02-09T23:17:22"/>
        <d v="2018-04-02T03:11:23"/>
        <d v="2018-02-08T00:33:56"/>
        <d v="2018-04-22T19:17:04"/>
        <d v="2018-02-19T13:37:56"/>
        <d v="2018-03-20T04:16:26"/>
        <d v="2018-04-30T04:57:51"/>
        <d v="2018-01-05T00:36:56"/>
        <d v="2018-01-04T07:52:53"/>
        <d v="2018-01-09T04:43:24"/>
        <d v="2018-02-13T20:03:17"/>
        <d v="2018-04-13T08:40:10"/>
        <d v="2018-04-26T16:37:14"/>
        <d v="2018-03-15T00:39:25"/>
        <d v="2018-01-03T00:29:09"/>
        <d v="2018-03-10T07:45:46"/>
        <d v="2018-01-21T00:41:32"/>
        <d v="2018-02-07T02:05:23"/>
        <d v="2018-01-06T23:40:19"/>
        <d v="2018-01-17T04:26:01"/>
        <d v="2018-02-12T11:58:08"/>
        <d v="2018-01-06T19:23:09"/>
        <d v="2018-04-28T14:42:47"/>
        <d v="2018-01-04T09:58:44"/>
        <d v="2018-01-10T07:06:32"/>
        <d v="2018-03-01T20:51:27"/>
        <d v="2018-01-30T23:11:37"/>
        <d v="2018-04-09T14:22:49"/>
        <d v="2018-02-12T21:12:52"/>
        <d v="2018-01-10T03:23:10"/>
        <d v="2018-02-08T12:45:37"/>
        <d v="2018-03-19T00:38:20"/>
        <d v="2018-03-11T06:50:22"/>
        <d v="2018-03-24T08:03:54"/>
        <d v="2018-04-23T21:08:25"/>
        <d v="2018-02-06T05:25:27"/>
        <d v="2018-03-27T12:12:16"/>
        <d v="2018-03-11T10:30:54"/>
        <d v="2018-03-06T15:29:43"/>
        <d v="2018-01-21T11:53:29"/>
        <d v="2018-04-02T00:27:14"/>
        <d v="2018-05-03T12:29:48"/>
        <d v="2018-02-25T10:36:06"/>
        <d v="2018-01-26T03:57:59"/>
        <d v="2018-01-30T06:21:38"/>
        <d v="2018-04-11T11:56:11"/>
        <d v="2018-02-14T23:52:02"/>
        <d v="2018-04-08T04:27:14"/>
        <d v="2018-04-12T15:44:34"/>
        <d v="2018-05-02T20:45:01"/>
        <d v="2018-01-09T07:26:56"/>
        <d v="2018-03-22T10:03:00"/>
        <d v="2018-04-03T17:01:21"/>
        <d v="2018-01-11T17:31:52"/>
        <d v="2018-04-09T09:16:20"/>
        <d v="2018-02-04T03:54:13"/>
        <d v="2018-04-13T12:28:37"/>
        <d v="2018-02-04T14:35:12"/>
        <d v="2018-04-13T12:10:32"/>
        <d v="2018-04-29T16:46:28"/>
        <d v="2018-02-18T05:04:49"/>
        <d v="2018-01-21T14:35:02"/>
        <d v="2018-04-01T03:24:04"/>
        <d v="2018-05-04T04:29:43"/>
        <d v="2018-04-09T15:57:47"/>
        <d v="2018-04-06T19:24:58"/>
        <d v="2018-02-03T01:49:48"/>
        <d v="2018-02-03T08:33:20"/>
        <d v="2018-03-31T03:31:00"/>
        <d v="2018-04-05T19:03:42"/>
        <d v="2018-04-22T19:33:30"/>
        <d v="2018-03-21T14:10:38"/>
        <d v="2018-04-12T10:35:40"/>
        <d v="2018-04-25T11:46:51"/>
        <d v="2018-02-24T03:58:48"/>
        <d v="2018-02-18T23:28:20"/>
        <d v="2018-03-21T08:47:03"/>
        <d v="2018-04-03T10:44:48"/>
        <d v="2018-04-14T03:37:06"/>
        <d v="2018-02-07T19:10:21"/>
        <d v="2018-01-15T20:59:25"/>
        <d v="2018-03-03T18:44:23"/>
        <d v="2018-05-06T22:38:15"/>
        <d v="2018-02-20T00:27:50"/>
        <d v="2018-01-01T19:56:14"/>
        <d v="2018-03-29T02:42:36"/>
        <d v="2018-04-24T07:36:58"/>
        <d v="2018-02-28T13:18:30"/>
        <d v="2018-04-23T22:47:34"/>
        <d v="2018-03-20T17:14:12"/>
        <d v="2018-03-04T16:56:50"/>
        <d v="2018-02-20T21:37:04"/>
        <d v="2018-04-06T22:20:22"/>
        <d v="2018-03-16T22:43:14"/>
        <d v="2018-04-12T06:48:39"/>
        <d v="2018-03-12T09:52:11"/>
        <d v="2018-02-02T09:05:44"/>
        <d v="2018-03-03T06:06:23"/>
        <d v="2018-02-25T12:00:12"/>
        <d v="2018-03-04T10:56:41"/>
        <d v="2018-03-09T10:06:24"/>
        <d v="2018-01-12T15:18:42"/>
        <d v="2018-01-09T00:56:14"/>
        <d v="2018-01-07T20:40:52"/>
        <d v="2018-01-11T01:11:31"/>
        <d v="2018-02-27T17:16:18"/>
        <d v="2018-04-18T23:27:20"/>
        <d v="2018-04-18T05:14:31"/>
        <d v="2018-03-27T13:33:05"/>
        <d v="2018-02-19T09:48:00"/>
        <d v="2018-03-25T19:07:10"/>
        <d v="2018-01-11T01:43:49"/>
        <d v="2018-03-02T10:58:07"/>
        <d v="2018-03-06T17:00:11"/>
        <d v="2018-04-14T19:47:03"/>
        <d v="2018-04-26T10:20:26"/>
        <d v="2018-01-24T15:56:47"/>
        <d v="2018-02-10T02:56:14"/>
        <d v="2018-05-03T08:33:29"/>
        <d v="2018-01-12T13:15:11"/>
        <d v="2018-04-22T11:47:59"/>
        <d v="2018-04-14T12:31:18"/>
        <d v="2018-02-19T09:45:47"/>
        <d v="2018-01-11T10:16:47"/>
        <d v="2018-02-02T02:06:51"/>
        <d v="2018-03-02T21:56:27"/>
        <d v="2018-04-23T15:50:15"/>
        <d v="2018-01-27T11:52:26"/>
        <d v="2018-01-14T04:58:11"/>
        <d v="2018-04-23T18:06:36"/>
        <d v="2018-01-17T14:22:36"/>
        <d v="2018-01-19T02:40:41"/>
        <d v="2018-02-06T22:44:36"/>
        <d v="2018-02-10T16:40:25"/>
        <d v="2018-04-10T09:03:57"/>
        <d v="2018-01-04T05:40:43"/>
        <d v="2018-02-23T17:48:09"/>
        <d v="2018-04-30T01:57:23"/>
        <d v="2018-02-09T23:16:19"/>
        <d v="2018-03-14T02:39:56"/>
        <d v="2018-04-19T03:15:16"/>
        <d v="2018-01-07T02:22:27"/>
        <d v="2018-04-12T23:45:25"/>
        <d v="2018-03-05T12:59:34"/>
        <d v="2018-05-04T22:07:03"/>
        <d v="2018-02-22T15:13:02"/>
        <d v="2018-04-30T10:38:57"/>
        <d v="2018-02-01T05:20:11"/>
        <d v="2018-04-11T02:56:11"/>
        <d v="2018-04-25T20:28:13"/>
        <d v="2018-02-16T17:55:24"/>
        <d v="2018-05-02T06:09:30"/>
        <d v="2018-03-09T21:32:54"/>
        <d v="2018-02-13T22:45:01"/>
        <d v="2018-03-21T23:08:41"/>
        <d v="2018-04-03T21:35:06"/>
        <d v="2018-04-02T05:32:55"/>
        <d v="2018-05-07T14:39:27"/>
        <d v="2018-04-14T18:34:01"/>
        <d v="2018-03-20T03:15:05"/>
        <d v="2018-03-16T01:26:03"/>
        <d v="2018-03-23T11:34:55"/>
        <d v="2018-04-05T00:16:19"/>
        <d v="2018-04-12T19:26:28"/>
        <d v="2018-02-02T19:25:24"/>
        <d v="2018-03-07T16:26:29"/>
        <d v="2018-04-13T02:59:12"/>
        <d v="2018-01-20T18:17:41"/>
        <d v="2018-04-05T07:56:14"/>
        <d v="2018-04-11T14:06:20"/>
        <d v="2018-03-03T16:32:18"/>
        <d v="2018-02-03T13:59:24"/>
        <d v="2018-01-01T03:39:54"/>
        <d v="2018-02-20T05:53:32"/>
        <d v="2018-02-02T09:59:55"/>
        <d v="2018-04-16T09:25:32"/>
        <d v="2018-01-02T12:45:53"/>
        <d v="2018-04-25T20:46:13"/>
        <d v="2018-01-16T12:09:44"/>
        <d v="2018-04-19T10:53:50"/>
        <d v="2018-03-12T11:17:29"/>
        <d v="2018-03-23T10:30:04"/>
        <d v="2018-02-25T08:56:15"/>
        <d v="2018-01-28T08:29:58"/>
        <d v="2018-03-08T00:11:12"/>
        <d v="2018-01-25T08:13:06"/>
        <d v="2018-03-21T05:07:46"/>
        <d v="2018-05-02T23:59:36"/>
        <d v="2018-03-31T17:31:44"/>
        <d v="2018-01-07T11:28:51"/>
        <d v="2018-02-11T00:07:48"/>
        <d v="2018-02-26T03:08:42"/>
        <d v="2018-01-16T07:23:22"/>
        <d v="2018-04-01T20:01:15"/>
        <d v="2018-05-08T01:13:54"/>
        <d v="2018-01-27T15:40:21"/>
        <d v="2018-02-11T02:06:08"/>
        <d v="2018-01-01T04:18:57"/>
        <d v="2018-01-31T17:34:10"/>
        <d v="2018-02-28T05:40:34"/>
        <d v="2018-03-21T12:13:49"/>
        <d v="2018-04-10T16:21:16"/>
        <d v="2018-03-07T21:23:58"/>
        <d v="2018-05-09T12:49:52"/>
        <d v="2018-02-23T03:55:55"/>
        <d v="2018-01-14T03:56:00"/>
        <d v="2018-05-02T02:29:36"/>
        <d v="2018-01-18T15:39:22"/>
        <d v="2018-01-12T12:45:06"/>
        <d v="2018-04-14T13:43:09"/>
        <d v="2018-04-02T08:49:13"/>
        <d v="2018-04-16T08:46:42"/>
        <d v="2018-04-22T02:29:42"/>
        <d v="2018-05-05T07:40:11"/>
        <d v="2018-01-08T15:57:35"/>
        <d v="2018-05-02T14:55:58"/>
        <d v="2018-01-27T02:38:40"/>
        <d v="2018-03-08T15:46:21"/>
        <d v="2018-02-05T19:15:16"/>
        <d v="2018-01-09T11:12:18"/>
        <d v="2018-04-26T11:18:43"/>
        <d v="2018-04-20T02:59:36"/>
        <d v="2018-03-01T00:45:57"/>
        <d v="2018-03-29T20:27:22"/>
        <d v="2018-03-01T13:58:31"/>
        <d v="2018-01-06T13:23:36"/>
        <d v="2018-01-19T06:36:02"/>
        <d v="2018-02-08T07:38:40"/>
        <d v="2018-02-22T04:39:38"/>
        <d v="2018-01-06T18:19:33"/>
        <d v="2018-03-06T07:19:24"/>
        <d v="2018-01-02T08:26:56"/>
        <d v="2018-03-26T03:12:03"/>
        <d v="2018-03-28T06:29:10"/>
        <d v="2018-01-29T22:40:00"/>
        <d v="2018-04-10T18:56:13"/>
        <d v="2018-01-16T13:06:06"/>
        <d v="2018-02-25T20:06:23"/>
        <d v="2018-04-14T04:34:03"/>
        <d v="2018-02-22T20:15:13"/>
        <d v="2018-02-02T05:43:30"/>
        <d v="2018-03-03T13:28:24"/>
        <d v="2018-04-21T11:14:30"/>
        <d v="2018-04-26T03:48:35"/>
        <d v="2018-02-14T02:39:38"/>
        <d v="2018-03-06T15:21:06"/>
        <d v="2018-03-16T00:39:00"/>
        <d v="2018-01-20T23:43:11"/>
        <d v="2018-03-25T04:03:40"/>
        <d v="2018-01-06T10:17:55"/>
        <d v="2018-01-01T13:01:41"/>
        <d v="2018-04-14T10:19:47"/>
        <d v="2018-04-04T09:03:41"/>
        <d v="2018-01-23T06:21:52"/>
        <d v="2018-03-13T18:21:51"/>
        <d v="2018-04-10T09:14:13"/>
        <d v="2018-02-10T15:35:19"/>
        <d v="2018-04-18T00:56:35"/>
        <d v="2018-03-10T22:51:20"/>
        <d v="2018-02-17T14:32:20"/>
        <d v="2018-05-04T21:19:58"/>
        <d v="2018-03-24T18:50:56"/>
        <d v="2018-04-05T10:59:44"/>
        <d v="2018-01-06T18:25:32"/>
        <d v="2018-02-09T06:23:45"/>
        <d v="2018-04-01T00:22:17"/>
        <d v="2018-01-22T05:34:39"/>
        <d v="2018-01-25T20:00:32"/>
        <d v="2018-04-06T09:00:11"/>
        <d v="2018-02-06T21:01:22"/>
        <d v="2018-04-17T01:49:52"/>
        <d v="2018-04-10T06:32:17"/>
        <d v="2018-04-03T11:12:18"/>
        <d v="2018-04-22T23:00:03"/>
        <d v="2018-04-16T05:28:47"/>
        <d v="2018-02-23T21:50:18"/>
        <d v="2018-05-08T15:45:06"/>
        <d v="2018-03-14T20:57:22"/>
        <d v="2018-02-13T17:47:44"/>
        <d v="2018-05-04T22:37:25"/>
        <d v="2018-03-02T12:44:36"/>
        <d v="2018-05-08T06:52:50"/>
        <d v="2018-03-26T03:35:00"/>
        <d v="2018-02-16T18:21:43"/>
        <d v="2018-01-06T05:17:52"/>
        <d v="2018-03-31T20:59:37"/>
        <d v="2018-02-06T23:23:16"/>
        <d v="2018-03-03T20:50:11"/>
        <d v="2018-01-15T12:07:19"/>
        <d v="2018-02-28T13:25:47"/>
        <d v="2018-03-01T03:20:55"/>
        <d v="2018-02-07T12:09:31"/>
        <d v="2018-04-26T21:15:03"/>
        <d v="2018-02-25T14:01:43"/>
        <d v="2018-02-27T22:55:15"/>
        <d v="2018-03-20T10:52:34"/>
        <d v="2018-04-07T02:28:41"/>
        <d v="2018-04-15T16:48:58"/>
        <d v="2018-03-17T21:24:49"/>
        <d v="2018-03-25T02:17:22"/>
        <d v="2018-02-13T09:46:27"/>
        <d v="2018-02-19T04:38:28"/>
        <d v="2018-02-23T14:43:01"/>
        <d v="2018-02-16T07:02:18"/>
        <d v="2018-01-29T08:28:03"/>
        <d v="2018-01-31T06:29:24"/>
        <d v="2018-01-11T23:07:29"/>
        <d v="2018-04-21T10:03:37"/>
        <d v="2018-02-16T00:53:05"/>
        <d v="2018-01-18T20:31:33"/>
        <d v="2018-04-11T17:29:07"/>
        <d v="2018-04-07T18:37:57"/>
        <d v="2018-03-05T07:08:52"/>
        <d v="2018-03-16T00:13:55"/>
        <d v="2018-04-27T01:47:44"/>
        <d v="2018-05-06T14:27:07"/>
        <d v="2018-05-08T15:15:56"/>
        <d v="2018-02-17T16:38:01"/>
        <d v="2018-01-01T13:07:40"/>
        <d v="2018-03-20T09:24:08"/>
        <d v="2018-02-23T00:59:01"/>
        <d v="2018-03-30T08:44:29"/>
        <d v="2018-01-11T07:53:13"/>
        <d v="2018-02-06T19:34:23"/>
        <d v="2018-04-17T17:40:27"/>
        <d v="2018-03-10T13:40:21"/>
        <d v="2018-04-23T09:17:14"/>
        <d v="2018-02-06T21:10:35"/>
        <d v="2018-02-24T00:04:49"/>
        <d v="2018-01-27T18:36:13"/>
        <d v="2018-03-28T19:21:38"/>
        <d v="2018-01-23T22:56:09"/>
        <d v="2018-05-06T23:32:33"/>
        <d v="2018-03-31T15:30:22"/>
        <d v="2018-03-22T12:50:59"/>
        <d v="2018-01-12T08:06:08"/>
        <d v="2018-03-15T16:09:50"/>
        <d v="2018-02-07T20:32:42"/>
        <d v="2018-01-19T09:53:40"/>
        <d v="2018-04-14T22:48:28"/>
        <d v="2018-03-20T21:52:08"/>
        <d v="2018-02-25T13:19:38"/>
        <d v="2018-01-16T19:57:06"/>
        <d v="2018-05-06T15:35:46"/>
        <d v="2018-03-28T19:56:41"/>
        <d v="2018-04-02T08:42:58"/>
        <d v="2018-04-14T05:00:40"/>
        <d v="2018-02-11T21:01:08"/>
        <d v="2018-03-10T12:13:59"/>
        <d v="2018-03-03T08:28:07"/>
        <d v="2018-03-21T19:36:38"/>
        <d v="2018-02-18T09:50:40"/>
        <d v="2018-04-15T03:41:18"/>
        <d v="2018-05-07T12:00:41"/>
        <d v="2018-01-31T01:18:20"/>
        <d v="2018-03-26T01:01:58"/>
        <d v="2018-02-08T20:45:15"/>
        <d v="2018-01-17T19:08:38"/>
        <d v="2018-03-10T13:21:51"/>
        <d v="2018-03-30T18:47:43"/>
        <d v="2018-02-16T21:12:10"/>
        <d v="2018-04-14T01:56:54"/>
        <d v="2018-02-26T09:58:49"/>
        <d v="2018-01-20T06:16:52"/>
        <d v="2018-03-02T01:09:56"/>
        <d v="2018-03-19T18:32:58"/>
        <d v="2018-04-10T19:05:24"/>
        <d v="2018-04-13T15:38:29"/>
        <d v="2018-05-03T11:22:56"/>
        <d v="2018-04-15T17:41:36"/>
        <d v="2018-02-21T22:17:18"/>
        <d v="2018-03-31T18:43:14"/>
        <d v="2018-01-30T06:44:21"/>
        <d v="2018-01-26T14:19:12"/>
        <d v="2018-05-09T11:32:00"/>
        <d v="2018-05-07T11:39:23"/>
        <d v="2018-03-14T12:47:23"/>
        <d v="2018-01-14T16:17:27"/>
        <d v="2018-03-20T23:37:42"/>
        <d v="2018-01-16T08:57:29"/>
        <d v="2018-04-05T08:39:41"/>
        <d v="2018-03-12T12:16:06"/>
        <d v="2018-04-08T08:56:35"/>
        <d v="2018-05-02T15:36:41"/>
        <d v="2018-03-17T22:59:34"/>
        <d v="2018-02-08T09:30:58"/>
        <d v="2018-02-17T19:14:51"/>
        <d v="2018-05-09T11:31:52"/>
        <d v="2018-03-01T14:12:02"/>
        <d v="2018-05-06T11:49:01"/>
        <d v="2018-04-12T11:20:53"/>
        <d v="2018-02-26T21:01:12"/>
        <d v="2018-04-09T07:10:51"/>
        <d v="2018-02-28T15:05:57"/>
        <d v="2018-02-27T01:36:18"/>
        <d v="2018-04-15T19:55:14"/>
        <d v="2018-05-09T03:20:50"/>
        <d v="2018-05-06T13:40:13"/>
        <d v="2018-03-07T14:25:50"/>
        <d v="2018-01-10T01:23:43"/>
        <d v="2018-05-01T13:37:34"/>
        <d v="2018-01-01T13:22:10"/>
        <d v="2018-02-18T09:38:12"/>
        <d v="2018-04-03T18:32:24"/>
        <d v="2018-01-10T10:10:49"/>
        <d v="2018-04-30T00:53:24"/>
        <d v="2018-01-20T03:06:19"/>
        <d v="2018-03-20T13:22:06"/>
        <d v="2018-05-08T00:28:41"/>
        <d v="2018-02-02T13:38:58"/>
        <d v="2018-01-12T12:14:35"/>
        <d v="2018-01-26T04:27:47"/>
        <d v="2018-03-08T19:30:55"/>
        <d v="2018-02-23T04:24:22"/>
        <d v="2018-05-04T10:08:01"/>
        <d v="2018-04-16T08:56:04"/>
        <d v="2018-01-06T17:00:19"/>
        <d v="2018-03-05T18:22:07"/>
        <d v="2018-03-14T07:17:18"/>
        <d v="2018-01-22T15:38:58"/>
        <d v="2018-01-30T23:18:07"/>
        <d v="2018-04-11T07:33:32"/>
        <d v="2018-02-13T01:26:28"/>
        <d v="2018-05-06T23:33:55"/>
        <d v="2018-01-04T06:20:42"/>
        <d v="2018-05-05T01:16:06"/>
        <d v="2018-05-01T11:32:23"/>
        <d v="2018-04-10T15:38:24"/>
        <d v="2018-04-08T12:42:54"/>
        <d v="2018-01-24T15:36:47"/>
        <d v="2018-05-08T08:18:33"/>
        <d v="2018-03-17T23:07:10"/>
        <d v="2018-03-19T01:51:37"/>
        <d v="2018-03-11T22:14:00"/>
        <d v="2018-01-24T19:19:55"/>
        <d v="2018-04-04T19:17:31"/>
        <d v="2018-01-23T02:37:54"/>
        <d v="2018-01-05T14:24:12"/>
        <d v="2018-04-23T05:25:52"/>
        <d v="2018-03-27T22:06:10"/>
        <d v="2018-01-20T06:24:39"/>
        <d v="2018-04-09T05:52:45"/>
        <d v="2018-01-02T11:03:11"/>
        <d v="2018-01-28T00:33:04"/>
        <d v="2018-04-24T23:34:26"/>
        <d v="2018-03-18T06:53:06"/>
        <d v="2018-04-30T01:30:17"/>
        <d v="2018-02-15T02:46:30"/>
        <d v="2018-03-06T04:57:56"/>
        <d v="2018-03-22T16:40:14"/>
        <d v="2018-04-10T02:54:54"/>
        <d v="2018-03-06T08:58:43"/>
        <d v="2018-02-23T06:22:55"/>
        <d v="2018-02-13T22:46:52"/>
        <d v="2018-04-19T02:05:36"/>
        <d v="2018-01-21T06:04:02"/>
        <d v="2018-03-28T11:55:43"/>
        <d v="2018-02-21T10:04:18"/>
        <d v="2018-03-31T12:11:41"/>
        <d v="2018-01-15T08:54:44"/>
        <d v="2018-05-08T13:21:01"/>
        <d v="2018-02-18T11:27:55"/>
        <d v="2018-04-21T00:39:12"/>
        <d v="2018-04-14T08:51:54"/>
        <d v="2018-02-04T05:20:25"/>
        <d v="2018-03-06T13:07:25"/>
        <d v="2018-03-19T02:36:10"/>
        <d v="2018-05-06T21:16:56"/>
        <d v="2018-01-30T09:04:27"/>
        <d v="2018-01-30T14:50:30"/>
        <d v="2018-03-25T06:18:10"/>
        <d v="2018-01-02T02:36:08"/>
        <d v="2018-03-22T12:56:15"/>
        <d v="2018-04-26T09:11:08"/>
        <d v="2018-01-03T09:14:19"/>
        <d v="2018-03-02T17:25:22"/>
        <d v="2018-04-09T20:30:21"/>
        <d v="2018-01-17T00:53:23"/>
        <d v="2018-01-12T23:59:28"/>
        <d v="2018-02-25T23:27:36"/>
        <d v="2018-01-05T23:45:49"/>
        <d v="2018-03-17T08:45:53"/>
        <d v="2018-02-05T10:40:29"/>
        <d v="2018-01-17T20:02:40"/>
        <d v="2018-02-23T12:41:52"/>
        <d v="2018-03-04T23:19:50"/>
        <d v="2018-01-23T16:44:15"/>
        <d v="2018-02-03T03:04:45"/>
        <d v="2018-04-01T20:08:24"/>
        <d v="2018-01-04T13:15:53"/>
        <d v="2018-01-08T07:21:48"/>
        <d v="2018-04-10T16:33:36"/>
        <d v="2018-02-14T02:12:31"/>
        <d v="2018-04-08T20:31:08"/>
        <d v="2018-03-29T08:45:09"/>
      </sharedItems>
      <fieldGroup base="10">
        <rangePr groupBy="months" startDate="2018-01-01T03:04:55" endDate="2018-05-09T12:49:52"/>
        <groupItems count="14">
          <s v="&lt;1/1/2018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9/5/2018"/>
        </groupItems>
      </fieldGroup>
    </cacheField>
    <cacheField name="TransactionNumber" numFmtId="49">
      <sharedItems/>
    </cacheField>
    <cacheField name="Null_percentage" numFmtId="9">
      <sharedItems containsSemiMixedTypes="0" containsString="0" containsNumber="1" containsInteger="1" minValue="0" maxValue="0"/>
    </cacheField>
    <cacheField name="Remove_flags" numFmtId="0">
      <sharedItems/>
    </cacheField>
    <cacheField name="Categoria" numFmtId="0">
      <sharedItems count="11">
        <s v="Poultry"/>
        <s v="Grain"/>
        <s v="Seafood"/>
        <s v="Shell fish"/>
        <s v="Meat"/>
        <s v="Dairy"/>
        <s v="Cereals"/>
        <s v="Produce"/>
        <s v="Beverages"/>
        <s v="Snails"/>
        <s v="Confectio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0.576581250003" createdVersion="6" refreshedVersion="6" minRefreshableVersion="3" recordCount="452" xr:uid="{EFD38344-7FB7-44B3-8EA3-D7E28ECE0F7A}">
  <cacheSource type="worksheet">
    <worksheetSource name="tProductos"/>
  </cacheSource>
  <cacheFields count="11">
    <cacheField name="ProductID" numFmtId="1">
      <sharedItems containsSemiMixedTypes="0" containsString="0" containsNumber="1" containsInteger="1" minValue="1" maxValue="452"/>
    </cacheField>
    <cacheField name="CategoriaNombre" numFmtId="0">
      <sharedItems count="11">
        <s v="Cereals"/>
        <s v="Poultry"/>
        <s v="Shell fish"/>
        <s v="Grain"/>
        <s v="Beverages"/>
        <s v="Produce"/>
        <s v="Dairy"/>
        <s v="Meat"/>
        <s v="Confections"/>
        <s v="Snails"/>
        <s v="Seafood"/>
      </sharedItems>
    </cacheField>
    <cacheField name="ProductName" numFmtId="49">
      <sharedItems count="452">
        <s v="Flour - Whole Wheat"/>
        <s v="Cookie Chocolate Chip With"/>
        <s v="Onions - Cippolini"/>
        <s v="Sauce - Gravy, Au Jus, Mix"/>
        <s v="Artichokes - Jerusalem"/>
        <s v="Wine - Magnotta - Cab Sauv"/>
        <s v="Table Cloth - 53x69 Colour"/>
        <s v="Halibut - Steaks"/>
        <s v="Rabbit - Whole"/>
        <s v="Scampi Tail"/>
        <s v="Garbage Bags - Clear"/>
        <s v="Ezy Change Mophandle"/>
        <s v="Water, Tap"/>
        <s v="Beef - Top Sirloin"/>
        <s v="Spoon - Soup, Plastic"/>
        <s v="Kellogs Special K Cereal"/>
        <s v="Wine - White, Mosel Gold"/>
        <s v="Lamb - Whole, Fresh"/>
        <s v="Tea - Earl Grey"/>
        <s v="Chocolate - Feathers"/>
        <s v="Kiwi"/>
        <s v="Rice - Jasmine Sented"/>
        <s v="Crab - Imitation Flakes"/>
        <s v="Beer - Alexander Kieths, Pale Ale"/>
        <s v="Soupcontfoam16oz 116con"/>
        <s v="Squid U5 - Thailand"/>
        <s v="Chocolate - Compound Coating"/>
        <s v="Sobe - Tropical Energy"/>
        <s v="Spinach - Baby"/>
        <s v="Cheese - Brie, Triple Creme"/>
        <s v="Yeast Dry - Fermipan"/>
        <s v="Lettuce - Treviso"/>
        <s v="Beans - Wax"/>
        <s v="Mustard Prepared"/>
        <s v="Water - Mineral, Natural"/>
        <s v="Table Cloth 54x72 White"/>
        <s v="Nut - Pistachio, Shelled"/>
        <s v="Sage - Ground"/>
        <s v="Dried Figs"/>
        <s v="Cocktail Napkin Blue"/>
        <s v="Cup - 6oz, Foam"/>
        <s v="Bread - Raisin Walnut Oval"/>
        <s v="Sponge Cake Mix - Chocolate"/>
        <s v="Wine - White, Colubia Cresh"/>
        <s v="Beef - Ground Medium"/>
        <s v="Lambcasing"/>
        <s v="Thyme - Lemon, Fresh"/>
        <s v="Pecan Raisin - Tarts"/>
        <s v="Bacardi Breezer - Tropical"/>
        <s v="Pork - Kidney"/>
        <s v="Wine - Crozes Hermitage E."/>
        <s v="Turnip - White, Organic"/>
        <s v="Cassis"/>
        <s v="Liners - Banana, Paper"/>
        <s v="Cinnamon Buns Sticky"/>
        <s v="Chips Potato Salt Vinegar 43g"/>
        <s v="Sausage - Breakfast"/>
        <s v="Dc Hikiage Hira Huba"/>
        <s v="Pastry - Butterscotch Baked"/>
        <s v="Pepper - Paprika, Hungarian"/>
        <s v="Sardines"/>
        <s v="Pears - Bosc"/>
        <s v="Cake - Mini Cheesecake"/>
        <s v="Vinegar - Sherry"/>
        <s v="Brandy - Bar"/>
        <s v="Pie Filling - Cherry"/>
        <s v="Wine - Sogrape Mateus Rose"/>
        <s v="Beets - Candy Cane, Organic"/>
        <s v="Raspberries - Fresh"/>
        <s v="Squid - Tubes / Tenticles 10/20"/>
        <s v="Cheese - Wine"/>
        <s v="Bar - Granola Trail Mix Fruit Nut"/>
        <s v="Appetizer - Sausage Rolls"/>
        <s v="Carbonated Water - Cherry"/>
        <s v="Chef Hat 20cm"/>
        <s v="Wine - Fume Blanc Fetzer"/>
        <s v="Potatoes - Idaho 100 Count"/>
        <s v="Wine - Magnotta - Belpaese"/>
        <s v="Pasta - Penne, Rigate, Dry"/>
        <s v="Wasabi Powder"/>
        <s v="Cookies - Assorted"/>
        <s v="Jolt Cola - Electric Blue"/>
        <s v="Lamb - Ground"/>
        <s v="Peas - Frozen"/>
        <s v="Cheese - Parmesan Cubes"/>
        <s v="Longos - Grilled Chicken With"/>
        <s v="Wine - Pinot Noir Latour"/>
        <s v="Remy Red"/>
        <s v="Beef - Ground, Extra Lean, Fresh"/>
        <s v="Flavouring - Orange"/>
        <s v="General Purpose Trigger"/>
        <s v="Wine - Red, Colio Cabernet"/>
        <s v="Bandage - Fexible 1x3"/>
        <s v="V8 - Berry Blend"/>
        <s v="Beans - Kidney White"/>
        <s v="Cheese - Bocconcini"/>
        <s v="Veal - Inside"/>
        <s v="Shrimp - 31/40"/>
        <s v="Mustard - Seed"/>
        <s v="Pork - Loin, Bone - In"/>
        <s v="Soup - Campbells, Lentil"/>
        <s v="Rosemary - Primerba, Paste"/>
        <s v="Cream Of Tartar"/>
        <s v="Tia Maria"/>
        <s v="Ecolab - Mikroklene 4/4 L"/>
        <s v="Pickerel - Fillets"/>
        <s v="Bread - French Baquette"/>
        <s v="Pasta - Orecchiette"/>
        <s v="Muffin - Zero Transfat"/>
        <s v="Black Currants"/>
        <s v="Scallops 60/80 Iqf"/>
        <s v="Browning Caramel Glace"/>
        <s v="Ocean Spray - Kiwi Strawberry"/>
        <s v="Veal - Osso Bucco"/>
        <s v="Ocean Spray - Ruby Red"/>
        <s v="Steam Pan - Half Size Deep"/>
        <s v="Ketchup - Tomato"/>
        <s v="Garbag Bags - Black"/>
        <s v="Soup Campbells - Italian Wedding"/>
        <s v="Water - Spring Water 500ml"/>
        <s v="Muffin Batt - Blueberry Passion"/>
        <s v="Table Cloth 62x114 White"/>
        <s v="Oil - Shortening - All - Purpose"/>
        <s v="Macaroons - Two Bite Choc"/>
        <s v="Nut - Chestnuts, Whole"/>
        <s v="Crackers - Trio"/>
        <s v="Island Oasis - Mango Daiquiri"/>
        <s v="Coffee - Irish Cream"/>
        <s v="Chicken - Soup Base"/>
        <s v="Beef Wellington"/>
        <s v="Anchovy Paste - 56 G Tube"/>
        <s v="Beer - Blue"/>
        <s v="Beef - Top Sirloin - Aaa"/>
        <s v="Wine - Toasted Head"/>
        <s v="Wiberg Super Cure"/>
        <s v="Vol Au Vents"/>
        <s v="Wine - White, Schroder And Schyl"/>
        <s v="Rum - Coconut, Malibu"/>
        <s v="Chicken - Wieners"/>
        <s v="Oregano - Dry, Rubbed"/>
        <s v="Tea - Herbal Sweet Dreams"/>
        <s v="Pork - Bacon, Double Smoked"/>
        <s v="Watercress"/>
        <s v="Placemat - Scallop, White"/>
        <s v="Wine - Chardonnay South"/>
        <s v="Bananas"/>
        <s v="Cheese - Mozzarella"/>
        <s v="Beer - Sleemans Cream Ale"/>
        <s v="Zucchini - Yellow"/>
        <s v="Langers - Ruby Red Grapfruit"/>
        <s v="Mushrooms - Black, Dried"/>
        <s v="Lentils - Red, Dry"/>
        <s v="Arizona - Green Tea"/>
        <s v="Ice Cream Bar - Drumstick"/>
        <s v="Peas - Pigeon, Dry"/>
        <s v="Sprouts - Alfalfa"/>
        <s v="Juice - Cranberry, 341 Ml"/>
        <s v="Apricots Fresh"/>
        <s v="Eggplant - Asian"/>
        <s v="Beef Ground Medium"/>
        <s v="Longos - Chicken Wings"/>
        <s v="Sauce - Demi Glace"/>
        <s v="Tomatoes Tear Drop"/>
        <s v="Loquat"/>
        <s v="Bread Crumbs - Japanese Style"/>
        <s v="Tray - 16in Rnd Blk"/>
        <s v="Knife Plastic - White"/>
        <s v="Milk - 2%"/>
        <s v="Water - Aquafina Vitamin"/>
        <s v="Initation Crab Meat"/>
        <s v="Gloves - Goldtouch Disposable"/>
        <s v="Sherry - Dry"/>
        <s v="Rosemary - Dry"/>
        <s v="Guinea Fowl"/>
        <s v="Oil - Safflower"/>
        <s v="Smirnoff Green Apple Twist"/>
        <s v="Coconut - Shredded, Sweet"/>
        <s v="Pernod"/>
        <s v="Yoghurt Tubes"/>
        <s v="Chocolate - Dark"/>
        <s v="Phyllo Dough"/>
        <s v="Campari"/>
        <s v="Spice - Peppercorn Melange"/>
        <s v="Hersey Shakes"/>
        <s v="Foam Dinner Plate"/>
        <s v="Muffin Mix - Blueberry"/>
        <s v="Pepper - Black, Whole"/>
        <s v="Cup - Translucent 7 Oz Clear"/>
        <s v="Bread - Roll, Soft White Round"/>
        <s v="Cake - Cake Sheet Macaroon"/>
        <s v="Hickory Smoke, Liquid"/>
        <s v="Wine - Magnotta, Merlot Sr Vqa"/>
        <s v="Veal - Inside, Choice"/>
        <s v="Lettuce - Frisee"/>
        <s v="Beets - Mini Golden"/>
        <s v="Longos - Grilled Salmon With Bbq"/>
        <s v="Mussels - Cultivated"/>
        <s v="Lime Cordial - Roses"/>
        <s v="Pork - Hock And Feet Attached"/>
        <s v="Garlic - Peeled"/>
        <s v="Grenadine"/>
        <s v="Bay Leaf"/>
        <s v="Chicken - Leg, Boneless"/>
        <s v="Scallop - St. Jaques"/>
        <s v="Turkey - Whole, Fresh"/>
        <s v="Cocoa Butter"/>
        <s v="Coffee - Hazelnut Cream"/>
        <s v="Mushroom - Trumpet, Dry"/>
        <s v="Sugar - Fine"/>
        <s v="Cheese - Brie,danish"/>
        <s v="Wine - Prosecco Valdobiaddene"/>
        <s v="Curry Paste - Madras"/>
        <s v="Pate - Cognac"/>
        <s v="French Pastry - Mini Chocolate"/>
        <s v="Veal - Brisket, Provimi,bnls"/>
        <s v="Scallops - 10/20"/>
        <s v="Bread - Multigrain"/>
        <s v="Barramundi"/>
        <s v="Assorted Desserts"/>
        <s v="Meldea Green Tea Liquor"/>
        <s v="Bread Crumbs - Panko"/>
        <s v="Sole - Dover, Whole, Fresh"/>
        <s v="Pail With Metal Handle 16l White"/>
        <s v="Flour - Pastry"/>
        <s v="Wine - Charddonnay Errazuriz"/>
        <s v="Chestnuts - Whole,canned"/>
        <s v="Cheese - Taleggio D.o.p."/>
        <s v="Sauce - Hollandaise"/>
        <s v="Bread - Hot Dog Buns"/>
        <s v="Wine - Cahors Ac 2000, Clos"/>
        <s v="Crush - Cream Soda"/>
        <s v="Quiche Assorted"/>
        <s v="Duck - Breast"/>
        <s v="Tofu - Firm"/>
        <s v="Bread - English Muffin"/>
        <s v="Tomato - Tricolor Cherry"/>
        <s v="Mayonnaise - Individual Pkg"/>
        <s v="Garlic"/>
        <s v="Soup - Campbells, Cream Of"/>
        <s v="Wine - Chablis 2003 Champs"/>
        <s v="Cheese - Cheddarsliced"/>
        <s v="Thermometer Digital"/>
        <s v="Sun - Dried Tomatoes"/>
        <s v="Beef - Rib Eye Aaa"/>
        <s v="Grouper - Fresh"/>
        <s v="Ice Cream Bar - Hageen Daz To"/>
        <s v="Juice - Apple Cider"/>
        <s v="Beef - Inside Round"/>
        <s v="Cookie Dough - Double"/>
        <s v="Soup - Campbells, Beef Barley"/>
        <s v="Oranges - Navel, 72"/>
        <s v="Nantucket - Pomegranate Pear"/>
        <s v="Wanton Wrap"/>
        <s v="Soup - Canadian Pea, Dry Mix"/>
        <s v="Kellogs All Bran Bars"/>
        <s v="Soup Knorr Chili With Beans"/>
        <s v="Pasta - Detalini, White, Fresh"/>
        <s v="Tea - English Breakfast"/>
        <s v="Veal - Eye Of Round"/>
        <s v="Yogurt - Blueberry, 175 Gr"/>
        <s v="Chinese Foods - Chicken"/>
        <s v="Bagel - Plain"/>
        <s v="Soupfoamcont12oz 112con"/>
        <s v="Juice - V8 Splash"/>
        <s v="Mushroom - Porcini, Dry"/>
        <s v="Clam Nectar"/>
        <s v="Grapes - Red"/>
        <s v="Vanilla Beans"/>
        <s v="Wine - Blue Nun Qualitatswein"/>
        <s v="Cheese Cloth No 100"/>
        <s v="Banana - Leaves"/>
        <s v="Chocolate - Semi Sweet, Calets"/>
        <s v="Bandage - Flexible Neon"/>
        <s v="Papayas"/>
        <s v="Corn Meal"/>
        <s v="Snapple - Iced Tea Peach"/>
        <s v="Sea Bass - Whole"/>
        <s v="Apricots - Halves"/>
        <s v="Beef - Texas Style Burger"/>
        <s v="Onion Powder"/>
        <s v="Bar Mix - Pina Colada, 355 Ml"/>
        <s v="Lemonade - Natural, 591 Ml"/>
        <s v="Bread Fig And Almond"/>
        <s v="Beer - Rickards Red"/>
        <s v="Cheese - Mix"/>
        <s v="Beef - Prime Rib Aaa"/>
        <s v="Bread - Italian Roll With Herbs"/>
        <s v="Orange - Canned, Mandarin"/>
        <s v="Sword Pick Asst"/>
        <s v="Sauce - Rosee"/>
        <s v="Crab - Dungeness, Whole"/>
        <s v="Turkey - Oven Roast Breast"/>
        <s v="Garlic - Elephant"/>
        <s v="Wine - Alsace Gewurztraminer"/>
        <s v="Ice - Clear, 300 Lb For Carving"/>
        <s v="Wine - Valpolicella Masi"/>
        <s v="Hinge W Undercut"/>
        <s v="Pop Shoppe Cream Soda"/>
        <s v="Fuji Apples"/>
        <s v="Beans - Kidney, Canned"/>
        <s v="Beer - Labatt Blue"/>
        <s v="Doilies - 5, Paper"/>
        <s v="Cod - Black Whole Fillet"/>
        <s v="Banana Turning"/>
        <s v="Pastry - Cheese Baked Scones"/>
        <s v="Pepper - White, Ground"/>
        <s v="Foam Cup 6 Oz"/>
        <s v="Tea - Decaf Lipton"/>
        <s v="Muffin Batt - Choc Chk"/>
        <s v="Coffee - Dark Roast"/>
        <s v="Wonton Wrappers"/>
        <s v="Salmon - Sockeye Raw"/>
        <s v="Veal - Slab Bacon"/>
        <s v="Salmon Steak - Cohoe 8 Oz"/>
        <s v="Wine - Gato Negro Cabernet"/>
        <s v="Cheese - Victor Et Berthold"/>
        <s v="Water - Green Tea Refresher"/>
        <s v="Ecolab - Solid Fusion"/>
        <s v="Towels - Paper / Kraft"/>
        <s v="Yogurt - French Vanilla"/>
        <s v="Potatoes - Instant, Mashed"/>
        <s v="Onions - Vidalia"/>
        <s v="Extract - Lemon"/>
        <s v="Apricots - Dried"/>
        <s v="Halibut - Fletches"/>
        <s v="Appetizer - Mushroom Tart"/>
        <s v="Appetizer - Mini Egg Roll, Shrimp"/>
        <s v="Tuna - Salad Premix"/>
        <s v="Pork - Loin, Center Cut"/>
        <s v="Olives - Kalamata"/>
        <s v="Cookies Cereal Nut"/>
        <s v="Bouq All Italian - Primerba"/>
        <s v="Cheese - Cottage Cheese"/>
        <s v="Ecolab - Lime - A - Way 4/4 L"/>
        <s v="Oil - Shortening,liqud, Fry"/>
        <s v="Broom - Corn"/>
        <s v="Bread - Rye"/>
        <s v="Cheese - Camembert"/>
        <s v="Beef - Striploin Aa"/>
        <s v="Veal - Sweetbread"/>
        <s v="Bread - Roll, Canadian Dinner"/>
        <s v="Mangoes"/>
        <s v="Otomegusa Dashi Konbu"/>
        <s v="Sausage - Liver"/>
        <s v="Bread - Calabrese Baguette"/>
        <s v="Cheese - Parmesan Grated"/>
        <s v="Pail For Lid 1537"/>
        <s v="Pasta - Cheese / Spinach Bauletti"/>
        <s v="Puree - Mocha"/>
        <s v="Isomalt"/>
        <s v="Hot Chocolate - Individual"/>
        <s v="Beef - Tenderlion, Center Cut"/>
        <s v="Milk Powder"/>
        <s v="Crackers Cheez It"/>
        <s v="Olives - Stuffed"/>
        <s v="Dc - Frozen Momji"/>
        <s v="Tilapia - Fillets"/>
        <s v="Cheese - Boursin, Garlic / Herbs"/>
        <s v="Rice - Long Grain"/>
        <s v="Wine - Hardys Bankside Shiraz"/>
        <s v="Coffee Decaf Colombian"/>
        <s v="Cumin - Whole"/>
        <s v="Cornflakes"/>
        <s v="Cattail Hearts"/>
        <s v="Wine - Red, Harrow Estates, Cab"/>
        <s v="Tahini Paste"/>
        <s v="Bread - Italian Corn Meal Poly"/>
        <s v="Flour - Teff"/>
        <s v="Rambutan"/>
        <s v="Muffin - Carrot Individual Wrap"/>
        <s v="Creme De Banane - Marie"/>
        <s v="Wine - Two Oceans Cabernet"/>
        <s v="Beef - Montreal Smoked Brisket"/>
        <s v="Jagermeister"/>
        <s v="Snapple Lemon Tea"/>
        <s v="Pasta - Angel Hair"/>
        <s v="Wine - Red, Cooking"/>
        <s v="Bread Foccacia Whole"/>
        <s v="Smoked Paprika"/>
        <s v="Wine - White Cab Sauv.on"/>
        <s v="Vaccum Bag 10x13"/>
        <s v="Soup - Campbells Bean Medley"/>
        <s v="Cake - Box Window 10x10x2.5"/>
        <s v="Fond - Neutral"/>
        <s v="Pork - Back, Short Cut, Boneless"/>
        <s v="Sprouts - Baby Pea Tendrils"/>
        <s v="Fondant - Icing"/>
        <s v="Table Cloth 120 Round White"/>
        <s v="Pomello"/>
        <s v="Seedlings - Mix, Organic"/>
        <s v="Bread - Bistro White"/>
        <s v="Puree - Passion Fruit"/>
        <s v="Olive - Spread Tapenade"/>
        <s v="Rum - Mount Gay Eclipes"/>
        <s v="Juice - Lime"/>
        <s v="Tea - Jasmin Green"/>
        <s v="Juice - Happy Planet"/>
        <s v="Wine - Wyndham Estate Bin 777"/>
        <s v="Berry Brulee"/>
        <s v="Carbonated Water - Blackcherry"/>
        <s v="Tart Shells - Sweet, 4"/>
        <s v="Butter - Unsalted"/>
        <s v="Liners - Baking Cups"/>
        <s v="Pants Custom Dry Clean"/>
        <s v="Pastry - Raisin Muffin - Mini"/>
        <s v="Shrimp - Baby, Warm Water"/>
        <s v="Pepsi - Diet, 355 Ml"/>
        <s v="Blueberries"/>
        <s v="Skirt - 29 Foot"/>
        <s v="Fenngreek Seed"/>
        <s v="Durian Fruit"/>
        <s v="Lettuce - California Mix"/>
        <s v="Ice Cream Bar - Oreo Cone"/>
        <s v="Sauerkraut"/>
        <s v="Mussels - Frozen"/>
        <s v="Baking Powder"/>
        <s v="Lamb - Pieces, Diced"/>
        <s v="Truffle Cups - Brown"/>
        <s v="Pork - Belly Fresh"/>
        <s v="Whmis - Spray Bottle Trigger"/>
        <s v="Soup V8 Roasted Red Pepper"/>
        <s v="Garlic - Primerba, Paste"/>
        <s v="Fish - Scallops, Cold Smoked"/>
        <s v="Vinegar - Tarragon"/>
        <s v="Wine - Redchard Merritt"/>
        <s v="Scallops - Live In Shell"/>
        <s v="Wine - Vineland Estate Semi - Dry"/>
        <s v="Wine - Ruffino Chianti"/>
        <s v="Beef - Short Loin"/>
        <s v="Milk - 1%"/>
        <s v="Muffin Chocolate Individual Wrap"/>
        <s v="Beer - Original Organic Lager"/>
        <s v="Beans - Kidney, Red Dry"/>
        <s v="Cookie - Dough Variety"/>
        <s v="Salsify, Organic"/>
        <s v="Table Cloth 81x81 White"/>
        <s v="Chips Potato All Dressed - 43g"/>
        <s v="Juice - Orange"/>
        <s v="Beef - Chuck, Boneless"/>
        <s v="Pork - Inside"/>
        <s v="Blackberries"/>
        <s v="Wine - Ej Gallo Sierra Valley"/>
        <s v="Lettuce - Spring Mix"/>
        <s v="Cheese - Cambozola"/>
        <s v="Pastry - Choclate Baked"/>
        <s v="Sunflower Seed Raw"/>
        <s v="Salmon - Atlantic, Skin On"/>
        <s v="Gatorade - Xfactor Berry"/>
        <s v="Nantuket Peach Orange"/>
        <s v="Wine - Vidal Icewine Magnotta"/>
        <s v="Soup - Campbells Tomato Ravioli"/>
        <s v="Napkin White - Starched"/>
      </sharedItems>
    </cacheField>
    <cacheField name="ModifyYear" numFmtId="0">
      <sharedItems containsSemiMixedTypes="0" containsString="0" containsNumber="1" containsInteger="1" minValue="2017" maxValue="2018"/>
    </cacheField>
    <cacheField name="Price" numFmtId="167">
      <sharedItems containsSemiMixedTypes="0" containsString="0" containsNumber="1" minValue="2.38" maxValue="998.75"/>
    </cacheField>
    <cacheField name="CategoryID" numFmtId="1">
      <sharedItems containsSemiMixedTypes="0" containsString="0" containsNumber="1" containsInteger="1" minValue="1" maxValue="11"/>
    </cacheField>
    <cacheField name="Class" numFmtId="49">
      <sharedItems/>
    </cacheField>
    <cacheField name="ModifyDate" numFmtId="14">
      <sharedItems containsSemiMixedTypes="0" containsNonDate="0" containsDate="1" containsString="0" minDate="2017-01-03T12:21:42" maxDate="2018-05-09T20:18:04"/>
    </cacheField>
    <cacheField name="Resistant" numFmtId="49">
      <sharedItems/>
    </cacheField>
    <cacheField name="IsAllergic" numFmtId="49">
      <sharedItems/>
    </cacheField>
    <cacheField name="VitalityDays" numFmtId="1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iro" refreshedDate="45891.714298148145" backgroundQuery="1" createdVersion="7" refreshedVersion="7" minRefreshableVersion="3" recordCount="0" supportSubquery="1" supportAdvancedDrill="1" xr:uid="{79C2DACF-EE25-4BC9-B3D6-0CA4B9621162}">
  <cacheSource type="external" connectionId="13"/>
  <cacheFields count="3">
    <cacheField name="[Measures].[Count of CustomerID]" caption="Count of CustomerID" numFmtId="0" hierarchy="24" level="32767"/>
    <cacheField name="[tCiudades].[CityName].[CityName]" caption="CityName" numFmtId="0" hierarchy="1" level="1">
      <sharedItems count="96">
        <s v="Akron"/>
        <s v="Albuquerque"/>
        <s v="Anaheim"/>
        <s v="Anchorage"/>
        <s v="Arlington"/>
        <s v="Atlanta"/>
        <s v="Aurora"/>
        <s v="Austin"/>
        <s v="Bakersfield"/>
        <s v="Baltimore"/>
        <s v="Baton Rouge"/>
        <s v="Birmingham"/>
        <s v="Boston"/>
        <s v="Buffalo"/>
        <s v="Charlotte"/>
        <s v="Chicago"/>
        <s v="Cincinnati"/>
        <s v="Cleveland"/>
        <s v="Colorado"/>
        <s v="Columbus"/>
        <s v="Corpus Christi"/>
        <s v="Dallas"/>
        <s v="Dayton"/>
        <s v="Denver"/>
        <s v="Des Moines"/>
        <s v="Detroit"/>
        <s v="El Paso"/>
        <s v="Fort Wayne"/>
        <s v="Fort Worth"/>
        <s v="Fremont"/>
        <s v="Fresno"/>
        <s v="Garland"/>
        <s v="Glendale"/>
        <s v="Grand Rapids"/>
        <s v="Greensboro"/>
        <s v="Hialeah"/>
        <s v="Honolulu"/>
        <s v="Houston"/>
        <s v="Indianapolis"/>
        <s v="Jackson"/>
        <s v="Jacksonville"/>
        <s v="Jersey"/>
        <s v="Kansas"/>
        <s v="Las Vegas"/>
        <s v="Lincoln"/>
        <s v="Little Rock"/>
        <s v="Long Beach"/>
        <s v="Los Angeles"/>
        <s v="Louisville"/>
        <s v="Lubbock"/>
        <s v="Madison"/>
        <s v="Memphis"/>
        <s v="Mesa"/>
        <s v="Miami"/>
        <s v="Milwaukee"/>
        <s v="Minneapolis"/>
        <s v="Mobile"/>
        <s v="Montgomery"/>
        <s v="Nashville"/>
        <s v="New Orleans"/>
        <s v="New York"/>
        <s v="Newark"/>
        <s v="Norfolk"/>
        <s v="Oakland"/>
        <s v="Oklahoma"/>
        <s v="Omaha"/>
        <s v="Philadelphia"/>
        <s v="Phoenix"/>
        <s v="Pittsburgh"/>
        <s v="Portland"/>
        <s v="Raleigh"/>
        <s v="Richmond"/>
        <s v="Riverside"/>
        <s v="Rochester"/>
        <s v="Sacramento"/>
        <s v="San Antonio"/>
        <s v="San Diego"/>
        <s v="San Francisco"/>
        <s v="San Jose"/>
        <s v="Santa Ana"/>
        <s v="Seattle"/>
        <s v="Shreveport"/>
        <s v="Spokane"/>
        <s v="St. Louis"/>
        <s v="St. Paul"/>
        <s v="St. Petersburg"/>
        <s v="Stockton"/>
        <s v="Tacoma"/>
        <s v="Tampa"/>
        <s v="Toledo"/>
        <s v="Tucson"/>
        <s v="Tulsa"/>
        <s v="Virginia Beach"/>
        <s v="Washington"/>
        <s v="Wichita"/>
        <s v="Yonkers"/>
      </sharedItems>
    </cacheField>
    <cacheField name="[tPaises].[CountryName].[CountryName]" caption="CountryName" numFmtId="0" hierarchy="17" level="1">
      <sharedItems count="1">
        <s v="United States"/>
      </sharedItems>
    </cacheField>
  </cacheFields>
  <cacheHierarchies count="25">
    <cacheHierarchy uniqueName="[tCiudades].[CityID]" caption="CityID" attribute="1" defaultMemberUniqueName="[tCiudades].[CityID].[All]" allUniqueName="[tCiudades].[CityID].[All]" dimensionUniqueName="[tCiudades]" displayFolder="" count="0" memberValueDatatype="20" unbalanced="0"/>
    <cacheHierarchy uniqueName="[tCiudades].[CityName]" caption="CityName" attribute="1" defaultMemberUniqueName="[tCiudades].[CityName].[All]" allUniqueName="[tCiudades].[CityName].[All]" dimensionUniqueName="[tCiudades]" displayFolder="" count="2" memberValueDatatype="130" unbalanced="0">
      <fieldsUsage count="2">
        <fieldUsage x="-1"/>
        <fieldUsage x="1"/>
      </fieldsUsage>
    </cacheHierarchy>
    <cacheHierarchy uniqueName="[tCiudades].[Zipcode]" caption="Zipcode" attribute="1" defaultMemberUniqueName="[tCiudades].[Zipcode].[All]" allUniqueName="[tCiudades].[Zipcode].[All]" dimensionUniqueName="[tCiudades]" displayFolder="" count="0" memberValueDatatype="20" unbalanced="0"/>
    <cacheHierarchy uniqueName="[tCiudades].[CountryID]" caption="CountryID" attribute="1" defaultMemberUniqueName="[tCiudades].[CountryID].[All]" allUniqueName="[tCiudades].[CountryID].[All]" dimensionUniqueName="[tCiudades]" displayFolder="" count="0" memberValueDatatype="20" unbalanced="0"/>
    <cacheHierarchy uniqueName="[tCiudades].[Paises]" caption="Paises" attribute="1" defaultMemberUniqueName="[tCiudades].[Paises].[All]" allUniqueName="[tCiudades].[Paises].[All]" dimensionUniqueName="[tCiudades]" displayFolder="" count="0" memberValueDatatype="130" unbalanced="0"/>
    <cacheHierarchy uniqueName="[tClientes].[IDinterno]" caption="IDinterno" attribute="1" defaultMemberUniqueName="[tClientes].[IDinterno].[All]" allUniqueName="[tClientes].[IDinterno].[All]" dimensionUniqueName="[tClientes]" displayFolder="" count="0" memberValueDatatype="20" unbalanced="0"/>
    <cacheHierarchy uniqueName="[tClientes].[CustomerID]" caption="CustomerID" attribute="1" defaultMemberUniqueName="[tClientes].[CustomerID].[All]" allUniqueName="[tClientes].[CustomerID].[All]" dimensionUniqueName="[tClientes]" displayFolder="" count="0" memberValueDatatype="130" unbalanced="0"/>
    <cacheHierarchy uniqueName="[tClientes].[NombreCompleto]" caption="NombreCompleto" attribute="1" defaultMemberUniqueName="[tClientes].[NombreCompleto].[All]" allUniqueName="[tClientes].[NombreCompleto].[All]" dimensionUniqueName="[tClientes]" displayFolder="" count="0" memberValueDatatype="130" unbalanced="0"/>
    <cacheHierarchy uniqueName="[tClientes].[FirstName]" caption="FirstName" attribute="1" defaultMemberUniqueName="[tClientes].[FirstName].[All]" allUniqueName="[tClientes].[FirstName].[All]" dimensionUniqueName="[tClientes]" displayFolder="" count="0" memberValueDatatype="130" unbalanced="0"/>
    <cacheHierarchy uniqueName="[tClientes].[MiddleInitial]" caption="MiddleInitial" attribute="1" defaultMemberUniqueName="[tClientes].[MiddleInitial].[All]" allUniqueName="[tClientes].[MiddleInitial].[All]" dimensionUniqueName="[tClientes]" displayFolder="" count="0" memberValueDatatype="130" unbalanced="0"/>
    <cacheHierarchy uniqueName="[tClientes].[LastName]" caption="LastName" attribute="1" defaultMemberUniqueName="[tClientes].[LastName].[All]" allUniqueName="[tClientes].[LastName].[All]" dimensionUniqueName="[tClientes]" displayFolder="" count="0" memberValueDatatype="130" unbalanced="0"/>
    <cacheHierarchy uniqueName="[tClientes].[Ciudad]" caption="Ciudad" attribute="1" defaultMemberUniqueName="[tClientes].[Ciudad].[All]" allUniqueName="[tClientes].[Ciudad].[All]" dimensionUniqueName="[tClientes]" displayFolder="" count="0" memberValueDatatype="130" unbalanced="0"/>
    <cacheHierarchy uniqueName="[tClientes].[CityID]" caption="CityID" attribute="1" defaultMemberUniqueName="[tClientes].[CityID].[All]" allUniqueName="[tClientes].[CityID].[All]" dimensionUniqueName="[tClientes]" displayFolder="" count="0" memberValueDatatype="20" unbalanced="0"/>
    <cacheHierarchy uniqueName="[tClientes].[Address]" caption="Address" attribute="1" defaultMemberUniqueName="[tClientes].[Address].[All]" allUniqueName="[tClientes].[Address].[All]" dimensionUniqueName="[tClientes]" displayFolder="" count="0" memberValueDatatype="130" unbalanced="0"/>
    <cacheHierarchy uniqueName="[tClientes].[Ciudad_Direccion]" caption="Ciudad_Direccion" attribute="1" defaultMemberUniqueName="[tClientes].[Ciudad_Direccion].[All]" allUniqueName="[tClientes].[Ciudad_Direccion].[All]" dimensionUniqueName="[tClientes]" displayFolder="" count="0" memberValueDatatype="130" unbalanced="0"/>
    <cacheHierarchy uniqueName="[tClientes].[Bono por registro]" caption="Bono por registro" attribute="1" defaultMemberUniqueName="[tClientes].[Bono por registro].[All]" allUniqueName="[tClientes].[Bono por registro].[All]" dimensionUniqueName="[tClientes]" displayFolder="" count="0" memberValueDatatype="20" unbalanced="0"/>
    <cacheHierarchy uniqueName="[tPaises].[CountryID]" caption="CountryID" attribute="1" defaultMemberUniqueName="[tPaises].[CountryID].[All]" allUniqueName="[tPaises].[CountryID].[All]" dimensionUniqueName="[tPaises]" displayFolder="" count="0" memberValueDatatype="20" unbalanced="0"/>
    <cacheHierarchy uniqueName="[tPaises].[CountryName]" caption="CountryName" attribute="1" defaultMemberUniqueName="[tPaises].[CountryName].[All]" allUniqueName="[tPaises].[CountryName].[All]" dimensionUniqueName="[tPaises]" displayFolder="" count="2" memberValueDatatype="130" unbalanced="0">
      <fieldsUsage count="2">
        <fieldUsage x="-1"/>
        <fieldUsage x="2"/>
      </fieldsUsage>
    </cacheHierarchy>
    <cacheHierarchy uniqueName="[tPaises].[CountryCode]" caption="CountryCode" attribute="1" defaultMemberUniqueName="[tPaises].[CountryCode].[All]" allUniqueName="[tPaises].[CountryCode].[All]" dimensionUniqueName="[tPaises]" displayFolder="" count="0" memberValueDatatype="130" unbalanced="0"/>
    <cacheHierarchy uniqueName="[Measures].[__XL_Count tClientes]" caption="__XL_Count tClientes" measure="1" displayFolder="" measureGroup="tClientes" count="0" hidden="1"/>
    <cacheHierarchy uniqueName="[Measures].[__XL_Count tPaises]" caption="__XL_Count tPaises" measure="1" displayFolder="" measureGroup="tPaises" count="0" hidden="1"/>
    <cacheHierarchy uniqueName="[Measures].[__XL_Count tCiudades]" caption="__XL_Count tCiudades" measure="1" displayFolder="" measureGroup="tCiudades" count="0" hidden="1"/>
    <cacheHierarchy uniqueName="[Measures].[__No measures defined]" caption="__No measures defined" measure="1" displayFolder="" count="0" hidden="1"/>
    <cacheHierarchy uniqueName="[Measures].[Sum of CountryID]" caption="Sum of CountryID" measure="1" displayFolder="" measureGroup="tPais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tCli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tCiudades" uniqueName="[tCiudades]" caption="tCiudades"/>
    <dimension name="tClientes" uniqueName="[tClientes]" caption="tClientes"/>
    <dimension name="tPaises" uniqueName="[tPaises]" caption="tPaises"/>
  </dimensions>
  <measureGroups count="3">
    <measureGroup name="tCiudades" caption="tCiudades"/>
    <measureGroup name="tClientes" caption="tClientes"/>
    <measureGroup name="tPaises" caption="tPaises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4c30e132-0704-4459-a509-9eddde934977"/>
    <s v="DANTE GAMBLE"/>
    <s v="Dante"/>
    <s v="A"/>
    <s v="Gamble"/>
    <x v="0"/>
    <n v="7"/>
    <s v="374 White Cowley Avenue"/>
    <s v="Riverside - 374 White Cowley Avenue"/>
    <n v="9"/>
  </r>
  <r>
    <n v="2"/>
    <s v="68bec407-275f-4b5b-9a82-13d02f54626a"/>
    <s v="GUY LAWSON"/>
    <s v="Guy"/>
    <s v="P"/>
    <s v="Lawson"/>
    <x v="1"/>
    <n v="79"/>
    <s v="46 South New Way"/>
    <s v="Oklahoma - 46 South New Way"/>
    <n v="5"/>
  </r>
  <r>
    <n v="3"/>
    <s v="4466459f-76c8-433c-814e-6d59cb4131fc"/>
    <s v="NICOLAS HOPKINS"/>
    <s v="Nicolas"/>
    <s v="U"/>
    <s v="Hopkins"/>
    <x v="2"/>
    <n v="87"/>
    <s v="393 Clarendon St."/>
    <s v="Los Angeles - 393 Clarendon St."/>
    <n v="7"/>
  </r>
  <r>
    <n v="4"/>
    <s v="04c36a25-02f3-462c-92b0-6bf291c57706"/>
    <s v="RAQUEL SAVAGE"/>
    <s v="Raquel"/>
    <s v="H"/>
    <s v="Savage"/>
    <x v="3"/>
    <n v="24"/>
    <s v="580 Clarendon Way"/>
    <s v="Lincoln - 580 Clarendon Way"/>
    <n v="9"/>
  </r>
  <r>
    <n v="5"/>
    <s v="e916df3d-c3f5-40b0-8ae2-5d043be88300"/>
    <s v="DAVID STRONG"/>
    <s v="David"/>
    <s v="Z"/>
    <s v="Strong"/>
    <x v="4"/>
    <n v="18"/>
    <s v="88 Old Avenue"/>
    <s v="Little Rock - 88 Old Avenue"/>
    <n v="15"/>
  </r>
  <r>
    <n v="6"/>
    <s v="0709fd3c-d251-486e-8864-4b18dcd01e57"/>
    <s v="MARLON HERMAN"/>
    <s v="Marlon"/>
    <s v="J"/>
    <s v="Herman"/>
    <x v="5"/>
    <n v="66"/>
    <s v="16 Old Avenue"/>
    <s v="Shreveport - 16 Old Avenue"/>
    <n v="19"/>
  </r>
  <r>
    <n v="7"/>
    <s v="d7c50fae-43b8-4945-86f8-b8f9d4d2d71a"/>
    <s v="JACOB DURAN"/>
    <s v="Jacob"/>
    <s v="Z"/>
    <s v="Duran"/>
    <x v="6"/>
    <n v="2"/>
    <s v="182 Clarendon Parkway"/>
    <s v="Buffalo - 182 Clarendon Parkway"/>
    <n v="15"/>
  </r>
  <r>
    <n v="8"/>
    <s v="d61d8f7b-c2d0-4548-9f3b-da16dc3146ad"/>
    <s v="STEPHANIE MONROE"/>
    <s v="Stephanie"/>
    <s v="U"/>
    <s v="Monroe"/>
    <x v="7"/>
    <n v="44"/>
    <s v="19 Cowley Avenue"/>
    <s v="Memphis - 19 Cowley Avenue"/>
    <n v="10"/>
  </r>
  <r>
    <n v="9"/>
    <s v="fd54988d-3cca-4a02-9254-b4fa7a2d5451"/>
    <s v="IRENE OSBORN"/>
    <s v="Irene"/>
    <s v="A"/>
    <s v="Osborn"/>
    <x v="8"/>
    <n v="77"/>
    <s v="20 Milton Avenue"/>
    <s v="Louisville - 20 Milton Avenue"/>
    <n v="16"/>
  </r>
  <r>
    <n v="10"/>
    <s v="a960dd54-ee35-4731-b29e-d8de6c5793dc"/>
    <s v="FAITH MATHEWS"/>
    <s v="Faith"/>
    <s v="P"/>
    <s v="Mathews"/>
    <x v="9"/>
    <n v="52"/>
    <s v="104 Rocky New Parkway"/>
    <s v="Madison - 104 Rocky New Parkway"/>
    <n v="4"/>
  </r>
  <r>
    <n v="11"/>
    <s v="e5249c67-3787-4ee6-ac59-f8d74639244b"/>
    <s v="ISRAEL SHEPARD"/>
    <s v="Israel"/>
    <s v="Z"/>
    <s v="Shepard"/>
    <x v="10"/>
    <n v="63"/>
    <s v="171 Old Avenue"/>
    <s v="Tulsa - 171 Old Avenue"/>
    <n v="15"/>
  </r>
  <r>
    <n v="12"/>
    <s v="dd0f406f-fb31-4d7c-b3ed-c59f45bf8f96"/>
    <s v="LAMONT YODER"/>
    <s v="Lamont"/>
    <s v="G"/>
    <s v="Yoder"/>
    <x v="11"/>
    <n v="80"/>
    <s v="303 Fabien Road"/>
    <s v="New Orleans - 303 Fabien Road"/>
    <n v="12"/>
  </r>
  <r>
    <n v="13"/>
    <s v="359110d0-d634-4b39-8fef-36111b3742d2"/>
    <s v="KIMBERLEY HANCOCK"/>
    <s v="Kimberley"/>
    <s v="Y"/>
    <s v="Hancock"/>
    <x v="12"/>
    <n v="81"/>
    <s v="37 Hague Avenue"/>
    <s v="Sacramento - 37 Hague Avenue"/>
    <n v="15"/>
  </r>
  <r>
    <n v="14"/>
    <s v="35dfe82b-dd9b-4841-821d-c6ca82c646eb"/>
    <s v="KRISTEN TAYLOR"/>
    <s v="Kristen"/>
    <s v="F"/>
    <s v="Taylor"/>
    <x v="13"/>
    <n v="71"/>
    <s v="34 Green Fabien Way"/>
    <s v="Phoenix - 34 Green Fabien Way"/>
    <n v="8"/>
  </r>
  <r>
    <n v="15"/>
    <s v="dc46a263-7457-4572-a9d8-5eaaa2284b96"/>
    <s v="RAUL BECK"/>
    <s v="Raul"/>
    <s v="J"/>
    <s v="Beck"/>
    <x v="14"/>
    <n v="85"/>
    <s v="93 Old Way"/>
    <s v="St. Petersburg - 93 Old Way"/>
    <n v="18"/>
  </r>
  <r>
    <n v="16"/>
    <s v="426c4dcd-d40d-4e1f-ac0b-e11708b7f8c3"/>
    <s v="GREGORY ALLISON"/>
    <s v="Gregory"/>
    <s v="M"/>
    <s v="Allison"/>
    <x v="10"/>
    <n v="63"/>
    <s v="57 Second Freeway"/>
    <s v="Tulsa - 57 Second Freeway"/>
    <n v="16"/>
  </r>
  <r>
    <n v="17"/>
    <s v="22c4c8b5-9c60-4e20-9968-a886e2868da0"/>
    <s v="CHESTER ACOSTA"/>
    <s v="Chester"/>
    <s v="S"/>
    <s v="Acosta"/>
    <x v="15"/>
    <n v="13"/>
    <s v="26 Clarendon St."/>
    <s v="Akron - 26 Clarendon St."/>
    <n v="11"/>
  </r>
  <r>
    <n v="18"/>
    <s v="32a6feeb-ac77-4fde-8a21-70869c6815e2"/>
    <s v="PETER RILEY"/>
    <s v="Peter"/>
    <s v="A"/>
    <s v="Riley"/>
    <x v="16"/>
    <n v="82"/>
    <s v="967 Rocky Hague Freeway"/>
    <s v="Charlotte - 967 Rocky Hague Freeway"/>
    <n v="7"/>
  </r>
  <r>
    <n v="19"/>
    <s v="e9bd1176-329a-4737-9444-bfe8e8bd1dee"/>
    <s v="ANNE REESE"/>
    <s v="Anne"/>
    <s v="E"/>
    <s v="Reese"/>
    <x v="17"/>
    <n v="86"/>
    <s v="27 West White Nobel Way"/>
    <s v="San Jose - 27 West White Nobel Way"/>
    <n v="5"/>
  </r>
  <r>
    <n v="20"/>
    <s v="abda27bb-772c-4ed5-ba4e-a9bb0c376fc6"/>
    <s v="STUART CORDOVA"/>
    <s v="Stuart"/>
    <s v="G"/>
    <s v="Cordova"/>
    <x v="18"/>
    <n v="38"/>
    <s v="52 South Rocky New Blvd."/>
    <s v="Richmond - 52 South Rocky New Blvd."/>
    <n v="8"/>
  </r>
  <r>
    <n v="21"/>
    <s v="c41b5601-4c95-46d5-abab-e7043248fb1d"/>
    <s v="ELENA WINTERS"/>
    <s v="Elena"/>
    <s v="Y"/>
    <s v="Winters"/>
    <x v="19"/>
    <n v="5"/>
    <s v="918 Green New Way"/>
    <s v="Virginia Beach - 918 Green New Way"/>
    <n v="18"/>
  </r>
  <r>
    <n v="22"/>
    <s v="65ef3d0c-894e-447d-b59f-025307cabe1b"/>
    <s v="JEREMIAH VAUGHN"/>
    <s v="Jeremiah"/>
    <s v="W"/>
    <s v="Vaughn"/>
    <x v="20"/>
    <n v="41"/>
    <s v="417 East First Drive"/>
    <s v="Bakersfield - 417 East First Drive"/>
    <n v="18"/>
  </r>
  <r>
    <n v="23"/>
    <s v="de4b2497-46bb-4130-9cd6-f571e9f2fb65"/>
    <s v="TONY BRUCE"/>
    <s v="Tony"/>
    <s v="H"/>
    <s v="Bruce"/>
    <x v="15"/>
    <n v="13"/>
    <s v="24 Nobel Road"/>
    <s v="Akron - 24 Nobel Road"/>
    <n v="6"/>
  </r>
  <r>
    <n v="24"/>
    <s v="c9b0a5a5-5ffa-4f34-abce-cbe51ff24bd6"/>
    <s v="CODY DYER"/>
    <s v="Cody"/>
    <s v="A"/>
    <s v="Dyer"/>
    <x v="21"/>
    <n v="62"/>
    <s v="51 West Green Oak Drive"/>
    <s v="Mobile - 51 West Green Oak Drive"/>
    <n v="17"/>
  </r>
  <r>
    <n v="25"/>
    <s v="8ea18761-b9b3-47b5-b907-942665ba2b41"/>
    <s v="GREGG KLINE"/>
    <s v="Gregg"/>
    <s v="N"/>
    <s v="Kline"/>
    <x v="8"/>
    <n v="77"/>
    <s v="739 White Cowley Blvd."/>
    <s v="Louisville - 739 White Cowley Blvd."/>
    <n v="6"/>
  </r>
  <r>
    <n v="26"/>
    <s v="0733eb93-5068-4a55-82f3-17a77dd504e0"/>
    <s v="EDWIN CRAIG"/>
    <s v="Edwin"/>
    <s v="E"/>
    <s v="Craig"/>
    <x v="6"/>
    <n v="2"/>
    <s v="71 West Rocky Clarendon Drive"/>
    <s v="Buffalo - 71 West Rocky Clarendon Drive"/>
    <n v="4"/>
  </r>
  <r>
    <n v="27"/>
    <s v="77227d43-31f5-4434-acf3-f02df29b0920"/>
    <s v="CARLOS BLACK"/>
    <s v="Carlos"/>
    <s v="L"/>
    <s v="Black"/>
    <x v="22"/>
    <n v="55"/>
    <s v="400 New Parkway"/>
    <s v="Houston - 400 New Parkway"/>
    <n v="11"/>
  </r>
  <r>
    <n v="28"/>
    <s v="7475b654-38a3-4c0c-baec-a8791a4f5e40"/>
    <s v="ARTHUR REYNOLDS"/>
    <s v="Arthur"/>
    <s v="D"/>
    <s v="Reynolds"/>
    <x v="23"/>
    <n v="16"/>
    <s v="94 Clarendon Street"/>
    <s v="Norfolk - 94 Clarendon Street"/>
    <n v="10"/>
  </r>
  <r>
    <n v="29"/>
    <s v="1e5da653-be33-4961-9df8-abd2fd7a7040"/>
    <s v="WHITNEY HOUSE"/>
    <s v="Whitney"/>
    <s v="Q"/>
    <s v="House"/>
    <x v="24"/>
    <n v="47"/>
    <s v="86 Fabien St."/>
    <s v="San Francisco - 86 Fabien St."/>
    <n v="4"/>
  </r>
  <r>
    <n v="30"/>
    <s v="a406b62f-afe9-41d3-ad56-870aa703b3c1"/>
    <s v="SALVADOR WHITE"/>
    <s v="Salvador"/>
    <s v="P"/>
    <s v="White"/>
    <x v="25"/>
    <n v="74"/>
    <s v="281 South Clarendon Boulevard"/>
    <s v="Tampa - 281 South Clarendon Boulevard"/>
    <n v="6"/>
  </r>
  <r>
    <n v="31"/>
    <s v="e5a1f638-ab62-4848-b50b-074713573f20"/>
    <s v="JON LAM"/>
    <s v="Jon"/>
    <s v="B"/>
    <s v="Lam"/>
    <x v="8"/>
    <n v="77"/>
    <s v="47 First Drive"/>
    <s v="Louisville - 47 First Drive"/>
    <n v="13"/>
  </r>
  <r>
    <n v="32"/>
    <s v="420d30bf-5c49-4cd2-94e2-ad97d77ef0b9"/>
    <s v="CHERI ANDRADE"/>
    <s v="Cheri"/>
    <s v="O"/>
    <s v="Andrade"/>
    <x v="26"/>
    <n v="22"/>
    <s v="189 First Blvd."/>
    <s v="Baton Rouge - 189 First Blvd."/>
    <n v="18"/>
  </r>
  <r>
    <n v="33"/>
    <s v="bd975e68-2907-4e5b-ad6c-713aaabe80f5"/>
    <s v="KELLIE PACHECO"/>
    <s v="Kellie"/>
    <s v="Y"/>
    <s v="Pacheco"/>
    <x v="16"/>
    <n v="82"/>
    <s v="505 White Second Freeway"/>
    <s v="Charlotte - 505 White Second Freeway"/>
    <n v="19"/>
  </r>
  <r>
    <n v="34"/>
    <s v="c8c9e168-f444-4b91-9f0c-13373c3351c9"/>
    <s v="KATHRYN WU"/>
    <s v="Kathryn"/>
    <s v="T"/>
    <s v="Wu"/>
    <x v="27"/>
    <n v="30"/>
    <s v="368 Second Avenue"/>
    <s v="Philadelphia - 368 Second Avenue"/>
    <n v="8"/>
  </r>
  <r>
    <n v="35"/>
    <s v="5634f1e2-8892-41b4-87f0-2533a269bf74"/>
    <s v="PATRICK EVANS"/>
    <s v="Patrick"/>
    <s v="B"/>
    <s v="Evans"/>
    <x v="28"/>
    <n v="43"/>
    <s v="189 East New Blvd."/>
    <s v="Glendale - 189 East New Blvd."/>
    <n v="6"/>
  </r>
  <r>
    <n v="36"/>
    <s v="b1baa15e-9859-41fe-9832-5d2af7c20b81"/>
    <s v="WILLIAM CASTANEDA"/>
    <s v="William"/>
    <s v="Q"/>
    <s v="Castaneda"/>
    <x v="29"/>
    <n v="4"/>
    <s v="61 First Avenue"/>
    <s v="Fremont - 61 First Avenue"/>
    <n v="16"/>
  </r>
  <r>
    <n v="37"/>
    <s v="5ff3b719-34ea-4f22-ab48-c4ffdc0ac4e6"/>
    <s v="EARL CANTU"/>
    <s v="Earl"/>
    <s v="U"/>
    <s v="Cantu"/>
    <x v="30"/>
    <n v="14"/>
    <s v="75 Green Nobel St."/>
    <s v="Indianapolis - 75 Green Nobel St."/>
    <n v="5"/>
  </r>
  <r>
    <n v="38"/>
    <s v="291a7e1f-97c0-4551-9099-822be36cd13e"/>
    <s v="LIZA BAXTER"/>
    <s v="Liza"/>
    <s v="N"/>
    <s v="Baxter"/>
    <x v="31"/>
    <n v="58"/>
    <s v="460 White Cowley Freeway"/>
    <s v="Columbus - 460 White Cowley Freeway"/>
    <n v="4"/>
  </r>
  <r>
    <n v="39"/>
    <s v="eeac6386-76dc-4c35-82cb-f24fe791d708"/>
    <s v="CRAIG MADDEN"/>
    <s v="Craig"/>
    <s v="Y"/>
    <s v="Madden"/>
    <x v="5"/>
    <n v="66"/>
    <s v="228 First Parkway"/>
    <s v="Shreveport - 228 First Parkway"/>
    <n v="16"/>
  </r>
  <r>
    <n v="40"/>
    <s v="dc3cb8d4-d6da-43a7-a7b0-48a9585c5f7e"/>
    <s v="PRISCILLA ATKINS"/>
    <s v="Priscilla"/>
    <s v="K"/>
    <s v="Atkins"/>
    <x v="32"/>
    <n v="26"/>
    <s v="852 Green Cowley Road"/>
    <s v="Des Moines - 852 Green Cowley Road"/>
    <n v="19"/>
  </r>
  <r>
    <n v="41"/>
    <s v="185f50b0-5496-453e-89a0-1c40a8e53b17"/>
    <s v="CINDY KRUEGER"/>
    <s v="Cindy"/>
    <s v="H"/>
    <s v="Krueger"/>
    <x v="33"/>
    <n v="10"/>
    <s v="264 Old St."/>
    <s v="Toledo - 264 Old St."/>
    <n v="11"/>
  </r>
  <r>
    <n v="42"/>
    <s v="b7e1654f-755d-4bc9-9832-c1f46212bbaa"/>
    <s v="TRACI HICKMAN"/>
    <s v="Traci"/>
    <s v="C"/>
    <s v="Hickman"/>
    <x v="34"/>
    <n v="17"/>
    <s v="383 Green Oak Freeway"/>
    <s v="St. Louis - 383 Green Oak Freeway"/>
    <n v="16"/>
  </r>
  <r>
    <n v="43"/>
    <s v="d88de982-c271-48cc-845a-f11cac413f0b"/>
    <s v="PETE DELACRUZ"/>
    <s v="Pete"/>
    <s v="N"/>
    <s v="Delacruz"/>
    <x v="35"/>
    <n v="76"/>
    <s v="49 Clarendon Freeway"/>
    <s v="Birmingham - 49 Clarendon Freeway"/>
    <n v="16"/>
  </r>
  <r>
    <n v="44"/>
    <s v="d3f9a5b1-bef2-4d3a-a8b8-52e3fc395afb"/>
    <s v="LEVI VALENTINE"/>
    <s v="Levi"/>
    <s v="B"/>
    <s v="Valentine"/>
    <x v="0"/>
    <n v="7"/>
    <s v="411 South New St."/>
    <s v="Riverside - 411 South New St."/>
    <n v="16"/>
  </r>
  <r>
    <n v="45"/>
    <s v="b789d3ad-28e9-41ab-aafd-00111af51920"/>
    <s v="ANGELINA GOMEZ"/>
    <s v="Angelina"/>
    <s v="U"/>
    <s v="Gomez"/>
    <x v="18"/>
    <n v="38"/>
    <s v="30 New Street"/>
    <s v="Richmond - 30 New Street"/>
    <n v="10"/>
  </r>
  <r>
    <n v="46"/>
    <s v="aeba2e34-3bc5-496c-8520-a8bad74b62d2"/>
    <s v="SAMANTHA PHILLIPS"/>
    <s v="Samantha"/>
    <s v="R"/>
    <s v="Phillips"/>
    <x v="3"/>
    <n v="24"/>
    <s v="461 Green First Street"/>
    <s v="Lincoln - 461 Green First Street"/>
    <n v="19"/>
  </r>
  <r>
    <n v="47"/>
    <s v="4f17578d-c67e-4ca2-aa80-6a27f5ec2411"/>
    <s v="ALICIA MC INTYRE"/>
    <s v="Alicia"/>
    <s v="J"/>
    <s v="Mc Intyre"/>
    <x v="36"/>
    <n v="92"/>
    <s v="676 Hague Street"/>
    <s v="Hialeah - 676 Hague Street"/>
    <n v="13"/>
  </r>
  <r>
    <n v="48"/>
    <s v="6ee23d8d-21b4-4d0a-acad-eacd25fca760"/>
    <s v="DARREN GREER"/>
    <s v="Darren"/>
    <s v="L"/>
    <s v="Greer"/>
    <x v="37"/>
    <n v="94"/>
    <s v="959 South White Second Freeway"/>
    <s v="Yonkers - 959 South White Second Freeway"/>
    <n v="5"/>
  </r>
  <r>
    <n v="49"/>
    <s v="0334c8a8-32db-4e55-9088-e2e1c3ead6c6"/>
    <s v="MARISSA PEARSON"/>
    <s v="Marissa"/>
    <s v="H"/>
    <s v="Pearson"/>
    <x v="26"/>
    <n v="22"/>
    <s v="45 West Rocky Second St."/>
    <s v="Baton Rouge - 45 West Rocky Second St."/>
    <n v="18"/>
  </r>
  <r>
    <n v="50"/>
    <s v="a7754bde-6a46-49ea-8a1a-94c46fbf786a"/>
    <s v="SARA SANCHEZ"/>
    <s v="Sara"/>
    <s v="A"/>
    <s v="Sanchez"/>
    <x v="35"/>
    <n v="76"/>
    <s v="586 Green Oak Street"/>
    <s v="Birmingham - 586 Green Oak Street"/>
    <n v="12"/>
  </r>
  <r>
    <n v="51"/>
    <s v="e8115966-a286-4e9a-994b-9512e4ec6e3c"/>
    <s v="RON HENSLEY"/>
    <s v="Ron"/>
    <s v="E"/>
    <s v="Hensley"/>
    <x v="38"/>
    <n v="3"/>
    <s v="684 Green Hague Blvd."/>
    <s v="Chicago - 684 Green Hague Blvd."/>
    <n v="13"/>
  </r>
  <r>
    <n v="52"/>
    <s v="3d2b8eab-07dd-4900-9389-f468deb10694"/>
    <s v="BRIDGETT MC INTYRE"/>
    <s v="Bridgett"/>
    <s v="X"/>
    <s v="Mc Intyre"/>
    <x v="39"/>
    <n v="1"/>
    <s v="40 Rocky Old Boulevard"/>
    <s v="Dayton - 40 Rocky Old Boulevard"/>
    <n v="10"/>
  </r>
  <r>
    <n v="53"/>
    <s v="cc6c7f77-9daf-4259-aa40-d2467a6b7084"/>
    <s v="ROCHELLE KLEIN"/>
    <s v="Rochelle"/>
    <s v="V"/>
    <s v="Klein"/>
    <x v="20"/>
    <n v="41"/>
    <s v="907 First Avenue"/>
    <s v="Bakersfield - 907 First Avenue"/>
    <n v="8"/>
  </r>
  <r>
    <n v="54"/>
    <s v="14c69fe5-d344-440a-877a-8c17c3ba847c"/>
    <s v="JOHNNY WALKER"/>
    <s v="Johnny"/>
    <s v="D"/>
    <s v="Walker"/>
    <x v="40"/>
    <n v="59"/>
    <s v="817 Oak Blvd."/>
    <s v="Kansas - 817 Oak Blvd."/>
    <n v="17"/>
  </r>
  <r>
    <n v="55"/>
    <s v="a992a917-e849-4ffc-9848-fcf06233b135"/>
    <s v="ANNE CUEVAS"/>
    <s v="Anne"/>
    <s v="C"/>
    <s v="Cuevas"/>
    <x v="3"/>
    <n v="24"/>
    <s v="264 East White Old Boulevard"/>
    <s v="Lincoln - 264 East White Old Boulevard"/>
    <n v="4"/>
  </r>
  <r>
    <n v="56"/>
    <s v="d5e0c0b0-ec1a-4eb2-bdc0-eb82a517d128"/>
    <s v="GRETCHEN WALTER"/>
    <s v="Gretchen"/>
    <s v="E"/>
    <s v="Walter"/>
    <x v="10"/>
    <n v="63"/>
    <s v="61 West Green Second Boulevard"/>
    <s v="Tulsa - 61 West Green Second Boulevard"/>
    <n v="10"/>
  </r>
  <r>
    <n v="57"/>
    <s v="e9eb9097-60d5-45ce-a5fd-9d2a25f6ed3e"/>
    <s v="KATHRYN WALTER"/>
    <s v="Kathryn"/>
    <s v="I"/>
    <s v="Walter"/>
    <x v="5"/>
    <n v="66"/>
    <s v="96 West Milton St."/>
    <s v="Shreveport - 96 West Milton St."/>
    <n v="17"/>
  </r>
  <r>
    <n v="58"/>
    <s v="867b37fa-2337-419f-a8f4-b3231eb98785"/>
    <s v="JANET HENSLEY"/>
    <s v="Janet"/>
    <s v="U"/>
    <s v="Hensley"/>
    <x v="41"/>
    <n v="25"/>
    <s v="524 West White Milton St."/>
    <s v="Boston - 524 West White Milton St."/>
    <n v="17"/>
  </r>
  <r>
    <n v="59"/>
    <s v="5e4aaf11-21fd-4847-94eb-00d778eb4cf5"/>
    <s v="ORLANDO RIGGS"/>
    <s v="Orlando"/>
    <s v="U"/>
    <s v="Riggs"/>
    <x v="7"/>
    <n v="44"/>
    <s v="521 Old Road"/>
    <s v="Memphis - 521 Old Road"/>
    <n v="17"/>
  </r>
  <r>
    <n v="60"/>
    <s v="e09c619b-f8b0-4f81-9963-a0c5f394ec44"/>
    <s v="JAMISON GOODMAN"/>
    <s v="Jamison"/>
    <s v="U"/>
    <s v="Goodman"/>
    <x v="34"/>
    <n v="17"/>
    <s v="873 East Oak Avenue"/>
    <s v="St. Louis - 873 East Oak Avenue"/>
    <n v="7"/>
  </r>
  <r>
    <n v="61"/>
    <s v="0e5ce99f-c6f4-4db6-b32d-6be498335d86"/>
    <s v="SARA SINGLETON"/>
    <s v="Sara"/>
    <s v="Y"/>
    <s v="Singleton"/>
    <x v="42"/>
    <n v="12"/>
    <s v="345 West First Drive"/>
    <s v="Tacoma - 345 West First Drive"/>
    <n v="5"/>
  </r>
  <r>
    <n v="62"/>
    <s v="1f29eb4e-653b-4fc6-b09b-7731d991951a"/>
    <s v="CARI VAUGHN"/>
    <s v="Cari"/>
    <s v="V"/>
    <s v="Vaughn"/>
    <x v="43"/>
    <n v="83"/>
    <s v="991 Nobel Parkway"/>
    <s v="Aurora - 991 Nobel Parkway"/>
    <n v="7"/>
  </r>
  <r>
    <n v="63"/>
    <s v="48072bb1-4d1d-4473-954b-81982b388e73"/>
    <s v="SHANE CANTU"/>
    <s v="Shane"/>
    <s v="E"/>
    <s v="Cantu"/>
    <x v="44"/>
    <n v="93"/>
    <s v="94 Green Old Freeway"/>
    <s v="Jersey - 94 Green Old Freeway"/>
    <n v="17"/>
  </r>
  <r>
    <n v="64"/>
    <s v="5ca706a8-fdaa-4203-a1cd-8d5855f715e9"/>
    <s v="MALCOLM FREY"/>
    <s v="Malcolm"/>
    <s v="K"/>
    <s v="Frey"/>
    <x v="29"/>
    <n v="4"/>
    <s v="101 Rocky Cowley Street"/>
    <s v="Fremont - 101 Rocky Cowley Street"/>
    <n v="14"/>
  </r>
  <r>
    <n v="65"/>
    <s v="7e43dece-6864-40eb-ae54-0345dc71cb98"/>
    <s v="EFRAIN WALLER"/>
    <s v="Efrain"/>
    <s v="N"/>
    <s v="Waller"/>
    <x v="45"/>
    <n v="72"/>
    <s v="88 West Milton Road"/>
    <s v="Honolulu - 88 West Milton Road"/>
    <n v="6"/>
  </r>
  <r>
    <n v="66"/>
    <s v="e9bc115f-9f34-459e-9190-ea177aa4681a"/>
    <s v="CLAUDIA CRAWFORD"/>
    <s v="Claudia"/>
    <s v="L"/>
    <s v="Crawford"/>
    <x v="20"/>
    <n v="41"/>
    <s v="15 White New Freeway"/>
    <s v="Bakersfield - 15 White New Freeway"/>
    <n v="10"/>
  </r>
  <r>
    <n v="67"/>
    <s v="53182df4-1874-45e5-bbb2-3b397df2e5d0"/>
    <s v="FERNANDO HART"/>
    <s v="Fernando"/>
    <s v="H"/>
    <s v="Hart"/>
    <x v="37"/>
    <n v="94"/>
    <s v="707 Clarendon Way"/>
    <s v="Yonkers - 707 Clarendon Way"/>
    <n v="14"/>
  </r>
  <r>
    <n v="68"/>
    <s v="6638d90a-5b78-4c9b-9fcb-befdfdaf8d02"/>
    <s v="JANELLE MCGRATH"/>
    <s v="Janelle"/>
    <s v="E"/>
    <s v="Mcgrath"/>
    <x v="9"/>
    <n v="52"/>
    <s v="927 South Milton Freeway"/>
    <s v="Madison - 927 South Milton Freeway"/>
    <n v="16"/>
  </r>
  <r>
    <n v="69"/>
    <s v="0b4d8621-9d37-427c-8b86-54f2b398f2c9"/>
    <s v="NICOLAS MAYO"/>
    <s v="Nicolas"/>
    <s v="D"/>
    <s v="Mayo"/>
    <x v="46"/>
    <n v="29"/>
    <s v="147 Rocky Cowley Road"/>
    <s v="Washington - 147 Rocky Cowley Road"/>
    <n v="14"/>
  </r>
  <r>
    <n v="70"/>
    <s v="214cfd6d-e5ac-4db4-9e1f-cd692e2ccba6"/>
    <s v="TERRI JACOBSON"/>
    <s v="Terri"/>
    <s v="S"/>
    <s v="Jacobson"/>
    <x v="16"/>
    <n v="82"/>
    <s v="363 East New Freeway"/>
    <s v="Charlotte - 363 East New Freeway"/>
    <n v="18"/>
  </r>
  <r>
    <n v="71"/>
    <s v="7c6f9d72-9689-42e5-b081-f7af88dc60f1"/>
    <s v="HOWARD MC CONNELL"/>
    <s v="Howard"/>
    <s v="R"/>
    <s v="Mc Connell"/>
    <x v="47"/>
    <n v="49"/>
    <s v="941 Clarendon Street"/>
    <s v="Montgomery - 941 Clarendon Street"/>
    <n v="15"/>
  </r>
  <r>
    <n v="72"/>
    <s v="54b34b95-7b8d-4b70-a8cc-4ba962d001cc"/>
    <s v="PABLO STOUT"/>
    <s v="Pablo"/>
    <s v="E"/>
    <s v="Stout"/>
    <x v="48"/>
    <n v="51"/>
    <s v="57 Milton Drive"/>
    <s v="Portland - 57 Milton Drive"/>
    <n v="18"/>
  </r>
  <r>
    <n v="73"/>
    <s v="838aa59a-3e49-4bf0-9fdb-52c98b892d8e"/>
    <s v="CECIL PENA"/>
    <s v="Cecil"/>
    <s v="C"/>
    <s v="Pena"/>
    <x v="23"/>
    <n v="16"/>
    <s v="91 Milton Way"/>
    <s v="Norfolk - 91 Milton Way"/>
    <n v="15"/>
  </r>
  <r>
    <n v="74"/>
    <s v="c763319e-a1b7-49e4-a3f9-63c8a1df6295"/>
    <s v="AUTUMN CONRAD"/>
    <s v="Autumn"/>
    <s v="T"/>
    <s v="Conrad"/>
    <x v="49"/>
    <n v="60"/>
    <s v="347 Green Milton Avenue"/>
    <s v="Fort Worth - 347 Green Milton Avenue"/>
    <n v="9"/>
  </r>
  <r>
    <n v="75"/>
    <s v="7ddab3bd-a49b-4122-9356-5bafa60fc685"/>
    <s v="KENDALL NELSON"/>
    <s v="Kendall"/>
    <s v="Z"/>
    <s v="Nelson"/>
    <x v="50"/>
    <n v="28"/>
    <s v="938 Hague Drive"/>
    <s v="Tucson - 938 Hague Drive"/>
    <n v="6"/>
  </r>
  <r>
    <n v="76"/>
    <s v="30012d88-2488-41c8-ba2e-7833551da3e5"/>
    <s v="EDUARDO IRWIN"/>
    <s v="Eduardo"/>
    <s v="W"/>
    <s v="Irwin"/>
    <x v="51"/>
    <n v="84"/>
    <s v="74 West White Cowley Avenue"/>
    <s v="Newark - 74 West White Cowley Avenue"/>
    <n v="13"/>
  </r>
  <r>
    <n v="77"/>
    <s v="175b576f-ab39-4cd7-8253-57a811d22358"/>
    <s v="CRYSTAL KEMP"/>
    <s v="Crystal"/>
    <s v="I"/>
    <s v="Kemp"/>
    <x v="52"/>
    <n v="61"/>
    <s v="278 White Hague Blvd."/>
    <s v="Miami - 278 White Hague Blvd."/>
    <n v="8"/>
  </r>
  <r>
    <n v="78"/>
    <s v="dde8004d-4a47-407f-bccb-0c53ef4deb72"/>
    <s v="NATHAN STARK"/>
    <s v="Nathan"/>
    <s v="F"/>
    <s v="Stark"/>
    <x v="0"/>
    <n v="7"/>
    <s v="86 West New St."/>
    <s v="Riverside - 86 West New St."/>
    <n v="5"/>
  </r>
  <r>
    <n v="79"/>
    <s v="9fd12c16-9673-46b1-81f5-fc225c77fe51"/>
    <s v="ANTHONY BOND"/>
    <s v="Anthony"/>
    <s v="G"/>
    <s v="Bond"/>
    <x v="3"/>
    <n v="24"/>
    <s v="252 Nobel Blvd."/>
    <s v="Lincoln - 252 Nobel Blvd."/>
    <n v="13"/>
  </r>
  <r>
    <n v="80"/>
    <s v="e3fd3686-61bb-48a4-9ab8-3bcde2250a42"/>
    <s v="JEFFREY BAXTER"/>
    <s v="Jeffrey"/>
    <s v="V"/>
    <s v="Baxter"/>
    <x v="53"/>
    <n v="53"/>
    <s v="19 White Hague Street"/>
    <s v="Las Vegas - 19 White Hague Street"/>
    <n v="17"/>
  </r>
  <r>
    <n v="81"/>
    <s v="947fec07-da8e-4f40-a7a6-b167c4977332"/>
    <s v="NIKKI MONROE"/>
    <s v="Nikki"/>
    <s v="V"/>
    <s v="Monroe"/>
    <x v="54"/>
    <n v="6"/>
    <s v="78 North White Nobel Way"/>
    <s v="Austin - 78 North White Nobel Way"/>
    <n v="15"/>
  </r>
  <r>
    <n v="82"/>
    <s v="98d41fcd-f138-4d22-bc16-e9422c5d1d06"/>
    <s v="TRACIE VINCENT"/>
    <s v="Tracie"/>
    <s v="A"/>
    <s v="Vincent"/>
    <x v="31"/>
    <n v="58"/>
    <s v="247 Fabien Way"/>
    <s v="Columbus - 247 Fabien Way"/>
    <n v="19"/>
  </r>
  <r>
    <n v="83"/>
    <s v="ce95609a-63bc-4972-9465-29cb190f0df0"/>
    <s v="KARIN RAYMOND"/>
    <s v="Karin"/>
    <s v="W"/>
    <s v="Raymond"/>
    <x v="55"/>
    <n v="91"/>
    <s v="634 White Nobel Blvd."/>
    <s v="Jacksonville - 634 White Nobel Blvd."/>
    <n v="13"/>
  </r>
  <r>
    <n v="84"/>
    <s v="72549804-eee4-4a6d-b3a4-c04061550de7"/>
    <s v="ABRAHAM SLOAN"/>
    <s v="Abraham"/>
    <s v="Q"/>
    <s v="Sloan"/>
    <x v="56"/>
    <n v="67"/>
    <s v="778 Old Boulevard"/>
    <s v="Corpus Christi - 778 Old Boulevard"/>
    <n v="13"/>
  </r>
  <r>
    <n v="85"/>
    <s v="a1404ecc-4fc4-4218-9f07-ed77cddf3c03"/>
    <s v="JEANNE PAUL"/>
    <s v="Jeanne"/>
    <s v="K"/>
    <s v="Paul"/>
    <x v="13"/>
    <n v="71"/>
    <s v="16 Cowley Boulevard"/>
    <s v="Phoenix - 16 Cowley Boulevard"/>
    <n v="5"/>
  </r>
  <r>
    <n v="86"/>
    <s v="9a5a78c1-f720-4b0b-a017-070b5078837d"/>
    <s v="PATRICK BRANCH"/>
    <s v="Patrick"/>
    <s v="E"/>
    <s v="Branch"/>
    <x v="35"/>
    <n v="76"/>
    <s v="524 White Fabien St."/>
    <s v="Birmingham - 524 White Fabien St."/>
    <n v="18"/>
  </r>
  <r>
    <n v="87"/>
    <s v="e049f5d1-bb8e-43fe-926a-06ed322361b1"/>
    <s v="ALYSSA CHAMBERS"/>
    <s v="Alyssa"/>
    <s v="S"/>
    <s v="Chambers"/>
    <x v="8"/>
    <n v="77"/>
    <s v="472 Rocky Clarendon Blvd."/>
    <s v="Louisville - 472 Rocky Clarendon Blvd."/>
    <n v="4"/>
  </r>
  <r>
    <n v="88"/>
    <s v="77df43a2-0830-48c8-aa95-beaf3a933fa0"/>
    <s v="SHANA NORTON"/>
    <s v="Shana"/>
    <s v="V"/>
    <s v="Norton"/>
    <x v="3"/>
    <n v="24"/>
    <s v="17 Rocky Fabien Street"/>
    <s v="Lincoln - 17 Rocky Fabien Street"/>
    <n v="10"/>
  </r>
  <r>
    <n v="89"/>
    <s v="ace3d1c0-d5fc-40b2-8a4c-93ccb5001366"/>
    <s v="ERICA OROZCO"/>
    <s v="Erica"/>
    <s v="Q"/>
    <s v="Orozco"/>
    <x v="0"/>
    <n v="7"/>
    <s v="71 Clarendon Blvd."/>
    <s v="Riverside - 71 Clarendon Blvd."/>
    <n v="11"/>
  </r>
  <r>
    <n v="90"/>
    <s v="bb6781fb-6197-4287-841a-fe3d5e1007bc"/>
    <s v="IVAN STEVENSON"/>
    <s v="Ivan"/>
    <s v="X"/>
    <s v="Stevenson"/>
    <x v="35"/>
    <n v="76"/>
    <s v="204 White Hague Drive"/>
    <s v="Birmingham - 204 White Hague Drive"/>
    <n v="7"/>
  </r>
  <r>
    <n v="91"/>
    <s v="424b2dc3-0912-4e02-8588-b0e132334c56"/>
    <s v="RAMONA MERCER"/>
    <s v="Ramona"/>
    <s v="I"/>
    <s v="Mercer"/>
    <x v="57"/>
    <n v="34"/>
    <s v="37 Nobel St."/>
    <s v="Fort Wayne - 37 Nobel St."/>
    <n v="16"/>
  </r>
  <r>
    <n v="92"/>
    <s v="88826d13-4a44-4427-85e3-21839c66a180"/>
    <s v="ROGELIO NICHOLS"/>
    <s v="Rogelio"/>
    <s v="A"/>
    <s v="Nichols"/>
    <x v="14"/>
    <n v="85"/>
    <s v="753 Hague Blvd."/>
    <s v="St. Petersburg - 753 Hague Blvd."/>
    <n v="6"/>
  </r>
  <r>
    <n v="93"/>
    <s v="b8fd4b01-a7d4-45af-befb-c9f5dca6a958"/>
    <s v="MARTY MERRITT"/>
    <s v="Marty"/>
    <s v="T"/>
    <s v="Merritt"/>
    <x v="58"/>
    <n v="15"/>
    <s v="650 White Fabien Boulevard"/>
    <s v="Colorado - 650 White Fabien Boulevard"/>
    <n v="13"/>
  </r>
  <r>
    <n v="94"/>
    <s v="2bb18b90-23ae-4be7-86ac-0c8953a7b42e"/>
    <s v="JAY CAIN"/>
    <s v="Jay"/>
    <s v="D"/>
    <s v="Cain"/>
    <x v="47"/>
    <n v="49"/>
    <s v="556 North White Old Boulevard"/>
    <s v="Montgomery - 556 North White Old Boulevard"/>
    <n v="19"/>
  </r>
  <r>
    <n v="95"/>
    <s v="e1d30d90-f6e5-439d-9bec-2b2287663015"/>
    <s v="CALVIN KING"/>
    <s v="Calvin"/>
    <s v="M"/>
    <s v="King"/>
    <x v="58"/>
    <n v="15"/>
    <s v="563 West Rocky New Avenue"/>
    <s v="Colorado - 563 West Rocky New Avenue"/>
    <n v="7"/>
  </r>
  <r>
    <n v="96"/>
    <s v="1447c94e-ed2a-4b45-ba05-ced3d3cfcfee"/>
    <s v="ERNESTO NICHOLSON"/>
    <s v="Ernesto"/>
    <s v="L"/>
    <s v="Nicholson"/>
    <x v="3"/>
    <n v="24"/>
    <s v="250 Rocky Milton Avenue"/>
    <s v="Lincoln - 250 Rocky Milton Avenue"/>
    <n v="19"/>
  </r>
  <r>
    <n v="97"/>
    <s v="085ffa21-6074-4e96-805a-78c32a0c49ec"/>
    <s v="CARLTON OSBORN"/>
    <s v="Carlton"/>
    <s v="X"/>
    <s v="Osborn"/>
    <x v="59"/>
    <n v="21"/>
    <s v="909 West White Milton Road"/>
    <s v="Milwaukee - 909 West White Milton Road"/>
    <n v="5"/>
  </r>
  <r>
    <n v="98"/>
    <s v="60a0218a-a6d1-465c-875e-2c0402e18ec1"/>
    <s v="ALAN SUAREZ"/>
    <s v="Alan"/>
    <s v="C"/>
    <s v="Suarez"/>
    <x v="60"/>
    <n v="73"/>
    <s v="299 Rocky Hague Road"/>
    <s v="Santa Ana - 299 Rocky Hague Road"/>
    <n v="9"/>
  </r>
  <r>
    <n v="99"/>
    <s v="849a8653-f869-4056-abac-3ec07aa5b48f"/>
    <s v="BEVERLY WERNER"/>
    <s v="Beverly"/>
    <s v="N"/>
    <s v="Werner"/>
    <x v="61"/>
    <n v="32"/>
    <s v="65 East Rocky New Drive"/>
    <s v="Jackson - 65 East Rocky New Drive"/>
    <n v="18"/>
  </r>
  <r>
    <n v="100"/>
    <s v="5d47a88e-6229-402f-a920-0fb7194c722b"/>
    <s v="PAUL CHERRY"/>
    <s v="Paul"/>
    <s v="I"/>
    <s v="Cherry"/>
    <x v="44"/>
    <n v="93"/>
    <s v="37 New Street"/>
    <s v="Jersey - 37 New Street"/>
    <n v="16"/>
  </r>
  <r>
    <n v="101"/>
    <s v="4ee5d856-5b47-461c-9356-104dc45ff2d9"/>
    <s v="ALEX ASHLEY"/>
    <s v="Alex"/>
    <s v="K"/>
    <s v="Ashley"/>
    <x v="32"/>
    <n v="26"/>
    <s v="91 North Milton Drive"/>
    <s v="Des Moines - 91 North Milton Drive"/>
    <n v="6"/>
  </r>
  <r>
    <n v="102"/>
    <s v="d3e2fe60-68bc-47b5-b704-72c4a0b3d5a7"/>
    <s v="ESTHER MC CONNELL"/>
    <s v="Esther"/>
    <s v="E"/>
    <s v="Mc Connell"/>
    <x v="20"/>
    <n v="41"/>
    <s v="967 White Hague St."/>
    <s v="Bakersfield - 967 White Hague St."/>
    <n v="12"/>
  </r>
  <r>
    <n v="103"/>
    <s v="f3a020be-2e98-468d-affd-2b0388a78026"/>
    <s v="TAMMI BOONE"/>
    <s v="Tammi"/>
    <s v="H"/>
    <s v="Boone"/>
    <x v="62"/>
    <n v="65"/>
    <s v="89 Green Second St."/>
    <s v="Baltimore - 89 Green Second St."/>
    <n v="15"/>
  </r>
  <r>
    <n v="104"/>
    <s v="ccea51cc-3733-4d90-8058-e8300231e4db"/>
    <s v="RICK BRADFORD"/>
    <s v="Rick"/>
    <s v="O"/>
    <s v="Bradford"/>
    <x v="63"/>
    <n v="36"/>
    <s v="58 West Rocky Fabien St."/>
    <s v="Detroit - 58 West Rocky Fabien St."/>
    <n v="4"/>
  </r>
  <r>
    <n v="105"/>
    <s v="75b06ec5-d6a5-4a69-8cbc-9aceb52f5d95"/>
    <s v="WESLEY OBRIEN"/>
    <s v="Wesley"/>
    <s v="I"/>
    <s v="Obrien"/>
    <x v="64"/>
    <n v="27"/>
    <s v="227 North Nobel Avenue"/>
    <s v="Mesa - 227 North Nobel Avenue"/>
    <n v="17"/>
  </r>
  <r>
    <n v="106"/>
    <s v="a996b5bf-5e05-4408-9a4e-6e546ad6e860"/>
    <s v="SARA SHEPPARD"/>
    <s v="Sara"/>
    <s v="A"/>
    <s v="Sheppard"/>
    <x v="65"/>
    <n v="48"/>
    <s v="387 Cowley Avenue"/>
    <s v="Long Beach - 387 Cowley Avenue"/>
    <n v="6"/>
  </r>
  <r>
    <n v="107"/>
    <s v="46500270-37db-4999-8820-cc9bfd3f32b5"/>
    <s v="BEVERLY OSBORNE"/>
    <s v="Beverly"/>
    <s v="U"/>
    <s v="Osborne"/>
    <x v="12"/>
    <n v="81"/>
    <s v="65 North Nobel Street"/>
    <s v="Sacramento - 65 North Nobel Street"/>
    <n v="9"/>
  </r>
  <r>
    <n v="108"/>
    <s v="50c6e50f-7f77-4c91-88f6-89b6658693c8"/>
    <s v="GRETCHEN SKINNER"/>
    <s v="Gretchen"/>
    <s v="C"/>
    <s v="Skinner"/>
    <x v="8"/>
    <n v="77"/>
    <s v="57 New Way"/>
    <s v="Louisville - 57 New Way"/>
    <n v="16"/>
  </r>
  <r>
    <n v="109"/>
    <s v="7c15eaeb-bffd-4f97-b4da-19601d48aaaf"/>
    <s v="TONIA DAVIES"/>
    <s v="Tonia"/>
    <s v="D"/>
    <s v="Davies"/>
    <x v="66"/>
    <n v="31"/>
    <s v="46 Milton Parkway"/>
    <s v="Wichita - 46 Milton Parkway"/>
    <n v="8"/>
  </r>
  <r>
    <n v="110"/>
    <s v="9d975045-72ce-4f87-af01-ec01223f8331"/>
    <s v="ANDREA PETERSON"/>
    <s v="Andrea"/>
    <s v="G"/>
    <s v="Peterson"/>
    <x v="63"/>
    <n v="36"/>
    <s v="112 Milton Blvd."/>
    <s v="Detroit - 112 Milton Blvd."/>
    <n v="13"/>
  </r>
  <r>
    <n v="111"/>
    <s v="cb035960-9c0a-4e49-83b3-48d1fa55b763"/>
    <s v="MARIBEL ANDERSEN"/>
    <s v="Maribel"/>
    <s v="V"/>
    <s v="Andersen"/>
    <x v="6"/>
    <n v="2"/>
    <s v="368 Rocky Cowley Drive"/>
    <s v="Buffalo - 368 Rocky Cowley Drive"/>
    <n v="4"/>
  </r>
  <r>
    <n v="112"/>
    <s v="4deb2f9b-ffb0-415a-b620-cbd8d467ebd1"/>
    <s v="GLENDA CORDOVA"/>
    <s v="Glenda"/>
    <s v="C"/>
    <s v="Cordova"/>
    <x v="49"/>
    <n v="60"/>
    <s v="131 Green Hague St."/>
    <s v="Fort Worth - 131 Green Hague St."/>
    <n v="17"/>
  </r>
  <r>
    <n v="113"/>
    <s v="1357f6c0-b344-4de1-927e-8d29271db5dc"/>
    <s v="EFRAIN HERNANDEZ"/>
    <s v="Efrain"/>
    <s v="N"/>
    <s v="Hernandez"/>
    <x v="6"/>
    <n v="2"/>
    <s v="453 White Fabien Road"/>
    <s v="Buffalo - 453 White Fabien Road"/>
    <n v="7"/>
  </r>
  <r>
    <n v="114"/>
    <s v="5a83ec13-88d8-46cd-a059-fee09cceabbe"/>
    <s v="TRICIA WADE"/>
    <s v="Tricia"/>
    <s v="Y"/>
    <s v="Wade"/>
    <x v="2"/>
    <n v="87"/>
    <s v="67 White New Avenue"/>
    <s v="Los Angeles - 67 White New Avenue"/>
    <n v="12"/>
  </r>
  <r>
    <n v="115"/>
    <s v="1bf60267-eb3b-4acd-8123-b55d20f3ae7b"/>
    <s v="MICHELLE SAMPSON"/>
    <s v="Michelle"/>
    <s v="Z"/>
    <s v="Sampson"/>
    <x v="42"/>
    <n v="12"/>
    <s v="424 West Rocky New St."/>
    <s v="Tacoma - 424 West Rocky New St."/>
    <n v="7"/>
  </r>
  <r>
    <n v="116"/>
    <s v="a53d12a9-3607-4c1c-9043-967c8ba87c3c"/>
    <s v="BART KAISER"/>
    <s v="Bart"/>
    <s v="X"/>
    <s v="Kaiser"/>
    <x v="48"/>
    <n v="51"/>
    <s v="78 Rocky Oak Boulevard"/>
    <s v="Portland - 78 Rocky Oak Boulevard"/>
    <n v="12"/>
  </r>
  <r>
    <n v="117"/>
    <s v="012bb8ba-52a2-40de-9f4c-a1c76b48667d"/>
    <s v="JOYCE TRUJILLO"/>
    <s v="Joyce"/>
    <s v="Z"/>
    <s v="Trujillo"/>
    <x v="67"/>
    <n v="88"/>
    <s v="80 East Milton Road"/>
    <s v="Seattle - 80 East Milton Road"/>
    <n v="15"/>
  </r>
  <r>
    <n v="118"/>
    <s v="bb80976b-59b7-4f25-a65f-78db89204afe"/>
    <s v="RACHELLE PARKER"/>
    <s v="Rachelle"/>
    <s v="O"/>
    <s v="Parker"/>
    <x v="32"/>
    <n v="26"/>
    <s v="625 White Clarendon Boulevard"/>
    <s v="Des Moines - 625 White Clarendon Boulevard"/>
    <n v="8"/>
  </r>
  <r>
    <n v="119"/>
    <s v="fbbf259a-7b4d-487f-aa77-1d1a2d4a5234"/>
    <s v="SHANA ROBERSON"/>
    <s v="Shana"/>
    <s v="A"/>
    <s v="Roberson"/>
    <x v="46"/>
    <n v="29"/>
    <s v="369 Hague Parkway"/>
    <s v="Washington - 369 Hague Parkway"/>
    <n v="6"/>
  </r>
  <r>
    <n v="120"/>
    <s v="e320e880-8012-4eaa-a8ad-d0a2e319a9ef"/>
    <s v="CHARLOTTE POLLARD"/>
    <s v="Charlotte"/>
    <s v="J"/>
    <s v="Pollard"/>
    <x v="36"/>
    <n v="92"/>
    <s v="19 First Boulevard"/>
    <s v="Hialeah - 19 First Boulevard"/>
    <n v="4"/>
  </r>
  <r>
    <n v="121"/>
    <s v="483977d6-59a3-4d37-acfe-4ae889bad936"/>
    <s v="SERGIO HERRING"/>
    <s v="Sergio"/>
    <s v="S"/>
    <s v="Herring"/>
    <x v="52"/>
    <n v="61"/>
    <s v="677 Second Way"/>
    <s v="Miami - 677 Second Way"/>
    <n v="7"/>
  </r>
  <r>
    <n v="122"/>
    <s v="1f18dbd6-e628-45fb-8c35-76549b175d7e"/>
    <s v="EVA VALENZUELA"/>
    <s v="Eva"/>
    <s v="M"/>
    <s v="Valenzuela"/>
    <x v="68"/>
    <n v="70"/>
    <s v="94 White Second Freeway"/>
    <s v="Rochester - 94 White Second Freeway"/>
    <n v="6"/>
  </r>
  <r>
    <n v="123"/>
    <s v="33c691c0-d861-4b17-909e-291071c80851"/>
    <s v="HOLLY HANSON"/>
    <s v="Holly"/>
    <s v="O"/>
    <s v="Hanson"/>
    <x v="69"/>
    <n v="46"/>
    <s v="45 Hague St."/>
    <s v="New York - 45 Hague St."/>
    <n v="13"/>
  </r>
  <r>
    <n v="124"/>
    <s v="9a6bef15-b82d-47b7-a305-0b170ad5444f"/>
    <s v="JANELLE ROBERSON"/>
    <s v="Janelle"/>
    <s v="G"/>
    <s v="Roberson"/>
    <x v="70"/>
    <n v="50"/>
    <s v="34 Old Street"/>
    <s v="Cincinnati - 34 Old Street"/>
    <n v="11"/>
  </r>
  <r>
    <n v="125"/>
    <s v="b47bb92d-cd35-46e4-9d0f-d2e68865981d"/>
    <s v="RUSTY MOON"/>
    <s v="Rusty"/>
    <s v="K"/>
    <s v="Moon"/>
    <x v="65"/>
    <n v="48"/>
    <s v="36 North Rocky Second Drive"/>
    <s v="Long Beach - 36 North Rocky Second Drive"/>
    <n v="9"/>
  </r>
  <r>
    <n v="126"/>
    <s v="8669e1e7-db66-4575-a349-a020e441766f"/>
    <s v="RUSTY LIN"/>
    <s v="Rusty"/>
    <s v="R"/>
    <s v="Lin"/>
    <x v="52"/>
    <n v="61"/>
    <s v="74 Cowley Avenue"/>
    <s v="Miami - 74 Cowley Avenue"/>
    <n v="17"/>
  </r>
  <r>
    <n v="127"/>
    <s v="28006ded-6714-4308-8a34-158ec21d425e"/>
    <s v="KYLE WALKER"/>
    <s v="Kyle"/>
    <s v="L"/>
    <s v="Walker"/>
    <x v="71"/>
    <n v="37"/>
    <s v="580 West First Way"/>
    <s v="Fresno - 580 West First Way"/>
    <n v="18"/>
  </r>
  <r>
    <n v="128"/>
    <s v="1fcad74e-2c52-45f0-af8e-125ec1324a73"/>
    <s v="AMELIA GLASS"/>
    <s v="Amelia"/>
    <s v="Y"/>
    <s v="Glass"/>
    <x v="10"/>
    <n v="63"/>
    <s v="77 First Freeway"/>
    <s v="Tulsa - 77 First Freeway"/>
    <n v="12"/>
  </r>
  <r>
    <n v="129"/>
    <s v="605480c4-edec-4a42-adc7-4fef51f018e3"/>
    <s v="CATHY STARK"/>
    <s v="Cathy"/>
    <s v="G"/>
    <s v="Stark"/>
    <x v="69"/>
    <n v="46"/>
    <s v="845 New Street"/>
    <s v="New York - 845 New Street"/>
    <n v="18"/>
  </r>
  <r>
    <n v="130"/>
    <s v="f949b2e6-1601-48af-8002-7099031b0d83"/>
    <s v="LATONYA DRAKE"/>
    <s v="Latonya"/>
    <s v="O"/>
    <s v="Drake"/>
    <x v="19"/>
    <n v="5"/>
    <s v="67 Fabien Boulevard"/>
    <s v="Virginia Beach - 67 Fabien Boulevard"/>
    <n v="16"/>
  </r>
  <r>
    <n v="131"/>
    <s v="f81dc7b0-ace5-4957-bb9c-4441cd928c20"/>
    <s v="RACHEL HOLDEN"/>
    <s v="Rachel"/>
    <s v="Y"/>
    <s v="Holden"/>
    <x v="72"/>
    <n v="64"/>
    <s v="57 Clarendon Boulevard"/>
    <s v="Raleigh - 57 Clarendon Boulevard"/>
    <n v="12"/>
  </r>
  <r>
    <n v="132"/>
    <s v="e974841d-6980-4e25-82a4-bfb80e77422f"/>
    <s v="DARRYL HILL"/>
    <s v="Darryl"/>
    <s v="F"/>
    <s v="Hill"/>
    <x v="14"/>
    <n v="85"/>
    <s v="536 South Fabien Street"/>
    <s v="St. Petersburg - 536 South Fabien Street"/>
    <n v="19"/>
  </r>
  <r>
    <n v="133"/>
    <s v="4276d3c7-a160-46f5-8ce6-935108c2f368"/>
    <s v="PHILLIP HAHN"/>
    <s v="Phillip"/>
    <s v="S"/>
    <s v="Hahn"/>
    <x v="45"/>
    <n v="72"/>
    <s v="790 Rocky Oak St."/>
    <s v="Honolulu - 790 Rocky Oak St."/>
    <n v="10"/>
  </r>
  <r>
    <n v="134"/>
    <s v="dbc53761-4aba-42ec-9f34-2b16807ad360"/>
    <s v="DENISE SMALL"/>
    <s v="Denise"/>
    <s v="X"/>
    <s v="Small"/>
    <x v="50"/>
    <n v="28"/>
    <s v="76 Oak St."/>
    <s v="Tucson - 76 Oak St."/>
    <n v="11"/>
  </r>
  <r>
    <n v="135"/>
    <s v="ef1988ba-017a-4ce5-8ab5-69fe2998dbc0"/>
    <s v="JEFF MICHAEL"/>
    <s v="Jeff"/>
    <s v="L"/>
    <s v="Michael"/>
    <x v="64"/>
    <n v="27"/>
    <s v="58 White Fabien Blvd."/>
    <s v="Mesa - 58 White Fabien Blvd."/>
    <n v="7"/>
  </r>
  <r>
    <n v="136"/>
    <s v="840d3bc2-d2c8-4a3e-8e1c-f98f3aaa2784"/>
    <s v="JOANNA BRADSHAW"/>
    <s v="Joanna"/>
    <s v="Q"/>
    <s v="Bradshaw"/>
    <x v="52"/>
    <n v="61"/>
    <s v="669 Hague Street"/>
    <s v="Miami - 669 Hague Street"/>
    <n v="9"/>
  </r>
  <r>
    <n v="137"/>
    <s v="d3b9f9f6-6986-4bb5-8c43-ef56c876ec1c"/>
    <s v="TISHA LEE"/>
    <s v="Tisha"/>
    <s v="S"/>
    <s v="Lee"/>
    <x v="73"/>
    <n v="89"/>
    <s v="585 North Clarendon Freeway"/>
    <s v="St. Paul - 585 North Clarendon Freeway"/>
    <n v="10"/>
  </r>
  <r>
    <n v="138"/>
    <s v="f2b03d41-af3d-4b2d-a88b-b09972476d48"/>
    <s v="LAKEISHA LYNCH"/>
    <s v="Lakeisha"/>
    <s v="H"/>
    <s v="Lynch"/>
    <x v="22"/>
    <n v="55"/>
    <s v="645 White Nobel Blvd."/>
    <s v="Houston - 645 White Nobel Blvd."/>
    <n v="15"/>
  </r>
  <r>
    <n v="139"/>
    <s v="3010fe3e-f791-47d4-add2-1da35e890603"/>
    <s v="AUSTIN ROMAN"/>
    <s v="Austin"/>
    <s v="I"/>
    <s v="Roman"/>
    <x v="20"/>
    <n v="41"/>
    <s v="318 Rocky Nobel Boulevard"/>
    <s v="Bakersfield - 318 Rocky Nobel Boulevard"/>
    <n v="14"/>
  </r>
  <r>
    <n v="140"/>
    <s v="cfd044fa-b5cb-4286-b97f-197990ed8317"/>
    <s v="MARTY PATRICK"/>
    <s v="Marty"/>
    <s v="K"/>
    <s v="Patrick"/>
    <x v="74"/>
    <n v="23"/>
    <s v="975 North Oak Parkway"/>
    <s v="Anaheim - 975 North Oak Parkway"/>
    <n v="6"/>
  </r>
  <r>
    <n v="141"/>
    <s v="5f92eead-8dd3-4b7f-a64f-1c5325616853"/>
    <s v="EDGAR STOKES"/>
    <s v="Edgar"/>
    <s v="J"/>
    <s v="Stokes"/>
    <x v="36"/>
    <n v="92"/>
    <s v="148 Oak St."/>
    <s v="Hialeah - 148 Oak St."/>
    <n v="6"/>
  </r>
  <r>
    <n v="142"/>
    <s v="455ff171-e9a6-424b-8d2d-78a845c63be5"/>
    <s v="TONI BROWNING"/>
    <s v="Toni"/>
    <s v="Q"/>
    <s v="Browning"/>
    <x v="75"/>
    <n v="96"/>
    <s v="824 East Nobel Avenue"/>
    <s v="Pittsburgh - 824 East Nobel Avenue"/>
    <n v="18"/>
  </r>
  <r>
    <n v="143"/>
    <s v="b2909ef3-ec31-4785-b0b6-a6c7727fdb2a"/>
    <s v="GILBERTO SOLIS"/>
    <s v="Gilberto"/>
    <s v="R"/>
    <s v="Solis"/>
    <x v="73"/>
    <n v="89"/>
    <s v="60 Oak Avenue"/>
    <s v="St. Paul - 60 Oak Avenue"/>
    <n v="11"/>
  </r>
  <r>
    <n v="144"/>
    <s v="b6d52ab5-ff25-4c09-9efb-e8edba46a027"/>
    <s v="RYAN CLINE"/>
    <s v="Ryan"/>
    <s v="K"/>
    <s v="Cline"/>
    <x v="56"/>
    <n v="67"/>
    <s v="286 South Fabien Parkway"/>
    <s v="Corpus Christi - 286 South Fabien Parkway"/>
    <n v="8"/>
  </r>
  <r>
    <n v="145"/>
    <s v="58e3a667-9b3f-4da0-baea-ec65a19347e3"/>
    <s v="COLIN CARRILLO"/>
    <s v="Colin"/>
    <s v="B"/>
    <s v="Carrillo"/>
    <x v="76"/>
    <n v="75"/>
    <s v="91 Fabien Street"/>
    <s v="San Antonio - 91 Fabien Street"/>
    <n v="18"/>
  </r>
  <r>
    <n v="146"/>
    <s v="5dc3a591-eea8-4ccb-9a8b-6a8dd91b3971"/>
    <s v="RENE PHILLIPS"/>
    <s v="Rene"/>
    <s v="F"/>
    <s v="Phillips"/>
    <x v="13"/>
    <n v="71"/>
    <s v="33 Green Cowley Way"/>
    <s v="Phoenix - 33 Green Cowley Way"/>
    <n v="12"/>
  </r>
  <r>
    <n v="147"/>
    <s v="876bc039-bbb7-4875-86b0-dbea517706c1"/>
    <s v="LAKISHA BLACK"/>
    <s v="Lakisha"/>
    <s v="M"/>
    <s v="Black"/>
    <x v="51"/>
    <n v="84"/>
    <s v="677 North Milton Way"/>
    <s v="Newark - 677 North Milton Way"/>
    <n v="13"/>
  </r>
  <r>
    <n v="148"/>
    <s v="b1cbc9f2-9e73-4acf-944e-24585ffcd3a1"/>
    <s v="EVERETT MC GEE"/>
    <s v="Everett"/>
    <s v="U"/>
    <s v="Mc Gee"/>
    <x v="41"/>
    <n v="25"/>
    <s v="58 West Nobel Parkway"/>
    <s v="Boston - 58 West Nobel Parkway"/>
    <n v="16"/>
  </r>
  <r>
    <n v="149"/>
    <s v="95555bc3-0004-4f6b-97ae-559307e06847"/>
    <s v="TINA MC CLURE"/>
    <s v="Tina"/>
    <s v="E"/>
    <s v="Mc Clure"/>
    <x v="18"/>
    <n v="38"/>
    <s v="40 Second St."/>
    <s v="Richmond - 40 Second St."/>
    <n v="8"/>
  </r>
  <r>
    <n v="150"/>
    <s v="80086e64-b953-4742-977c-b59140e176a4"/>
    <s v="JILL RIVERA"/>
    <s v="Jill"/>
    <s v="O"/>
    <s v="Rivera"/>
    <x v="52"/>
    <n v="61"/>
    <s v="40 South New St."/>
    <s v="Miami - 40 South New St."/>
    <n v="4"/>
  </r>
  <r>
    <n v="151"/>
    <s v="290385d8-5e51-46ba-9d25-fdfbeba1d6b5"/>
    <s v="JACQUELYN HALL"/>
    <s v="Jacquelyn"/>
    <s v="L"/>
    <s v="Hall"/>
    <x v="61"/>
    <n v="32"/>
    <s v="186 West White Second St."/>
    <s v="Jackson - 186 West White Second St."/>
    <n v="6"/>
  </r>
  <r>
    <n v="152"/>
    <s v="f43856ea-7faf-44d9-b196-7cf57aaf4a69"/>
    <s v="KATHERINE HAAS"/>
    <s v="Katherine"/>
    <s v="J"/>
    <s v="Haas"/>
    <x v="55"/>
    <n v="91"/>
    <s v="556 New Boulevard"/>
    <s v="Jacksonville - 556 New Boulevard"/>
    <n v="14"/>
  </r>
  <r>
    <n v="153"/>
    <s v="c64b3cc0-8f16-46a7-bcc5-fe2f60e44c19"/>
    <s v="JODI ROSS"/>
    <s v="Jodi"/>
    <s v="C"/>
    <s v="Ross"/>
    <x v="7"/>
    <n v="44"/>
    <s v="317 North Nobel Avenue"/>
    <s v="Memphis - 317 North Nobel Avenue"/>
    <n v="14"/>
  </r>
  <r>
    <n v="154"/>
    <s v="76c56a13-318b-418d-982f-28fe3126d2d0"/>
    <s v="LEONARD BOLTON"/>
    <s v="Leonard"/>
    <s v="E"/>
    <s v="Bolton"/>
    <x v="63"/>
    <n v="36"/>
    <s v="953 White New Parkway"/>
    <s v="Detroit - 953 White New Parkway"/>
    <n v="12"/>
  </r>
  <r>
    <n v="155"/>
    <s v="ee3eb814-d007-49c7-98e2-736b0064edc1"/>
    <s v="ADRIENNE CRUZ"/>
    <s v="Adrienne"/>
    <s v="Q"/>
    <s v="Cruz"/>
    <x v="77"/>
    <n v="33"/>
    <s v="270 New Boulevard"/>
    <s v="Minneapolis - 270 New Boulevard"/>
    <n v="8"/>
  </r>
  <r>
    <n v="156"/>
    <s v="29b7a41a-9a55-4b30-890f-0849d28704bc"/>
    <s v="TOMMY FREEMAN"/>
    <s v="Tommy"/>
    <s v="X"/>
    <s v="Freeman"/>
    <x v="53"/>
    <n v="53"/>
    <s v="21 South Nobel Parkway"/>
    <s v="Las Vegas - 21 South Nobel Parkway"/>
    <n v="12"/>
  </r>
  <r>
    <n v="157"/>
    <s v="5e9b5565-d08a-4f1b-8522-41f02c535772"/>
    <s v="CHANDRA CAREY"/>
    <s v="Chandra"/>
    <s v="Q"/>
    <s v="Carey"/>
    <x v="36"/>
    <n v="92"/>
    <s v="672 East Rocky Fabien St."/>
    <s v="Hialeah - 672 East Rocky Fabien St."/>
    <n v="8"/>
  </r>
  <r>
    <n v="158"/>
    <s v="c4f73a3e-1230-4adb-a018-02745e28d2a4"/>
    <s v="RITA THOMPSON"/>
    <s v="Rita"/>
    <s v="B"/>
    <s v="Thompson"/>
    <x v="23"/>
    <n v="16"/>
    <s v="48 Old Way"/>
    <s v="Norfolk - 48 Old Way"/>
    <n v="18"/>
  </r>
  <r>
    <n v="159"/>
    <s v="0b58f20c-2c25-4698-9f37-c0fe2028c7bb"/>
    <s v="LEVI AVERY"/>
    <s v="Levi"/>
    <s v="D"/>
    <s v="Avery"/>
    <x v="51"/>
    <n v="84"/>
    <s v="92 Fabien St."/>
    <s v="Newark - 92 Fabien St."/>
    <n v="5"/>
  </r>
  <r>
    <n v="160"/>
    <s v="9c875033-8fb3-48d8-bbea-c5a11a686343"/>
    <s v="ERNEST HODGE"/>
    <s v="Ernest"/>
    <s v="Q"/>
    <s v="Hodge"/>
    <x v="10"/>
    <n v="63"/>
    <s v="74 White First Blvd."/>
    <s v="Tulsa - 74 White First Blvd."/>
    <n v="15"/>
  </r>
  <r>
    <n v="161"/>
    <s v="1ed13513-970c-4d9c-89fd-3811baefe015"/>
    <s v="DEVON HUBER"/>
    <s v="Devon"/>
    <s v="P"/>
    <s v="Huber"/>
    <x v="42"/>
    <n v="12"/>
    <s v="18 Green New Freeway"/>
    <s v="Tacoma - 18 Green New Freeway"/>
    <n v="8"/>
  </r>
  <r>
    <n v="162"/>
    <s v="4058930b-1ece-43cf-a463-e0ebc063f8e8"/>
    <s v="CLINTON SNOW"/>
    <s v="Clinton"/>
    <s v="V"/>
    <s v="Snow"/>
    <x v="4"/>
    <n v="18"/>
    <s v="20 West Green First Way"/>
    <s v="Little Rock - 20 West Green First Way"/>
    <n v="10"/>
  </r>
  <r>
    <n v="163"/>
    <s v="2742834c-b01d-4dd2-9eae-aa40cee58445"/>
    <s v="LENA BLACKBURN"/>
    <s v="Lena"/>
    <s v="V"/>
    <s v="Blackburn"/>
    <x v="61"/>
    <n v="32"/>
    <s v="26 South Fabien St."/>
    <s v="Jackson - 26 South Fabien St."/>
    <n v="4"/>
  </r>
  <r>
    <n v="164"/>
    <s v="ab5a3a28-2465-493a-a57f-e4fb2b759ece"/>
    <s v="SHELLEY MC GUIRE"/>
    <s v="Shelley"/>
    <s v="P"/>
    <s v="Mc Guire"/>
    <x v="64"/>
    <n v="27"/>
    <s v="35 Rocky Oak Blvd."/>
    <s v="Mesa - 35 Rocky Oak Blvd."/>
    <n v="13"/>
  </r>
  <r>
    <n v="165"/>
    <s v="ea11020a-5111-4b60-9c26-42dbe1be932f"/>
    <s v="BOBBY MURRAY"/>
    <s v="Bobby"/>
    <s v="I"/>
    <s v="Murray"/>
    <x v="78"/>
    <n v="68"/>
    <s v="73 North Oak St."/>
    <s v="Anchorage - 73 North Oak St."/>
    <n v="13"/>
  </r>
  <r>
    <n v="166"/>
    <s v="77852d33-2904-4dc1-aa9c-6087382c0e8e"/>
    <s v="JERMAINE BELTRAN"/>
    <s v="Jermaine"/>
    <s v="Q"/>
    <s v="Beltran"/>
    <x v="15"/>
    <n v="13"/>
    <s v="90 White Second Drive"/>
    <s v="Akron - 90 White Second Drive"/>
    <n v="5"/>
  </r>
  <r>
    <n v="167"/>
    <s v="55c5c37f-cb2b-4352-83fc-f7659efa93ac"/>
    <s v="LENA CRUZ"/>
    <s v="Lena"/>
    <s v="K"/>
    <s v="Cruz"/>
    <x v="14"/>
    <n v="85"/>
    <s v="394 White First Boulevard"/>
    <s v="St. Petersburg - 394 White First Boulevard"/>
    <n v="10"/>
  </r>
  <r>
    <n v="168"/>
    <s v="21b42241-8b4e-4a57-b324-2e68c789326b"/>
    <s v="MIRANDA SCHWARTZ"/>
    <s v="Miranda"/>
    <s v="Q"/>
    <s v="Schwartz"/>
    <x v="68"/>
    <n v="70"/>
    <s v="113 Oak Blvd."/>
    <s v="Rochester - 113 Oak Blvd."/>
    <n v="9"/>
  </r>
  <r>
    <n v="169"/>
    <s v="9f6becce-e372-4824-bf6a-db09c1779792"/>
    <s v="KRISTINE LARA"/>
    <s v="Kristine"/>
    <s v="N"/>
    <s v="Lara"/>
    <x v="49"/>
    <n v="60"/>
    <s v="476 Nobel Street"/>
    <s v="Fort Worth - 476 Nobel Street"/>
    <n v="15"/>
  </r>
  <r>
    <n v="170"/>
    <s v="8a4ddb5c-bcb6-485c-b386-fd7a7145cabf"/>
    <s v="SCOTT WOOD"/>
    <s v="Scott"/>
    <s v="J"/>
    <s v="Wood"/>
    <x v="24"/>
    <n v="47"/>
    <s v="51 South Milton Drive"/>
    <s v="San Francisco - 51 South Milton Drive"/>
    <n v="17"/>
  </r>
  <r>
    <n v="171"/>
    <s v="4dc138b9-ea9b-4ee1-9805-4d75c34416e4"/>
    <s v="ELAINE HATFIELD"/>
    <s v="Elaine"/>
    <s v="F"/>
    <s v="Hatfield"/>
    <x v="31"/>
    <n v="58"/>
    <s v="770 Fabien Freeway"/>
    <s v="Columbus - 770 Fabien Freeway"/>
    <n v="15"/>
  </r>
  <r>
    <n v="172"/>
    <s v="7b189680-0496-4384-bd94-8152cea9a0cd"/>
    <s v="HELEN LITTLE"/>
    <s v="Helen"/>
    <s v="R"/>
    <s v="Little"/>
    <x v="57"/>
    <n v="34"/>
    <s v="14 Clarendon Street"/>
    <s v="Fort Wayne - 14 Clarendon Street"/>
    <n v="17"/>
  </r>
  <r>
    <n v="173"/>
    <s v="e7a85be4-0aef-4e19-8005-e94cd70fca9c"/>
    <s v="JUDITH PETERSEN"/>
    <s v="Judith"/>
    <s v="G"/>
    <s v="Petersen"/>
    <x v="16"/>
    <n v="82"/>
    <s v="64 East Rocky Clarendon Drive"/>
    <s v="Charlotte - 64 East Rocky Clarendon Drive"/>
    <n v="19"/>
  </r>
  <r>
    <n v="174"/>
    <s v="ab339b9f-e14a-490b-8e34-81023383f19b"/>
    <s v="JEREMY MORRIS"/>
    <s v="Jeremy"/>
    <s v="Q"/>
    <s v="Morris"/>
    <x v="54"/>
    <n v="6"/>
    <s v="72 Rocky Milton Parkway"/>
    <s v="Austin - 72 Rocky Milton Parkway"/>
    <n v="14"/>
  </r>
  <r>
    <n v="175"/>
    <s v="fb49f49d-b31b-47e7-bcbd-cd3415ca7af4"/>
    <s v="DAVID WOLF"/>
    <s v="David"/>
    <s v="Z"/>
    <s v="Wolf"/>
    <x v="39"/>
    <n v="1"/>
    <s v="520 Cowley Street"/>
    <s v="Dayton - 520 Cowley Street"/>
    <n v="17"/>
  </r>
  <r>
    <n v="176"/>
    <s v="12ab0737-a775-4a41-8870-81ce6e8eea1b"/>
    <s v="CHASITY GRAHAM"/>
    <s v="Chasity"/>
    <s v="B"/>
    <s v="Graham"/>
    <x v="52"/>
    <n v="61"/>
    <s v="772 West Rocky Hague Parkway"/>
    <s v="Miami - 772 West Rocky Hague Parkway"/>
    <n v="9"/>
  </r>
  <r>
    <n v="177"/>
    <s v="e29d4ad9-be16-4a60-8adb-236be5a5e432"/>
    <s v="ERIC SILVA"/>
    <s v="Eric"/>
    <s v="U"/>
    <s v="Silva"/>
    <x v="8"/>
    <n v="77"/>
    <s v="333 White Cowley Road"/>
    <s v="Louisville - 333 White Cowley Road"/>
    <n v="12"/>
  </r>
  <r>
    <n v="178"/>
    <s v="d8d480af-cb8e-48fb-973c-850dc53c225f"/>
    <s v="DEVON BOYER"/>
    <s v="Devon"/>
    <s v="E"/>
    <s v="Boyer"/>
    <x v="76"/>
    <n v="75"/>
    <s v="60 East White Second Parkway"/>
    <s v="San Antonio - 60 East White Second Parkway"/>
    <n v="17"/>
  </r>
  <r>
    <n v="179"/>
    <s v="2f808c71-6fbc-4eea-9868-393c686c03b9"/>
    <s v="JOSEPHINE OWENS"/>
    <s v="Josephine"/>
    <s v="E"/>
    <s v="Owens"/>
    <x v="13"/>
    <n v="71"/>
    <s v="215 South Oak St."/>
    <s v="Phoenix - 215 South Oak St."/>
    <n v="7"/>
  </r>
  <r>
    <n v="180"/>
    <s v="9db13e3a-548e-4a67-a576-785b6059c8fb"/>
    <s v="COREY MOSLEY"/>
    <s v="Corey"/>
    <s v="F"/>
    <s v="Mosley"/>
    <x v="25"/>
    <n v="74"/>
    <s v="257 Fabien Parkway"/>
    <s v="Tampa - 257 Fabien Parkway"/>
    <n v="6"/>
  </r>
  <r>
    <n v="181"/>
    <s v="b9c7e329-91a9-4e8a-a87f-23f1ccb8db51"/>
    <s v="JESS PATTON"/>
    <s v="Jess"/>
    <s v="F"/>
    <s v="Patton"/>
    <x v="60"/>
    <n v="73"/>
    <s v="45 Old Freeway"/>
    <s v="Santa Ana - 45 Old Freeway"/>
    <n v="18"/>
  </r>
  <r>
    <n v="182"/>
    <s v="a7e31543-b317-42af-8fcf-73c9c00253cf"/>
    <s v="SHANA SHIELDS"/>
    <s v="Shana"/>
    <s v="Q"/>
    <s v="Shields"/>
    <x v="15"/>
    <n v="13"/>
    <s v="23 Oak Parkway"/>
    <s v="Akron - 23 Oak Parkway"/>
    <n v="18"/>
  </r>
  <r>
    <n v="183"/>
    <s v="a4825fa2-5474-4fef-995c-774c8b43fc1a"/>
    <s v="JEFF GUTIERREZ"/>
    <s v="Jeff"/>
    <s v="U"/>
    <s v="Gutierrez"/>
    <x v="41"/>
    <n v="25"/>
    <s v="591 South Green Nobel Boulevard"/>
    <s v="Boston - 591 South Green Nobel Boulevard"/>
    <n v="7"/>
  </r>
  <r>
    <n v="184"/>
    <s v="808fef69-43d3-4fd0-ae6b-e5d7574d13bd"/>
    <s v="NOEL OROZCO"/>
    <s v="Noel"/>
    <s v="R"/>
    <s v="Orozco"/>
    <x v="16"/>
    <n v="82"/>
    <s v="98 East White New Blvd."/>
    <s v="Charlotte - 98 East White New Blvd."/>
    <n v="11"/>
  </r>
  <r>
    <n v="185"/>
    <s v="0c38a461-5318-4825-b716-e110dfd67e64"/>
    <s v="TRACEY CLARKE"/>
    <s v="Tracey"/>
    <s v="C"/>
    <s v="Clarke"/>
    <x v="79"/>
    <n v="69"/>
    <s v="57 Cowley Parkway"/>
    <s v="Oakland - 57 Cowley Parkway"/>
    <n v="6"/>
  </r>
  <r>
    <n v="186"/>
    <s v="473725d5-2ba2-4ecb-817f-b74d1049367f"/>
    <s v="HUGH COOKE"/>
    <s v="Hugh"/>
    <s v="O"/>
    <s v="Cooke"/>
    <x v="68"/>
    <n v="70"/>
    <s v="592 Fabien Parkway"/>
    <s v="Rochester - 592 Fabien Parkway"/>
    <n v="16"/>
  </r>
  <r>
    <n v="187"/>
    <s v="1b730fa3-64a9-4175-9279-37523065ce87"/>
    <s v="DERICK DUKE"/>
    <s v="Derick"/>
    <s v="D"/>
    <s v="Duke"/>
    <x v="20"/>
    <n v="41"/>
    <s v="98 Green First Avenue"/>
    <s v="Bakersfield - 98 Green First Avenue"/>
    <n v="11"/>
  </r>
  <r>
    <n v="188"/>
    <s v="1c78cdb8-7be4-402f-b655-2342b84c4dd2"/>
    <s v="ALMA LANDRY"/>
    <s v="Alma"/>
    <s v="N"/>
    <s v="Landry"/>
    <x v="63"/>
    <n v="36"/>
    <s v="644 Milton Road"/>
    <s v="Detroit - 644 Milton Road"/>
    <n v="13"/>
  </r>
  <r>
    <n v="189"/>
    <s v="b41a63b7-a874-4be9-af1c-39899938e5f8"/>
    <s v="RICARDO NASH"/>
    <s v="Ricardo"/>
    <s v="H"/>
    <s v="Nash"/>
    <x v="36"/>
    <n v="92"/>
    <s v="46 East Old Blvd."/>
    <s v="Hialeah - 46 East Old Blvd."/>
    <n v="17"/>
  </r>
  <r>
    <n v="190"/>
    <s v="b16248e7-908b-4046-b833-900d8d6a46a7"/>
    <s v="RAFAEL JOHNS"/>
    <s v="Rafael"/>
    <s v="N"/>
    <s v="Johns"/>
    <x v="13"/>
    <n v="71"/>
    <s v="17 Second Street"/>
    <s v="Phoenix - 17 Second Street"/>
    <n v="8"/>
  </r>
  <r>
    <n v="191"/>
    <s v="5a40c4d9-e099-41d3-8151-72c2a360759c"/>
    <s v="TOBY GARZA"/>
    <s v="Toby"/>
    <s v="Z"/>
    <s v="Garza"/>
    <x v="5"/>
    <n v="66"/>
    <s v="966 Fabien Street"/>
    <s v="Shreveport - 966 Fabien Street"/>
    <n v="16"/>
  </r>
  <r>
    <n v="192"/>
    <s v="697e152e-5384-4f2b-8ad7-549205045de1"/>
    <s v="KRIS WILLIAMS"/>
    <s v="Kris"/>
    <s v="R"/>
    <s v="Williams"/>
    <x v="25"/>
    <n v="74"/>
    <s v="77 East Green Second Road"/>
    <s v="Tampa - 77 East Green Second Road"/>
    <n v="4"/>
  </r>
  <r>
    <n v="193"/>
    <s v="945b5966-9603-4b7e-baec-cf0bcbb9a1f7"/>
    <s v="LEON FIGUEROA"/>
    <s v="Leon"/>
    <s v="D"/>
    <s v="Figueroa"/>
    <x v="56"/>
    <n v="67"/>
    <s v="90 Cowley Freeway"/>
    <s v="Corpus Christi - 90 Cowley Freeway"/>
    <n v="9"/>
  </r>
  <r>
    <n v="194"/>
    <s v="881c84e9-36e8-40b5-b972-73c2a9f5905a"/>
    <s v="JEANINE SCHMITT"/>
    <s v="Jeanine"/>
    <s v="R"/>
    <s v="Schmitt"/>
    <x v="25"/>
    <n v="74"/>
    <s v="687 North Hague Parkway"/>
    <s v="Tampa - 687 North Hague Parkway"/>
    <n v="10"/>
  </r>
  <r>
    <n v="195"/>
    <s v="426e0c42-3382-4ed7-b527-375f073cd0bd"/>
    <s v="JAMISON WILEY"/>
    <s v="Jamison"/>
    <s v="U"/>
    <s v="Wiley"/>
    <x v="42"/>
    <n v="12"/>
    <s v="105 Rocky Oak Boulevard"/>
    <s v="Tacoma - 105 Rocky Oak Boulevard"/>
    <n v="10"/>
  </r>
  <r>
    <n v="196"/>
    <s v="5c59bc96-9475-4106-9ee4-9f6ca52da092"/>
    <s v="TERENCE ACEVEDO"/>
    <s v="Terence"/>
    <s v="N"/>
    <s v="Acevedo"/>
    <x v="25"/>
    <n v="74"/>
    <s v="202 White Cowley Drive"/>
    <s v="Tampa - 202 White Cowley Drive"/>
    <n v="4"/>
  </r>
  <r>
    <n v="197"/>
    <s v="19bd454b-b969-4c36-a678-675297cad66d"/>
    <s v="CHASTITY MATA"/>
    <s v="Chastity"/>
    <s v="U"/>
    <s v="Mata"/>
    <x v="62"/>
    <n v="65"/>
    <s v="75 Milton Boulevard"/>
    <s v="Baltimore - 75 Milton Boulevard"/>
    <n v="14"/>
  </r>
  <r>
    <n v="198"/>
    <s v="a1d8eea9-2abe-42c6-94bb-dcf078821d11"/>
    <s v="ANNIE HERNANDEZ"/>
    <s v="Annie"/>
    <s v="B"/>
    <s v="Hernandez"/>
    <x v="10"/>
    <n v="63"/>
    <s v="850 Rocky Clarendon Drive"/>
    <s v="Tulsa - 850 Rocky Clarendon Drive"/>
    <n v="11"/>
  </r>
  <r>
    <n v="199"/>
    <s v="66f89534-5a4d-4eae-9bcf-90192491701a"/>
    <s v="ADRIENNE SHAFFER"/>
    <s v="Adrienne"/>
    <s v="B"/>
    <s v="Shaffer"/>
    <x v="75"/>
    <n v="96"/>
    <s v="496 Green Cowley Blvd."/>
    <s v="Pittsburgh - 496 Green Cowley Blvd."/>
    <n v="17"/>
  </r>
  <r>
    <n v="200"/>
    <s v="d83bff12-93e6-488a-b48b-dad78edcee96"/>
    <s v="JENNIFER CARDENAS"/>
    <s v="Jennifer"/>
    <s v="L"/>
    <s v="Cardenas"/>
    <x v="21"/>
    <n v="62"/>
    <s v="168 White Oak Freeway"/>
    <s v="Mobile - 168 White Oak Freeway"/>
    <n v="7"/>
  </r>
  <r>
    <n v="201"/>
    <s v="ff65f2e9-9c1f-4078-87df-e111c8670e6c"/>
    <s v="BELINDA FRITZ"/>
    <s v="Belinda"/>
    <s v="U"/>
    <s v="Fritz"/>
    <x v="16"/>
    <n v="82"/>
    <s v="42 Hague Road"/>
    <s v="Charlotte - 42 Hague Road"/>
    <n v="19"/>
  </r>
  <r>
    <n v="202"/>
    <s v="e81cf0a9-f3bb-4249-9d1b-7d91f9f3fc8d"/>
    <s v="LESLEY BAUTISTA"/>
    <s v="Lesley"/>
    <s v="W"/>
    <s v="Bautista"/>
    <x v="30"/>
    <n v="14"/>
    <s v="601 Green Second Way"/>
    <s v="Indianapolis - 601 Green Second Way"/>
    <n v="11"/>
  </r>
  <r>
    <n v="203"/>
    <s v="33479975-5135-49f6-b3a9-ff0638c6e97b"/>
    <s v="BRYON WALLER"/>
    <s v="Bryon"/>
    <s v="G"/>
    <s v="Waller"/>
    <x v="52"/>
    <n v="61"/>
    <s v="549 First Street"/>
    <s v="Miami - 549 First Street"/>
    <n v="9"/>
  </r>
  <r>
    <n v="204"/>
    <s v="7203bf33-5cef-47db-8449-3984dcf33463"/>
    <s v="SALVADOR CHRISTIAN"/>
    <s v="Salvador"/>
    <s v="U"/>
    <s v="Christian"/>
    <x v="67"/>
    <n v="88"/>
    <s v="70 Green Old Street"/>
    <s v="Seattle - 70 Green Old Street"/>
    <n v="18"/>
  </r>
  <r>
    <n v="205"/>
    <s v="6cb586eb-fd37-49a5-807f-d5a6aa4b9e5f"/>
    <s v="KATHY PATTERSON"/>
    <s v="Kathy"/>
    <s v="J"/>
    <s v="Patterson"/>
    <x v="38"/>
    <n v="3"/>
    <s v="457 Green Old Drive"/>
    <s v="Chicago - 457 Green Old Drive"/>
    <n v="4"/>
  </r>
  <r>
    <n v="206"/>
    <s v="b5ae7dc3-dd8a-4790-8054-408525587f3c"/>
    <s v="JACK WEEKS"/>
    <s v="Jack"/>
    <s v="T"/>
    <s v="Weeks"/>
    <x v="80"/>
    <n v="95"/>
    <s v="31 Oak Boulevard"/>
    <s v="Garland - 31 Oak Boulevard"/>
    <n v="19"/>
  </r>
  <r>
    <n v="207"/>
    <s v="beadf4ab-dea2-4cb1-a6a1-f86b3abb3578"/>
    <s v="LAWANDA YANG"/>
    <s v="Lawanda"/>
    <s v="D"/>
    <s v="Yang"/>
    <x v="81"/>
    <n v="9"/>
    <s v="68 Second Street"/>
    <s v="Atlanta - 68 Second Street"/>
    <n v="14"/>
  </r>
  <r>
    <n v="208"/>
    <s v="a63a5580-b0be-47e7-be8a-eeb1bf1d7b2d"/>
    <s v="KIMBERLY SANCHEZ"/>
    <s v="Kimberly"/>
    <s v="M"/>
    <s v="Sanchez"/>
    <x v="18"/>
    <n v="38"/>
    <s v="39 Green New Boulevard"/>
    <s v="Richmond - 39 Green New Boulevard"/>
    <n v="17"/>
  </r>
  <r>
    <n v="209"/>
    <s v="84209b6c-49a7-4cfb-b5ca-3597523075ba"/>
    <s v="SHARI MONROE"/>
    <s v="Shari"/>
    <s v="F"/>
    <s v="Monroe"/>
    <x v="82"/>
    <n v="35"/>
    <s v="967 Cowley Drive"/>
    <s v="Greensboro - 967 Cowley Drive"/>
    <n v="11"/>
  </r>
  <r>
    <n v="210"/>
    <s v="aa5db541-3971-4596-bc24-698f612a4f01"/>
    <s v="ALLEN GAY"/>
    <s v="Allen"/>
    <s v="O"/>
    <s v="Gay"/>
    <x v="78"/>
    <n v="68"/>
    <s v="47 Nobel Boulevard"/>
    <s v="Anchorage - 47 Nobel Boulevard"/>
    <n v="13"/>
  </r>
  <r>
    <n v="211"/>
    <s v="695fec65-dd43-42dd-865e-f1cbacd04f36"/>
    <s v="XAVIER LEVINE"/>
    <s v="Xavier"/>
    <s v="D"/>
    <s v="Levine"/>
    <x v="45"/>
    <n v="72"/>
    <s v="84 Second Drive"/>
    <s v="Honolulu - 84 Second Drive"/>
    <n v="12"/>
  </r>
  <r>
    <n v="212"/>
    <s v="57e8914d-8861-4a64-9589-d6fb474bbb46"/>
    <s v="KRISTIN ROWLAND"/>
    <s v="Kristin"/>
    <s v="M"/>
    <s v="Rowland"/>
    <x v="34"/>
    <n v="17"/>
    <s v="957 South White Hague Blvd."/>
    <s v="St. Louis - 957 South White Hague Blvd."/>
    <n v="13"/>
  </r>
  <r>
    <n v="213"/>
    <s v="d1b530d3-306c-4e12-ae36-9defe3b2cedb"/>
    <s v="JANET RASMUSSEN"/>
    <s v="Janet"/>
    <s v="W"/>
    <s v="Rasmussen"/>
    <x v="20"/>
    <n v="41"/>
    <s v="708 Hague Drive"/>
    <s v="Bakersfield - 708 Hague Drive"/>
    <n v="14"/>
  </r>
  <r>
    <n v="214"/>
    <s v="f58aa2a9-77a9-427e-b1dd-e78db3bd1360"/>
    <s v="QUENTIN WASHINGTON"/>
    <s v="Quentin"/>
    <s v="Y"/>
    <s v="Washington"/>
    <x v="83"/>
    <n v="11"/>
    <s v="758 New Boulevard"/>
    <s v="Spokane - 758 New Boulevard"/>
    <n v="6"/>
  </r>
  <r>
    <n v="215"/>
    <s v="79399aa9-63f7-43e3-8435-d0d3de3a86da"/>
    <s v="TANYA CRAWFORD"/>
    <s v="Tanya"/>
    <s v="L"/>
    <s v="Crawford"/>
    <x v="2"/>
    <n v="87"/>
    <s v="61 East Rocky Nobel St."/>
    <s v="Los Angeles - 61 East Rocky Nobel St."/>
    <n v="18"/>
  </r>
  <r>
    <n v="216"/>
    <s v="7efb4b9f-7782-4322-8fd1-55abd9c9f2ce"/>
    <s v="ERICA FRANKLIN"/>
    <s v="Erica"/>
    <s v="Y"/>
    <s v="Franklin"/>
    <x v="75"/>
    <n v="96"/>
    <s v="947 Fabien Parkway"/>
    <s v="Pittsburgh - 947 Fabien Parkway"/>
    <n v="15"/>
  </r>
  <r>
    <n v="217"/>
    <s v="93668a7b-f5e8-412f-b081-a86065eb08ab"/>
    <s v="KIRK SWEENEY"/>
    <s v="Kirk"/>
    <s v="A"/>
    <s v="Sweeney"/>
    <x v="73"/>
    <n v="89"/>
    <s v="450 Milton Drive"/>
    <s v="St. Paul - 450 Milton Drive"/>
    <n v="4"/>
  </r>
  <r>
    <n v="218"/>
    <s v="fcf7b2e1-a394-4474-ad46-551f0c128bbc"/>
    <s v="HOPE MENDOZA"/>
    <s v="Hope"/>
    <s v="D"/>
    <s v="Mendoza"/>
    <x v="69"/>
    <n v="46"/>
    <s v="35 East White Cowley Parkway"/>
    <s v="New York - 35 East White Cowley Parkway"/>
    <n v="9"/>
  </r>
  <r>
    <n v="219"/>
    <s v="f80c7180-5dfc-4864-bfc6-72999544e2a5"/>
    <s v="JAIME DAVIS"/>
    <s v="Jaime"/>
    <s v="M"/>
    <s v="Davis"/>
    <x v="84"/>
    <n v="54"/>
    <s v="49 Green Nobel Drive"/>
    <s v="Albuquerque - 49 Green Nobel Drive"/>
    <n v="10"/>
  </r>
  <r>
    <n v="220"/>
    <s v="d6b3cf4e-49ed-4178-9a47-0a705a38f17e"/>
    <s v="JESSIE FORD"/>
    <s v="Jessie"/>
    <s v="T"/>
    <s v="Ford"/>
    <x v="80"/>
    <n v="95"/>
    <s v="26 Green Second Street"/>
    <s v="Garland - 26 Green Second Street"/>
    <n v="7"/>
  </r>
  <r>
    <n v="221"/>
    <s v="80bef751-c940-4ac4-8684-583269749a32"/>
    <s v="SUSAN HINTON"/>
    <s v="Susan"/>
    <s v="M"/>
    <s v="Hinton"/>
    <x v="78"/>
    <n v="68"/>
    <s v="745 Second Blvd."/>
    <s v="Anchorage - 745 Second Blvd."/>
    <n v="8"/>
  </r>
  <r>
    <n v="222"/>
    <s v="29f84603-f8f4-4003-b80d-51dd129b0c55"/>
    <s v="ALISA SIMS"/>
    <s v="Alisa"/>
    <s v="X"/>
    <s v="Sims"/>
    <x v="47"/>
    <n v="49"/>
    <s v="896 White First Freeway"/>
    <s v="Montgomery - 896 White First Freeway"/>
    <n v="13"/>
  </r>
  <r>
    <n v="223"/>
    <s v="119464a0-ca76-4f2d-b452-5e4127bd0363"/>
    <s v="LATANYA STOUT"/>
    <s v="Latanya"/>
    <s v="J"/>
    <s v="Stout"/>
    <x v="76"/>
    <n v="75"/>
    <s v="998 Milton Way"/>
    <s v="San Antonio - 998 Milton Way"/>
    <n v="14"/>
  </r>
  <r>
    <n v="224"/>
    <s v="db3717f3-6990-496f-98ce-0ecda9cfd6bf"/>
    <s v="MARCY BEAN"/>
    <s v="Marcy"/>
    <s v="Z"/>
    <s v="Bean"/>
    <x v="14"/>
    <n v="85"/>
    <s v="14 Second Blvd."/>
    <s v="St. Petersburg - 14 Second Blvd."/>
    <n v="11"/>
  </r>
  <r>
    <n v="225"/>
    <s v="1168aea7-6eeb-4534-86cb-1ec301b645f7"/>
    <s v="SHAWNA BLEVINS"/>
    <s v="Shawna"/>
    <s v="J"/>
    <s v="Blevins"/>
    <x v="8"/>
    <n v="77"/>
    <s v="65 Green Second Parkway"/>
    <s v="Louisville - 65 Green Second Parkway"/>
    <n v="12"/>
  </r>
  <r>
    <n v="226"/>
    <s v="feea1f51-e9c7-49e8-9b04-482f8ba49525"/>
    <s v="THEODORE ODOM"/>
    <s v="Theodore"/>
    <s v="N"/>
    <s v="Odom"/>
    <x v="11"/>
    <n v="80"/>
    <s v="363 East Hague Road"/>
    <s v="New Orleans - 363 East Hague Road"/>
    <n v="5"/>
  </r>
  <r>
    <n v="227"/>
    <s v="8763cf5d-5cd9-4e31-96af-6633bbaeb706"/>
    <s v="ANGELIA HALEY"/>
    <s v="Angelia"/>
    <s v="N"/>
    <s v="Haley"/>
    <x v="10"/>
    <n v="63"/>
    <s v="75 Milton Freeway"/>
    <s v="Tulsa - 75 Milton Freeway"/>
    <n v="12"/>
  </r>
  <r>
    <n v="228"/>
    <s v="f7529d5f-f980-4220-b13f-689f91a7fc45"/>
    <s v="JASMINE RUSSO"/>
    <s v="Jasmine"/>
    <s v="O"/>
    <s v="Russo"/>
    <x v="81"/>
    <n v="9"/>
    <s v="52 White Cowley Parkway"/>
    <s v="Atlanta - 52 White Cowley Parkway"/>
    <n v="4"/>
  </r>
  <r>
    <n v="229"/>
    <s v="e96fa4e9-4189-4ef0-9d81-8bab72b87321"/>
    <s v="MELISA MANNING"/>
    <s v="Melisa"/>
    <s v="V"/>
    <s v="Manning"/>
    <x v="55"/>
    <n v="91"/>
    <s v="394 Nobel Drive"/>
    <s v="Jacksonville - 394 Nobel Drive"/>
    <n v="6"/>
  </r>
  <r>
    <n v="230"/>
    <s v="10631ebb-030b-48fa-81cb-4cd009e56d5d"/>
    <s v="LEANNE WYATT"/>
    <s v="Leanne"/>
    <s v="L"/>
    <s v="Wyatt"/>
    <x v="3"/>
    <n v="24"/>
    <s v="644 Clarendon Road"/>
    <s v="Lincoln - 644 Clarendon Road"/>
    <n v="16"/>
  </r>
  <r>
    <n v="231"/>
    <s v="a3247a4b-1052-4541-8c64-52d0b1173db3"/>
    <s v="CURTIS HUDSON"/>
    <s v="Curtis"/>
    <s v="G"/>
    <s v="Hudson"/>
    <x v="36"/>
    <n v="92"/>
    <s v="71 Nobel Drive"/>
    <s v="Hialeah - 71 Nobel Drive"/>
    <n v="5"/>
  </r>
  <r>
    <n v="232"/>
    <s v="f597a082-d249-4357-bed4-c380248d18f9"/>
    <s v="ROBERT KNIGHT"/>
    <s v="Robert"/>
    <s v="T"/>
    <s v="Knight"/>
    <x v="58"/>
    <n v="15"/>
    <s v="979 East Rocky Cowley Parkway"/>
    <s v="Colorado - 979 East Rocky Cowley Parkway"/>
    <n v="7"/>
  </r>
  <r>
    <n v="233"/>
    <s v="4c31b1ac-a38c-4579-a71e-b96b60fc3cb9"/>
    <s v="KERRI CHAVEZ"/>
    <s v="Kerri"/>
    <s v="C"/>
    <s v="Chavez"/>
    <x v="35"/>
    <n v="76"/>
    <s v="29 White Hague Freeway"/>
    <s v="Birmingham - 29 White Hague Freeway"/>
    <n v="13"/>
  </r>
  <r>
    <n v="234"/>
    <s v="a26a38a6-631e-4eeb-8d0d-e275641fbc80"/>
    <s v="KRISTEN CHRISTIAN"/>
    <s v="Kristen"/>
    <s v="T"/>
    <s v="Christian"/>
    <x v="81"/>
    <n v="9"/>
    <s v="969 White Cowley Street"/>
    <s v="Atlanta - 969 White Cowley Street"/>
    <n v="9"/>
  </r>
  <r>
    <n v="235"/>
    <s v="486e9298-8bba-4f49-ae24-ed6d52a95038"/>
    <s v="DARIN PRUITT"/>
    <s v="Darin"/>
    <s v="K"/>
    <s v="Pruitt"/>
    <x v="73"/>
    <n v="89"/>
    <s v="30 Rocky Oak Avenue"/>
    <s v="St. Paul - 30 Rocky Oak Avenue"/>
    <n v="5"/>
  </r>
  <r>
    <n v="236"/>
    <s v="b34a26a4-c236-44ee-aaa3-1025d5082d23"/>
    <s v="TRACEY BOOTH"/>
    <s v="Tracey"/>
    <s v="I"/>
    <s v="Booth"/>
    <x v="40"/>
    <n v="59"/>
    <s v="172 West Old Freeway"/>
    <s v="Kansas - 172 West Old Freeway"/>
    <n v="6"/>
  </r>
  <r>
    <n v="237"/>
    <s v="2b589786-a8f6-4818-9336-930e53f0a6d1"/>
    <s v="BRYANT WHITEHEAD"/>
    <s v="Bryant"/>
    <s v="K"/>
    <s v="Whitehead"/>
    <x v="65"/>
    <n v="48"/>
    <s v="948 West Old St."/>
    <s v="Long Beach - 948 West Old St."/>
    <n v="17"/>
  </r>
  <r>
    <n v="238"/>
    <s v="5a09ab25-9207-4e9f-a640-f89fd94944ac"/>
    <s v="MIRIAM PHAM"/>
    <s v="Miriam"/>
    <s v="Z"/>
    <s v="Pham"/>
    <x v="57"/>
    <n v="34"/>
    <s v="522 West White Old Way"/>
    <s v="Fort Wayne - 522 West White Old Way"/>
    <n v="19"/>
  </r>
  <r>
    <n v="239"/>
    <s v="c8d17fab-d502-4c3b-9b68-3a2ddcc5cc51"/>
    <s v="JULIE BOONE"/>
    <s v="Julie"/>
    <s v="I"/>
    <s v="Boone"/>
    <x v="1"/>
    <n v="79"/>
    <s v="63 Oak Road"/>
    <s v="Oklahoma - 63 Oak Road"/>
    <n v="12"/>
  </r>
  <r>
    <n v="240"/>
    <s v="2e03143a-9779-44ce-bab2-5dcbc03aee77"/>
    <s v="RONDA WINTERS"/>
    <s v="Ronda"/>
    <s v="J"/>
    <s v="Winters"/>
    <x v="13"/>
    <n v="71"/>
    <s v="32 Green Fabien Way"/>
    <s v="Phoenix - 32 Green Fabien Way"/>
    <n v="6"/>
  </r>
  <r>
    <n v="241"/>
    <s v="b98f73d5-5b0d-4c9f-8c49-e73c870d23f3"/>
    <s v="RODOLFO DICKERSON"/>
    <s v="Rodolfo"/>
    <s v="L"/>
    <s v="Dickerson"/>
    <x v="52"/>
    <n v="61"/>
    <s v="190 Milton Avenue"/>
    <s v="Miami - 190 Milton Avenue"/>
    <n v="9"/>
  </r>
  <r>
    <n v="242"/>
    <s v="378eef5c-7fe7-4d77-aa66-9949d9523e58"/>
    <s v="SHELBY CANTRELL"/>
    <s v="Shelby"/>
    <s v="R"/>
    <s v="Cantrell"/>
    <x v="38"/>
    <n v="3"/>
    <s v="567 Hague Street"/>
    <s v="Chicago - 567 Hague Street"/>
    <n v="19"/>
  </r>
  <r>
    <n v="243"/>
    <s v="85b773f0-954a-49f5-a2f1-e9d7634d7b47"/>
    <s v="LEON MCCOY"/>
    <s v="Leon"/>
    <s v="I"/>
    <s v="Mccoy"/>
    <x v="6"/>
    <n v="2"/>
    <s v="28 South Old Way"/>
    <s v="Buffalo - 28 South Old Way"/>
    <n v="19"/>
  </r>
  <r>
    <n v="244"/>
    <s v="a9170506-e260-4325-9e60-f1040e4a6e0f"/>
    <s v="BLAKE GLENN"/>
    <s v="Blake"/>
    <s v="S"/>
    <s v="Glenn"/>
    <x v="3"/>
    <n v="24"/>
    <s v="27 Cowley Avenue"/>
    <s v="Lincoln - 27 Cowley Avenue"/>
    <n v="8"/>
  </r>
  <r>
    <n v="245"/>
    <s v="06907101-112f-4420-b338-caf728040ab7"/>
    <s v="DOMINICK BROWNING"/>
    <s v="Dominick"/>
    <s v="K"/>
    <s v="Browning"/>
    <x v="75"/>
    <n v="96"/>
    <s v="684 West Green Hague Street"/>
    <s v="Pittsburgh - 684 West Green Hague Street"/>
    <n v="17"/>
  </r>
  <r>
    <n v="246"/>
    <s v="bed6f5a2-71c9-4ae6-8811-509bab059b2e"/>
    <s v="JEANNETTE BECK"/>
    <s v="Jeannette"/>
    <s v="N"/>
    <s v="Beck"/>
    <x v="70"/>
    <n v="50"/>
    <s v="732 Oak Street"/>
    <s v="Cincinnati - 732 Oak Street"/>
    <n v="13"/>
  </r>
  <r>
    <n v="247"/>
    <s v="1509e5ae-9909-4c04-948c-d09445418075"/>
    <s v="JOSHUA ALEXANDER"/>
    <s v="Joshua"/>
    <s v="U"/>
    <s v="Alexander"/>
    <x v="57"/>
    <n v="34"/>
    <s v="981 Green Fabien Boulevard"/>
    <s v="Fort Wayne - 981 Green Fabien Boulevard"/>
    <n v="9"/>
  </r>
  <r>
    <n v="248"/>
    <s v="1d98000f-32b4-4c13-9d7b-48efc85dd1d3"/>
    <s v="TRISHA WELCH"/>
    <s v="Trisha"/>
    <s v="F"/>
    <s v="Welch"/>
    <x v="85"/>
    <n v="57"/>
    <s v="41 Rocky New Parkway"/>
    <s v="Nashville - 41 Rocky New Parkway"/>
    <n v="11"/>
  </r>
  <r>
    <n v="249"/>
    <s v="927a9550-2180-4281-bcf9-911656334371"/>
    <s v="ROBERTA STARK"/>
    <s v="Roberta"/>
    <s v="G"/>
    <s v="Stark"/>
    <x v="51"/>
    <n v="84"/>
    <s v="379 Old Road"/>
    <s v="Newark - 379 Old Road"/>
    <n v="11"/>
  </r>
  <r>
    <n v="250"/>
    <s v="454d1f29-f99f-4977-a4af-a7f3aa5859e6"/>
    <s v="JOSHUA MOLINA"/>
    <s v="Joshua"/>
    <s v="W"/>
    <s v="Molina"/>
    <x v="15"/>
    <n v="13"/>
    <s v="291 Green Oak Way"/>
    <s v="Akron - 291 Green Oak Way"/>
    <n v="9"/>
  </r>
  <r>
    <n v="251"/>
    <s v="9a57e6f2-9452-486a-8305-c5c8335f53ec"/>
    <s v="NAKIA GUZMAN"/>
    <s v="Nakia"/>
    <s v="M"/>
    <s v="Guzman"/>
    <x v="12"/>
    <n v="81"/>
    <s v="18 Green Cowley Road"/>
    <s v="Sacramento - 18 Green Cowley Road"/>
    <n v="10"/>
  </r>
  <r>
    <n v="252"/>
    <s v="cb804f18-f9a4-467d-aed8-e022e5cbfddf"/>
    <s v="GARY SCHAEFER"/>
    <s v="Gary"/>
    <s v="R"/>
    <s v="Schaefer"/>
    <x v="86"/>
    <n v="19"/>
    <s v="76 Green Nobel St."/>
    <s v="Omaha - 76 Green Nobel St."/>
    <n v="11"/>
  </r>
  <r>
    <n v="253"/>
    <s v="85a4ed8b-d583-468a-844e-fca28910f551"/>
    <s v="PATRICIA RODRIGUEZ"/>
    <s v="Patricia"/>
    <s v="P"/>
    <s v="Rodriguez"/>
    <x v="81"/>
    <n v="9"/>
    <s v="477 Clarendon Blvd."/>
    <s v="Atlanta - 477 Clarendon Blvd."/>
    <n v="19"/>
  </r>
  <r>
    <n v="254"/>
    <s v="6003d3c8-4dfe-4afd-9b32-69ef609b32f7"/>
    <s v="SONYA CHANDLER"/>
    <s v="Sonya"/>
    <s v="I"/>
    <s v="Chandler"/>
    <x v="39"/>
    <n v="1"/>
    <s v="854 White Cowley Boulevard"/>
    <s v="Dayton - 854 White Cowley Boulevard"/>
    <n v="17"/>
  </r>
  <r>
    <n v="255"/>
    <s v="529bcc8d-0530-4c27-8a5d-6b948e0934fe"/>
    <s v="JOHNNIE MASSEY"/>
    <s v="Johnnie"/>
    <s v="Y"/>
    <s v="Massey"/>
    <x v="87"/>
    <n v="90"/>
    <s v="581 Green New Way"/>
    <s v="Grand Rapids - 581 Green New Way"/>
    <n v="17"/>
  </r>
  <r>
    <n v="256"/>
    <s v="1eced00b-ffc1-4ef9-967b-e5c97473bf16"/>
    <s v="KRISTINE SANTANA"/>
    <s v="Kristine"/>
    <s v="X"/>
    <s v="Santana"/>
    <x v="57"/>
    <n v="34"/>
    <s v="564 Oak Drive"/>
    <s v="Fort Wayne - 564 Oak Drive"/>
    <n v="17"/>
  </r>
  <r>
    <n v="257"/>
    <s v="a20b09c4-2a92-4e17-9deb-b03e6d0370e2"/>
    <s v="LORA BUTLER"/>
    <s v="Lora"/>
    <s v="N"/>
    <s v="Butler"/>
    <x v="82"/>
    <n v="35"/>
    <s v="49 South Green New Street"/>
    <s v="Greensboro - 49 South Green New Street"/>
    <n v="8"/>
  </r>
  <r>
    <n v="258"/>
    <s v="703126e3-997c-43c5-8303-baa9471ee40a"/>
    <s v="CYNTHIA MURPHY"/>
    <s v="Cynthia"/>
    <s v="H"/>
    <s v="Murphy"/>
    <x v="45"/>
    <n v="72"/>
    <s v="730 East Cowley Drive"/>
    <s v="Honolulu - 730 East Cowley Drive"/>
    <n v="19"/>
  </r>
  <r>
    <n v="259"/>
    <s v="edc78c24-0f12-407b-a6d9-97aca3b83f6e"/>
    <s v="KELLI MELENDEZ"/>
    <s v="Kelli"/>
    <s v="L"/>
    <s v="Melendez"/>
    <x v="42"/>
    <n v="12"/>
    <s v="31 West Milton Boulevard"/>
    <s v="Tacoma - 31 West Milton Boulevard"/>
    <n v="13"/>
  </r>
  <r>
    <n v="260"/>
    <s v="c9624a08-d8c8-4cea-a1c8-28868626ed01"/>
    <s v="LAWRENCE GORDON"/>
    <s v="Lawrence"/>
    <s v="V"/>
    <s v="Gordon"/>
    <x v="88"/>
    <n v="20"/>
    <s v="439 White Oak Avenue"/>
    <s v="El Paso - 439 White Oak Avenue"/>
    <n v="15"/>
  </r>
  <r>
    <n v="261"/>
    <s v="fd73e54d-b69c-4e74-84f6-7c8763115242"/>
    <s v="NEIL FAULKNER"/>
    <s v="Neil"/>
    <s v="F"/>
    <s v="Faulkner"/>
    <x v="77"/>
    <n v="33"/>
    <s v="693 North Clarendon Avenue"/>
    <s v="Minneapolis - 693 North Clarendon Avenue"/>
    <n v="16"/>
  </r>
  <r>
    <n v="262"/>
    <s v="4db16331-1af2-42aa-a573-7475de597f17"/>
    <s v="JAMES LOWERY"/>
    <s v="James"/>
    <s v="P"/>
    <s v="Lowery"/>
    <x v="39"/>
    <n v="1"/>
    <s v="77 Clarendon Way"/>
    <s v="Dayton - 77 Clarendon Way"/>
    <n v="6"/>
  </r>
  <r>
    <n v="263"/>
    <s v="bc8ea803-6f67-486f-a54f-6e001d7152d0"/>
    <s v="TODD DELACRUZ"/>
    <s v="Todd"/>
    <s v="Q"/>
    <s v="Delacruz"/>
    <x v="7"/>
    <n v="44"/>
    <s v="65 Oak Parkway"/>
    <s v="Memphis - 65 Oak Parkway"/>
    <n v="11"/>
  </r>
  <r>
    <n v="264"/>
    <s v="1500a9c3-ac84-4fb5-aa53-a0d36f7ca1d8"/>
    <s v="LATONYA HAYS"/>
    <s v="Latonya"/>
    <s v="T"/>
    <s v="Hays"/>
    <x v="42"/>
    <n v="12"/>
    <s v="68 Hague Street"/>
    <s v="Tacoma - 68 Hague Street"/>
    <n v="13"/>
  </r>
  <r>
    <n v="265"/>
    <s v="752194da-4390-4645-8d50-7c14be22c8b4"/>
    <s v="TERRANCE BUCKLEY"/>
    <s v="Terrance"/>
    <s v="H"/>
    <s v="Buckley"/>
    <x v="45"/>
    <n v="72"/>
    <s v="24 Green First Way"/>
    <s v="Honolulu - 24 Green First Way"/>
    <n v="9"/>
  </r>
  <r>
    <n v="266"/>
    <s v="d0edbfe2-e433-41e4-a5f6-05d0d8f4f86c"/>
    <s v="REGINALD MEADOWS"/>
    <s v="Reginald"/>
    <s v="K"/>
    <s v="Meadows"/>
    <x v="85"/>
    <n v="57"/>
    <s v="91 New Way"/>
    <s v="Nashville - 91 New Way"/>
    <n v="6"/>
  </r>
  <r>
    <n v="267"/>
    <s v="4be3de17-b5d4-476d-885a-19f6d30ea3a7"/>
    <s v="MONTE HURLEY"/>
    <s v="Monte"/>
    <s v="J"/>
    <s v="Hurley"/>
    <x v="71"/>
    <n v="37"/>
    <s v="48 East Oak Avenue"/>
    <s v="Fresno - 48 East Oak Avenue"/>
    <n v="6"/>
  </r>
  <r>
    <n v="268"/>
    <s v="e33415f6-e994-481b-bae2-96d434c8664d"/>
    <s v="PEDRO ALVARADO"/>
    <s v="Pedro"/>
    <s v="D"/>
    <s v="Alvarado"/>
    <x v="77"/>
    <n v="33"/>
    <s v="444 Green Oak Avenue"/>
    <s v="Minneapolis - 444 Green Oak Avenue"/>
    <n v="11"/>
  </r>
  <r>
    <n v="269"/>
    <s v="51e7043c-c528-4181-99de-62f5f3b3c2ad"/>
    <s v="ROMAN GARNER"/>
    <s v="Roman"/>
    <s v="N"/>
    <s v="Garner"/>
    <x v="4"/>
    <n v="18"/>
    <s v="654 West Oak Freeway"/>
    <s v="Little Rock - 654 West Oak Freeway"/>
    <n v="15"/>
  </r>
  <r>
    <n v="270"/>
    <s v="42f5c0f3-b5a0-4344-a944-b1629b253771"/>
    <s v="KERI STOKES"/>
    <s v="Keri"/>
    <s v="C"/>
    <s v="Stokes"/>
    <x v="50"/>
    <n v="28"/>
    <s v="989 Rocky Oak Street"/>
    <s v="Tucson - 989 Rocky Oak Street"/>
    <n v="11"/>
  </r>
  <r>
    <n v="271"/>
    <s v="ec90bbd4-a163-4b84-afee-48d35b7a16e8"/>
    <s v="EDWARD CAIN"/>
    <s v="Edward"/>
    <s v="O"/>
    <s v="Cain"/>
    <x v="65"/>
    <n v="48"/>
    <s v="35 West Green Hague Road"/>
    <s v="Long Beach - 35 West Green Hague Road"/>
    <n v="10"/>
  </r>
  <r>
    <n v="272"/>
    <s v="985588ab-81ae-47b5-80fa-81eda1f84d3e"/>
    <s v="ERNESTO RUSSELL"/>
    <s v="Ernesto"/>
    <s v="B"/>
    <s v="Russell"/>
    <x v="89"/>
    <n v="56"/>
    <s v="78 Green Cowley Blvd."/>
    <s v="Stockton - 78 Green Cowley Blvd."/>
    <n v="13"/>
  </r>
  <r>
    <n v="273"/>
    <s v="f5acb7c3-2cd0-4a6d-b197-bc63f460a914"/>
    <s v="CHASTITY WILCOX"/>
    <s v="Chastity"/>
    <s v="V"/>
    <s v="Wilcox"/>
    <x v="10"/>
    <n v="63"/>
    <s v="14 Nobel Avenue"/>
    <s v="Tulsa - 14 Nobel Avenue"/>
    <n v="16"/>
  </r>
  <r>
    <n v="274"/>
    <s v="ccf44bb4-ff19-4b52-945b-3a47bef2c157"/>
    <s v="FERNANDO BATES"/>
    <s v="Fernando"/>
    <s v="D"/>
    <s v="Bates"/>
    <x v="11"/>
    <n v="80"/>
    <s v="151 West Hague Parkway"/>
    <s v="New Orleans - 151 West Hague Parkway"/>
    <n v="6"/>
  </r>
  <r>
    <n v="275"/>
    <s v="6a17bb86-f876-415b-af4d-1793e02bc17a"/>
    <s v="JOHNATHAN BRIGGS"/>
    <s v="Johnathan"/>
    <s v="I"/>
    <s v="Briggs"/>
    <x v="57"/>
    <n v="34"/>
    <s v="36 West White Fabien Road"/>
    <s v="Fort Wayne - 36 West White Fabien Road"/>
    <n v="6"/>
  </r>
  <r>
    <n v="276"/>
    <s v="51ea80cb-8620-4cdf-be0c-a92f16b40bfa"/>
    <s v="RUSTY CAMPBELL"/>
    <s v="Rusty"/>
    <s v="V"/>
    <s v="Campbell"/>
    <x v="62"/>
    <n v="65"/>
    <s v="513 East Cowley Avenue"/>
    <s v="Baltimore - 513 East Cowley Avenue"/>
    <n v="16"/>
  </r>
  <r>
    <n v="277"/>
    <s v="988698b8-234b-4d7d-8aa8-9e2151634a11"/>
    <s v="ALISON LUTZ"/>
    <s v="Alison"/>
    <s v="P"/>
    <s v="Lutz"/>
    <x v="65"/>
    <n v="48"/>
    <s v="820 Oak Street"/>
    <s v="Long Beach - 820 Oak Street"/>
    <n v="6"/>
  </r>
  <r>
    <n v="278"/>
    <s v="616dbb11-9e70-4716-a33e-7c81d00ce9cc"/>
    <s v="GUY COLEMAN"/>
    <s v="Guy"/>
    <s v="Q"/>
    <s v="Coleman"/>
    <x v="9"/>
    <n v="52"/>
    <s v="82 South Fabien Way"/>
    <s v="Madison - 82 South Fabien Way"/>
    <n v="9"/>
  </r>
  <r>
    <n v="279"/>
    <s v="a7771fa7-c25a-4bcf-81ba-068ac859379f"/>
    <s v="MATHEW WALLACE"/>
    <s v="Mathew"/>
    <s v="P"/>
    <s v="Wallace"/>
    <x v="14"/>
    <n v="85"/>
    <s v="851 Green New Boulevard"/>
    <s v="St. Petersburg - 851 Green New Boulevard"/>
    <n v="14"/>
  </r>
  <r>
    <n v="280"/>
    <s v="6d9ab258-9dd4-45c8-aa03-ec4178cf4c67"/>
    <s v="CESAR WHITAKER"/>
    <s v="Cesar"/>
    <s v="V"/>
    <s v="Whitaker"/>
    <x v="64"/>
    <n v="27"/>
    <s v="48 Oak Street"/>
    <s v="Mesa - 48 Oak Street"/>
    <n v="12"/>
  </r>
  <r>
    <n v="281"/>
    <s v="cd189ecc-c2b0-4ad1-bda0-b11055c5c6cd"/>
    <s v="HILARY CLEMENTS"/>
    <s v="Hilary"/>
    <s v="T"/>
    <s v="Clements"/>
    <x v="24"/>
    <n v="47"/>
    <s v="871 Nobel Parkway"/>
    <s v="San Francisco - 871 Nobel Parkway"/>
    <n v="7"/>
  </r>
  <r>
    <n v="282"/>
    <s v="56e0d0e0-b654-4526-a0a1-fd41e6fed5d8"/>
    <s v="BRIAN VINCENT"/>
    <s v="Brian"/>
    <s v="I"/>
    <s v="Vincent"/>
    <x v="54"/>
    <n v="6"/>
    <s v="584 East Second Blvd."/>
    <s v="Austin - 584 East Second Blvd."/>
    <n v="13"/>
  </r>
  <r>
    <n v="283"/>
    <s v="2513b39f-0ff6-4c60-8bd6-c2d8e104ceae"/>
    <s v="JOCELYN DONALDSON"/>
    <s v="Jocelyn"/>
    <s v="I"/>
    <s v="Donaldson"/>
    <x v="26"/>
    <n v="22"/>
    <s v="434 Second Way"/>
    <s v="Baton Rouge - 434 Second Way"/>
    <n v="15"/>
  </r>
  <r>
    <n v="284"/>
    <s v="d0c46403-f619-4fbe-b019-e946d4260630"/>
    <s v="ALFREDO FERRELL"/>
    <s v="Alfredo"/>
    <s v="Z"/>
    <s v="Ferrell"/>
    <x v="1"/>
    <n v="79"/>
    <s v="316 South White Old Drive"/>
    <s v="Oklahoma - 316 South White Old Drive"/>
    <n v="14"/>
  </r>
  <r>
    <n v="285"/>
    <s v="6971d37e-fd14-42e8-a5c5-9f5a5bab08b8"/>
    <s v="HILARY CUMMINGS"/>
    <s v="Hilary"/>
    <s v="Y"/>
    <s v="Cummings"/>
    <x v="90"/>
    <n v="39"/>
    <s v="970 Cowley Street"/>
    <s v="Lubbock - 970 Cowley Street"/>
    <n v="10"/>
  </r>
  <r>
    <n v="286"/>
    <s v="28a4b64e-bc73-4210-be58-bcb48fe6a94d"/>
    <s v="ANN GILL"/>
    <s v="Ann"/>
    <s v="P"/>
    <s v="Gill"/>
    <x v="25"/>
    <n v="74"/>
    <s v="80 Clarendon Freeway"/>
    <s v="Tampa - 80 Clarendon Freeway"/>
    <n v="16"/>
  </r>
  <r>
    <n v="287"/>
    <s v="b2ea46f8-6824-419a-9dba-adfa1ae37d7b"/>
    <s v="CALEB HAWKINS"/>
    <s v="Caleb"/>
    <s v="D"/>
    <s v="Hawkins"/>
    <x v="0"/>
    <n v="7"/>
    <s v="90 West Second Boulevard"/>
    <s v="Riverside - 90 West Second Boulevard"/>
    <n v="17"/>
  </r>
  <r>
    <n v="288"/>
    <s v="b8af8740-f09c-4db6-aa24-690a6479faea"/>
    <s v="JUAN GAINES"/>
    <s v="Juan"/>
    <s v="T"/>
    <s v="Gaines"/>
    <x v="35"/>
    <n v="76"/>
    <s v="484 First Avenue"/>
    <s v="Birmingham - 484 First Avenue"/>
    <n v="6"/>
  </r>
  <r>
    <n v="289"/>
    <s v="e8cd1d6c-d852-4de4-8801-584303a16154"/>
    <s v="CHERYL HALL"/>
    <s v="Cheryl"/>
    <s v="U"/>
    <s v="Hall"/>
    <x v="58"/>
    <n v="15"/>
    <s v="42 South Oak Road"/>
    <s v="Colorado - 42 South Oak Road"/>
    <n v="17"/>
  </r>
  <r>
    <n v="290"/>
    <s v="c0bc88bb-6590-4261-83ba-5a858388ad56"/>
    <s v="PEDRO CLARK"/>
    <s v="Pedro"/>
    <s v="N"/>
    <s v="Clark"/>
    <x v="22"/>
    <n v="55"/>
    <s v="31 Cowley Drive"/>
    <s v="Houston - 31 Cowley Drive"/>
    <n v="15"/>
  </r>
  <r>
    <n v="291"/>
    <s v="d6410df3-6402-4afc-ad96-583b36defb0b"/>
    <s v="CHRISTIE CARSON"/>
    <s v="Christie"/>
    <s v="V"/>
    <s v="Carson"/>
    <x v="3"/>
    <n v="24"/>
    <s v="31 Second Freeway"/>
    <s v="Lincoln - 31 Second Freeway"/>
    <n v="17"/>
  </r>
  <r>
    <n v="292"/>
    <s v="04e0f452-f7de-4ff5-8945-c68560f641f5"/>
    <s v="NATHANIEL IBARRA"/>
    <s v="Nathaniel"/>
    <s v="C"/>
    <s v="Ibarra"/>
    <x v="60"/>
    <n v="73"/>
    <s v="303 North Rocky First Boulevard"/>
    <s v="Santa Ana - 303 North Rocky First Boulevard"/>
    <n v="5"/>
  </r>
  <r>
    <n v="293"/>
    <s v="da5f8816-8959-455b-8787-b370200d593a"/>
    <s v="MARCO ELLISON"/>
    <s v="Marco"/>
    <s v="O"/>
    <s v="Ellison"/>
    <x v="26"/>
    <n v="22"/>
    <s v="396 Second Avenue"/>
    <s v="Baton Rouge - 396 Second Avenue"/>
    <n v="9"/>
  </r>
  <r>
    <n v="294"/>
    <s v="d757b199-3720-4ed3-83a5-b6cb7bc2d6dc"/>
    <s v="TAMI CANNON"/>
    <s v="Tami"/>
    <s v="M"/>
    <s v="Cannon"/>
    <x v="49"/>
    <n v="60"/>
    <s v="304 Cowley Boulevard"/>
    <s v="Fort Worth - 304 Cowley Boulevard"/>
    <n v="17"/>
  </r>
  <r>
    <n v="295"/>
    <s v="c0923a69-adc8-4fa6-a920-356f8772688f"/>
    <s v="TAMMY DAVID"/>
    <s v="Tammy"/>
    <s v="D"/>
    <s v="David"/>
    <x v="18"/>
    <n v="38"/>
    <s v="42 White Old Avenue"/>
    <s v="Richmond - 42 White Old Avenue"/>
    <n v="18"/>
  </r>
  <r>
    <n v="296"/>
    <s v="c83e7890-0676-4be5-9398-fd8a68c89d4b"/>
    <s v="RYAN MCKAY"/>
    <s v="Ryan"/>
    <s v="V"/>
    <s v="Mckay"/>
    <x v="52"/>
    <n v="61"/>
    <s v="90 East White Clarendon Boulevard"/>
    <s v="Miami - 90 East White Clarendon Boulevard"/>
    <n v="13"/>
  </r>
  <r>
    <n v="297"/>
    <s v="c832c032-13e2-409a-ae88-564a6255619f"/>
    <s v="IRENE HOPKINS"/>
    <s v="Irene"/>
    <s v="A"/>
    <s v="Hopkins"/>
    <x v="89"/>
    <n v="56"/>
    <s v="59 Clarendon Parkway"/>
    <s v="Stockton - 59 Clarendon Parkway"/>
    <n v="15"/>
  </r>
  <r>
    <n v="298"/>
    <s v="42a9d3b0-f7c5-493e-815a-54d22d6891ae"/>
    <s v="TED BECK"/>
    <s v="Ted"/>
    <s v="O"/>
    <s v="Beck"/>
    <x v="17"/>
    <n v="86"/>
    <s v="318 Rocky First St."/>
    <s v="San Jose - 318 Rocky First St."/>
    <n v="16"/>
  </r>
  <r>
    <n v="299"/>
    <s v="223dec46-1e22-4adc-979a-4b0c6c555def"/>
    <s v="SPENCER MOSES"/>
    <s v="Spencer"/>
    <s v="L"/>
    <s v="Moses"/>
    <x v="65"/>
    <n v="48"/>
    <s v="98 Milton Drive"/>
    <s v="Long Beach - 98 Milton Drive"/>
    <n v="12"/>
  </r>
  <r>
    <n v="300"/>
    <s v="0e6d84b9-0979-448e-830c-b80ea52197f3"/>
    <s v="RODNEY MILLER"/>
    <s v="Rodney"/>
    <s v="A"/>
    <s v="Miller"/>
    <x v="91"/>
    <n v="40"/>
    <s v="89 Hague Freeway"/>
    <s v="Cleveland - 89 Hague Freeway"/>
    <n v="19"/>
  </r>
  <r>
    <n v="301"/>
    <s v="d94222b4-774d-4463-9f13-0b9f2b7c3716"/>
    <s v="MISTY SALINAS"/>
    <s v="Misty"/>
    <s v="D"/>
    <s v="Salinas"/>
    <x v="15"/>
    <n v="13"/>
    <s v="756 Oak Parkway"/>
    <s v="Akron - 756 Oak Parkway"/>
    <n v="8"/>
  </r>
  <r>
    <n v="302"/>
    <s v="0a1ed86c-0735-445e-99ad-d3e1b47c3663"/>
    <s v="RACHAEL PUGH"/>
    <s v="Rachael"/>
    <s v="R"/>
    <s v="Pugh"/>
    <x v="39"/>
    <n v="1"/>
    <s v="38 South Green Fabien Road"/>
    <s v="Dayton - 38 South Green Fabien Road"/>
    <n v="9"/>
  </r>
  <r>
    <n v="303"/>
    <s v="d27657c7-8478-4a63-9510-375c6d6255ad"/>
    <s v="MARIANNE MOSES"/>
    <s v="Marianne"/>
    <s v="R"/>
    <s v="Moses"/>
    <x v="90"/>
    <n v="39"/>
    <s v="74 Nobel Boulevard"/>
    <s v="Lubbock - 74 Nobel Boulevard"/>
    <n v="19"/>
  </r>
  <r>
    <n v="304"/>
    <s v="39269d9d-8562-43fa-b989-f2537e8477c6"/>
    <s v="TERRENCE SALAZAR"/>
    <s v="Terrence"/>
    <s v="D"/>
    <s v="Salazar"/>
    <x v="89"/>
    <n v="56"/>
    <s v="679 Green Nobel Boulevard"/>
    <s v="Stockton - 679 Green Nobel Boulevard"/>
    <n v="10"/>
  </r>
  <r>
    <n v="305"/>
    <s v="2ae0f30f-765c-4f06-a3d4-553a2a9e0521"/>
    <s v="ESTEBAN BOOKER"/>
    <s v="Esteban"/>
    <s v="I"/>
    <s v="Booker"/>
    <x v="21"/>
    <n v="62"/>
    <s v="416 New Way"/>
    <s v="Mobile - 416 New Way"/>
    <n v="19"/>
  </r>
  <r>
    <n v="306"/>
    <s v="65b169a7-75d5-46b4-89a6-da307a7a7d85"/>
    <s v="KEITH WASHINGTON"/>
    <s v="Keith"/>
    <s v="L"/>
    <s v="Washington"/>
    <x v="32"/>
    <n v="26"/>
    <s v="99 Cowley Freeway"/>
    <s v="Des Moines - 99 Cowley Freeway"/>
    <n v="16"/>
  </r>
  <r>
    <n v="307"/>
    <s v="2c5faed6-fee4-49da-9c6c-996a9b99f68c"/>
    <s v="ALISHA CARLSON"/>
    <s v="Alisha"/>
    <s v="V"/>
    <s v="Carlson"/>
    <x v="9"/>
    <n v="52"/>
    <s v="37 White Hague Blvd."/>
    <s v="Madison - 37 White Hague Blvd."/>
    <n v="13"/>
  </r>
  <r>
    <n v="308"/>
    <s v="750d5dcb-0d6d-45a4-91ff-f0d9e521ad63"/>
    <s v="DIANA LEACH"/>
    <s v="Diana"/>
    <s v="M"/>
    <s v="Leach"/>
    <x v="41"/>
    <n v="25"/>
    <s v="74 Green Oak Road"/>
    <s v="Boston - 74 Green Oak Road"/>
    <n v="9"/>
  </r>
  <r>
    <n v="309"/>
    <s v="927a50ed-cfa0-4c6f-b769-13a0dab12856"/>
    <s v="ALVIN SOSA"/>
    <s v="Alvin"/>
    <s v="NULL"/>
    <s v="Sosa"/>
    <x v="10"/>
    <n v="63"/>
    <s v="474 New Boulevard"/>
    <s v="Tulsa - 474 New Boulevard"/>
    <n v="15"/>
  </r>
  <r>
    <n v="310"/>
    <s v="89037bc9-389d-484e-b6b4-9f627833f2df"/>
    <s v="ROMAN VELASQUEZ"/>
    <s v="Roman"/>
    <s v="A"/>
    <s v="Velasquez"/>
    <x v="41"/>
    <n v="25"/>
    <s v="57 Rocky Cowley Boulevard"/>
    <s v="Boston - 57 Rocky Cowley Boulevard"/>
    <n v="7"/>
  </r>
  <r>
    <n v="311"/>
    <s v="68e7bf8b-61ee-4ee9-8e70-f1e23ac4924d"/>
    <s v="SAMMY LEACH"/>
    <s v="Sammy"/>
    <s v="C"/>
    <s v="Leach"/>
    <x v="16"/>
    <n v="82"/>
    <s v="869 West Hague Way"/>
    <s v="Charlotte - 869 West Hague Way"/>
    <n v="17"/>
  </r>
  <r>
    <n v="312"/>
    <s v="f53903e9-3b4b-4a0e-b180-d186727fd00c"/>
    <s v="CHRISTINE DUARTE"/>
    <s v="Christine"/>
    <s v="H"/>
    <s v="Duarte"/>
    <x v="11"/>
    <n v="80"/>
    <s v="78 Rocky Old Street"/>
    <s v="New Orleans - 78 Rocky Old Street"/>
    <n v="4"/>
  </r>
  <r>
    <n v="313"/>
    <s v="cd834838-5237-4b24-b885-5dbeb747b54e"/>
    <s v="BRADY TERRELL"/>
    <s v="Brady"/>
    <s v="X"/>
    <s v="Terrell"/>
    <x v="43"/>
    <n v="83"/>
    <s v="555 White Clarendon Blvd."/>
    <s v="Aurora - 555 White Clarendon Blvd."/>
    <n v="18"/>
  </r>
  <r>
    <n v="314"/>
    <s v="64afc1c8-2eaa-4465-9221-182bdefaa0c8"/>
    <s v="DOUGLAS KELLEY"/>
    <s v="Douglas"/>
    <s v="R"/>
    <s v="Kelley"/>
    <x v="12"/>
    <n v="81"/>
    <s v="21 Rocky Old Parkway"/>
    <s v="Sacramento - 21 Rocky Old Parkway"/>
    <n v="13"/>
  </r>
  <r>
    <n v="315"/>
    <s v="18abd3dd-e678-4ed2-832a-b6e1ec9a6d9f"/>
    <s v="EDDIE LOWE"/>
    <s v="Eddie"/>
    <s v="P"/>
    <s v="Lowe"/>
    <x v="68"/>
    <n v="70"/>
    <s v="389 First Way"/>
    <s v="Rochester - 389 First Way"/>
    <n v="13"/>
  </r>
  <r>
    <n v="316"/>
    <s v="75ef8d38-d295-491f-9b95-0613cbf29dfa"/>
    <s v="JESSIE DOUGLAS"/>
    <s v="Jessie"/>
    <s v="C"/>
    <s v="Douglas"/>
    <x v="50"/>
    <n v="28"/>
    <s v="256 New Way"/>
    <s v="Tucson - 256 New Way"/>
    <n v="4"/>
  </r>
  <r>
    <n v="317"/>
    <s v="b0439f34-2ea0-4d31-a4b7-727c551537d1"/>
    <s v="JULIE FRIEDMAN"/>
    <s v="Julie"/>
    <s v="X"/>
    <s v="Friedman"/>
    <x v="76"/>
    <n v="75"/>
    <s v="492 New Way"/>
    <s v="San Antonio - 492 New Way"/>
    <n v="18"/>
  </r>
  <r>
    <n v="318"/>
    <s v="d9f18f59-57f0-4c9c-bc54-75dfdeb2c311"/>
    <s v="KEVIN SALAS"/>
    <s v="Kevin"/>
    <s v="G"/>
    <s v="Salas"/>
    <x v="21"/>
    <n v="62"/>
    <s v="61 West Oak Parkway"/>
    <s v="Mobile - 61 West Oak Parkway"/>
    <n v="4"/>
  </r>
  <r>
    <n v="319"/>
    <s v="01a1ba08-134f-43d3-8472-078c10405d82"/>
    <s v="CHRIS CHARLES"/>
    <s v="Chris"/>
    <s v="R"/>
    <s v="Charles"/>
    <x v="79"/>
    <n v="69"/>
    <s v="925 Green Second Avenue"/>
    <s v="Oakland - 925 Green Second Avenue"/>
    <n v="19"/>
  </r>
  <r>
    <n v="320"/>
    <s v="021db553-a727-4b9b-9219-97e20d6127f8"/>
    <s v="RUBEN GRAVES"/>
    <s v="Ruben"/>
    <s v="V"/>
    <s v="Graves"/>
    <x v="80"/>
    <n v="95"/>
    <s v="392 North Rocky First St."/>
    <s v="Garland - 392 North Rocky First St."/>
    <n v="15"/>
  </r>
  <r>
    <n v="321"/>
    <s v="bd365759-cc90-4454-a0ea-8aed2ff24347"/>
    <s v="JEFF NICHOLSON"/>
    <s v="Jeff"/>
    <s v="R"/>
    <s v="Nicholson"/>
    <x v="48"/>
    <n v="51"/>
    <s v="335 Cowley Street"/>
    <s v="Portland - 335 Cowley Street"/>
    <n v="6"/>
  </r>
  <r>
    <n v="322"/>
    <s v="22045155-307a-4b8d-b51d-a9bdfba072ac"/>
    <s v="STACIE GOMEZ"/>
    <s v="Stacie"/>
    <s v="G"/>
    <s v="Gomez"/>
    <x v="31"/>
    <n v="58"/>
    <s v="703 White Oak St."/>
    <s v="Columbus - 703 White Oak St."/>
    <n v="9"/>
  </r>
  <r>
    <n v="323"/>
    <s v="0a6a5e41-76b8-4c52-82ec-bb78e87f0fa3"/>
    <s v="TYLER WALSH"/>
    <s v="Tyler"/>
    <s v="Q"/>
    <s v="Walsh"/>
    <x v="4"/>
    <n v="18"/>
    <s v="894 South Green Milton Blvd."/>
    <s v="Little Rock - 894 South Green Milton Blvd."/>
    <n v="18"/>
  </r>
  <r>
    <n v="324"/>
    <s v="eaae912e-72cf-4abb-bdcd-0e15289d7679"/>
    <s v="CAMERON ACOSTA"/>
    <s v="Cameron"/>
    <s v="I"/>
    <s v="Acosta"/>
    <x v="49"/>
    <n v="60"/>
    <s v="963 White New Freeway"/>
    <s v="Fort Worth - 963 White New Freeway"/>
    <n v="9"/>
  </r>
  <r>
    <n v="325"/>
    <s v="f70e363c-e055-49e9-8139-c76690666712"/>
    <s v="JANINE GAY"/>
    <s v="Janine"/>
    <s v="Z"/>
    <s v="Gay"/>
    <x v="19"/>
    <n v="5"/>
    <s v="298 Fabien Blvd."/>
    <s v="Virginia Beach - 298 Fabien Blvd."/>
    <n v="17"/>
  </r>
  <r>
    <n v="326"/>
    <s v="239de90d-5929-455e-b8b1-3159895f35d0"/>
    <s v="LAKEISHA FINLEY"/>
    <s v="Lakeisha"/>
    <s v="H"/>
    <s v="Finley"/>
    <x v="13"/>
    <n v="71"/>
    <s v="60 Fabien Boulevard"/>
    <s v="Phoenix - 60 Fabien Boulevard"/>
    <n v="8"/>
  </r>
  <r>
    <n v="327"/>
    <s v="e3b876d1-7822-4176-ba5d-d1c473933acc"/>
    <s v="JULIUS WOLFE"/>
    <s v="Julius"/>
    <s v="L"/>
    <s v="Wolfe"/>
    <x v="57"/>
    <n v="34"/>
    <s v="164 East Green Nobel Blvd."/>
    <s v="Fort Wayne - 164 East Green Nobel Blvd."/>
    <n v="5"/>
  </r>
  <r>
    <n v="328"/>
    <s v="8757bdce-d8a2-4e8e-a669-d18f88e7b809"/>
    <s v="JANETTE ALEXANDER"/>
    <s v="Janette"/>
    <s v="M"/>
    <s v="Alexander"/>
    <x v="29"/>
    <n v="4"/>
    <s v="335 Oak Avenue"/>
    <s v="Fremont - 335 Oak Avenue"/>
    <n v="17"/>
  </r>
  <r>
    <n v="329"/>
    <s v="cb7c0a32-7871-4658-ad26-dca5a2c7c2fe"/>
    <s v="ZACHARY TYLER"/>
    <s v="Zachary"/>
    <s v="J"/>
    <s v="Tyler"/>
    <x v="28"/>
    <n v="43"/>
    <s v="53 West New Road"/>
    <s v="Glendale - 53 West New Road"/>
    <n v="9"/>
  </r>
  <r>
    <n v="330"/>
    <s v="2bf3e73b-4321-4d5a-9fe4-87ed2ff74a73"/>
    <s v="MANDI WILKERSON"/>
    <s v="Mandi"/>
    <s v="Z"/>
    <s v="Wilkerson"/>
    <x v="68"/>
    <n v="70"/>
    <s v="59 Hague St."/>
    <s v="Rochester - 59 Hague St."/>
    <n v="16"/>
  </r>
  <r>
    <n v="331"/>
    <s v="ee4fb368-1af7-4832-a633-a81d5292bd09"/>
    <s v="CHRISTIAN HULL"/>
    <s v="Christian"/>
    <s v="M"/>
    <s v="Hull"/>
    <x v="33"/>
    <n v="10"/>
    <s v="20 Green Clarendon Parkway"/>
    <s v="Toledo - 20 Green Clarendon Parkway"/>
    <n v="13"/>
  </r>
  <r>
    <n v="332"/>
    <s v="eac35ba7-29f4-42c6-9814-bce255350d3c"/>
    <s v="HILARY MOSLEY"/>
    <s v="Hilary"/>
    <s v="V"/>
    <s v="Mosley"/>
    <x v="31"/>
    <n v="58"/>
    <s v="86 East Nobel Road"/>
    <s v="Columbus - 86 East Nobel Road"/>
    <n v="8"/>
  </r>
  <r>
    <n v="333"/>
    <s v="b611c714-15aa-4e70-8e5f-64995d44f482"/>
    <s v="BRADY JENSEN"/>
    <s v="Brady"/>
    <s v="A"/>
    <s v="Jensen"/>
    <x v="19"/>
    <n v="5"/>
    <s v="620 Oak Road"/>
    <s v="Virginia Beach - 620 Oak Road"/>
    <n v="13"/>
  </r>
  <r>
    <n v="334"/>
    <s v="26e8572f-0273-48cb-a24f-9cea95305a3f"/>
    <s v="YOLANDA HAMILTON"/>
    <s v="Yolanda"/>
    <s v="F"/>
    <s v="Hamilton"/>
    <x v="69"/>
    <n v="46"/>
    <s v="392 West First Avenue"/>
    <s v="New York - 392 West First Avenue"/>
    <n v="4"/>
  </r>
  <r>
    <n v="335"/>
    <s v="0f89ecb4-91bc-4e24-b551-79e411156223"/>
    <s v="RANDOLPH KELLY"/>
    <s v="Randolph"/>
    <s v="O"/>
    <s v="Kelly"/>
    <x v="58"/>
    <n v="15"/>
    <s v="82 East White Fabien Drive"/>
    <s v="Colorado - 82 East White Fabien Drive"/>
    <n v="12"/>
  </r>
  <r>
    <n v="336"/>
    <s v="d38550cc-125f-4e2b-b4d1-8ec9ca938fe7"/>
    <s v="HENRY LEWIS"/>
    <s v="Henry"/>
    <s v="R"/>
    <s v="Lewis"/>
    <x v="69"/>
    <n v="46"/>
    <s v="18 Clarendon Way"/>
    <s v="New York - 18 Clarendon Way"/>
    <n v="12"/>
  </r>
  <r>
    <n v="337"/>
    <s v="a365f06c-2d9d-448f-a5cb-373caa575c37"/>
    <s v="VANESSA LOWERY"/>
    <s v="Vanessa"/>
    <s v="B"/>
    <s v="Lowery"/>
    <x v="10"/>
    <n v="63"/>
    <s v="15 North Clarendon Road"/>
    <s v="Tulsa - 15 North Clarendon Road"/>
    <n v="18"/>
  </r>
  <r>
    <n v="338"/>
    <s v="1f2924ad-4d40-4102-971c-20cf00961abb"/>
    <s v="AUDRA RICH"/>
    <s v="Audra"/>
    <s v="Q"/>
    <s v="Rich"/>
    <x v="21"/>
    <n v="62"/>
    <s v="34 New Boulevard"/>
    <s v="Mobile - 34 New Boulevard"/>
    <n v="18"/>
  </r>
  <r>
    <n v="339"/>
    <s v="809ba67c-9a46-4baf-835b-c8efd96f0032"/>
    <s v="ISAAC MYERS"/>
    <s v="Isaac"/>
    <s v="F"/>
    <s v="Myers"/>
    <x v="4"/>
    <n v="18"/>
    <s v="37 Rocky Oak Drive"/>
    <s v="Little Rock - 37 Rocky Oak Drive"/>
    <n v="17"/>
  </r>
  <r>
    <n v="340"/>
    <s v="12088943-311a-4c4a-9f9d-74eb6c287bbb"/>
    <s v="KENDRA LAWSON"/>
    <s v="Kendra"/>
    <s v="Q"/>
    <s v="Lawson"/>
    <x v="30"/>
    <n v="14"/>
    <s v="822 Oak St."/>
    <s v="Indianapolis - 822 Oak St."/>
    <n v="15"/>
  </r>
  <r>
    <n v="341"/>
    <s v="b183b9e6-cccf-42b3-85b9-91aac3f5de3f"/>
    <s v="RACHEL DUNCAN"/>
    <s v="Rachel"/>
    <s v="M"/>
    <s v="Duncan"/>
    <x v="26"/>
    <n v="22"/>
    <s v="78 White Old Boulevard"/>
    <s v="Baton Rouge - 78 White Old Boulevard"/>
    <n v="18"/>
  </r>
  <r>
    <n v="342"/>
    <s v="b041721a-cc1f-4a49-a115-d14f693e5000"/>
    <s v="ROSS TYLER"/>
    <s v="Ross"/>
    <s v="U"/>
    <s v="Tyler"/>
    <x v="92"/>
    <n v="78"/>
    <s v="517 New Street"/>
    <s v="San Diego - 517 New Street"/>
    <n v="5"/>
  </r>
  <r>
    <n v="343"/>
    <s v="604917b0-1b18-4f5b-bee6-7be7654dbb31"/>
    <s v="DEVON MCCARTY"/>
    <s v="Devon"/>
    <s v="R"/>
    <s v="Mccarty"/>
    <x v="15"/>
    <n v="13"/>
    <s v="258 Green Fabien Way"/>
    <s v="Akron - 258 Green Fabien Way"/>
    <n v="16"/>
  </r>
  <r>
    <n v="344"/>
    <s v="51d64cd0-acbf-4d8f-ad46-6725a02dd152"/>
    <s v="JOHNNY TRUJILLO"/>
    <s v="Johnny"/>
    <s v="T"/>
    <s v="Trujillo"/>
    <x v="17"/>
    <n v="86"/>
    <s v="431 Old St."/>
    <s v="San Jose - 431 Old St."/>
    <n v="15"/>
  </r>
  <r>
    <n v="345"/>
    <s v="3eaa2499-3d01-4ff1-868c-58bc6ae99863"/>
    <s v="STEVE LOWE"/>
    <s v="Steve"/>
    <s v="S"/>
    <s v="Lowe"/>
    <x v="68"/>
    <n v="70"/>
    <s v="216 White Old Parkway"/>
    <s v="Rochester - 216 White Old Parkway"/>
    <n v="8"/>
  </r>
  <r>
    <n v="346"/>
    <s v="297151d6-e6b7-41d1-9e74-e684375b7d65"/>
    <s v="MARILYN SUMMERS"/>
    <s v="Marilyn"/>
    <s v="F"/>
    <s v="Summers"/>
    <x v="20"/>
    <n v="41"/>
    <s v="944 Second St."/>
    <s v="Bakersfield - 944 Second St."/>
    <n v="19"/>
  </r>
  <r>
    <n v="347"/>
    <s v="c769221a-d521-4cc2-bdb6-bd60baea0f46"/>
    <s v="HENRY STRONG"/>
    <s v="Henry"/>
    <s v="Y"/>
    <s v="Strong"/>
    <x v="17"/>
    <n v="86"/>
    <s v="10 White Clarendon Parkway"/>
    <s v="San Jose - 10 White Clarendon Parkway"/>
    <n v="19"/>
  </r>
  <r>
    <n v="348"/>
    <s v="bebc51cb-b4e6-4d54-b507-3550205ce64d"/>
    <s v="STUART COMBS"/>
    <s v="Stuart"/>
    <s v="L"/>
    <s v="Combs"/>
    <x v="18"/>
    <n v="38"/>
    <s v="26 Rocky Old Drive"/>
    <s v="Richmond - 26 Rocky Old Drive"/>
    <n v="8"/>
  </r>
  <r>
    <n v="349"/>
    <s v="0c95530e-ff02-48b5-abc4-ad8182cbf94e"/>
    <s v="ANGEL MARSHALL"/>
    <s v="Angel"/>
    <s v="Y"/>
    <s v="Marshall"/>
    <x v="2"/>
    <n v="87"/>
    <s v="687 First Street"/>
    <s v="Los Angeles - 687 First Street"/>
    <n v="18"/>
  </r>
  <r>
    <n v="350"/>
    <s v="07ffe648-0576-49c5-a6df-11282ad798e3"/>
    <s v="JOHNNY FUENTES"/>
    <s v="Johnny"/>
    <s v="J"/>
    <s v="Fuentes"/>
    <x v="83"/>
    <n v="11"/>
    <s v="50 Oak Boulevard"/>
    <s v="Spokane - 50 Oak Boulevard"/>
    <n v="12"/>
  </r>
  <r>
    <n v="351"/>
    <s v="71ebfcb8-2e3c-45b0-87de-2afde4214c66"/>
    <s v="LAWANDA DUARTE"/>
    <s v="Lawanda"/>
    <s v="G"/>
    <s v="Duarte"/>
    <x v="16"/>
    <n v="82"/>
    <s v="73 Green Fabien St."/>
    <s v="Charlotte - 73 Green Fabien St."/>
    <n v="12"/>
  </r>
  <r>
    <n v="352"/>
    <s v="567d8603-f201-425e-98b2-1f78684ae5d6"/>
    <s v="LUIS RUSSO"/>
    <s v="Luis"/>
    <s v="O"/>
    <s v="Russo"/>
    <x v="55"/>
    <n v="91"/>
    <s v="924 Nobel Boulevard"/>
    <s v="Jacksonville - 924 Nobel Boulevard"/>
    <n v="12"/>
  </r>
  <r>
    <n v="353"/>
    <s v="bb44d9a6-4d7a-476e-a459-19337c721ab7"/>
    <s v="ZACHARY LAM"/>
    <s v="Zachary"/>
    <s v="I"/>
    <s v="Lam"/>
    <x v="4"/>
    <n v="18"/>
    <s v="84 Second Street"/>
    <s v="Little Rock - 84 Second Street"/>
    <n v="9"/>
  </r>
  <r>
    <n v="354"/>
    <s v="ed72f1c7-6876-408b-a32a-f725c6e738a2"/>
    <s v="JULIA SHEPHERD"/>
    <s v="Julia"/>
    <s v="T"/>
    <s v="Shepherd"/>
    <x v="47"/>
    <n v="49"/>
    <s v="90 First Drive"/>
    <s v="Montgomery - 90 First Drive"/>
    <n v="8"/>
  </r>
  <r>
    <n v="355"/>
    <s v="ce69f21a-0976-4a59-92c3-271ea1d178bd"/>
    <s v="LINDA COBB"/>
    <s v="Linda"/>
    <s v="T"/>
    <s v="Cobb"/>
    <x v="17"/>
    <n v="86"/>
    <s v="94 White Milton Road"/>
    <s v="San Jose - 94 White Milton Road"/>
    <n v="16"/>
  </r>
  <r>
    <n v="356"/>
    <s v="d9528615-8815-4f4c-9327-aaa6d0ad6e0f"/>
    <s v="LARA SHERMAN"/>
    <s v="Lara"/>
    <s v="U"/>
    <s v="Sherman"/>
    <x v="9"/>
    <n v="52"/>
    <s v="64 Rocky Milton Way"/>
    <s v="Madison - 64 Rocky Milton Way"/>
    <n v="19"/>
  </r>
  <r>
    <n v="357"/>
    <s v="5b2a9e8c-84a6-48e8-a7dd-54019c1cbfb8"/>
    <s v="SHERRY CALDERON"/>
    <s v="Sherry"/>
    <s v="N"/>
    <s v="Calderon"/>
    <x v="11"/>
    <n v="80"/>
    <s v="615 East Fabien St."/>
    <s v="New Orleans - 615 East Fabien St."/>
    <n v="5"/>
  </r>
  <r>
    <n v="358"/>
    <s v="19e5ebe2-4eb6-48b1-904c-35bdf6ab2b36"/>
    <s v="ANN GIBBS"/>
    <s v="Ann"/>
    <s v="I"/>
    <s v="Gibbs"/>
    <x v="35"/>
    <n v="76"/>
    <s v="154 Rocky Clarendon Avenue"/>
    <s v="Birmingham - 154 Rocky Clarendon Avenue"/>
    <n v="18"/>
  </r>
  <r>
    <n v="359"/>
    <s v="1f84521c-bb76-4336-bff9-73a1ab09f21a"/>
    <s v="ERIN FOWLER"/>
    <s v="Erin"/>
    <s v="S"/>
    <s v="Fowler"/>
    <x v="9"/>
    <n v="52"/>
    <s v="41 East Rocky Cowley Parkway"/>
    <s v="Madison - 41 East Rocky Cowley Parkway"/>
    <n v="7"/>
  </r>
  <r>
    <n v="360"/>
    <s v="794830d5-81f1-48d7-b923-31bc6c6a6945"/>
    <s v="RANDI EVANS"/>
    <s v="Randi"/>
    <s v="V"/>
    <s v="Evans"/>
    <x v="2"/>
    <n v="87"/>
    <s v="263 Green Old Freeway"/>
    <s v="Los Angeles - 263 Green Old Freeway"/>
    <n v="9"/>
  </r>
  <r>
    <n v="361"/>
    <s v="4d7ec31a-01b5-435a-8ae7-480767ac8012"/>
    <s v="BRIDGETTE WALLS"/>
    <s v="Bridgette"/>
    <s v="X"/>
    <s v="Walls"/>
    <x v="67"/>
    <n v="88"/>
    <s v="543 Rocky Hague Boulevard"/>
    <s v="Seattle - 543 Rocky Hague Boulevard"/>
    <n v="7"/>
  </r>
  <r>
    <n v="362"/>
    <s v="a9c99835-b401-4c8b-a66e-25517d4b6a52"/>
    <s v="FRANKLIN WEST"/>
    <s v="Franklin"/>
    <s v="Y"/>
    <s v="West"/>
    <x v="47"/>
    <n v="49"/>
    <s v="86 Rocky Old Boulevard"/>
    <s v="Montgomery - 86 Rocky Old Boulevard"/>
    <n v="18"/>
  </r>
  <r>
    <n v="363"/>
    <s v="727839b2-f084-4e94-94d8-ae59cc8e4b84"/>
    <s v="MARCELLA LYNCH"/>
    <s v="Marcella"/>
    <s v="M"/>
    <s v="Lynch"/>
    <x v="1"/>
    <n v="79"/>
    <s v="51 East Second Parkway"/>
    <s v="Oklahoma - 51 East Second Parkway"/>
    <n v="8"/>
  </r>
  <r>
    <n v="364"/>
    <s v="2ab1de1e-c64d-4e5b-baff-a8f9d233804d"/>
    <s v="NATASHA ARNOLD"/>
    <s v="Natasha"/>
    <s v="M"/>
    <s v="Arnold"/>
    <x v="73"/>
    <n v="89"/>
    <s v="875 North Fabien Avenue"/>
    <s v="St. Paul - 875 North Fabien Avenue"/>
    <n v="9"/>
  </r>
  <r>
    <n v="365"/>
    <s v="acc9ad05-3113-4e01-8363-67f3544935fc"/>
    <s v="ARTURO SCHAEFER"/>
    <s v="Arturo"/>
    <s v="N"/>
    <s v="Schaefer"/>
    <x v="23"/>
    <n v="16"/>
    <s v="828 Green Second Way"/>
    <s v="Norfolk - 828 Green Second Way"/>
    <n v="14"/>
  </r>
  <r>
    <n v="366"/>
    <s v="c1cc73a3-de64-4142-9d93-9596fdcac412"/>
    <s v="BRENT HERNANDEZ"/>
    <s v="Brent"/>
    <s v="G"/>
    <s v="Hernandez"/>
    <x v="41"/>
    <n v="25"/>
    <s v="783 Clarendon Street"/>
    <s v="Boston - 783 Clarendon Street"/>
    <n v="5"/>
  </r>
  <r>
    <n v="367"/>
    <s v="9e462c4b-f257-447a-b6b5-ee5ed3e8965a"/>
    <s v="JODY LOWERY"/>
    <s v="Jody"/>
    <s v="G"/>
    <s v="Lowery"/>
    <x v="35"/>
    <n v="76"/>
    <s v="33 White Oak Blvd."/>
    <s v="Birmingham - 33 White Oak Blvd."/>
    <n v="17"/>
  </r>
  <r>
    <n v="368"/>
    <s v="324b2d46-3d4e-4e72-9de2-8c533bc0d565"/>
    <s v="ADRIENNE RUSH"/>
    <s v="Adrienne"/>
    <s v="R"/>
    <s v="Rush"/>
    <x v="18"/>
    <n v="38"/>
    <s v="42 Rocky Hague Avenue"/>
    <s v="Richmond - 42 Rocky Hague Avenue"/>
    <n v="17"/>
  </r>
  <r>
    <n v="369"/>
    <s v="a95ecfea-b1b3-4037-8ae8-5b588aad78bf"/>
    <s v="SAMMY COLE"/>
    <s v="Sammy"/>
    <s v="C"/>
    <s v="Cole"/>
    <x v="56"/>
    <n v="67"/>
    <s v="43 Oak St."/>
    <s v="Corpus Christi - 43 Oak St."/>
    <n v="10"/>
  </r>
  <r>
    <n v="370"/>
    <s v="dc0ec2d9-1833-4238-8988-54f396d507d3"/>
    <s v="LARRY VALDEZ"/>
    <s v="Larry"/>
    <s v="Y"/>
    <s v="Valdez"/>
    <x v="3"/>
    <n v="24"/>
    <s v="48 North Green Hague St."/>
    <s v="Lincoln - 48 North Green Hague St."/>
    <n v="12"/>
  </r>
  <r>
    <n v="371"/>
    <s v="3d844092-71ae-4cbe-8251-ef628a44cf3e"/>
    <s v="ELIZABETH UNDERWOOD"/>
    <s v="Elizabeth"/>
    <s v="B"/>
    <s v="Underwood"/>
    <x v="52"/>
    <n v="61"/>
    <s v="40 Green Milton St."/>
    <s v="Miami - 40 Green Milton St."/>
    <n v="18"/>
  </r>
  <r>
    <n v="372"/>
    <s v="b5068ed0-0f4b-43d7-a25f-9ce1bcfb8f5b"/>
    <s v="ROBERTA BRADLEY"/>
    <s v="Roberta"/>
    <s v="G"/>
    <s v="Bradley"/>
    <x v="15"/>
    <n v="13"/>
    <s v="60 West Oak Drive"/>
    <s v="Akron - 60 West Oak Drive"/>
    <n v="19"/>
  </r>
  <r>
    <n v="373"/>
    <s v="d703a24c-1eb5-4c93-9165-d5a205fd7169"/>
    <s v="MANDI WHITAKER"/>
    <s v="Mandi"/>
    <s v="B"/>
    <s v="Whitaker"/>
    <x v="7"/>
    <n v="44"/>
    <s v="601 Rocky First Drive"/>
    <s v="Memphis - 601 Rocky First Drive"/>
    <n v="5"/>
  </r>
  <r>
    <n v="374"/>
    <s v="f90198ad-36b9-482e-a601-5cc94a97c167"/>
    <s v="LANCE MCKINNEY"/>
    <s v="Lance"/>
    <s v="B"/>
    <s v="Mckinney"/>
    <x v="89"/>
    <n v="56"/>
    <s v="64 Old Road"/>
    <s v="Stockton - 64 Old Road"/>
    <n v="19"/>
  </r>
  <r>
    <n v="375"/>
    <s v="cdff0ee7-ce8b-49a7-a169-091bbda61e2e"/>
    <s v="MELINDA WASHINGTON"/>
    <s v="Melinda"/>
    <s v="I"/>
    <s v="Washington"/>
    <x v="25"/>
    <n v="74"/>
    <s v="151 Green Hague St."/>
    <s v="Tampa - 151 Green Hague St."/>
    <n v="9"/>
  </r>
  <r>
    <n v="376"/>
    <s v="41fd0138-8515-46bb-8fcf-961d9d6a7c33"/>
    <s v="MICHELE MURPHY"/>
    <s v="Michele"/>
    <s v="X"/>
    <s v="Murphy"/>
    <x v="79"/>
    <n v="69"/>
    <s v="321 Rocky Hague St."/>
    <s v="Oakland - 321 Rocky Hague St."/>
    <n v="4"/>
  </r>
  <r>
    <n v="377"/>
    <s v="76d4b9ca-245a-4bd2-9135-7a0a90587b46"/>
    <s v="DORA ARNOLD"/>
    <s v="Dora"/>
    <s v="O"/>
    <s v="Arnold"/>
    <x v="93"/>
    <n v="45"/>
    <s v="39 Second Boulevard"/>
    <s v="Dallas - 39 Second Boulevard"/>
    <n v="13"/>
  </r>
  <r>
    <n v="378"/>
    <s v="d0dd3ff4-a808-4d28-9dc9-e58b6ace9fe5"/>
    <s v="COURTNEY DORSEY"/>
    <s v="Courtney"/>
    <s v="X"/>
    <s v="Dorsey"/>
    <x v="50"/>
    <n v="28"/>
    <s v="48 Rocky Hague Drive"/>
    <s v="Tucson - 48 Rocky Hague Drive"/>
    <n v="14"/>
  </r>
  <r>
    <n v="379"/>
    <s v="7162e4b8-c6cb-4509-9f7b-f9a23e996b50"/>
    <s v="ALLYSON GOMEZ"/>
    <s v="Allyson"/>
    <s v="P"/>
    <s v="Gomez"/>
    <x v="17"/>
    <n v="86"/>
    <s v="711 Fabien Avenue"/>
    <s v="San Jose - 711 Fabien Avenue"/>
    <n v="10"/>
  </r>
  <r>
    <n v="380"/>
    <s v="ac885c8f-30f5-4dae-9767-88cced58ce0e"/>
    <s v="TRAVIS HINES"/>
    <s v="Travis"/>
    <s v="T"/>
    <s v="Hines"/>
    <x v="49"/>
    <n v="60"/>
    <s v="768 West First St."/>
    <s v="Fort Worth - 768 West First St."/>
    <n v="12"/>
  </r>
  <r>
    <n v="381"/>
    <s v="b2fb70a0-a462-4792-91c8-4b035371d92a"/>
    <s v="BERNARD CASTILLO"/>
    <s v="Bernard"/>
    <s v="J"/>
    <s v="Castillo"/>
    <x v="16"/>
    <n v="82"/>
    <s v="731 Rocky Hague Way"/>
    <s v="Charlotte - 731 Rocky Hague Way"/>
    <n v="13"/>
  </r>
  <r>
    <n v="382"/>
    <s v="7fbc9bef-ac07-417a-a67d-5ac9e8a8224f"/>
    <s v="ANN BRADSHAW"/>
    <s v="Ann"/>
    <s v="NULL"/>
    <s v="Bradshaw"/>
    <x v="44"/>
    <n v="93"/>
    <s v="66 Rocky Milton Road"/>
    <s v="Jersey - 66 Rocky Milton Road"/>
    <n v="4"/>
  </r>
  <r>
    <n v="383"/>
    <s v="c93aa68c-5bc5-4214-bdc7-473782152fec"/>
    <s v="JOSEPH FORBES"/>
    <s v="Joseph"/>
    <s v="Z"/>
    <s v="Forbes"/>
    <x v="30"/>
    <n v="14"/>
    <s v="805 West Cowley Road"/>
    <s v="Indianapolis - 805 West Cowley Road"/>
    <n v="15"/>
  </r>
  <r>
    <n v="384"/>
    <s v="15814858-d147-4a17-a313-ffdb28f94009"/>
    <s v="ROGER JOYCE"/>
    <s v="Roger"/>
    <s v="O"/>
    <s v="Joyce"/>
    <x v="61"/>
    <n v="32"/>
    <s v="31 Second Way"/>
    <s v="Jackson - 31 Second Way"/>
    <n v="8"/>
  </r>
  <r>
    <n v="385"/>
    <s v="41b24efb-95f8-42c4-8bea-2a32d6e5297e"/>
    <s v="CARLOS MERCADO"/>
    <s v="Carlos"/>
    <s v="A"/>
    <s v="Mercado"/>
    <x v="14"/>
    <n v="85"/>
    <s v="30 Hague Way"/>
    <s v="St. Petersburg - 30 Hague Way"/>
    <n v="17"/>
  </r>
  <r>
    <n v="386"/>
    <s v="56a78316-af05-45a0-b97e-a3adfd32e687"/>
    <s v="BRYON HAMILTON"/>
    <s v="Bryon"/>
    <s v="T"/>
    <s v="Hamilton"/>
    <x v="58"/>
    <n v="15"/>
    <s v="148 Oak St."/>
    <s v="Colorado - 148 Oak St."/>
    <n v="6"/>
  </r>
  <r>
    <n v="387"/>
    <s v="1a534992-d461-4e4f-8dac-7c71eebbd1db"/>
    <s v="DARIUS CUEVAS"/>
    <s v="Darius"/>
    <s v="X"/>
    <s v="Cuevas"/>
    <x v="20"/>
    <n v="41"/>
    <s v="50 West New Freeway"/>
    <s v="Bakersfield - 50 West New Freeway"/>
    <n v="13"/>
  </r>
  <r>
    <n v="388"/>
    <s v="e5492610-f897-4cac-8008-333eea2a8c82"/>
    <s v="MONTE STOUT"/>
    <s v="Monte"/>
    <s v="M"/>
    <s v="Stout"/>
    <x v="9"/>
    <n v="52"/>
    <s v="33 West Fabien Way"/>
    <s v="Madison - 33 West Fabien Way"/>
    <n v="6"/>
  </r>
  <r>
    <n v="389"/>
    <s v="02152e28-069f-4aaf-a95d-404c23522666"/>
    <s v="LORENZO BOOTH"/>
    <s v="Lorenzo"/>
    <s v="H"/>
    <s v="Booth"/>
    <x v="85"/>
    <n v="57"/>
    <s v="306 Rocky Clarendon Drive"/>
    <s v="Nashville - 306 Rocky Clarendon Drive"/>
    <n v="11"/>
  </r>
  <r>
    <n v="390"/>
    <s v="ac76d0d6-24fc-434a-aa91-73abbb239463"/>
    <s v="JEANINE SAWYER"/>
    <s v="Jeanine"/>
    <s v="M"/>
    <s v="Sawyer"/>
    <x v="40"/>
    <n v="59"/>
    <s v="698 North Green Oak Avenue"/>
    <s v="Kansas - 698 North Green Oak Avenue"/>
    <n v="6"/>
  </r>
  <r>
    <n v="391"/>
    <s v="72ee6caf-35ff-4a11-87c1-3d0d75de4f5b"/>
    <s v="ALAN CLARKE"/>
    <s v="Alan"/>
    <s v="U"/>
    <s v="Clarke"/>
    <x v="21"/>
    <n v="62"/>
    <s v="400 Cowley Drive"/>
    <s v="Mobile - 400 Cowley Drive"/>
    <n v="5"/>
  </r>
  <r>
    <n v="392"/>
    <s v="929964ae-679b-4e6d-83a9-42f52fc4dfe3"/>
    <s v="DARRICK NEWMAN"/>
    <s v="Darrick"/>
    <s v="E"/>
    <s v="Newman"/>
    <x v="43"/>
    <n v="83"/>
    <s v="82 Fabien Boulevard"/>
    <s v="Aurora - 82 Fabien Boulevard"/>
    <n v="5"/>
  </r>
  <r>
    <n v="393"/>
    <s v="de28ea9f-1402-428d-a3df-bdd25a7096d6"/>
    <s v="KELLEY QUINN"/>
    <s v="Kelley"/>
    <s v="S"/>
    <s v="Quinn"/>
    <x v="83"/>
    <n v="11"/>
    <s v="38 East White First Freeway"/>
    <s v="Spokane - 38 East White First Freeway"/>
    <n v="7"/>
  </r>
  <r>
    <n v="394"/>
    <s v="1ad0c8f7-df9f-4861-a654-8bea16c6b79f"/>
    <s v="JANINE BAKER"/>
    <s v="Janine"/>
    <s v="Y"/>
    <s v="Baker"/>
    <x v="50"/>
    <n v="28"/>
    <s v="98 Rocky Clarendon Blvd."/>
    <s v="Tucson - 98 Rocky Clarendon Blvd."/>
    <n v="12"/>
  </r>
  <r>
    <n v="395"/>
    <s v="56328c14-1c0c-4706-8591-8d2e87e739a5"/>
    <s v="JOHN CANNON"/>
    <s v="John"/>
    <s v="J"/>
    <s v="Cannon"/>
    <x v="74"/>
    <n v="23"/>
    <s v="87 Fabien Street"/>
    <s v="Anaheim - 87 Fabien Street"/>
    <n v="9"/>
  </r>
  <r>
    <n v="396"/>
    <s v="181c43d0-3a1e-4a6e-8a35-651c44ebc4db"/>
    <s v="KELVIN SANDERS"/>
    <s v="Kelvin"/>
    <s v="T"/>
    <s v="Sanders"/>
    <x v="68"/>
    <n v="70"/>
    <s v="813 Old Road"/>
    <s v="Rochester - 813 Old Road"/>
    <n v="17"/>
  </r>
  <r>
    <n v="397"/>
    <s v="49bc9e53-e6ed-4d7a-99fd-9a0d6c21787e"/>
    <s v="MARISSA BISHOP"/>
    <s v="Marissa"/>
    <s v="N"/>
    <s v="Bishop"/>
    <x v="75"/>
    <n v="96"/>
    <s v="885 West Milton Way"/>
    <s v="Pittsburgh - 885 West Milton Way"/>
    <n v="9"/>
  </r>
  <r>
    <n v="398"/>
    <s v="30c259da-acf8-414d-b059-31eb6335f734"/>
    <s v="NORMA ENGLISH"/>
    <s v="Norma"/>
    <s v="H"/>
    <s v="English"/>
    <x v="88"/>
    <n v="20"/>
    <s v="90 White Hague Avenue"/>
    <s v="El Paso - 90 White Hague Avenue"/>
    <n v="14"/>
  </r>
  <r>
    <n v="399"/>
    <s v="0bb27771-c79a-4cbd-ab1f-207deb622aaf"/>
    <s v="CHRISTI KENT"/>
    <s v="Christi"/>
    <s v="F"/>
    <s v="Kent"/>
    <x v="13"/>
    <n v="71"/>
    <s v="16 Green First Boulevard"/>
    <s v="Phoenix - 16 Green First Boulevard"/>
    <n v="14"/>
  </r>
  <r>
    <n v="400"/>
    <s v="62268ffe-5471-4c8f-b2d9-cf7eb11ffb2b"/>
    <s v="AIMEE BECK"/>
    <s v="Aimee"/>
    <s v="F"/>
    <s v="Beck"/>
    <x v="93"/>
    <n v="45"/>
    <s v="85 Clarendon Parkway"/>
    <s v="Dallas - 85 Clarendon Parkway"/>
    <n v="4"/>
  </r>
  <r>
    <n v="401"/>
    <s v="4c607ab5-997b-4c78-bdd5-26b275c32669"/>
    <s v="TRAVIS FREDERICK"/>
    <s v="Travis"/>
    <s v="L"/>
    <s v="Frederick"/>
    <x v="21"/>
    <n v="62"/>
    <s v="77 Nobel Boulevard"/>
    <s v="Mobile - 77 Nobel Boulevard"/>
    <n v="10"/>
  </r>
  <r>
    <n v="402"/>
    <s v="0e42abf0-62d2-4a64-897e-d7bae1f5a257"/>
    <s v="KIRK MCCARTY"/>
    <s v="Kirk"/>
    <s v="Z"/>
    <s v="Mccarty"/>
    <x v="65"/>
    <n v="48"/>
    <s v="58 Clarendon Freeway"/>
    <s v="Long Beach - 58 Clarendon Freeway"/>
    <n v="4"/>
  </r>
  <r>
    <n v="403"/>
    <s v="ef082b20-c308-4ba4-a9d1-62350d2e7a9f"/>
    <s v="DARLENE FRANK"/>
    <s v="Darlene"/>
    <s v="G"/>
    <s v="Frank"/>
    <x v="56"/>
    <n v="67"/>
    <s v="929 Second Drive"/>
    <s v="Corpus Christi - 929 Second Drive"/>
    <n v="6"/>
  </r>
  <r>
    <n v="404"/>
    <s v="deb57386-034e-47f0-aa5c-3857c2d687de"/>
    <s v="SUMMER CLEMENTS"/>
    <s v="Summer"/>
    <s v="I"/>
    <s v="Clements"/>
    <x v="10"/>
    <n v="63"/>
    <s v="57 Milton Freeway"/>
    <s v="Tulsa - 57 Milton Freeway"/>
    <n v="13"/>
  </r>
  <r>
    <n v="405"/>
    <s v="5c6cf4d0-1635-48a9-ac0b-3c0769f7f7dd"/>
    <s v="SHELBY MURILLO"/>
    <s v="Shelby"/>
    <s v="A"/>
    <s v="Murillo"/>
    <x v="69"/>
    <n v="46"/>
    <s v="54 Hague St."/>
    <s v="New York - 54 Hague St."/>
    <n v="5"/>
  </r>
  <r>
    <n v="406"/>
    <s v="3c13602a-a855-4dbc-88dc-aa34e85b7c22"/>
    <s v="SCOTT MICHAEL"/>
    <s v="Scott"/>
    <s v="I"/>
    <s v="Michael"/>
    <x v="79"/>
    <n v="69"/>
    <s v="89 South Cowley Boulevard"/>
    <s v="Oakland - 89 South Cowley Boulevard"/>
    <n v="17"/>
  </r>
  <r>
    <n v="407"/>
    <s v="8c4ebadd-2e31-4a58-9b05-dfafa1a76748"/>
    <s v="RODERICK SANDERS"/>
    <s v="Roderick"/>
    <s v="Z"/>
    <s v="Sanders"/>
    <x v="24"/>
    <n v="47"/>
    <s v="488 South Second Parkway"/>
    <s v="San Francisco - 488 South Second Parkway"/>
    <n v="19"/>
  </r>
  <r>
    <n v="408"/>
    <s v="32093299-8b1d-41ab-b792-03d42bf3d456"/>
    <s v="HARRY ERICKSON"/>
    <s v="Harry"/>
    <s v="N"/>
    <s v="Erickson"/>
    <x v="31"/>
    <n v="58"/>
    <s v="78 West Green Hague St."/>
    <s v="Columbus - 78 West Green Hague St."/>
    <n v="15"/>
  </r>
  <r>
    <n v="409"/>
    <s v="037aa4e4-ab32-4708-b9f1-675e1e3cc01f"/>
    <s v="TISHA BARBER"/>
    <s v="Tisha"/>
    <s v="H"/>
    <s v="Barber"/>
    <x v="45"/>
    <n v="72"/>
    <s v="958 Rocky Nobel Road"/>
    <s v="Honolulu - 958 Rocky Nobel Road"/>
    <n v="6"/>
  </r>
  <r>
    <n v="410"/>
    <s v="50b76a4b-d248-4d66-92af-da4159239d78"/>
    <s v="CRAIG WALTON"/>
    <s v="Craig"/>
    <s v="L"/>
    <s v="Walton"/>
    <x v="34"/>
    <n v="17"/>
    <s v="616 Hague Avenue"/>
    <s v="St. Louis - 616 Hague Avenue"/>
    <n v="6"/>
  </r>
  <r>
    <n v="411"/>
    <s v="e573f258-4b4c-4bab-a3f9-709b6301b133"/>
    <s v="NICOLAS OBRIEN"/>
    <s v="Nicolas"/>
    <s v="V"/>
    <s v="Obrien"/>
    <x v="0"/>
    <n v="7"/>
    <s v="28 West Clarendon Street"/>
    <s v="Riverside - 28 West Clarendon Street"/>
    <n v="14"/>
  </r>
  <r>
    <n v="412"/>
    <s v="9f034b36-ce32-4f7f-a31c-44466e1591af"/>
    <s v="GINGER VELAZQUEZ"/>
    <s v="Ginger"/>
    <s v="F"/>
    <s v="Velazquez"/>
    <x v="53"/>
    <n v="53"/>
    <s v="799 Oak Road"/>
    <s v="Las Vegas - 799 Oak Road"/>
    <n v="8"/>
  </r>
  <r>
    <n v="413"/>
    <s v="d4fc24bb-ecb8-4346-9472-98a7b9f744da"/>
    <s v="PHILLIP CURRY"/>
    <s v="Phillip"/>
    <s v="Q"/>
    <s v="Curry"/>
    <x v="17"/>
    <n v="86"/>
    <s v="20 North White Hague Drive"/>
    <s v="San Jose - 20 North White Hague Drive"/>
    <n v="14"/>
  </r>
  <r>
    <n v="414"/>
    <s v="2a4b45b6-88cd-4173-be3c-cf5cfcb86151"/>
    <s v="KIRSTEN VAUGHAN"/>
    <s v="Kirsten"/>
    <s v="S"/>
    <s v="Vaughan"/>
    <x v="67"/>
    <n v="88"/>
    <s v="754 New Avenue"/>
    <s v="Seattle - 754 New Avenue"/>
    <n v="17"/>
  </r>
  <r>
    <n v="415"/>
    <s v="76fd890c-be4c-44ab-9ada-b6f5b03faacf"/>
    <s v="MONTE MCPHERSON"/>
    <s v="Monte"/>
    <s v="Y"/>
    <s v="Mcpherson"/>
    <x v="19"/>
    <n v="5"/>
    <s v="90 Oak Street"/>
    <s v="Virginia Beach - 90 Oak Street"/>
    <n v="15"/>
  </r>
  <r>
    <n v="416"/>
    <s v="0adbe236-1ea2-41ed-b940-db83f68d9c31"/>
    <s v="JUDITH ALLEN"/>
    <s v="Judith"/>
    <s v="L"/>
    <s v="Allen"/>
    <x v="55"/>
    <n v="91"/>
    <s v="134 Cowley Avenue"/>
    <s v="Jacksonville - 134 Cowley Avenue"/>
    <n v="11"/>
  </r>
  <r>
    <n v="417"/>
    <s v="657f432f-6056-411e-a07a-9bccff25e997"/>
    <s v="LINDSAY KENNEDY"/>
    <s v="Lindsay"/>
    <s v="X"/>
    <s v="Kennedy"/>
    <x v="82"/>
    <n v="35"/>
    <s v="477 Old Parkway"/>
    <s v="Greensboro - 477 Old Parkway"/>
    <n v="13"/>
  </r>
  <r>
    <n v="418"/>
    <s v="ba92cdc0-5484-4931-b4bb-933b68716171"/>
    <s v="REGINA KELLER"/>
    <s v="Regina"/>
    <s v="K"/>
    <s v="Keller"/>
    <x v="24"/>
    <n v="47"/>
    <s v="210 Second Way"/>
    <s v="San Francisco - 210 Second Way"/>
    <n v="5"/>
  </r>
  <r>
    <n v="419"/>
    <s v="813f7e23-090d-4c9e-ad87-b449f175baa7"/>
    <s v="RAFAEL PATRICK"/>
    <s v="Rafael"/>
    <s v="M"/>
    <s v="Patrick"/>
    <x v="19"/>
    <n v="5"/>
    <s v="40 Fabien Street"/>
    <s v="Virginia Beach - 40 Fabien Street"/>
    <n v="13"/>
  </r>
  <r>
    <n v="420"/>
    <s v="90c659be-f25a-4fc6-a4b0-bb856db1a955"/>
    <s v="PHILIP MACIAS"/>
    <s v="Philip"/>
    <s v="T"/>
    <s v="Macias"/>
    <x v="6"/>
    <n v="2"/>
    <s v="609 South New Blvd."/>
    <s v="Buffalo - 609 South New Blvd."/>
    <n v="7"/>
  </r>
  <r>
    <n v="421"/>
    <s v="35a7e397-5f7c-44c7-b2bc-3ec07aeaf4df"/>
    <s v="WAYNE LEE"/>
    <s v="Wayne"/>
    <s v="Q"/>
    <s v="Lee"/>
    <x v="12"/>
    <n v="81"/>
    <s v="818 Rocky Milton Road"/>
    <s v="Sacramento - 818 Rocky Milton Road"/>
    <n v="12"/>
  </r>
  <r>
    <n v="422"/>
    <s v="69cd2d37-76a9-4547-b26f-3bdd6e58dbee"/>
    <s v="TERRI LEE"/>
    <s v="Terri"/>
    <s v="U"/>
    <s v="Lee"/>
    <x v="3"/>
    <n v="24"/>
    <s v="71 Rocky Hague St."/>
    <s v="Lincoln - 71 Rocky Hague St."/>
    <n v="9"/>
  </r>
  <r>
    <n v="423"/>
    <s v="9ba5348b-13f9-49fd-8e5a-7283edfe2fa6"/>
    <s v="RAY CARROLL"/>
    <s v="Ray"/>
    <s v="Z"/>
    <s v="Carroll"/>
    <x v="92"/>
    <n v="78"/>
    <s v="72 West Hague St."/>
    <s v="San Diego - 72 West Hague St."/>
    <n v="6"/>
  </r>
  <r>
    <n v="424"/>
    <s v="a1b5af00-d0a8-424e-9226-43c537cc5d99"/>
    <s v="JEANETTE HARTMAN"/>
    <s v="Jeanette"/>
    <s v="F"/>
    <s v="Hartman"/>
    <x v="94"/>
    <n v="8"/>
    <s v="335 Hague Drive"/>
    <s v="Arlington - 335 Hague Drive"/>
    <n v="9"/>
  </r>
  <r>
    <n v="425"/>
    <s v="5a07b735-982d-44af-92f7-8f8760009954"/>
    <s v="PEGGY MC MILLAN"/>
    <s v="Peggy"/>
    <s v="I"/>
    <s v="Mc Millan"/>
    <x v="40"/>
    <n v="59"/>
    <s v="672 Fabien Blvd."/>
    <s v="Kansas - 672 Fabien Blvd."/>
    <n v="14"/>
  </r>
  <r>
    <n v="426"/>
    <s v="ef8526fa-2389-4c9b-8804-1d9b69bf3f8c"/>
    <s v="CARLTON SCHULTZ"/>
    <s v="Carlton"/>
    <s v="T"/>
    <s v="Schultz"/>
    <x v="76"/>
    <n v="75"/>
    <s v="765 White Second Drive"/>
    <s v="San Antonio - 765 White Second Drive"/>
    <n v="7"/>
  </r>
  <r>
    <n v="427"/>
    <s v="a3f6ea9d-f649-4764-8072-698b4717ef90"/>
    <s v="LORRAINE BENTLEY"/>
    <s v="Lorraine"/>
    <s v="I"/>
    <s v="Bentley"/>
    <x v="38"/>
    <n v="3"/>
    <s v="84 Oak Freeway"/>
    <s v="Chicago - 84 Oak Freeway"/>
    <n v="5"/>
  </r>
  <r>
    <n v="428"/>
    <s v="899dc2d6-548c-401a-b89c-78156bbd7bb0"/>
    <s v="MARK CERVANTES"/>
    <s v="Mark"/>
    <s v="I"/>
    <s v="Cervantes"/>
    <x v="34"/>
    <n v="17"/>
    <s v="86 Clarendon Way"/>
    <s v="St. Louis - 86 Clarendon Way"/>
    <n v="7"/>
  </r>
  <r>
    <n v="429"/>
    <s v="7ab98d6a-773f-4c38-80af-ef1f50396fd2"/>
    <s v="PATRICE HESTER"/>
    <s v="Patrice"/>
    <s v="R"/>
    <s v="Hester"/>
    <x v="77"/>
    <n v="33"/>
    <s v="839 Nobel Street"/>
    <s v="Minneapolis - 839 Nobel Street"/>
    <n v="11"/>
  </r>
  <r>
    <n v="430"/>
    <s v="e8bf52e9-923d-4fbd-9068-7990b40f7976"/>
    <s v="CARLTON TORRES"/>
    <s v="Carlton"/>
    <s v="H"/>
    <s v="Torres"/>
    <x v="19"/>
    <n v="5"/>
    <s v="63 Green First Parkway"/>
    <s v="Virginia Beach - 63 Green First Parkway"/>
    <n v="12"/>
  </r>
  <r>
    <n v="431"/>
    <s v="72ba5625-e612-42d4-8c72-433e2a73a851"/>
    <s v="TERRELL DUNLAP"/>
    <s v="Terrell"/>
    <s v="U"/>
    <s v="Dunlap"/>
    <x v="79"/>
    <n v="69"/>
    <s v="729 Fabien Drive"/>
    <s v="Oakland - 729 Fabien Drive"/>
    <n v="12"/>
  </r>
  <r>
    <n v="432"/>
    <s v="1cdbc275-2e2e-4238-8e7e-4d4169116fda"/>
    <s v="BILLY MC BRIDE"/>
    <s v="Billy"/>
    <s v="P"/>
    <s v="Mc Bride"/>
    <x v="32"/>
    <n v="26"/>
    <s v="900 Milton Way"/>
    <s v="Des Moines - 900 Milton Way"/>
    <n v="7"/>
  </r>
  <r>
    <n v="433"/>
    <s v="7fcd3f66-dc50-4724-8d2e-c3e43f61c74b"/>
    <s v="BONNIE HALL"/>
    <s v="Bonnie"/>
    <s v="J"/>
    <s v="Hall"/>
    <x v="84"/>
    <n v="54"/>
    <s v="33 Green Oak Blvd."/>
    <s v="Albuquerque - 33 Green Oak Blvd."/>
    <n v="18"/>
  </r>
  <r>
    <n v="434"/>
    <s v="231568c6-21d0-4ec1-80cb-40bb2dee7525"/>
    <s v="GUSTAVO SCHAEFER"/>
    <s v="Gustavo"/>
    <s v="R"/>
    <s v="Schaefer"/>
    <x v="95"/>
    <n v="42"/>
    <s v="65 First Drive"/>
    <s v="Denver - 65 First Drive"/>
    <n v="7"/>
  </r>
  <r>
    <n v="435"/>
    <s v="d95ff351-7917-489e-bb2a-d8f073192e4d"/>
    <s v="MARISOL SAVAGE"/>
    <s v="Marisol"/>
    <s v="E"/>
    <s v="Savage"/>
    <x v="80"/>
    <n v="95"/>
    <s v="422 Rocky New Blvd."/>
    <s v="Garland - 422 Rocky New Blvd."/>
    <n v="9"/>
  </r>
  <r>
    <n v="436"/>
    <s v="8fb84603-d595-4d6f-a102-bd19663774fb"/>
    <s v="TIA BURTON"/>
    <s v="Tia"/>
    <s v="U"/>
    <s v="Burton"/>
    <x v="57"/>
    <n v="34"/>
    <s v="22 Rocky Milton St."/>
    <s v="Fort Wayne - 22 Rocky Milton St."/>
    <n v="4"/>
  </r>
  <r>
    <n v="437"/>
    <s v="4f90d47a-fae2-4775-8dbb-308733d74f63"/>
    <s v="SHAWNA SHELTON"/>
    <s v="Shawna"/>
    <s v="D"/>
    <s v="Shelton"/>
    <x v="32"/>
    <n v="26"/>
    <s v="74 White Oak Blvd."/>
    <s v="Des Moines - 74 White Oak Blvd."/>
    <n v="9"/>
  </r>
  <r>
    <n v="438"/>
    <s v="4d891ea2-1d16-4cea-9876-98080c05c4a5"/>
    <s v="EVERETT SNYDER"/>
    <s v="Everett"/>
    <s v="R"/>
    <s v="Snyder"/>
    <x v="65"/>
    <n v="48"/>
    <s v="574 Oak Drive"/>
    <s v="Long Beach - 574 Oak Drive"/>
    <n v="7"/>
  </r>
  <r>
    <n v="439"/>
    <s v="13ced896-8469-4717-9e81-6db9632d1bd9"/>
    <s v="ANA ODOM"/>
    <s v="Ana"/>
    <s v="O"/>
    <s v="Odom"/>
    <x v="43"/>
    <n v="83"/>
    <s v="231 Green Milton Avenue"/>
    <s v="Aurora - 231 Green Milton Avenue"/>
    <n v="10"/>
  </r>
  <r>
    <n v="440"/>
    <s v="a046ef59-6968-4ffb-b7a6-9c699d705bc6"/>
    <s v="APRIL ESTES"/>
    <s v="April"/>
    <s v="S"/>
    <s v="Estes"/>
    <x v="23"/>
    <n v="16"/>
    <s v="663 West Rocky Nobel Road"/>
    <s v="Norfolk - 663 West Rocky Nobel Road"/>
    <n v="12"/>
  </r>
  <r>
    <n v="441"/>
    <s v="348b33f5-7cef-4a9d-827d-b5122d2e2efd"/>
    <s v="KRISTA THOMPSON"/>
    <s v="Krista"/>
    <s v="T"/>
    <s v="Thompson"/>
    <x v="72"/>
    <n v="64"/>
    <s v="998 Hague St."/>
    <s v="Raleigh - 998 Hague St."/>
    <n v="10"/>
  </r>
  <r>
    <n v="442"/>
    <s v="d9e3145c-4181-4bed-8b52-e648ba850eb5"/>
    <s v="GENE SAVAGE"/>
    <s v="Gene"/>
    <s v="K"/>
    <s v="Savage"/>
    <x v="1"/>
    <n v="79"/>
    <s v="43 First Way"/>
    <s v="Oklahoma - 43 First Way"/>
    <n v="7"/>
  </r>
  <r>
    <n v="443"/>
    <s v="f484ecf5-8318-457f-8782-42caee7529d9"/>
    <s v="BROOKE ERICKSON"/>
    <s v="Brooke"/>
    <s v="F"/>
    <s v="Erickson"/>
    <x v="8"/>
    <n v="77"/>
    <s v="350 Rocky Fabien Avenue"/>
    <s v="Louisville - 350 Rocky Fabien Avenue"/>
    <n v="6"/>
  </r>
  <r>
    <n v="444"/>
    <s v="60aadf43-11f2-4006-8021-9595168281be"/>
    <s v="LEANNE WATKINS"/>
    <s v="Leanne"/>
    <s v="W"/>
    <s v="Watkins"/>
    <x v="91"/>
    <n v="40"/>
    <s v="370 Old Boulevard"/>
    <s v="Cleveland - 370 Old Boulevard"/>
    <n v="18"/>
  </r>
  <r>
    <n v="445"/>
    <s v="c305bccd-e32d-4156-a081-aa62087a5c4f"/>
    <s v="DOMINIC POTTER"/>
    <s v="Dominic"/>
    <s v="Q"/>
    <s v="Potter"/>
    <x v="53"/>
    <n v="53"/>
    <s v="17 Rocky Fabien Road"/>
    <s v="Las Vegas - 17 Rocky Fabien Road"/>
    <n v="11"/>
  </r>
  <r>
    <n v="446"/>
    <s v="c5533d38-9ab3-4a2a-8e86-ef633386cd82"/>
    <s v="ADRIENNE SNOW"/>
    <s v="Adrienne"/>
    <s v="P"/>
    <s v="Snow"/>
    <x v="33"/>
    <n v="10"/>
    <s v="529 White Hague Parkway"/>
    <s v="Toledo - 529 White Hague Parkway"/>
    <n v="8"/>
  </r>
  <r>
    <n v="447"/>
    <s v="06df79e7-c0ec-444b-8c4e-33459aba8d9b"/>
    <s v="JANICE ROSARIO"/>
    <s v="Janice"/>
    <s v="N"/>
    <s v="Rosario"/>
    <x v="44"/>
    <n v="93"/>
    <s v="50 North New Avenue"/>
    <s v="Jersey - 50 North New Avenue"/>
    <n v="12"/>
  </r>
  <r>
    <n v="448"/>
    <s v="4fcda9af-0443-4584-9df3-119668ee3cd9"/>
    <s v="MICKEY GALLEGOS"/>
    <s v="Mickey"/>
    <s v="Z"/>
    <s v="Gallegos"/>
    <x v="88"/>
    <n v="20"/>
    <s v="61 Green Nobel Street"/>
    <s v="El Paso - 61 Green Nobel Street"/>
    <n v="8"/>
  </r>
  <r>
    <n v="449"/>
    <s v="fbcdab15-2fdd-491d-afc1-df0038a79cbe"/>
    <s v="STACIE MARSHALL"/>
    <s v="Stacie"/>
    <s v="A"/>
    <s v="Marshall"/>
    <x v="74"/>
    <n v="23"/>
    <s v="825 Clarendon Boulevard"/>
    <s v="Anaheim - 825 Clarendon Boulevard"/>
    <n v="10"/>
  </r>
  <r>
    <n v="450"/>
    <s v="e7cca35e-cad1-4f4a-86ee-22c780274dfc"/>
    <s v="GARRETT MC GEE"/>
    <s v="Garrett"/>
    <s v="Y"/>
    <s v="Mc Gee"/>
    <x v="50"/>
    <n v="28"/>
    <s v="160 Oak Avenue"/>
    <s v="Tucson - 160 Oak Avenue"/>
    <n v="10"/>
  </r>
  <r>
    <n v="451"/>
    <s v="981108b6-2046-4afe-9272-3770d947bd01"/>
    <s v="DARLA HUERTA"/>
    <s v="Darla"/>
    <s v="W"/>
    <s v="Huerta"/>
    <x v="82"/>
    <n v="35"/>
    <s v="402 Green Oak Blvd."/>
    <s v="Greensboro - 402 Green Oak Blvd."/>
    <n v="13"/>
  </r>
  <r>
    <n v="452"/>
    <s v="df6c2e21-e09f-4f83-af90-a99cdf15c15f"/>
    <s v="CECILIA MERCER"/>
    <s v="Cecilia"/>
    <s v="D"/>
    <s v="Mercer"/>
    <x v="70"/>
    <n v="50"/>
    <s v="10 East New Freeway"/>
    <s v="Cincinnati - 10 East New Freeway"/>
    <n v="4"/>
  </r>
  <r>
    <n v="453"/>
    <s v="a2e072b1-ce88-4049-8e58-27851c89b9ae"/>
    <s v="BRENT DANIELS"/>
    <s v="Brent"/>
    <s v="V"/>
    <s v="Daniels"/>
    <x v="58"/>
    <n v="15"/>
    <s v="143 Hague Drive"/>
    <s v="Colorado - 143 Hague Drive"/>
    <n v="8"/>
  </r>
  <r>
    <n v="454"/>
    <s v="c0b4e06b-e1a3-4073-8b24-bd6f3204857f"/>
    <s v="KELLEY BELL"/>
    <s v="Kelley"/>
    <s v="L"/>
    <s v="Bell"/>
    <x v="79"/>
    <n v="69"/>
    <s v="59 North Old Drive"/>
    <s v="Oakland - 59 North Old Drive"/>
    <n v="4"/>
  </r>
  <r>
    <n v="455"/>
    <s v="450be26e-3e02-4557-94e3-e982c2b033fb"/>
    <s v="KENNETH NEWMAN"/>
    <s v="Kenneth"/>
    <s v="O"/>
    <s v="Newman"/>
    <x v="52"/>
    <n v="61"/>
    <s v="858 Nobel Boulevard"/>
    <s v="Miami - 858 Nobel Boulevard"/>
    <n v="18"/>
  </r>
  <r>
    <n v="456"/>
    <s v="a9f75b3e-ba72-4058-8165-853c1a07d519"/>
    <s v="ALBERT GLASS"/>
    <s v="Albert"/>
    <s v="R"/>
    <s v="Glass"/>
    <x v="18"/>
    <n v="38"/>
    <s v="67 First Way"/>
    <s v="Richmond - 67 First Way"/>
    <n v="8"/>
  </r>
  <r>
    <n v="457"/>
    <s v="4a9446f8-fb50-481b-8c04-eba3203101c5"/>
    <s v="JANET BARRON"/>
    <s v="Janet"/>
    <s v="Z"/>
    <s v="Barron"/>
    <x v="56"/>
    <n v="67"/>
    <s v="600 East Cowley Road"/>
    <s v="Corpus Christi - 600 East Cowley Road"/>
    <n v="11"/>
  </r>
  <r>
    <n v="458"/>
    <s v="8835541f-4317-41d4-b7d2-b68952fcd4e5"/>
    <s v="ADAM COWAN"/>
    <s v="Adam"/>
    <s v="B"/>
    <s v="Cowan"/>
    <x v="49"/>
    <n v="60"/>
    <s v="463 Rocky Old Way"/>
    <s v="Fort Worth - 463 Rocky Old Way"/>
    <n v="13"/>
  </r>
  <r>
    <n v="459"/>
    <s v="e177ce3a-d6ec-4da9-9991-347ff5350d6b"/>
    <s v="CATHY SANCHEZ"/>
    <s v="Cathy"/>
    <s v="A"/>
    <s v="Sanchez"/>
    <x v="19"/>
    <n v="5"/>
    <s v="412 East Milton Avenue"/>
    <s v="Virginia Beach - 412 East Milton Avenue"/>
    <n v="16"/>
  </r>
  <r>
    <n v="460"/>
    <s v="62d013a5-fab1-447c-937b-26e5a17c250a"/>
    <s v="JO LOZANO"/>
    <s v="Jo"/>
    <s v="G"/>
    <s v="Lozano"/>
    <x v="78"/>
    <n v="68"/>
    <s v="10 Milton St."/>
    <s v="Anchorage - 10 Milton St."/>
    <n v="13"/>
  </r>
  <r>
    <n v="461"/>
    <s v="12e15c02-02e1-4c65-a63c-9a4332868665"/>
    <s v="STEFANIE CARNEY"/>
    <s v="Stefanie"/>
    <s v="Z"/>
    <s v="Carney"/>
    <x v="56"/>
    <n v="67"/>
    <s v="723 Milton Drive"/>
    <s v="Corpus Christi - 723 Milton Drive"/>
    <n v="12"/>
  </r>
  <r>
    <n v="462"/>
    <s v="5490202e-08fd-4608-b767-2cbabebfff53"/>
    <s v="CLAY MASSEY"/>
    <s v="Clay"/>
    <s v="Q"/>
    <s v="Massey"/>
    <x v="66"/>
    <n v="31"/>
    <s v="229 West White Oak Parkway"/>
    <s v="Wichita - 229 West White Oak Parkway"/>
    <n v="18"/>
  </r>
  <r>
    <n v="463"/>
    <s v="9c73143e-0015-4adb-98d0-1c94efdb5a4b"/>
    <s v="VERONICA DURAN"/>
    <s v="Veronica"/>
    <s v="V"/>
    <s v="Duran"/>
    <x v="32"/>
    <n v="26"/>
    <s v="67 White Hague St."/>
    <s v="Des Moines - 67 White Hague St."/>
    <n v="6"/>
  </r>
  <r>
    <n v="464"/>
    <s v="c4b07372-a758-4117-98de-ab7d0f579bbf"/>
    <s v="BRADY VAUGHN"/>
    <s v="Brady"/>
    <s v="A"/>
    <s v="Vaughn"/>
    <x v="56"/>
    <n v="67"/>
    <s v="988 Green Nobel Blvd."/>
    <s v="Corpus Christi - 988 Green Nobel Blvd."/>
    <n v="6"/>
  </r>
  <r>
    <n v="465"/>
    <s v="1aa94d8d-a4ef-4215-a1e3-3fc8f8071c0a"/>
    <s v="SHERRY JEFFERSON"/>
    <s v="Sherry"/>
    <s v="Q"/>
    <s v="Jefferson"/>
    <x v="7"/>
    <n v="44"/>
    <s v="844 East Green Milton Street"/>
    <s v="Memphis - 844 East Green Milton Street"/>
    <n v="18"/>
  </r>
  <r>
    <n v="466"/>
    <s v="4815a85f-93ee-4920-9b2f-234abd2537f1"/>
    <s v="ERICH DURHAM"/>
    <s v="Erich"/>
    <s v="F"/>
    <s v="Durham"/>
    <x v="8"/>
    <n v="77"/>
    <s v="331 Old Boulevard"/>
    <s v="Louisville - 331 Old Boulevard"/>
    <n v="19"/>
  </r>
  <r>
    <n v="467"/>
    <s v="eceab19b-4fe5-4a7f-98da-8e6e38d8f807"/>
    <s v="JODY MORA"/>
    <s v="Jody"/>
    <s v="V"/>
    <s v="Mora"/>
    <x v="80"/>
    <n v="95"/>
    <s v="360 First Way"/>
    <s v="Garland - 360 First Way"/>
    <n v="17"/>
  </r>
  <r>
    <n v="468"/>
    <s v="b1fda144-71c0-4ef9-9575-20460fdccea8"/>
    <s v="FELIX BERG"/>
    <s v="Felix"/>
    <s v="Y"/>
    <s v="Berg"/>
    <x v="93"/>
    <n v="45"/>
    <s v="59 Old Blvd."/>
    <s v="Dallas - 59 Old Blvd."/>
    <n v="4"/>
  </r>
  <r>
    <n v="469"/>
    <s v="dff272ef-f882-47a3-8658-e162b4e8f503"/>
    <s v="JOANNE HOFFMAN"/>
    <s v="Joanne"/>
    <s v="O"/>
    <s v="Hoffman"/>
    <x v="87"/>
    <n v="90"/>
    <s v="703 Clarendon St."/>
    <s v="Grand Rapids - 703 Clarendon St."/>
    <n v="12"/>
  </r>
  <r>
    <n v="470"/>
    <s v="d95f89b0-5fa4-4572-90c7-bcd83c9f7e59"/>
    <s v="CAROLINE JOHNS"/>
    <s v="Caroline"/>
    <s v="D"/>
    <s v="Johns"/>
    <x v="56"/>
    <n v="67"/>
    <s v="55 Green Old Way"/>
    <s v="Corpus Christi - 55 Green Old Way"/>
    <n v="5"/>
  </r>
  <r>
    <n v="471"/>
    <s v="05ed2817-19b9-4dba-859b-c78c9e8cf204"/>
    <s v="RONNIE MCKEE"/>
    <s v="Ronnie"/>
    <s v="I"/>
    <s v="Mckee"/>
    <x v="62"/>
    <n v="65"/>
    <s v="39 South Oak Parkway"/>
    <s v="Baltimore - 39 South Oak Parkway"/>
    <n v="10"/>
  </r>
  <r>
    <n v="472"/>
    <s v="6aa915cf-e7f0-4504-a092-0ca42e713040"/>
    <s v="BELINDA FORBES"/>
    <s v="Belinda"/>
    <s v="F"/>
    <s v="Forbes"/>
    <x v="43"/>
    <n v="83"/>
    <s v="10 Rocky Milton Street"/>
    <s v="Aurora - 10 Rocky Milton Street"/>
    <n v="10"/>
  </r>
  <r>
    <n v="473"/>
    <s v="42ea6eb5-e113-413d-9d1a-af0c8b9876fe"/>
    <s v="CHARLENE WOLFE"/>
    <s v="Charlene"/>
    <s v="W"/>
    <s v="Wolfe"/>
    <x v="52"/>
    <n v="61"/>
    <s v="54 Rocky Clarendon Way"/>
    <s v="Miami - 54 Rocky Clarendon Way"/>
    <n v="5"/>
  </r>
  <r>
    <n v="474"/>
    <s v="e2145dd1-eb70-4688-ac07-a2bcce41cdd0"/>
    <s v="KATHLEEN O'NEILL"/>
    <s v="Kathleen"/>
    <s v="U"/>
    <s v="O'Neill"/>
    <x v="17"/>
    <n v="86"/>
    <s v="660 Nobel Road"/>
    <s v="San Jose - 660 Nobel Road"/>
    <n v="12"/>
  </r>
  <r>
    <n v="475"/>
    <s v="06598d0c-f0c0-4507-8bfa-0af4161c5d3e"/>
    <s v="DOMINICK SAWYER"/>
    <s v="Dominick"/>
    <s v="A"/>
    <s v="Sawyer"/>
    <x v="57"/>
    <n v="34"/>
    <s v="341 Cowley Parkway"/>
    <s v="Fort Wayne - 341 Cowley Parkway"/>
    <n v="10"/>
  </r>
  <r>
    <n v="476"/>
    <s v="a645428d-557c-4df2-a37d-90ec6ebbd7fb"/>
    <s v="DWIGHT BLAIR"/>
    <s v="Dwight"/>
    <s v="G"/>
    <s v="Blair"/>
    <x v="6"/>
    <n v="2"/>
    <s v="42 West Green Hague Avenue"/>
    <s v="Buffalo - 42 West Green Hague Avenue"/>
    <n v="5"/>
  </r>
  <r>
    <n v="477"/>
    <s v="b7f26296-4ce4-47de-a05a-7058a23a5d46"/>
    <s v="KARIN STEPHENSON"/>
    <s v="Karin"/>
    <s v="O"/>
    <s v="Stephenson"/>
    <x v="7"/>
    <n v="44"/>
    <s v="64 East Fabien Blvd."/>
    <s v="Memphis - 64 East Fabien Blvd."/>
    <n v="17"/>
  </r>
  <r>
    <n v="478"/>
    <s v="e3047f81-587f-4f93-af27-11353692d40d"/>
    <s v="JODI MC KNIGHT"/>
    <s v="Jodi"/>
    <s v="D"/>
    <s v="Mc Knight"/>
    <x v="18"/>
    <n v="38"/>
    <s v="979 White Cowley St."/>
    <s v="Richmond - 979 White Cowley St."/>
    <n v="12"/>
  </r>
  <r>
    <n v="479"/>
    <s v="c65f5cd5-1d43-46b6-8429-f74d2f424d0a"/>
    <s v="ANGIE MURPHY"/>
    <s v="Angie"/>
    <s v="O"/>
    <s v="Murphy"/>
    <x v="48"/>
    <n v="51"/>
    <s v="28 First Parkway"/>
    <s v="Portland - 28 First Parkway"/>
    <n v="14"/>
  </r>
  <r>
    <n v="480"/>
    <s v="79165e73-b9fe-4bed-a824-e9097a646f73"/>
    <s v="TERRENCE BRYANT"/>
    <s v="Terrence"/>
    <s v="S"/>
    <s v="Bryant"/>
    <x v="47"/>
    <n v="49"/>
    <s v="249 White Hague Drive"/>
    <s v="Montgomery - 249 White Hague Drive"/>
    <n v="14"/>
  </r>
  <r>
    <n v="481"/>
    <s v="91260630-cffb-499a-9335-99bda646ef24"/>
    <s v="JOHN YANG"/>
    <s v="John"/>
    <s v="G"/>
    <s v="Yang"/>
    <x v="92"/>
    <n v="78"/>
    <s v="503 Clarendon Avenue"/>
    <s v="San Diego - 503 Clarendon Avenue"/>
    <n v="4"/>
  </r>
  <r>
    <n v="482"/>
    <s v="c60a2fbd-1244-4d9d-a1a6-ac4c707dcb56"/>
    <s v="JAMEY CHEN"/>
    <s v="Jamey"/>
    <s v="I"/>
    <s v="Chen"/>
    <x v="11"/>
    <n v="80"/>
    <s v="124 First Way"/>
    <s v="New Orleans - 124 First Way"/>
    <n v="11"/>
  </r>
  <r>
    <n v="483"/>
    <s v="b98f8920-d8d5-4a96-b424-fd1a2591fced"/>
    <s v="ANN RODGERS"/>
    <s v="Ann"/>
    <s v="I"/>
    <s v="Rodgers"/>
    <x v="55"/>
    <n v="91"/>
    <s v="301 Second Road"/>
    <s v="Jacksonville - 301 Second Road"/>
    <n v="14"/>
  </r>
  <r>
    <n v="484"/>
    <s v="24310582-d39a-494c-846a-dda1b10e7986"/>
    <s v="RITA COCHRAN"/>
    <s v="Rita"/>
    <s v="T"/>
    <s v="Cochran"/>
    <x v="54"/>
    <n v="6"/>
    <s v="893 Oak Drive"/>
    <s v="Austin - 893 Oak Drive"/>
    <n v="16"/>
  </r>
  <r>
    <n v="485"/>
    <s v="b27bcf02-ca8a-4f65-9fbb-40df99604231"/>
    <s v="BRIDGETTE POWELL"/>
    <s v="Bridgette"/>
    <s v="L"/>
    <s v="Powell"/>
    <x v="5"/>
    <n v="66"/>
    <s v="79 White Milton Drive"/>
    <s v="Shreveport - 79 White Milton Drive"/>
    <n v="14"/>
  </r>
  <r>
    <n v="486"/>
    <s v="36b32933-eab2-4403-86c0-72a4c92f7137"/>
    <s v="ORLANDO MOYER"/>
    <s v="Orlando"/>
    <s v="Q"/>
    <s v="Moyer"/>
    <x v="88"/>
    <n v="20"/>
    <s v="744 Fabien Blvd."/>
    <s v="El Paso - 744 Fabien Blvd."/>
    <n v="9"/>
  </r>
  <r>
    <n v="487"/>
    <s v="5b731042-f7ca-44ce-b350-f6c30abb6668"/>
    <s v="BRANDIE FRAZIER"/>
    <s v="Brandie"/>
    <s v="U"/>
    <s v="Frazier"/>
    <x v="83"/>
    <n v="11"/>
    <s v="396 White Fabien Boulevard"/>
    <s v="Spokane - 396 White Fabien Boulevard"/>
    <n v="5"/>
  </r>
  <r>
    <n v="488"/>
    <s v="9487f97c-d4c4-4d16-a3e8-4c6181dc1dfb"/>
    <s v="KERRIE HAYS"/>
    <s v="Kerrie"/>
    <s v="Y"/>
    <s v="Hays"/>
    <x v="12"/>
    <n v="81"/>
    <s v="96 Hague Avenue"/>
    <s v="Sacramento - 96 Hague Avenue"/>
    <n v="12"/>
  </r>
  <r>
    <n v="489"/>
    <s v="377dacf5-92d0-4961-9dce-44ef9fa21d01"/>
    <s v="MELISA PHAM"/>
    <s v="Melisa"/>
    <s v="D"/>
    <s v="Pham"/>
    <x v="8"/>
    <n v="77"/>
    <s v="70 Clarendon Street"/>
    <s v="Louisville - 70 Clarendon Street"/>
    <n v="17"/>
  </r>
  <r>
    <n v="490"/>
    <s v="28647e01-c4a4-49c2-a9e5-453c0f7d6966"/>
    <s v="JULIO HORNE"/>
    <s v="Julio"/>
    <s v="M"/>
    <s v="Horne"/>
    <x v="85"/>
    <n v="57"/>
    <s v="572 Second Way"/>
    <s v="Nashville - 572 Second Way"/>
    <n v="13"/>
  </r>
  <r>
    <n v="491"/>
    <s v="ad4d3903-268b-4746-9133-1b7643778adb"/>
    <s v="ALICIA KIRBY"/>
    <s v="Alicia"/>
    <s v="V"/>
    <s v="Kirby"/>
    <x v="72"/>
    <n v="64"/>
    <s v="19 North Green Second St."/>
    <s v="Raleigh - 19 North Green Second St."/>
    <n v="19"/>
  </r>
  <r>
    <n v="492"/>
    <s v="f4cc2347-a6a6-40ee-9fc6-cc6d75b36929"/>
    <s v="LEON HOLT"/>
    <s v="Leon"/>
    <s v="B"/>
    <s v="Holt"/>
    <x v="10"/>
    <n v="63"/>
    <s v="34 Green Old St."/>
    <s v="Tulsa - 34 Green Old St."/>
    <n v="8"/>
  </r>
  <r>
    <n v="493"/>
    <s v="049f771c-41a6-4267-9fc7-36e1524f8ed8"/>
    <s v="DYLAN ALEXANDER"/>
    <s v="Dylan"/>
    <s v="R"/>
    <s v="Alexander"/>
    <x v="7"/>
    <n v="44"/>
    <s v="33 Green Clarendon Road"/>
    <s v="Memphis - 33 Green Clarendon Road"/>
    <n v="15"/>
  </r>
  <r>
    <n v="494"/>
    <s v="04525c3f-c1a0-45f5-a1ee-5117b2f9c46e"/>
    <s v="TYLER CHAPMAN"/>
    <s v="Tyler"/>
    <s v="H"/>
    <s v="Chapman"/>
    <x v="58"/>
    <n v="15"/>
    <s v="493 East Rocky Clarendon St."/>
    <s v="Colorado - 493 East Rocky Clarendon St."/>
    <n v="6"/>
  </r>
  <r>
    <n v="495"/>
    <s v="daa44bd6-86e0-4b02-9ed8-535801586231"/>
    <s v="JORGE FAULKNER"/>
    <s v="Jorge"/>
    <s v="S"/>
    <s v="Faulkner"/>
    <x v="69"/>
    <n v="46"/>
    <s v="574 Nobel Boulevard"/>
    <s v="New York - 574 Nobel Boulevard"/>
    <n v="5"/>
  </r>
  <r>
    <n v="496"/>
    <s v="58476c34-74dc-4740-962f-4353991628f6"/>
    <s v="RAY HAMPTON"/>
    <s v="Ray"/>
    <s v="C"/>
    <s v="Hampton"/>
    <x v="57"/>
    <n v="34"/>
    <s v="82 First Blvd."/>
    <s v="Fort Wayne - 82 First Blvd."/>
    <n v="8"/>
  </r>
  <r>
    <n v="497"/>
    <s v="caf2c4dc-ffae-4fed-8d65-aa90eda2dcd3"/>
    <s v="LENA ANDREWS"/>
    <s v="Lena"/>
    <s v="P"/>
    <s v="Andrews"/>
    <x v="84"/>
    <n v="54"/>
    <s v="152 Oak Blvd."/>
    <s v="Albuquerque - 152 Oak Blvd."/>
    <n v="16"/>
  </r>
  <r>
    <n v="498"/>
    <s v="1da6858f-5853-450c-8b02-9523f49a122f"/>
    <s v="MIGUEL HARRIS"/>
    <s v="Miguel"/>
    <s v="F"/>
    <s v="Harris"/>
    <x v="33"/>
    <n v="10"/>
    <s v="67 Oak Drive"/>
    <s v="Toledo - 67 Oak Drive"/>
    <n v="16"/>
  </r>
  <r>
    <n v="499"/>
    <s v="89cd8c29-adfb-470e-978a-70212c2e8017"/>
    <s v="SPENCER GLENN"/>
    <s v="Spencer"/>
    <s v="F"/>
    <s v="Glenn"/>
    <x v="36"/>
    <n v="92"/>
    <s v="99 Old St."/>
    <s v="Hialeah - 99 Old St."/>
    <n v="17"/>
  </r>
  <r>
    <n v="500"/>
    <s v="49bbeaa7-b883-45e7-b950-0e36daff8dde"/>
    <s v="JACKIE MC CLURE"/>
    <s v="Jackie"/>
    <s v="L"/>
    <s v="Mc Clure"/>
    <x v="60"/>
    <n v="73"/>
    <s v="79 West Nobel St."/>
    <s v="Santa Ana - 79 West Nobel St."/>
    <n v="10"/>
  </r>
  <r>
    <n v="501"/>
    <s v="94b53438-7f00-4213-a68c-49128f3a572e"/>
    <s v="SALVADOR WERNER"/>
    <s v="Salvador"/>
    <s v="T"/>
    <s v="Werner"/>
    <x v="83"/>
    <n v="11"/>
    <s v="12 Green Second Drive"/>
    <s v="Spokane - 12 Green Second Drive"/>
    <n v="13"/>
  </r>
  <r>
    <n v="502"/>
    <s v="649030b7-378b-454e-9e6e-8de0586deb12"/>
    <s v="SCOT CARLSON"/>
    <s v="Scot"/>
    <s v="O"/>
    <s v="Carlson"/>
    <x v="47"/>
    <n v="49"/>
    <s v="813 West New Freeway"/>
    <s v="Montgomery - 813 West New Freeway"/>
    <n v="17"/>
  </r>
  <r>
    <n v="503"/>
    <s v="539d46ee-6425-4f6b-b37c-0874c5dc0980"/>
    <s v="LEON DAWSON"/>
    <s v="Leon"/>
    <s v="L"/>
    <s v="Dawson"/>
    <x v="64"/>
    <n v="27"/>
    <s v="205 West Rocky Milton Boulevard"/>
    <s v="Mesa - 205 West Rocky Milton Boulevard"/>
    <n v="13"/>
  </r>
  <r>
    <n v="504"/>
    <s v="6b30efec-26e5-4c40-8e93-6ff7e780f452"/>
    <s v="ROBERTO FLOYD"/>
    <s v="Roberto"/>
    <s v="X"/>
    <s v="Floyd"/>
    <x v="9"/>
    <n v="52"/>
    <s v="857 Rocky Clarendon Avenue"/>
    <s v="Madison - 857 Rocky Clarendon Avenue"/>
    <n v="14"/>
  </r>
  <r>
    <n v="505"/>
    <s v="728672a2-379d-4a05-9f41-d3f29f9dbd56"/>
    <s v="MARISOL VANCE"/>
    <s v="Marisol"/>
    <s v="P"/>
    <s v="Vance"/>
    <x v="40"/>
    <n v="59"/>
    <s v="42 Nobel Freeway"/>
    <s v="Kansas - 42 Nobel Freeway"/>
    <n v="10"/>
  </r>
  <r>
    <n v="506"/>
    <s v="5e35445a-4a9f-4bde-8e82-3a78eb065fdf"/>
    <s v="NIKKI BRAUN"/>
    <s v="Nikki"/>
    <s v="Q"/>
    <s v="Braun"/>
    <x v="65"/>
    <n v="48"/>
    <s v="98 East First Freeway"/>
    <s v="Long Beach - 98 East First Freeway"/>
    <n v="11"/>
  </r>
  <r>
    <n v="507"/>
    <s v="772549bd-fcf9-4935-8f39-a85f620f296a"/>
    <s v="KURT HODGE"/>
    <s v="Kurt"/>
    <s v="H"/>
    <s v="Hodge"/>
    <x v="14"/>
    <n v="85"/>
    <s v="700 Fabien Way"/>
    <s v="St. Petersburg - 700 Fabien Way"/>
    <n v="8"/>
  </r>
  <r>
    <n v="508"/>
    <s v="073782a8-d38d-46d7-9307-daa1bdf7b6d5"/>
    <s v="LORRAINE WILCOX"/>
    <s v="Lorraine"/>
    <s v="B"/>
    <s v="Wilcox"/>
    <x v="32"/>
    <n v="26"/>
    <s v="993 Rocky Milton Freeway"/>
    <s v="Des Moines - 993 Rocky Milton Freeway"/>
    <n v="13"/>
  </r>
  <r>
    <n v="509"/>
    <s v="4e14b4df-95e0-4c03-965f-cb5e50dbe1ad"/>
    <s v="PETER CAMPOS"/>
    <s v="Peter"/>
    <s v="L"/>
    <s v="Campos"/>
    <x v="63"/>
    <n v="36"/>
    <s v="147 Fabien Street"/>
    <s v="Detroit - 147 Fabien Street"/>
    <n v="11"/>
  </r>
  <r>
    <n v="510"/>
    <s v="322f313c-333b-416a-8e72-71961a0f9692"/>
    <s v="MITCHELL COFFEY"/>
    <s v="Mitchell"/>
    <s v="I"/>
    <s v="Coffey"/>
    <x v="40"/>
    <n v="59"/>
    <s v="201 White Hague Street"/>
    <s v="Kansas - 201 White Hague Street"/>
    <n v="12"/>
  </r>
  <r>
    <n v="511"/>
    <s v="d389195a-739b-4f7d-8ca1-d9b4ca0bba9d"/>
    <s v="BRANDON FISHER"/>
    <s v="Brandon"/>
    <s v="C"/>
    <s v="Fisher"/>
    <x v="55"/>
    <n v="91"/>
    <s v="41 North White New Road"/>
    <s v="Jacksonville - 41 North White New Road"/>
    <n v="11"/>
  </r>
  <r>
    <n v="512"/>
    <s v="d7996171-2692-4cb6-a11b-0ba9b8cb0e74"/>
    <s v="TAMARA KEMP"/>
    <s v="Tamara"/>
    <s v="W"/>
    <s v="Kemp"/>
    <x v="27"/>
    <n v="30"/>
    <s v="123 Fabien St."/>
    <s v="Philadelphia - 123 Fabien St."/>
    <n v="10"/>
  </r>
  <r>
    <n v="513"/>
    <s v="35a831d5-5d92-415c-9455-dcade950c752"/>
    <s v="GARRY SPENCE"/>
    <s v="Garry"/>
    <s v="M"/>
    <s v="Spence"/>
    <x v="81"/>
    <n v="9"/>
    <s v="399 Rocky New Boulevard"/>
    <s v="Atlanta - 399 Rocky New Boulevard"/>
    <n v="16"/>
  </r>
  <r>
    <n v="514"/>
    <s v="a2c5b71d-b97f-481a-beb9-48bc2564e665"/>
    <s v="SHELIA BELTRAN"/>
    <s v="Shelia"/>
    <s v="H"/>
    <s v="Beltran"/>
    <x v="9"/>
    <n v="52"/>
    <s v="888 White Milton Avenue"/>
    <s v="Madison - 888 White Milton Avenue"/>
    <n v="18"/>
  </r>
  <r>
    <n v="515"/>
    <s v="13c22292-70d4-46e5-a0c1-0d21c0a244f4"/>
    <s v="MILTON DOMINGUEZ"/>
    <s v="Milton"/>
    <s v="A"/>
    <s v="Dominguez"/>
    <x v="17"/>
    <n v="86"/>
    <s v="769 Milton Avenue"/>
    <s v="San Jose - 769 Milton Avenue"/>
    <n v="18"/>
  </r>
  <r>
    <n v="516"/>
    <s v="8b423a9e-4765-42c5-852d-ad4ea7245463"/>
    <s v="KENT ESCOBAR"/>
    <s v="Kent"/>
    <s v="R"/>
    <s v="Escobar"/>
    <x v="51"/>
    <n v="84"/>
    <s v="395 Second Drive"/>
    <s v="Newark - 395 Second Drive"/>
    <n v="9"/>
  </r>
  <r>
    <n v="517"/>
    <s v="29ae83b0-e538-4c6f-a7eb-998f61d75c16"/>
    <s v="JAMEY FERGUSON"/>
    <s v="Jamey"/>
    <s v="I"/>
    <s v="Ferguson"/>
    <x v="63"/>
    <n v="36"/>
    <s v="172 Rocky Cowley Drive"/>
    <s v="Detroit - 172 Rocky Cowley Drive"/>
    <n v="12"/>
  </r>
  <r>
    <n v="518"/>
    <s v="00a6835b-c50a-49a9-a1b5-19d74d3e1863"/>
    <s v="BRET DAUGHERTY"/>
    <s v="Bret"/>
    <s v="B"/>
    <s v="Daugherty"/>
    <x v="88"/>
    <n v="20"/>
    <s v="62 West Old Drive"/>
    <s v="El Paso - 62 West Old Drive"/>
    <n v="17"/>
  </r>
  <r>
    <n v="519"/>
    <s v="bdb529e6-281d-4ab8-8ad1-80c396787d49"/>
    <s v="JULIE FRANKLIN"/>
    <s v="Julie"/>
    <s v="O"/>
    <s v="Franklin"/>
    <x v="39"/>
    <n v="1"/>
    <s v="826 East Hague Freeway"/>
    <s v="Dayton - 826 East Hague Freeway"/>
    <n v="15"/>
  </r>
  <r>
    <n v="520"/>
    <s v="34f2eca3-98ae-40b0-8316-7c1a55f2c0a8"/>
    <s v="WHITNEY MEADOWS"/>
    <s v="Whitney"/>
    <s v="A"/>
    <s v="Meadows"/>
    <x v="41"/>
    <n v="25"/>
    <s v="70 Nobel St."/>
    <s v="Boston - 70 Nobel St."/>
    <n v="13"/>
  </r>
  <r>
    <n v="521"/>
    <s v="f3da9f48-daef-495f-9cad-a28a3b87b221"/>
    <s v="NOEL BLAKE"/>
    <s v="Noel"/>
    <s v="L"/>
    <s v="Blake"/>
    <x v="56"/>
    <n v="67"/>
    <s v="435 Green Hague Drive"/>
    <s v="Corpus Christi - 435 Green Hague Drive"/>
    <n v="16"/>
  </r>
  <r>
    <n v="522"/>
    <s v="55384d80-cb52-4eeb-b093-544d18e3fc5e"/>
    <s v="DIANNA PECK"/>
    <s v="Dianna"/>
    <s v="X"/>
    <s v="Peck"/>
    <x v="58"/>
    <n v="15"/>
    <s v="943 Rocky Clarendon Drive"/>
    <s v="Colorado - 943 Rocky Clarendon Drive"/>
    <n v="12"/>
  </r>
  <r>
    <n v="523"/>
    <s v="09c8908c-0437-47be-ab2a-6cbd96fa6c53"/>
    <s v="TASHA TUCKER"/>
    <s v="Tasha"/>
    <s v="V"/>
    <s v="Tucker"/>
    <x v="72"/>
    <n v="64"/>
    <s v="435 South Rocky Old Avenue"/>
    <s v="Raleigh - 435 South Rocky Old Avenue"/>
    <n v="10"/>
  </r>
  <r>
    <n v="524"/>
    <s v="ac476e5a-ac1f-4989-a781-a8d54ff2138a"/>
    <s v="LATANYA PARKS"/>
    <s v="Latanya"/>
    <s v="C"/>
    <s v="Parks"/>
    <x v="77"/>
    <n v="33"/>
    <s v="383 South Cowley Boulevard"/>
    <s v="Minneapolis - 383 South Cowley Boulevard"/>
    <n v="7"/>
  </r>
  <r>
    <n v="525"/>
    <s v="82fb1aae-c5e4-4544-996f-5c10369bbe0c"/>
    <s v="CHRISTINA JAMES"/>
    <s v="Christina"/>
    <s v="I"/>
    <s v="James"/>
    <x v="29"/>
    <n v="4"/>
    <s v="74 Second Street"/>
    <s v="Fremont - 74 Second Street"/>
    <n v="11"/>
  </r>
  <r>
    <n v="526"/>
    <s v="179b3cdb-e482-4d9d-8544-960508d4123f"/>
    <s v="SHELLEY QUINN"/>
    <s v="Shelley"/>
    <s v="G"/>
    <s v="Quinn"/>
    <x v="6"/>
    <n v="2"/>
    <s v="76 West White Milton Street"/>
    <s v="Buffalo - 76 West White Milton Street"/>
    <n v="17"/>
  </r>
  <r>
    <n v="527"/>
    <s v="75d977f1-3a89-497a-a810-eb8ae33c4859"/>
    <s v="JANET ALI"/>
    <s v="Janet"/>
    <s v="O"/>
    <s v="Ali"/>
    <x v="91"/>
    <n v="40"/>
    <s v="92 South Rocky Oak Road"/>
    <s v="Cleveland - 92 South Rocky Oak Road"/>
    <n v="10"/>
  </r>
  <r>
    <n v="528"/>
    <s v="e39d4507-4be9-41e6-9b19-6b1513250950"/>
    <s v="GRACE GIBSON"/>
    <s v="Grace"/>
    <s v="O"/>
    <s v="Gibson"/>
    <x v="69"/>
    <n v="46"/>
    <s v="49 White Hague Boulevard"/>
    <s v="New York - 49 White Hague Boulevard"/>
    <n v="18"/>
  </r>
  <r>
    <n v="529"/>
    <s v="7840b2da-9074-41a8-92bf-3ce72da6acc6"/>
    <s v="ERIN DURHAM"/>
    <s v="Erin"/>
    <s v="B"/>
    <s v="Durham"/>
    <x v="20"/>
    <n v="41"/>
    <s v="88 Hague Freeway"/>
    <s v="Bakersfield - 88 Hague Freeway"/>
    <n v="9"/>
  </r>
  <r>
    <n v="530"/>
    <s v="19694dc5-ed31-4ed2-a9c5-6440a19d9ecb"/>
    <s v="JOSHUA HOFFMAN"/>
    <s v="Joshua"/>
    <s v="X"/>
    <s v="Hoffman"/>
    <x v="75"/>
    <n v="96"/>
    <s v="840 North White Cowley Blvd."/>
    <s v="Pittsburgh - 840 North White Cowley Blvd."/>
    <n v="18"/>
  </r>
  <r>
    <n v="531"/>
    <s v="c5fb77d6-4c6a-4f3a-aedf-e147aad3f000"/>
    <s v="LASHONDA HERRERA"/>
    <s v="Lashonda"/>
    <s v="Q"/>
    <s v="Herrera"/>
    <x v="93"/>
    <n v="45"/>
    <s v="72 White Milton Blvd."/>
    <s v="Dallas - 72 White Milton Blvd."/>
    <n v="8"/>
  </r>
  <r>
    <n v="532"/>
    <s v="3fc2553b-b0eb-4ac9-b121-27c8acec60bf"/>
    <s v="LAKESHA MARKS"/>
    <s v="Lakesha"/>
    <s v="J"/>
    <s v="Marks"/>
    <x v="57"/>
    <n v="34"/>
    <s v="493 White First Blvd."/>
    <s v="Fort Wayne - 493 White First Blvd."/>
    <n v="12"/>
  </r>
  <r>
    <n v="533"/>
    <s v="bf770fbc-95bc-4fdb-b26d-3d1c613efc86"/>
    <s v="WAYNE ZIMMERMAN"/>
    <s v="Wayne"/>
    <s v="X"/>
    <s v="Zimmerman"/>
    <x v="95"/>
    <n v="42"/>
    <s v="252 Nobel Boulevard"/>
    <s v="Denver - 252 Nobel Boulevard"/>
    <n v="11"/>
  </r>
  <r>
    <n v="534"/>
    <s v="a7b3afb9-c0b8-47a1-8e8f-76430bb4e87c"/>
    <s v="OSCAR SIMON"/>
    <s v="Oscar"/>
    <s v="D"/>
    <s v="Simon"/>
    <x v="76"/>
    <n v="75"/>
    <s v="56 North Milton St."/>
    <s v="San Antonio - 56 North Milton St."/>
    <n v="5"/>
  </r>
  <r>
    <n v="535"/>
    <s v="8d4eb03e-7b88-4a16-be13-6cd4801779a7"/>
    <s v="GUILLERMO PETERS"/>
    <s v="Guillermo"/>
    <s v="Y"/>
    <s v="Peters"/>
    <x v="18"/>
    <n v="38"/>
    <s v="40 White New Boulevard"/>
    <s v="Richmond - 40 White New Boulevard"/>
    <n v="14"/>
  </r>
  <r>
    <n v="536"/>
    <s v="9c367032-e1ea-45f9-9037-423dd284847d"/>
    <s v="MARGARET PATEL"/>
    <s v="Margaret"/>
    <s v="R"/>
    <s v="Patel"/>
    <x v="27"/>
    <n v="30"/>
    <s v="70 Rocky Cowley Street"/>
    <s v="Philadelphia - 70 Rocky Cowley Street"/>
    <n v="19"/>
  </r>
  <r>
    <n v="537"/>
    <s v="57d6c7f4-736c-4d56-9f31-9fc4706fc336"/>
    <s v="THOMAS ARELLANO"/>
    <s v="Thomas"/>
    <s v="X"/>
    <s v="Arellano"/>
    <x v="84"/>
    <n v="54"/>
    <s v="573 First Boulevard"/>
    <s v="Albuquerque - 573 First Boulevard"/>
    <n v="15"/>
  </r>
  <r>
    <n v="538"/>
    <s v="00012aa8-e99c-4e30-b3f6-1f7e36adc517"/>
    <s v="CARRIE MADDEN"/>
    <s v="Carrie"/>
    <s v="L"/>
    <s v="Madden"/>
    <x v="90"/>
    <n v="39"/>
    <s v="976 Green Clarendon Freeway"/>
    <s v="Lubbock - 976 Green Clarendon Freeway"/>
    <n v="13"/>
  </r>
  <r>
    <n v="539"/>
    <s v="5375a540-8789-4bab-a8dc-18b41dce7536"/>
    <s v="RITA DOUGHERTY"/>
    <s v="Rita"/>
    <s v="E"/>
    <s v="Dougherty"/>
    <x v="28"/>
    <n v="43"/>
    <s v="927 White Cowley Boulevard"/>
    <s v="Glendale - 927 White Cowley Boulevard"/>
    <n v="10"/>
  </r>
  <r>
    <n v="540"/>
    <s v="819c4631-233f-4c17-b9b2-c4febd17a9f3"/>
    <s v="MELODY CHAVEZ"/>
    <s v="Melody"/>
    <s v="V"/>
    <s v="Chavez"/>
    <x v="4"/>
    <n v="18"/>
    <s v="317 East Rocky Old Avenue"/>
    <s v="Little Rock - 317 East Rocky Old Avenue"/>
    <n v="11"/>
  </r>
  <r>
    <n v="541"/>
    <s v="0ca27bc6-96d0-4bcf-a77f-88ffeef454d1"/>
    <s v="TRAVIS WELCH"/>
    <s v="Travis"/>
    <s v="J"/>
    <s v="Welch"/>
    <x v="66"/>
    <n v="31"/>
    <s v="479 South Fabien Blvd."/>
    <s v="Wichita - 479 South Fabien Blvd."/>
    <n v="11"/>
  </r>
  <r>
    <n v="542"/>
    <s v="1c1c74c5-68ef-4cde-afaf-8513da3c79ef"/>
    <s v="HELEN GLASS"/>
    <s v="Helen"/>
    <s v="S"/>
    <s v="Glass"/>
    <x v="16"/>
    <n v="82"/>
    <s v="750 Second Drive"/>
    <s v="Charlotte - 750 Second Drive"/>
    <n v="13"/>
  </r>
  <r>
    <n v="543"/>
    <s v="4b162f5e-786a-4148-83a1-780aaebf69d2"/>
    <s v="CLINT PETERSEN"/>
    <s v="Clint"/>
    <s v="M"/>
    <s v="Petersen"/>
    <x v="93"/>
    <n v="45"/>
    <s v="13 Old Avenue"/>
    <s v="Dallas - 13 Old Avenue"/>
    <n v="16"/>
  </r>
  <r>
    <n v="544"/>
    <s v="0e24a221-e285-4c72-9255-d55c1a45fb3f"/>
    <s v="JEANINE FOLEY"/>
    <s v="Jeanine"/>
    <s v="U"/>
    <s v="Foley"/>
    <x v="86"/>
    <n v="19"/>
    <s v="210 Clarendon Drive"/>
    <s v="Omaha - 210 Clarendon Drive"/>
    <n v="4"/>
  </r>
  <r>
    <n v="545"/>
    <s v="66615c8c-8433-4969-95ac-548554f3412b"/>
    <s v="IRMA BUCKLEY"/>
    <s v="Irma"/>
    <s v="J"/>
    <s v="Buckley"/>
    <x v="10"/>
    <n v="63"/>
    <s v="68 Nobel Drive"/>
    <s v="Tulsa - 68 Nobel Drive"/>
    <n v="8"/>
  </r>
  <r>
    <n v="546"/>
    <s v="e8359da9-2edd-435b-9642-5f08a8038ead"/>
    <s v="SUSANA RIVERS"/>
    <s v="Susana"/>
    <s v="Y"/>
    <s v="Rivers"/>
    <x v="57"/>
    <n v="34"/>
    <s v="525 White Fabien Parkway"/>
    <s v="Fort Wayne - 525 White Fabien Parkway"/>
    <n v="18"/>
  </r>
  <r>
    <n v="547"/>
    <s v="4520db4d-7c4c-4bcb-bb33-6680d0df4ec8"/>
    <s v="TONIA GARNER"/>
    <s v="Tonia"/>
    <s v="P"/>
    <s v="Garner"/>
    <x v="22"/>
    <n v="55"/>
    <s v="57 New Avenue"/>
    <s v="Houston - 57 New Avenue"/>
    <n v="10"/>
  </r>
  <r>
    <n v="548"/>
    <s v="1d8bf38d-4b3c-4670-9d7a-0e33824a446e"/>
    <s v="JANA CUNNINGHAM"/>
    <s v="Jana"/>
    <s v="J"/>
    <s v="Cunningham"/>
    <x v="67"/>
    <n v="88"/>
    <s v="24 New Drive"/>
    <s v="Seattle - 24 New Drive"/>
    <n v="12"/>
  </r>
  <r>
    <n v="549"/>
    <s v="689d83bb-a36e-4feb-8122-5bd73cad9eae"/>
    <s v="CHASTITY BRANDT"/>
    <s v="Chastity"/>
    <s v="H"/>
    <s v="Brandt"/>
    <x v="41"/>
    <n v="25"/>
    <s v="670 Fabien Parkway"/>
    <s v="Boston - 670 Fabien Parkway"/>
    <n v="18"/>
  </r>
  <r>
    <n v="550"/>
    <s v="fb6c31d3-dd76-4724-83a6-5432d31390c8"/>
    <s v="GABRIELLE PATEL"/>
    <s v="Gabrielle"/>
    <s v="B"/>
    <s v="Patel"/>
    <x v="40"/>
    <n v="59"/>
    <s v="38 New Freeway"/>
    <s v="Kansas - 38 New Freeway"/>
    <n v="15"/>
  </r>
  <r>
    <n v="551"/>
    <s v="6f1fe999-ce23-45f6-a8b3-df169f9c5b7b"/>
    <s v="CANDICE HOLLAND"/>
    <s v="Candice"/>
    <s v="T"/>
    <s v="Holland"/>
    <x v="37"/>
    <n v="94"/>
    <s v="480 Second Freeway"/>
    <s v="Yonkers - 480 Second Freeway"/>
    <n v="4"/>
  </r>
  <r>
    <n v="552"/>
    <s v="b0f6364d-d980-4ddf-a142-8cd14123d788"/>
    <s v="KATHERINE DOUGLAS"/>
    <s v="Katherine"/>
    <s v="N"/>
    <s v="Douglas"/>
    <x v="57"/>
    <n v="34"/>
    <s v="30 South Oak Drive"/>
    <s v="Fort Wayne - 30 South Oak Drive"/>
    <n v="12"/>
  </r>
  <r>
    <n v="553"/>
    <s v="254d3321-bbf0-4762-8000-4e7597224b1e"/>
    <s v="DARLENE GALVAN"/>
    <s v="Darlene"/>
    <s v="Q"/>
    <s v="Galvan"/>
    <x v="81"/>
    <n v="9"/>
    <s v="227 White Oak Blvd."/>
    <s v="Atlanta - 227 White Oak Blvd."/>
    <n v="10"/>
  </r>
  <r>
    <n v="554"/>
    <s v="77da6294-6c03-4404-b176-3e146e8c30b6"/>
    <s v="TIMMY WALLER"/>
    <s v="Timmy"/>
    <s v="F"/>
    <s v="Waller"/>
    <x v="78"/>
    <n v="68"/>
    <s v="360 New Avenue"/>
    <s v="Anchorage - 360 New Avenue"/>
    <n v="19"/>
  </r>
  <r>
    <n v="555"/>
    <s v="7c854dd5-7650-4bae-b68f-f9b13c3873bc"/>
    <s v="DARYL OLIVER"/>
    <s v="Daryl"/>
    <s v="Z"/>
    <s v="Oliver"/>
    <x v="54"/>
    <n v="6"/>
    <s v="860 White Clarendon Street"/>
    <s v="Austin - 860 White Clarendon Street"/>
    <n v="6"/>
  </r>
  <r>
    <n v="556"/>
    <s v="73535597-b91c-4b8a-b33c-24720e0a12db"/>
    <s v="ANA CASTILLO"/>
    <s v="Ana"/>
    <s v="W"/>
    <s v="Castillo"/>
    <x v="44"/>
    <n v="93"/>
    <s v="729 Hague Road"/>
    <s v="Jersey - 729 Hague Road"/>
    <n v="12"/>
  </r>
  <r>
    <n v="557"/>
    <s v="18c8a3e3-c126-48e1-afbd-f07aa66330c9"/>
    <s v="JERMAINE LONG"/>
    <s v="Jermaine"/>
    <s v="T"/>
    <s v="Long"/>
    <x v="12"/>
    <n v="81"/>
    <s v="25 Rocky Fabien Street"/>
    <s v="Sacramento - 25 Rocky Fabien Street"/>
    <n v="18"/>
  </r>
  <r>
    <n v="558"/>
    <s v="17cab209-740e-4a0b-a1b0-c4c8ac9ee4ab"/>
    <s v="TY WRIGHT"/>
    <s v="Ty"/>
    <s v="J"/>
    <s v="Wright"/>
    <x v="87"/>
    <n v="90"/>
    <s v="41 Hague Boulevard"/>
    <s v="Grand Rapids - 41 Hague Boulevard"/>
    <n v="19"/>
  </r>
  <r>
    <n v="559"/>
    <s v="c612f38a-cece-4ccf-ae71-c6e2c724e69d"/>
    <s v="TOM NAVARRO"/>
    <s v="Tom"/>
    <s v="P"/>
    <s v="Navarro"/>
    <x v="47"/>
    <n v="49"/>
    <s v="98 Green Cowley St."/>
    <s v="Montgomery - 98 Green Cowley St."/>
    <n v="15"/>
  </r>
  <r>
    <n v="560"/>
    <s v="0bbb947b-3cf2-46d5-bc11-f7bc9d1762a7"/>
    <s v="JAMI CONTRERAS"/>
    <s v="Jami"/>
    <s v="I"/>
    <s v="Contreras"/>
    <x v="85"/>
    <n v="57"/>
    <s v="305 Oak St."/>
    <s v="Nashville - 305 Oak St."/>
    <n v="15"/>
  </r>
  <r>
    <n v="561"/>
    <s v="493a6ff5-2f32-4422-8456-bc508f437440"/>
    <s v="TANISHA BUTLER"/>
    <s v="Tanisha"/>
    <s v="C"/>
    <s v="Butler"/>
    <x v="81"/>
    <n v="9"/>
    <s v="303 Milton St."/>
    <s v="Atlanta - 303 Milton St."/>
    <n v="4"/>
  </r>
  <r>
    <n v="562"/>
    <s v="35de6425-0e66-4e56-b633-65e3ca8e301f"/>
    <s v="IRA YATES"/>
    <s v="Ira"/>
    <s v="S"/>
    <s v="Yates"/>
    <x v="91"/>
    <n v="40"/>
    <s v="30 Green Milton Drive"/>
    <s v="Cleveland - 30 Green Milton Drive"/>
    <n v="4"/>
  </r>
  <r>
    <n v="563"/>
    <s v="8a94baee-7219-4b80-95ba-222e8aa41555"/>
    <s v="GEOFFREY HURLEY"/>
    <s v="Geoffrey"/>
    <s v="Z"/>
    <s v="Hurley"/>
    <x v="16"/>
    <n v="82"/>
    <s v="32 Rocky Hague Road"/>
    <s v="Charlotte - 32 Rocky Hague Road"/>
    <n v="12"/>
  </r>
  <r>
    <n v="564"/>
    <s v="b63d5a6b-49bc-4116-988b-7462b89650d9"/>
    <s v="PENNY LARSON"/>
    <s v="Penny"/>
    <s v="N"/>
    <s v="Larson"/>
    <x v="71"/>
    <n v="37"/>
    <s v="37 West First Freeway"/>
    <s v="Fresno - 37 West First Freeway"/>
    <n v="11"/>
  </r>
  <r>
    <n v="565"/>
    <s v="c3e4ca06-7d55-4953-888e-24628b3069fc"/>
    <s v="IRA MCKEE"/>
    <s v="Ira"/>
    <s v="R"/>
    <s v="Mckee"/>
    <x v="30"/>
    <n v="14"/>
    <s v="948 West Old Road"/>
    <s v="Indianapolis - 948 West Old Road"/>
    <n v="4"/>
  </r>
  <r>
    <n v="566"/>
    <s v="0c7e151a-07e1-488b-adb2-b240a00875fd"/>
    <s v="JUDITH WATERS"/>
    <s v="Judith"/>
    <s v="T"/>
    <s v="Waters"/>
    <x v="31"/>
    <n v="58"/>
    <s v="120 White Cowley Road"/>
    <s v="Columbus - 120 White Cowley Road"/>
    <n v="12"/>
  </r>
  <r>
    <n v="567"/>
    <s v="b76060c8-5ecd-4cf1-bd2d-cc4134784c01"/>
    <s v="CHARLIE BUSH"/>
    <s v="Charlie"/>
    <s v="Z"/>
    <s v="Bush"/>
    <x v="51"/>
    <n v="84"/>
    <s v="212 Rocky Milton Street"/>
    <s v="Newark - 212 Rocky Milton Street"/>
    <n v="10"/>
  </r>
  <r>
    <n v="568"/>
    <s v="cea3180d-5498-4b55-a195-ae725d9db429"/>
    <s v="GENA BRYAN"/>
    <s v="Gena"/>
    <s v="J"/>
    <s v="Bryan"/>
    <x v="27"/>
    <n v="30"/>
    <s v="99 New Boulevard"/>
    <s v="Philadelphia - 99 New Boulevard"/>
    <n v="10"/>
  </r>
  <r>
    <n v="569"/>
    <s v="0adeaddc-1552-49d3-a2e8-5d2ed771c9c7"/>
    <s v="EDUARDO BULLOCK"/>
    <s v="Eduardo"/>
    <s v="I"/>
    <s v="Bullock"/>
    <x v="58"/>
    <n v="15"/>
    <s v="94 First Freeway"/>
    <s v="Colorado - 94 First Freeway"/>
    <n v="18"/>
  </r>
  <r>
    <n v="570"/>
    <s v="0df15abc-6fa2-4f6a-943a-3fe3b985f349"/>
    <s v="WENDELL MEYER"/>
    <s v="Wendell"/>
    <s v="I"/>
    <s v="Meyer"/>
    <x v="85"/>
    <n v="57"/>
    <s v="90 White Clarendon Boulevard"/>
    <s v="Nashville - 90 White Clarendon Boulevard"/>
    <n v="8"/>
  </r>
  <r>
    <n v="571"/>
    <s v="6052ff68-93dc-49c7-bdde-1c67a3ae7a86"/>
    <s v="SHARI DUNLAP"/>
    <s v="Shari"/>
    <s v="T"/>
    <s v="Dunlap"/>
    <x v="27"/>
    <n v="30"/>
    <s v="466 Milton Freeway"/>
    <s v="Philadelphia - 466 Milton Freeway"/>
    <n v="12"/>
  </r>
  <r>
    <n v="572"/>
    <s v="f6db784c-539e-4905-aa42-5939bf2a8d40"/>
    <s v="CHARLENE HARVEY"/>
    <s v="Charlene"/>
    <s v="X"/>
    <s v="Harvey"/>
    <x v="37"/>
    <n v="94"/>
    <s v="29 Green Old Street"/>
    <s v="Yonkers - 29 Green Old Street"/>
    <n v="16"/>
  </r>
  <r>
    <n v="573"/>
    <s v="7b660d5c-d5a2-4831-aa3d-9e85f91c7c14"/>
    <s v="MARJORIE SULLIVAN"/>
    <s v="Marjorie"/>
    <s v="W"/>
    <s v="Sullivan"/>
    <x v="25"/>
    <n v="74"/>
    <s v="10 Fabien Parkway"/>
    <s v="Tampa - 10 Fabien Parkway"/>
    <n v="10"/>
  </r>
  <r>
    <n v="574"/>
    <s v="887a1912-01ae-404e-9fe8-aeb57ae94bf4"/>
    <s v="GLEN CHAVEZ"/>
    <s v="Glen"/>
    <s v="T"/>
    <s v="Chavez"/>
    <x v="11"/>
    <n v="80"/>
    <s v="97 Hague St."/>
    <s v="New Orleans - 97 Hague St."/>
    <n v="13"/>
  </r>
  <r>
    <n v="575"/>
    <s v="b9341e74-d4d5-44df-a959-8211b47cb8fc"/>
    <s v="TAMIKO LOGAN"/>
    <s v="Tamiko"/>
    <s v="Q"/>
    <s v="Logan"/>
    <x v="87"/>
    <n v="90"/>
    <s v="383 Oak Parkway"/>
    <s v="Grand Rapids - 383 Oak Parkway"/>
    <n v="18"/>
  </r>
  <r>
    <n v="576"/>
    <s v="42a1e030-0e88-4719-8f54-abaac5695980"/>
    <s v="ELIAS RICH"/>
    <s v="Elias"/>
    <s v="S"/>
    <s v="Rich"/>
    <x v="12"/>
    <n v="81"/>
    <s v="128 South White Clarendon Boulevard"/>
    <s v="Sacramento - 128 South White Clarendon Boulevard"/>
    <n v="9"/>
  </r>
  <r>
    <n v="577"/>
    <s v="091069a9-0f1c-4135-a0ca-a594475abe55"/>
    <s v="ANGELA DEAN"/>
    <s v="Angela"/>
    <s v="K"/>
    <s v="Dean"/>
    <x v="5"/>
    <n v="66"/>
    <s v="34 Green Old Blvd."/>
    <s v="Shreveport - 34 Green Old Blvd."/>
    <n v="14"/>
  </r>
  <r>
    <n v="578"/>
    <s v="79761a99-7b52-4de7-9714-43c32b9f5e00"/>
    <s v="LAURIE WILKINS"/>
    <s v="Laurie"/>
    <s v="B"/>
    <s v="Wilkins"/>
    <x v="69"/>
    <n v="46"/>
    <s v="82 First Drive"/>
    <s v="New York - 82 First Drive"/>
    <n v="13"/>
  </r>
  <r>
    <n v="579"/>
    <s v="59a6633d-e50d-4dd9-b11b-cf9a0ae386be"/>
    <s v="PEDRO GALLEGOS"/>
    <s v="Pedro"/>
    <s v="S"/>
    <s v="Gallegos"/>
    <x v="56"/>
    <n v="67"/>
    <s v="49 Nobel Road"/>
    <s v="Corpus Christi - 49 Nobel Road"/>
    <n v="9"/>
  </r>
  <r>
    <n v="580"/>
    <s v="3ab309c2-7b68-4c45-ae01-5d674b5ffcc3"/>
    <s v="DALLAS CARROLL"/>
    <s v="Dallas"/>
    <s v="J"/>
    <s v="Carroll"/>
    <x v="5"/>
    <n v="66"/>
    <s v="178 Cowley Way"/>
    <s v="Shreveport - 178 Cowley Way"/>
    <n v="7"/>
  </r>
  <r>
    <n v="581"/>
    <s v="810c6318-0185-47e1-b6b9-62592eeb88d4"/>
    <s v="LORENA COWAN"/>
    <s v="Lorena"/>
    <s v="R"/>
    <s v="Cowan"/>
    <x v="7"/>
    <n v="44"/>
    <s v="682 First Drive"/>
    <s v="Memphis - 682 First Drive"/>
    <n v="7"/>
  </r>
  <r>
    <n v="582"/>
    <s v="29423bd5-c88e-47ab-a2da-a26aae56314f"/>
    <s v="ARTHUR EATON"/>
    <s v="Arthur"/>
    <s v="E"/>
    <s v="Eaton"/>
    <x v="47"/>
    <n v="49"/>
    <s v="519 Green Cowley Boulevard"/>
    <s v="Montgomery - 519 Green Cowley Boulevard"/>
    <n v="6"/>
  </r>
  <r>
    <n v="583"/>
    <s v="603eab8c-75c6-4e47-bf29-5d560ec18940"/>
    <s v="LARRY LAWSON"/>
    <s v="Larry"/>
    <s v="H"/>
    <s v="Lawson"/>
    <x v="59"/>
    <n v="21"/>
    <s v="698 Green Old Avenue"/>
    <s v="Milwaukee - 698 Green Old Avenue"/>
    <n v="18"/>
  </r>
  <r>
    <n v="584"/>
    <s v="cfa45abc-e209-40cf-b73a-becbe1353c64"/>
    <s v="RANDI MONROE"/>
    <s v="Randi"/>
    <s v="A"/>
    <s v="Monroe"/>
    <x v="92"/>
    <n v="78"/>
    <s v="636 Cowley Boulevard"/>
    <s v="San Diego - 636 Cowley Boulevard"/>
    <n v="9"/>
  </r>
  <r>
    <n v="585"/>
    <s v="2b5edcae-3730-45e5-a266-46914b786e55"/>
    <s v="MARC HESTER"/>
    <s v="Marc"/>
    <s v="D"/>
    <s v="Hester"/>
    <x v="6"/>
    <n v="2"/>
    <s v="37 Second Freeway"/>
    <s v="Buffalo - 37 Second Freeway"/>
    <n v="19"/>
  </r>
  <r>
    <n v="586"/>
    <s v="d2fdc2f5-e605-4263-ac0e-7b51f5712b0d"/>
    <s v="PERRY SHEPPARD"/>
    <s v="Perry"/>
    <s v="C"/>
    <s v="Sheppard"/>
    <x v="42"/>
    <n v="12"/>
    <s v="991 Nobel Street"/>
    <s v="Tacoma - 991 Nobel Street"/>
    <n v="6"/>
  </r>
  <r>
    <n v="587"/>
    <s v="f8f677d4-cbeb-4314-aba3-9fbadcd99fb1"/>
    <s v="KAREN SOSA"/>
    <s v="Karen"/>
    <s v="T"/>
    <s v="Sosa"/>
    <x v="41"/>
    <n v="25"/>
    <s v="912 New Freeway"/>
    <s v="Boston - 912 New Freeway"/>
    <n v="7"/>
  </r>
  <r>
    <n v="588"/>
    <s v="7ce7fe60-cabf-49fe-adca-80365d785469"/>
    <s v="FLOYD AYALA"/>
    <s v="Floyd"/>
    <s v="S"/>
    <s v="Ayala"/>
    <x v="13"/>
    <n v="71"/>
    <s v="50 First Boulevard"/>
    <s v="Phoenix - 50 First Boulevard"/>
    <n v="4"/>
  </r>
  <r>
    <n v="589"/>
    <s v="1131eb57-20c2-476a-8232-50c95bf414ce"/>
    <s v="TYRONE CASTILLO"/>
    <s v="Tyrone"/>
    <s v="D"/>
    <s v="Castillo"/>
    <x v="79"/>
    <n v="69"/>
    <s v="27 First Parkway"/>
    <s v="Oakland - 27 First Parkway"/>
    <n v="7"/>
  </r>
  <r>
    <n v="590"/>
    <s v="c6d6776b-da6d-492a-8c68-dcc4c9bd3f28"/>
    <s v="BETH MORRIS"/>
    <s v="Beth"/>
    <s v="C"/>
    <s v="Morris"/>
    <x v="95"/>
    <n v="42"/>
    <s v="843 Hague Boulevard"/>
    <s v="Denver - 843 Hague Boulevard"/>
    <n v="10"/>
  </r>
  <r>
    <n v="591"/>
    <s v="7af821d6-e33c-4e86-9001-4d648b11ddca"/>
    <s v="FREDDIE LONG"/>
    <s v="Freddie"/>
    <s v="Y"/>
    <s v="Long"/>
    <x v="69"/>
    <n v="46"/>
    <s v="68 South White First St."/>
    <s v="New York - 68 South White First St."/>
    <n v="17"/>
  </r>
  <r>
    <n v="592"/>
    <s v="2d24c861-1ac8-4fe4-97de-94461c5449a1"/>
    <s v="MARCIE CHOI"/>
    <s v="Marcie"/>
    <s v="O"/>
    <s v="Choi"/>
    <x v="49"/>
    <n v="60"/>
    <s v="615 West Green New Road"/>
    <s v="Fort Worth - 615 West Green New Road"/>
    <n v="8"/>
  </r>
  <r>
    <n v="593"/>
    <s v="64a1191e-3cda-4a87-aa4e-1c0178b993e8"/>
    <s v="JANETTE SHORT"/>
    <s v="Janette"/>
    <s v="V"/>
    <s v="Short"/>
    <x v="17"/>
    <n v="86"/>
    <s v="701 North New Boulevard"/>
    <s v="San Jose - 701 North New Boulevard"/>
    <n v="17"/>
  </r>
  <r>
    <n v="594"/>
    <s v="8b43235f-439e-45c1-ae42-0b948685d581"/>
    <s v="ROSA MEYERS"/>
    <s v="Rosa"/>
    <s v="V"/>
    <s v="Meyers"/>
    <x v="16"/>
    <n v="82"/>
    <s v="453 Green Nobel St."/>
    <s v="Charlotte - 453 Green Nobel St."/>
    <n v="17"/>
  </r>
  <r>
    <n v="595"/>
    <s v="fbc11361-2757-458a-9989-3c2d7111aff1"/>
    <s v="RENEE LOPEZ"/>
    <s v="Renee"/>
    <s v="S"/>
    <s v="Lopez"/>
    <x v="33"/>
    <n v="10"/>
    <s v="94 Green Nobel Avenue"/>
    <s v="Toledo - 94 Green Nobel Avenue"/>
    <n v="11"/>
  </r>
  <r>
    <n v="596"/>
    <s v="050bfaae-79a2-4089-8957-a9b28dfcc968"/>
    <s v="DANNY BRADSHAW"/>
    <s v="Danny"/>
    <s v="R"/>
    <s v="Bradshaw"/>
    <x v="67"/>
    <n v="88"/>
    <s v="43 West Rocky Oak Street"/>
    <s v="Seattle - 43 West Rocky Oak Street"/>
    <n v="12"/>
  </r>
  <r>
    <n v="597"/>
    <s v="c0b4693f-3c2b-4a82-a38e-68dab086804d"/>
    <s v="DARLENE ZHANG"/>
    <s v="Darlene"/>
    <s v="T"/>
    <s v="Zhang"/>
    <x v="75"/>
    <n v="96"/>
    <s v="449 Rocky Milton Drive"/>
    <s v="Pittsburgh - 449 Rocky Milton Drive"/>
    <n v="19"/>
  </r>
  <r>
    <n v="598"/>
    <s v="d3f98acf-9ed3-4c9e-baa4-2ebfe35921d9"/>
    <s v="GREGORY VEGA"/>
    <s v="Gregory"/>
    <s v="Y"/>
    <s v="Vega"/>
    <x v="81"/>
    <n v="9"/>
    <s v="24 North White Clarendon Drive"/>
    <s v="Atlanta - 24 North White Clarendon Drive"/>
    <n v="18"/>
  </r>
  <r>
    <n v="599"/>
    <s v="5dfec38b-e990-4fc5-bbd0-7716b2f93e1f"/>
    <s v="STACEY CHURCH"/>
    <s v="Stacey"/>
    <s v="C"/>
    <s v="Church"/>
    <x v="19"/>
    <n v="5"/>
    <s v="13 North Green Cowley Drive"/>
    <s v="Virginia Beach - 13 North Green Cowley Drive"/>
    <n v="19"/>
  </r>
  <r>
    <n v="600"/>
    <s v="8c7ac4e6-c8c9-4122-b575-c7df85ece152"/>
    <s v="CARI MALDONADO"/>
    <s v="Cari"/>
    <s v="Q"/>
    <s v="Maldonado"/>
    <x v="19"/>
    <n v="5"/>
    <s v="526 Green New Way"/>
    <s v="Virginia Beach - 526 Green New Way"/>
    <n v="5"/>
  </r>
  <r>
    <n v="601"/>
    <s v="b226f20f-a410-4803-8306-eb42d1c935d6"/>
    <s v="SHAUN FUENTES"/>
    <s v="Shaun"/>
    <s v="Z"/>
    <s v="Fuentes"/>
    <x v="69"/>
    <n v="46"/>
    <s v="43 South White Nobel Avenue"/>
    <s v="New York - 43 South White Nobel Avenue"/>
    <n v="11"/>
  </r>
  <r>
    <n v="602"/>
    <s v="6539993c-bc71-4732-be94-4608a3780290"/>
    <s v="SERENA FRYE"/>
    <s v="Serena"/>
    <s v="F"/>
    <s v="Frye"/>
    <x v="41"/>
    <n v="25"/>
    <s v="95 South Green Hague St."/>
    <s v="Boston - 95 South Green Hague St."/>
    <n v="12"/>
  </r>
  <r>
    <n v="603"/>
    <s v="65c35a45-fdd3-4c20-917b-bf3cf12d5edf"/>
    <s v="WILLIAM TYLER"/>
    <s v="William"/>
    <s v="A"/>
    <s v="Tyler"/>
    <x v="25"/>
    <n v="74"/>
    <s v="60 Oak Parkway"/>
    <s v="Tampa - 60 Oak Parkway"/>
    <n v="16"/>
  </r>
  <r>
    <n v="604"/>
    <s v="bbeb332e-24d3-45ac-bd9d-269ce1caa58f"/>
    <s v="SHELLY STEIN"/>
    <s v="Shelly"/>
    <s v="Y"/>
    <s v="Stein"/>
    <x v="62"/>
    <n v="65"/>
    <s v="635 New Parkway"/>
    <s v="Baltimore - 635 New Parkway"/>
    <n v="8"/>
  </r>
  <r>
    <n v="605"/>
    <s v="0d57d151-f756-4644-9f5a-49645e277c78"/>
    <s v="DANA FLETCHER"/>
    <s v="Dana"/>
    <s v="H"/>
    <s v="Fletcher"/>
    <x v="46"/>
    <n v="29"/>
    <s v="86 Green Nobel Road"/>
    <s v="Washington - 86 Green Nobel Road"/>
    <n v="16"/>
  </r>
  <r>
    <n v="606"/>
    <s v="9cd93caf-ff83-494c-b6ac-3553e81b179d"/>
    <s v="LANA HALL"/>
    <s v="Lana"/>
    <s v="W"/>
    <s v="Hall"/>
    <x v="39"/>
    <n v="1"/>
    <s v="597 Rocky Nobel St."/>
    <s v="Dayton - 597 Rocky Nobel St."/>
    <n v="10"/>
  </r>
  <r>
    <n v="607"/>
    <s v="80045892-932c-4291-b0c4-ce851be0973b"/>
    <s v="CARLOS CASTRO"/>
    <s v="Carlos"/>
    <s v="Q"/>
    <s v="Castro"/>
    <x v="85"/>
    <n v="57"/>
    <s v="84 South Oak Drive"/>
    <s v="Nashville - 84 South Oak Drive"/>
    <n v="10"/>
  </r>
  <r>
    <n v="608"/>
    <s v="3eebe61b-bab1-41ac-8dd3-ed28b9c501c3"/>
    <s v="EARL STEPHENSON"/>
    <s v="Earl"/>
    <s v="X"/>
    <s v="Stephenson"/>
    <x v="32"/>
    <n v="26"/>
    <s v="155 Green Oak Freeway"/>
    <s v="Des Moines - 155 Green Oak Freeway"/>
    <n v="6"/>
  </r>
  <r>
    <n v="609"/>
    <s v="2a776fa5-e303-433f-a0cf-b348cb47fceb"/>
    <s v="RAUL WANG"/>
    <s v="Raul"/>
    <s v="O"/>
    <s v="Wang"/>
    <x v="25"/>
    <n v="74"/>
    <s v="50 Fabien Road"/>
    <s v="Tampa - 50 Fabien Road"/>
    <n v="12"/>
  </r>
  <r>
    <n v="610"/>
    <s v="8ab65ab8-6ee7-48b8-9d9d-31b31765a8f0"/>
    <s v="JOSE JEFFERSON"/>
    <s v="Jose"/>
    <s v="H"/>
    <s v="Jefferson"/>
    <x v="59"/>
    <n v="21"/>
    <s v="201 Hague Boulevard"/>
    <s v="Milwaukee - 201 Hague Boulevard"/>
    <n v="8"/>
  </r>
  <r>
    <n v="611"/>
    <s v="6e8940dc-e544-4a26-abda-2c5665d161e3"/>
    <s v="JAMES BRANDT"/>
    <s v="James"/>
    <s v="L"/>
    <s v="Brandt"/>
    <x v="50"/>
    <n v="28"/>
    <s v="52 North Rocky Fabien Street"/>
    <s v="Tucson - 52 North Rocky Fabien Street"/>
    <n v="8"/>
  </r>
  <r>
    <n v="612"/>
    <s v="43067e11-0b92-455f-966f-609789b3415d"/>
    <s v="SHELDON GREER"/>
    <s v="Sheldon"/>
    <s v="R"/>
    <s v="Greer"/>
    <x v="82"/>
    <n v="35"/>
    <s v="720 Rocky First Freeway"/>
    <s v="Greensboro - 720 Rocky First Freeway"/>
    <n v="8"/>
  </r>
  <r>
    <n v="613"/>
    <s v="ecc3fc38-40e7-4b8c-939b-a58f4a746b7e"/>
    <s v="DOMINICK MC GUIRE"/>
    <s v="Dominick"/>
    <s v="Q"/>
    <s v="Mc Guire"/>
    <x v="3"/>
    <n v="24"/>
    <s v="342 Hague Blvd."/>
    <s v="Lincoln - 342 Hague Blvd."/>
    <n v="5"/>
  </r>
  <r>
    <n v="614"/>
    <s v="fccb4eff-95b0-4c1b-a232-826263c5a0d4"/>
    <s v="JODIE ARNOLD"/>
    <s v="Jodie"/>
    <s v="F"/>
    <s v="Arnold"/>
    <x v="1"/>
    <n v="79"/>
    <s v="313 Green Second Freeway"/>
    <s v="Oklahoma - 313 Green Second Freeway"/>
    <n v="5"/>
  </r>
  <r>
    <n v="615"/>
    <s v="8eef21d6-47d4-4926-a059-8dd5e26793ba"/>
    <s v="IVAN BECKER"/>
    <s v="Ivan"/>
    <s v="R"/>
    <s v="Becker"/>
    <x v="30"/>
    <n v="14"/>
    <s v="88 White Fabien Blvd."/>
    <s v="Indianapolis - 88 White Fabien Blvd."/>
    <n v="13"/>
  </r>
  <r>
    <n v="616"/>
    <s v="f4532ac4-018f-46de-8234-bf463150ae47"/>
    <s v="JACK SHERMAN"/>
    <s v="Jack"/>
    <s v="X"/>
    <s v="Sherman"/>
    <x v="89"/>
    <n v="56"/>
    <s v="952 White Clarendon Parkway"/>
    <s v="Stockton - 952 White Clarendon Parkway"/>
    <n v="18"/>
  </r>
  <r>
    <n v="617"/>
    <s v="0cdcbb92-e148-460d-bc54-ae371d115f01"/>
    <s v="FRED BURTON"/>
    <s v="Fred"/>
    <s v="L"/>
    <s v="Burton"/>
    <x v="86"/>
    <n v="19"/>
    <s v="268 Clarendon St."/>
    <s v="Omaha - 268 Clarendon St."/>
    <n v="4"/>
  </r>
  <r>
    <n v="618"/>
    <s v="dc740850-6f5b-4106-bea9-1969cf7a34b3"/>
    <s v="LATASHA CARR"/>
    <s v="Latasha"/>
    <s v="Z"/>
    <s v="Carr"/>
    <x v="29"/>
    <n v="4"/>
    <s v="122 Green New Drive"/>
    <s v="Fremont - 122 Green New Drive"/>
    <n v="6"/>
  </r>
  <r>
    <n v="619"/>
    <s v="21e32721-adbe-4ba4-ac7d-809d180700a7"/>
    <s v="YESENIA CHAMBERS"/>
    <s v="Yesenia"/>
    <s v="K"/>
    <s v="Chambers"/>
    <x v="82"/>
    <n v="35"/>
    <s v="77 West Cowley Parkway"/>
    <s v="Greensboro - 77 West Cowley Parkway"/>
    <n v="19"/>
  </r>
  <r>
    <n v="620"/>
    <s v="c090332a-c3af-40a9-9719-9de16026495d"/>
    <s v="ERIK BAUTISTA"/>
    <s v="Erik"/>
    <s v="O"/>
    <s v="Bautista"/>
    <x v="38"/>
    <n v="3"/>
    <s v="411 First Blvd."/>
    <s v="Chicago - 411 First Blvd."/>
    <n v="9"/>
  </r>
  <r>
    <n v="621"/>
    <s v="a7eefd35-ca38-4337-9047-9a2dc4fea105"/>
    <s v="HEATHER YORK"/>
    <s v="Heather"/>
    <s v="A"/>
    <s v="York"/>
    <x v="57"/>
    <n v="34"/>
    <s v="76 South Milton Street"/>
    <s v="Fort Wayne - 76 South Milton Street"/>
    <n v="13"/>
  </r>
  <r>
    <n v="622"/>
    <s v="c8bc6612-df0b-42b3-8048-7e4fa13df816"/>
    <s v="NICK COSTA"/>
    <s v="Nick"/>
    <s v="G"/>
    <s v="Costa"/>
    <x v="30"/>
    <n v="14"/>
    <s v="715 Milton Boulevard"/>
    <s v="Indianapolis - 715 Milton Boulevard"/>
    <n v="4"/>
  </r>
  <r>
    <n v="623"/>
    <s v="5e7a7ee6-ac38-471b-a99a-c7eba59fd46d"/>
    <s v="CALEB BURGESS"/>
    <s v="Caleb"/>
    <s v="F"/>
    <s v="Burgess"/>
    <x v="31"/>
    <n v="58"/>
    <s v="28 First Parkway"/>
    <s v="Columbus - 28 First Parkway"/>
    <n v="5"/>
  </r>
  <r>
    <n v="624"/>
    <s v="6563c431-0512-4fe9-97dc-5169089353d8"/>
    <s v="HUGH ANDRADE"/>
    <s v="Hugh"/>
    <s v="G"/>
    <s v="Andrade"/>
    <x v="68"/>
    <n v="70"/>
    <s v="58 West Green New Avenue"/>
    <s v="Rochester - 58 West Green New Avenue"/>
    <n v="6"/>
  </r>
  <r>
    <n v="625"/>
    <s v="f04c5bdc-e63b-4a17-b2ac-a2351ef8e005"/>
    <s v="JULIE BENNETT"/>
    <s v="Julie"/>
    <s v="K"/>
    <s v="Bennett"/>
    <x v="83"/>
    <n v="11"/>
    <s v="49 Rocky Cowley Freeway"/>
    <s v="Spokane - 49 Rocky Cowley Freeway"/>
    <n v="13"/>
  </r>
  <r>
    <n v="626"/>
    <s v="ec1867f0-4ffe-42d5-83fc-bd6573c18502"/>
    <s v="DEMETRIUS MERCER"/>
    <s v="Demetrius"/>
    <s v="F"/>
    <s v="Mercer"/>
    <x v="56"/>
    <n v="67"/>
    <s v="387 Green First Blvd."/>
    <s v="Corpus Christi - 387 Green First Blvd."/>
    <n v="9"/>
  </r>
  <r>
    <n v="627"/>
    <s v="88582197-1c54-4155-b5ed-4d9a0e8a787d"/>
    <s v="AUDRA VALENZUELA"/>
    <s v="Audra"/>
    <s v="B"/>
    <s v="Valenzuela"/>
    <x v="94"/>
    <n v="8"/>
    <s v="29 White Oak St."/>
    <s v="Arlington - 29 White Oak St."/>
    <n v="12"/>
  </r>
  <r>
    <n v="628"/>
    <s v="0be82b22-4d71-4720-8dc4-a81ec490a35d"/>
    <s v="CAREY HOUSTON"/>
    <s v="Carey"/>
    <s v="B"/>
    <s v="Houston"/>
    <x v="67"/>
    <n v="88"/>
    <s v="98 White Fabien Drive"/>
    <s v="Seattle - 98 White Fabien Drive"/>
    <n v="7"/>
  </r>
  <r>
    <n v="629"/>
    <s v="7a0c7da1-530d-4564-8efa-055b91fe3ad7"/>
    <s v="BLAKE BUTLER"/>
    <s v="Blake"/>
    <s v="A"/>
    <s v="Butler"/>
    <x v="68"/>
    <n v="70"/>
    <s v="74 Rocky New St."/>
    <s v="Rochester - 74 Rocky New St."/>
    <n v="8"/>
  </r>
  <r>
    <n v="630"/>
    <s v="973f9d8d-8b82-433e-9d37-53ff98f510d2"/>
    <s v="LORENZO JACOBSON"/>
    <s v="Lorenzo"/>
    <s v="Y"/>
    <s v="Jacobson"/>
    <x v="38"/>
    <n v="3"/>
    <s v="803 South Nobel Parkway"/>
    <s v="Chicago - 803 South Nobel Parkway"/>
    <n v="15"/>
  </r>
  <r>
    <n v="631"/>
    <s v="a11bac62-1cb2-46d8-b1e9-031cf263bfc3"/>
    <s v="FRANCIS ENGLISH"/>
    <s v="Francis"/>
    <s v="Z"/>
    <s v="English"/>
    <x v="16"/>
    <n v="82"/>
    <s v="900 Cowley St."/>
    <s v="Charlotte - 900 Cowley St."/>
    <n v="10"/>
  </r>
  <r>
    <n v="632"/>
    <s v="99ba027b-24e2-406f-a6af-4df0446d746e"/>
    <s v="ISABEL PETTY"/>
    <s v="Isabel"/>
    <s v="L"/>
    <s v="Petty"/>
    <x v="85"/>
    <n v="57"/>
    <s v="74 North Old Parkway"/>
    <s v="Nashville - 74 North Old Parkway"/>
    <n v="8"/>
  </r>
  <r>
    <n v="633"/>
    <s v="d2c47689-c917-4dd8-8399-84cd34ff3b7d"/>
    <s v="VIRGINIA MARKS"/>
    <s v="Virginia"/>
    <s v="Y"/>
    <s v="Marks"/>
    <x v="95"/>
    <n v="42"/>
    <s v="935 East Old Way"/>
    <s v="Denver - 935 East Old Way"/>
    <n v="4"/>
  </r>
  <r>
    <n v="634"/>
    <s v="95eb30d7-04c5-415a-968c-de9a473ac760"/>
    <s v="RACHEL OBRIEN"/>
    <s v="Rachel"/>
    <s v="B"/>
    <s v="Obrien"/>
    <x v="21"/>
    <n v="62"/>
    <s v="76 First Way"/>
    <s v="Mobile - 76 First Way"/>
    <n v="15"/>
  </r>
  <r>
    <n v="635"/>
    <s v="cb4079e8-701d-46c0-b5f7-3804e2eb999d"/>
    <s v="CASSIE DYER"/>
    <s v="Cassie"/>
    <s v="K"/>
    <s v="Dyer"/>
    <x v="59"/>
    <n v="21"/>
    <s v="143 Nobel Street"/>
    <s v="Milwaukee - 143 Nobel Street"/>
    <n v="18"/>
  </r>
  <r>
    <n v="636"/>
    <s v="7b2687b5-b974-4db8-a307-c1732d16b20a"/>
    <s v="VICKIE MURRAY"/>
    <s v="Vickie"/>
    <s v="L"/>
    <s v="Murray"/>
    <x v="86"/>
    <n v="19"/>
    <s v="612 South Second Drive"/>
    <s v="Omaha - 612 South Second Drive"/>
    <n v="4"/>
  </r>
  <r>
    <n v="637"/>
    <s v="03f2a802-05bb-40c9-9940-792a34f2599f"/>
    <s v="ALFREDO KNIGHT"/>
    <s v="Alfredo"/>
    <s v="D"/>
    <s v="Knight"/>
    <x v="45"/>
    <n v="72"/>
    <s v="494 North Oak Blvd."/>
    <s v="Honolulu - 494 North Oak Blvd."/>
    <n v="18"/>
  </r>
  <r>
    <n v="638"/>
    <s v="dc194546-de45-41fa-9813-6d9403140a64"/>
    <s v="LORIE SHEPHERD"/>
    <s v="Lorie"/>
    <s v="I"/>
    <s v="Shepherd"/>
    <x v="53"/>
    <n v="53"/>
    <s v="90 Rocky Old St."/>
    <s v="Las Vegas - 90 Rocky Old St."/>
    <n v="8"/>
  </r>
  <r>
    <n v="639"/>
    <s v="690574fa-b73f-46fc-8d5d-bed883a7acdb"/>
    <s v="JERMAINE AGUILAR"/>
    <s v="Jermaine"/>
    <s v="S"/>
    <s v="Aguilar"/>
    <x v="70"/>
    <n v="50"/>
    <s v="77 Old Parkway"/>
    <s v="Cincinnati - 77 Old Parkway"/>
    <n v="19"/>
  </r>
  <r>
    <n v="640"/>
    <s v="87e25b45-9de2-48f2-a17a-0ab432b50fdc"/>
    <s v="JOSHUA CHURCH"/>
    <s v="Joshua"/>
    <s v="H"/>
    <s v="Church"/>
    <x v="6"/>
    <n v="2"/>
    <s v="96 West Second Way"/>
    <s v="Buffalo - 96 West Second Way"/>
    <n v="6"/>
  </r>
  <r>
    <n v="641"/>
    <s v="ec1477a7-c9a0-42ab-bb53-c7fccb885900"/>
    <s v="ANTOINE SHANNON"/>
    <s v="Antoine"/>
    <s v="M"/>
    <s v="Shannon"/>
    <x v="48"/>
    <n v="51"/>
    <s v="563 Rocky First Avenue"/>
    <s v="Portland - 563 Rocky First Avenue"/>
    <n v="5"/>
  </r>
  <r>
    <n v="642"/>
    <s v="53598d8c-3a01-47bb-abee-38f64a4e8d6d"/>
    <s v="JAMEY SPENCER"/>
    <s v="Jamey"/>
    <s v="V"/>
    <s v="Spencer"/>
    <x v="80"/>
    <n v="95"/>
    <s v="192 South Old Blvd."/>
    <s v="Garland - 192 South Old Blvd."/>
    <n v="19"/>
  </r>
  <r>
    <n v="643"/>
    <s v="94584e3e-7d0a-4288-a1a4-43a378300c3c"/>
    <s v="JENNA MARTINEZ"/>
    <s v="Jenna"/>
    <s v="D"/>
    <s v="Martinez"/>
    <x v="44"/>
    <n v="93"/>
    <s v="37 Rocky Second Parkway"/>
    <s v="Jersey - 37 Rocky Second Parkway"/>
    <n v="10"/>
  </r>
  <r>
    <n v="644"/>
    <s v="44652f76-88c3-46c0-b5aa-4cc71e29008a"/>
    <s v="NINA SUMMERS"/>
    <s v="Nina"/>
    <s v="W"/>
    <s v="Summers"/>
    <x v="65"/>
    <n v="48"/>
    <s v="58 Green Old Parkway"/>
    <s v="Long Beach - 58 Green Old Parkway"/>
    <n v="12"/>
  </r>
  <r>
    <n v="645"/>
    <s v="35d929a1-3970-475b-9a7e-38bb75a2c416"/>
    <s v="NICHOLAS SCHMIDT"/>
    <s v="Nicholas"/>
    <s v="R"/>
    <s v="Schmidt"/>
    <x v="30"/>
    <n v="14"/>
    <s v="89 First Boulevard"/>
    <s v="Indianapolis - 89 First Boulevard"/>
    <n v="14"/>
  </r>
  <r>
    <n v="646"/>
    <s v="a299c6d9-cbd2-4998-bdeb-e1a014487bf1"/>
    <s v="DORIS WILKINS"/>
    <s v="Doris"/>
    <s v="G"/>
    <s v="Wilkins"/>
    <x v="83"/>
    <n v="11"/>
    <s v="45 Rocky Clarendon Freeway"/>
    <s v="Spokane - 45 Rocky Clarendon Freeway"/>
    <n v="10"/>
  </r>
  <r>
    <n v="647"/>
    <s v="97af8e28-1922-45a8-b0f8-1e1b7632fe13"/>
    <s v="CHERYL GROSS"/>
    <s v="Cheryl"/>
    <s v="X"/>
    <s v="Gross"/>
    <x v="63"/>
    <n v="36"/>
    <s v="23 East Green Cowley Freeway"/>
    <s v="Detroit - 23 East Green Cowley Freeway"/>
    <n v="11"/>
  </r>
  <r>
    <n v="648"/>
    <s v="3a018724-a348-410e-bc67-c675baf0eaf8"/>
    <s v="JAMEY MC CARTHY"/>
    <s v="Jamey"/>
    <s v="Q"/>
    <s v="Mc Carthy"/>
    <x v="94"/>
    <n v="8"/>
    <s v="597 North Green First Road"/>
    <s v="Arlington - 597 North Green First Road"/>
    <n v="18"/>
  </r>
  <r>
    <n v="649"/>
    <s v="7d16cc25-e518-458e-aa90-162d3ef0868b"/>
    <s v="CARA PERKINS"/>
    <s v="Cara"/>
    <s v="D"/>
    <s v="Perkins"/>
    <x v="79"/>
    <n v="69"/>
    <s v="955 Green Oak Avenue"/>
    <s v="Oakland - 955 Green Oak Avenue"/>
    <n v="13"/>
  </r>
  <r>
    <n v="650"/>
    <s v="759baa12-213c-4936-8cda-b95c8c8420e7"/>
    <s v="CLIFTON FARRELL"/>
    <s v="Clifton"/>
    <s v="V"/>
    <s v="Farrell"/>
    <x v="70"/>
    <n v="50"/>
    <s v="401 White Oak Street"/>
    <s v="Cincinnati - 401 White Oak Street"/>
    <n v="11"/>
  </r>
  <r>
    <n v="651"/>
    <s v="086a7fb0-d264-49f2-a5ca-4b56b5a86caa"/>
    <s v="JOANNE PATRICK"/>
    <s v="Joanne"/>
    <s v="G"/>
    <s v="Patrick"/>
    <x v="68"/>
    <n v="70"/>
    <s v="97 Oak Freeway"/>
    <s v="Rochester - 97 Oak Freeway"/>
    <n v="7"/>
  </r>
  <r>
    <n v="652"/>
    <s v="76ba58aa-5e83-43f7-ad73-99051f9ee512"/>
    <s v="ISAAC BULLOCK"/>
    <s v="Isaac"/>
    <s v="T"/>
    <s v="Bullock"/>
    <x v="44"/>
    <n v="93"/>
    <s v="92 Second Street"/>
    <s v="Jersey - 92 Second Street"/>
    <n v="8"/>
  </r>
  <r>
    <n v="653"/>
    <s v="45766d75-9c07-40b6-af43-e31792cf38a5"/>
    <s v="SALVATORE THOMAS"/>
    <s v="Salvatore"/>
    <s v="O"/>
    <s v="Thomas"/>
    <x v="68"/>
    <n v="70"/>
    <s v="438 Oak Boulevard"/>
    <s v="Rochester - 438 Oak Boulevard"/>
    <n v="12"/>
  </r>
  <r>
    <n v="654"/>
    <s v="010cfe3b-6c6a-45a6-870f-139f78abaa75"/>
    <s v="EDWARD COOK"/>
    <s v="Edward"/>
    <s v="N"/>
    <s v="Cook"/>
    <x v="6"/>
    <n v="2"/>
    <s v="25 North White Nobel Drive"/>
    <s v="Buffalo - 25 North White Nobel Drive"/>
    <n v="19"/>
  </r>
  <r>
    <n v="655"/>
    <s v="7734900b-ac61-4d54-b0fc-e44239ebfe1c"/>
    <s v="RANDI STEIN"/>
    <s v="Randi"/>
    <s v="Q"/>
    <s v="Stein"/>
    <x v="78"/>
    <n v="68"/>
    <s v="566 Hague Street"/>
    <s v="Anchorage - 566 Hague Street"/>
    <n v="13"/>
  </r>
  <r>
    <n v="656"/>
    <s v="37b6cc04-9fec-4f07-92e1-41bc381caa6b"/>
    <s v="GLEN DILLON"/>
    <s v="Glen"/>
    <s v="S"/>
    <s v="Dillon"/>
    <x v="61"/>
    <n v="32"/>
    <s v="29 Hague Freeway"/>
    <s v="Jackson - 29 Hague Freeway"/>
    <n v="18"/>
  </r>
  <r>
    <n v="657"/>
    <s v="4ef33bc6-c148-4d06-9c79-7b5665d27432"/>
    <s v="SHELIA PARSONS"/>
    <s v="Shelia"/>
    <s v="A"/>
    <s v="Parsons"/>
    <x v="72"/>
    <n v="64"/>
    <s v="73 South Milton Drive"/>
    <s v="Raleigh - 73 South Milton Drive"/>
    <n v="16"/>
  </r>
  <r>
    <n v="658"/>
    <s v="d590af5d-9519-453b-90d3-b4685d900849"/>
    <s v="LAURIE CROSBY"/>
    <s v="Laurie"/>
    <s v="U"/>
    <s v="Crosby"/>
    <x v="29"/>
    <n v="4"/>
    <s v="178 Second Parkway"/>
    <s v="Fremont - 178 Second Parkway"/>
    <n v="14"/>
  </r>
  <r>
    <n v="659"/>
    <s v="917e5878-d896-4f4f-aac0-9a3e62767401"/>
    <s v="TELLY BRENNAN"/>
    <s v="Telly"/>
    <s v="O"/>
    <s v="Brennan"/>
    <x v="84"/>
    <n v="54"/>
    <s v="61 West Hague Street"/>
    <s v="Albuquerque - 61 West Hague Street"/>
    <n v="8"/>
  </r>
  <r>
    <n v="660"/>
    <s v="6f13fd1d-c8e9-4792-bb73-b12021a20d99"/>
    <s v="DOMINICK MC GEE"/>
    <s v="Dominick"/>
    <s v="C"/>
    <s v="Mc Gee"/>
    <x v="31"/>
    <n v="58"/>
    <s v="411 South White Milton Boulevard"/>
    <s v="Columbus - 411 South White Milton Boulevard"/>
    <n v="15"/>
  </r>
  <r>
    <n v="661"/>
    <s v="8936b5a2-699d-4958-9edf-869e365ae8da"/>
    <s v="ROBBIE FLEMING"/>
    <s v="Robbie"/>
    <s v="U"/>
    <s v="Fleming"/>
    <x v="73"/>
    <n v="89"/>
    <s v="27 First Street"/>
    <s v="St. Paul - 27 First Street"/>
    <n v="5"/>
  </r>
  <r>
    <n v="662"/>
    <s v="3066166c-f0e8-44d4-a16e-178233845625"/>
    <s v="STEFANIE CAMACHO"/>
    <s v="Stefanie"/>
    <s v="P"/>
    <s v="Camacho"/>
    <x v="5"/>
    <n v="66"/>
    <s v="14 First St."/>
    <s v="Shreveport - 14 First St."/>
    <n v="7"/>
  </r>
  <r>
    <n v="663"/>
    <s v="755d6a29-7730-48ab-ab9c-e79b90048f60"/>
    <s v="OLIVIA COMBS"/>
    <s v="Olivia"/>
    <s v="W"/>
    <s v="Combs"/>
    <x v="53"/>
    <n v="53"/>
    <s v="58 Oak Parkway"/>
    <s v="Las Vegas - 58 Oak Parkway"/>
    <n v="15"/>
  </r>
  <r>
    <n v="664"/>
    <s v="569dee0e-cf23-45e7-88a7-806eb2207d70"/>
    <s v="RONDA MC INTYRE"/>
    <s v="Ronda"/>
    <s v="Q"/>
    <s v="Mc Intyre"/>
    <x v="45"/>
    <n v="72"/>
    <s v="33 Milton Drive"/>
    <s v="Honolulu - 33 Milton Drive"/>
    <n v="11"/>
  </r>
  <r>
    <n v="665"/>
    <s v="fa03b39a-d4cc-4840-8d7a-3115161628ef"/>
    <s v="SHERYL BOOKER"/>
    <s v="Sheryl"/>
    <s v="H"/>
    <s v="Booker"/>
    <x v="63"/>
    <n v="36"/>
    <s v="94 Green Old St."/>
    <s v="Detroit - 94 Green Old St."/>
    <n v="9"/>
  </r>
  <r>
    <n v="666"/>
    <s v="83acf393-ddcb-470a-8fd4-e12cc8ce93c7"/>
    <s v="DERRICK ODOM"/>
    <s v="Derrick"/>
    <s v="Z"/>
    <s v="Odom"/>
    <x v="56"/>
    <n v="67"/>
    <s v="136 Fabien Street"/>
    <s v="Corpus Christi - 136 Fabien Street"/>
    <n v="8"/>
  </r>
  <r>
    <n v="667"/>
    <s v="c3bfe9d1-e562-4a79-8609-43fcc27ae678"/>
    <s v="JANA STANTON"/>
    <s v="Jana"/>
    <s v="S"/>
    <s v="Stanton"/>
    <x v="87"/>
    <n v="90"/>
    <s v="48 Green Clarendon Avenue"/>
    <s v="Grand Rapids - 48 Green Clarendon Avenue"/>
    <n v="17"/>
  </r>
  <r>
    <n v="668"/>
    <s v="9a1fd5a0-7ec8-40bf-a1fa-91e2db34483d"/>
    <s v="KERRIE HARVEY"/>
    <s v="Kerrie"/>
    <s v="P"/>
    <s v="Harvey"/>
    <x v="40"/>
    <n v="59"/>
    <s v="55 Rocky Old Road"/>
    <s v="Kansas - 55 Rocky Old Road"/>
    <n v="10"/>
  </r>
  <r>
    <n v="669"/>
    <s v="b9438fc6-35b7-4559-a3d1-40a846db4edb"/>
    <s v="ESTEBAN CAIN"/>
    <s v="Esteban"/>
    <s v="U"/>
    <s v="Cain"/>
    <x v="40"/>
    <n v="59"/>
    <s v="115 Green Nobel Way"/>
    <s v="Kansas - 115 Green Nobel Way"/>
    <n v="11"/>
  </r>
  <r>
    <n v="670"/>
    <s v="5d969c02-26ac-4a97-9204-a9a683dc631e"/>
    <s v="RUBY GRANT"/>
    <s v="Ruby"/>
    <s v="G"/>
    <s v="Grant"/>
    <x v="36"/>
    <n v="92"/>
    <s v="45 Rocky First Parkway"/>
    <s v="Hialeah - 45 Rocky First Parkway"/>
    <n v="4"/>
  </r>
  <r>
    <n v="671"/>
    <s v="1ecb0548-9e33-49f6-a896-dd242340f577"/>
    <s v="MELVIN VARGAS"/>
    <s v="Melvin"/>
    <s v="NULL"/>
    <s v="Vargas"/>
    <x v="12"/>
    <n v="81"/>
    <s v="16 Green Old Freeway"/>
    <s v="Sacramento - 16 Green Old Freeway"/>
    <n v="10"/>
  </r>
  <r>
    <n v="672"/>
    <s v="7d9d6b7a-c2f9-4781-9d99-8eef7b924af1"/>
    <s v="JEFF GENTRY"/>
    <s v="Jeff"/>
    <s v="T"/>
    <s v="Gentry"/>
    <x v="10"/>
    <n v="63"/>
    <s v="79 East Old Street"/>
    <s v="Tulsa - 79 East Old Street"/>
    <n v="12"/>
  </r>
  <r>
    <n v="673"/>
    <s v="2e2cfc8c-2081-4237-bc97-451c714418c0"/>
    <s v="BRYCE ROBINSON"/>
    <s v="Bryce"/>
    <s v="D"/>
    <s v="Robinson"/>
    <x v="48"/>
    <n v="51"/>
    <s v="74 Oak Blvd."/>
    <s v="Portland - 74 Oak Blvd."/>
    <n v="4"/>
  </r>
  <r>
    <n v="674"/>
    <s v="04155118-1276-4756-b096-5b47e809e2c6"/>
    <s v="SHERRY MOLINA"/>
    <s v="Sherry"/>
    <s v="G"/>
    <s v="Molina"/>
    <x v="57"/>
    <n v="34"/>
    <s v="440 North Rocky First Way"/>
    <s v="Fort Wayne - 440 North Rocky First Way"/>
    <n v="19"/>
  </r>
  <r>
    <n v="675"/>
    <s v="2e0b7881-092e-4b60-a021-a531629e8a2b"/>
    <s v="JUANITA CASTILLO"/>
    <s v="Juanita"/>
    <s v="C"/>
    <s v="Castillo"/>
    <x v="65"/>
    <n v="48"/>
    <s v="918 North Rocky Nobel Freeway"/>
    <s v="Long Beach - 918 North Rocky Nobel Freeway"/>
    <n v="11"/>
  </r>
  <r>
    <n v="676"/>
    <s v="95b2c683-ee7e-4639-b8a6-4aa4c8af8878"/>
    <s v="SALVATORE BURGESS"/>
    <s v="Salvatore"/>
    <s v="C"/>
    <s v="Burgess"/>
    <x v="63"/>
    <n v="36"/>
    <s v="87 Hague Freeway"/>
    <s v="Detroit - 87 Hague Freeway"/>
    <n v="4"/>
  </r>
  <r>
    <n v="677"/>
    <s v="25f260e1-dafa-41d9-9a2a-1c1e6aabc02b"/>
    <s v="MARISSA SHEPPARD"/>
    <s v="Marissa"/>
    <s v="E"/>
    <s v="Sheppard"/>
    <x v="4"/>
    <n v="18"/>
    <s v="348 Green Fabien Parkway"/>
    <s v="Little Rock - 348 Green Fabien Parkway"/>
    <n v="18"/>
  </r>
  <r>
    <n v="678"/>
    <s v="175bd71d-cd7a-486a-a442-08e8b8ba0b6e"/>
    <s v="KEITH BENJAMIN"/>
    <s v="Keith"/>
    <s v="D"/>
    <s v="Benjamin"/>
    <x v="33"/>
    <n v="10"/>
    <s v="82 White Old Avenue"/>
    <s v="Toledo - 82 White Old Avenue"/>
    <n v="8"/>
  </r>
  <r>
    <n v="679"/>
    <s v="644a3dfa-95bc-4f88-bac7-2bea4583efdb"/>
    <s v="KELLEY MC BRIDE"/>
    <s v="Kelley"/>
    <s v="J"/>
    <s v="Mc Bride"/>
    <x v="89"/>
    <n v="56"/>
    <s v="146 East New Drive"/>
    <s v="Stockton - 146 East New Drive"/>
    <n v="11"/>
  </r>
  <r>
    <n v="680"/>
    <s v="fd79fb14-3488-4c3a-822f-7fbc8ceae0ad"/>
    <s v="DANTE MCKENZIE"/>
    <s v="Dante"/>
    <s v="O"/>
    <s v="Mckenzie"/>
    <x v="39"/>
    <n v="1"/>
    <s v="87 Clarendon Way"/>
    <s v="Dayton - 87 Clarendon Way"/>
    <n v="17"/>
  </r>
  <r>
    <n v="681"/>
    <s v="457a0061-7498-433b-86aa-2ec954b70428"/>
    <s v="NORMA FLOWERS"/>
    <s v="Norma"/>
    <s v="D"/>
    <s v="Flowers"/>
    <x v="61"/>
    <n v="32"/>
    <s v="947 Old Parkway"/>
    <s v="Jackson - 947 Old Parkway"/>
    <n v="13"/>
  </r>
  <r>
    <n v="682"/>
    <s v="41ddfe39-4789-45c1-8339-58900d8cd6d5"/>
    <s v="PERRY BALDWIN"/>
    <s v="Perry"/>
    <s v="H"/>
    <s v="Baldwin"/>
    <x v="39"/>
    <n v="1"/>
    <s v="89 Clarendon Avenue"/>
    <s v="Dayton - 89 Clarendon Avenue"/>
    <n v="19"/>
  </r>
  <r>
    <n v="683"/>
    <s v="0424b1e6-87e7-4e0a-bc2a-c3a1c1d71c10"/>
    <s v="BRENDAN ZIMMERMAN"/>
    <s v="Brendan"/>
    <s v="L"/>
    <s v="Zimmerman"/>
    <x v="88"/>
    <n v="20"/>
    <s v="79 Nobel Street"/>
    <s v="El Paso - 79 Nobel Street"/>
    <n v="6"/>
  </r>
  <r>
    <n v="684"/>
    <s v="ff39e534-178d-4311-b88b-510d270d4be1"/>
    <s v="JODIE PHAM"/>
    <s v="Jodie"/>
    <s v="X"/>
    <s v="Pham"/>
    <x v="88"/>
    <n v="20"/>
    <s v="81 Oak Way"/>
    <s v="El Paso - 81 Oak Way"/>
    <n v="14"/>
  </r>
  <r>
    <n v="685"/>
    <s v="e45f3036-e684-4db6-acdd-f9f5ec0c33ef"/>
    <s v="CHARLOTTE PAYNE"/>
    <s v="Charlotte"/>
    <s v="F"/>
    <s v="Payne"/>
    <x v="27"/>
    <n v="30"/>
    <s v="939 White Hague Road"/>
    <s v="Philadelphia - 939 White Hague Road"/>
    <n v="14"/>
  </r>
  <r>
    <n v="686"/>
    <s v="a7760f3a-c23e-4e30-b31c-e60ea6903604"/>
    <s v="NAKIA FREY"/>
    <s v="Nakia"/>
    <s v="S"/>
    <s v="Frey"/>
    <x v="14"/>
    <n v="85"/>
    <s v="41 South Oak Freeway"/>
    <s v="St. Petersburg - 41 South Oak Freeway"/>
    <n v="18"/>
  </r>
  <r>
    <n v="687"/>
    <s v="e67a89a1-b9ce-481f-bf87-cb93fb5fd8c8"/>
    <s v="BOBBIE HESTER"/>
    <s v="Bobbie"/>
    <s v="F"/>
    <s v="Hester"/>
    <x v="43"/>
    <n v="83"/>
    <s v="320 Green New Blvd."/>
    <s v="Aurora - 320 Green New Blvd."/>
    <n v="4"/>
  </r>
  <r>
    <n v="688"/>
    <s v="1318ce1f-2d44-42be-9733-a70c4c9b9250"/>
    <s v="COLBY MATHIS"/>
    <s v="Colby"/>
    <s v="X"/>
    <s v="Mathis"/>
    <x v="91"/>
    <n v="40"/>
    <s v="20 Nobel Boulevard"/>
    <s v="Cleveland - 20 Nobel Boulevard"/>
    <n v="12"/>
  </r>
  <r>
    <n v="689"/>
    <s v="b16b3366-eb9a-4fa1-a8cc-4c58d6bc4ad1"/>
    <s v="COURTNEY COCHRAN"/>
    <s v="Courtney"/>
    <s v="L"/>
    <s v="Cochran"/>
    <x v="55"/>
    <n v="91"/>
    <s v="38 Clarendon St."/>
    <s v="Jacksonville - 38 Clarendon St."/>
    <n v="9"/>
  </r>
  <r>
    <n v="690"/>
    <s v="b0e71141-a476-469f-83af-80d2f03967a0"/>
    <s v="LLOYD NELSON"/>
    <s v="Lloyd"/>
    <s v="K"/>
    <s v="Nelson"/>
    <x v="14"/>
    <n v="85"/>
    <s v="662 Clarendon Drive"/>
    <s v="St. Petersburg - 662 Clarendon Drive"/>
    <n v="8"/>
  </r>
  <r>
    <n v="691"/>
    <s v="2bca0737-cf6d-4301-9090-527beee56bb5"/>
    <s v="NATALIE WILKERSON"/>
    <s v="Natalie"/>
    <s v="R"/>
    <s v="Wilkerson"/>
    <x v="48"/>
    <n v="51"/>
    <s v="41 South New Street"/>
    <s v="Portland - 41 South New Street"/>
    <n v="15"/>
  </r>
  <r>
    <n v="692"/>
    <s v="682e0f40-67fa-4788-94a0-85b65e94c998"/>
    <s v="TOM MOSS"/>
    <s v="Tom"/>
    <s v="L"/>
    <s v="Moss"/>
    <x v="78"/>
    <n v="68"/>
    <s v="780 Rocky Old Drive"/>
    <s v="Anchorage - 780 Rocky Old Drive"/>
    <n v="10"/>
  </r>
  <r>
    <n v="693"/>
    <s v="4c75ba96-b46b-40d9-8b96-e16a7a655277"/>
    <s v="NICHOLE HORNE"/>
    <s v="Nichole"/>
    <s v="J"/>
    <s v="Horne"/>
    <x v="80"/>
    <n v="95"/>
    <s v="565 Clarendon Road"/>
    <s v="Garland - 565 Clarendon Road"/>
    <n v="13"/>
  </r>
  <r>
    <n v="694"/>
    <s v="da9d9e65-1998-481d-8fae-d3e45a1fc12f"/>
    <s v="DIANA CROSBY"/>
    <s v="Diana"/>
    <s v="T"/>
    <s v="Crosby"/>
    <x v="67"/>
    <n v="88"/>
    <s v="395 Hague Drive"/>
    <s v="Seattle - 395 Hague Drive"/>
    <n v="5"/>
  </r>
  <r>
    <n v="695"/>
    <s v="9673a4b6-94ae-4a92-b28e-37976dba5649"/>
    <s v="CASEY COMBS"/>
    <s v="Casey"/>
    <s v="Q"/>
    <s v="Combs"/>
    <x v="81"/>
    <n v="9"/>
    <s v="325 Oak St."/>
    <s v="Atlanta - 325 Oak St."/>
    <n v="5"/>
  </r>
  <r>
    <n v="696"/>
    <s v="beb96977-fedd-43a3-9809-69db5cbf2d58"/>
    <s v="JAMI PETERSON"/>
    <s v="Jami"/>
    <s v="N"/>
    <s v="Peterson"/>
    <x v="16"/>
    <n v="82"/>
    <s v="116 Hague Blvd."/>
    <s v="Charlotte - 116 Hague Blvd."/>
    <n v="13"/>
  </r>
  <r>
    <n v="697"/>
    <s v="18d9d0e7-dc21-4104-aae1-4d9ae258d4f4"/>
    <s v="KENNETH HENSLEY"/>
    <s v="Kenneth"/>
    <s v="W"/>
    <s v="Hensley"/>
    <x v="95"/>
    <n v="42"/>
    <s v="79 Milton Drive"/>
    <s v="Denver - 79 Milton Drive"/>
    <n v="9"/>
  </r>
  <r>
    <n v="698"/>
    <s v="15801ba3-58db-4f9b-8302-a7fc9f6dbfbb"/>
    <s v="ABRAHAM BOWMAN"/>
    <s v="Abraham"/>
    <s v="Z"/>
    <s v="Bowman"/>
    <x v="59"/>
    <n v="21"/>
    <s v="77 White Old Street"/>
    <s v="Milwaukee - 77 White Old Street"/>
    <n v="14"/>
  </r>
  <r>
    <n v="699"/>
    <s v="e18181d0-52a5-4870-af45-17aac1556ab6"/>
    <s v="ETHAN PITTS"/>
    <s v="Ethan"/>
    <s v="N"/>
    <s v="Pitts"/>
    <x v="42"/>
    <n v="12"/>
    <s v="59 Fabien Blvd."/>
    <s v="Tacoma - 59 Fabien Blvd."/>
    <n v="10"/>
  </r>
  <r>
    <n v="700"/>
    <s v="925e30cc-50c3-4976-b644-671722a37fd1"/>
    <s v="BRETT CHAPMAN"/>
    <s v="Brett"/>
    <s v="O"/>
    <s v="Chapman"/>
    <x v="7"/>
    <n v="44"/>
    <s v="39 Green First Drive"/>
    <s v="Memphis - 39 Green First Drive"/>
    <n v="13"/>
  </r>
  <r>
    <n v="701"/>
    <s v="bfdb0b8e-efd0-4f72-9ea2-2a89e6a14432"/>
    <s v="VICKI HANCOCK"/>
    <s v="Vicki"/>
    <s v="R"/>
    <s v="Hancock"/>
    <x v="34"/>
    <n v="17"/>
    <s v="894 Green Old Drive"/>
    <s v="St. Louis - 894 Green Old Drive"/>
    <n v="17"/>
  </r>
  <r>
    <n v="702"/>
    <s v="38cb17c3-b9ef-4cd1-94a5-91bd42c75173"/>
    <s v="DARIN FREEMAN"/>
    <s v="Darin"/>
    <s v="N"/>
    <s v="Freeman"/>
    <x v="25"/>
    <n v="74"/>
    <s v="86 Clarendon Boulevard"/>
    <s v="Tampa - 86 Clarendon Boulevard"/>
    <n v="19"/>
  </r>
  <r>
    <n v="703"/>
    <s v="6c3a027a-aaef-4578-bdd2-40846c2e9535"/>
    <s v="FAITH VALENTINE"/>
    <s v="Faith"/>
    <s v="I"/>
    <s v="Valentine"/>
    <x v="69"/>
    <n v="46"/>
    <s v="234 Hague Way"/>
    <s v="New York - 234 Hague Way"/>
    <n v="5"/>
  </r>
  <r>
    <n v="704"/>
    <s v="64acce22-8d82-4729-9e1b-3d1595080937"/>
    <s v="SUMMER LOPEZ"/>
    <s v="Summer"/>
    <s v="V"/>
    <s v="Lopez"/>
    <x v="60"/>
    <n v="73"/>
    <s v="110 Oak St."/>
    <s v="Santa Ana - 110 Oak St."/>
    <n v="17"/>
  </r>
  <r>
    <n v="705"/>
    <s v="7e56628e-bdf3-44c4-8019-634ef8e7e061"/>
    <s v="FRANKIE BARBER"/>
    <s v="Frankie"/>
    <s v="X"/>
    <s v="Barber"/>
    <x v="5"/>
    <n v="66"/>
    <s v="849 Fabien Parkway"/>
    <s v="Shreveport - 849 Fabien Parkway"/>
    <n v="10"/>
  </r>
  <r>
    <n v="706"/>
    <s v="ed756973-194c-4295-9f3c-826b124f338c"/>
    <s v="MARY FROST"/>
    <s v="Mary"/>
    <s v="B"/>
    <s v="Frost"/>
    <x v="0"/>
    <n v="7"/>
    <s v="72 East First Road"/>
    <s v="Riverside - 72 East First Road"/>
    <n v="10"/>
  </r>
  <r>
    <n v="707"/>
    <s v="634bef82-7071-4408-b905-ffd3914b034a"/>
    <s v="ALEXANDER JACOBSON"/>
    <s v="Alexander"/>
    <s v="C"/>
    <s v="Jacobson"/>
    <x v="95"/>
    <n v="42"/>
    <s v="728 West White Clarendon Parkway"/>
    <s v="Denver - 728 West White Clarendon Parkway"/>
    <n v="14"/>
  </r>
  <r>
    <n v="708"/>
    <s v="6b4a136d-d1f3-41cc-ad9c-c5ec2d824812"/>
    <s v="LORI YORK"/>
    <s v="Lori"/>
    <s v="N"/>
    <s v="York"/>
    <x v="71"/>
    <n v="37"/>
    <s v="25 White Cowley Way"/>
    <s v="Fresno - 25 White Cowley Way"/>
    <n v="18"/>
  </r>
  <r>
    <n v="709"/>
    <s v="b48fca4f-48b2-4b4d-ac90-587035387f54"/>
    <s v="LANCE ROWLAND"/>
    <s v="Lance"/>
    <s v="L"/>
    <s v="Rowland"/>
    <x v="70"/>
    <n v="50"/>
    <s v="57 Green Old Road"/>
    <s v="Cincinnati - 57 Green Old Road"/>
    <n v="11"/>
  </r>
  <r>
    <n v="710"/>
    <s v="762eb24e-0465-42af-a056-bf12d3d4b1e7"/>
    <s v="ANGELINA GREGORY"/>
    <s v="Angelina"/>
    <s v="K"/>
    <s v="Gregory"/>
    <x v="77"/>
    <n v="33"/>
    <s v="702 Clarendon Boulevard"/>
    <s v="Minneapolis - 702 Clarendon Boulevard"/>
    <n v="13"/>
  </r>
  <r>
    <n v="711"/>
    <s v="342ddaef-be21-472c-b516-c177d689c590"/>
    <s v="EVA MELENDEZ"/>
    <s v="Eva"/>
    <s v="M"/>
    <s v="Melendez"/>
    <x v="58"/>
    <n v="15"/>
    <s v="11 New Blvd."/>
    <s v="Colorado - 11 New Blvd."/>
    <n v="9"/>
  </r>
  <r>
    <n v="712"/>
    <s v="cffec936-6794-4aac-97d5-b6049e96ef1d"/>
    <s v="ALYSSA BRADFORD"/>
    <s v="Alyssa"/>
    <s v="P"/>
    <s v="Bradford"/>
    <x v="22"/>
    <n v="55"/>
    <s v="100 Second Boulevard"/>
    <s v="Houston - 100 Second Boulevard"/>
    <n v="7"/>
  </r>
  <r>
    <n v="713"/>
    <s v="0aea89fe-f14f-4ff5-b9c7-18c481491582"/>
    <s v="JESS SHELTON"/>
    <s v="Jess"/>
    <s v="R"/>
    <s v="Shelton"/>
    <x v="93"/>
    <n v="45"/>
    <s v="88 Milton Parkway"/>
    <s v="Dallas - 88 Milton Parkway"/>
    <n v="4"/>
  </r>
  <r>
    <n v="714"/>
    <s v="7fad430a-b4f1-41a3-9629-106c09a77a58"/>
    <s v="FRANCES BARNES"/>
    <s v="Frances"/>
    <s v="F"/>
    <s v="Barnes"/>
    <x v="84"/>
    <n v="54"/>
    <s v="54 South Second Road"/>
    <s v="Albuquerque - 54 South Second Road"/>
    <n v="15"/>
  </r>
  <r>
    <n v="715"/>
    <s v="96d870be-0f53-4f80-b844-5b6764486b6d"/>
    <s v="JANELLE TAPIA"/>
    <s v="Janelle"/>
    <s v="L"/>
    <s v="Tapia"/>
    <x v="64"/>
    <n v="27"/>
    <s v="968 New St."/>
    <s v="Mesa - 968 New St."/>
    <n v="12"/>
  </r>
  <r>
    <n v="716"/>
    <s v="35f5cb54-b73f-45e8-ad81-84de3384f909"/>
    <s v="ALLAN BENITEZ"/>
    <s v="Allan"/>
    <s v="U"/>
    <s v="Benitez"/>
    <x v="73"/>
    <n v="89"/>
    <s v="505 Oak Blvd."/>
    <s v="St. Paul - 505 Oak Blvd."/>
    <n v="8"/>
  </r>
  <r>
    <n v="717"/>
    <s v="482cc91c-1081-41b0-b5b0-b5863f7f36f1"/>
    <s v="BRYCE SANTOS"/>
    <s v="Bryce"/>
    <s v="J"/>
    <s v="Santos"/>
    <x v="69"/>
    <n v="46"/>
    <s v="961 Rocky First Boulevard"/>
    <s v="New York - 961 Rocky First Boulevard"/>
    <n v="13"/>
  </r>
  <r>
    <n v="718"/>
    <s v="eacd6ae4-c2be-4a94-9353-ef0f64a4ac7a"/>
    <s v="MIA COX"/>
    <s v="Mia"/>
    <s v="R"/>
    <s v="Cox"/>
    <x v="77"/>
    <n v="33"/>
    <s v="996 South White Hague St."/>
    <s v="Minneapolis - 996 South White Hague St."/>
    <n v="12"/>
  </r>
  <r>
    <n v="719"/>
    <s v="ab432eec-6b2f-4a57-b2c5-6afe978eeefc"/>
    <s v="AMY WHITAKER"/>
    <s v="Amy"/>
    <s v="R"/>
    <s v="Whitaker"/>
    <x v="28"/>
    <n v="43"/>
    <s v="563 North Green First Boulevard"/>
    <s v="Glendale - 563 North Green First Boulevard"/>
    <n v="8"/>
  </r>
  <r>
    <n v="720"/>
    <s v="fc273b04-c9f9-4163-b9bb-69e0dbc4e365"/>
    <s v="JODY WERNER"/>
    <s v="Jody"/>
    <s v="X"/>
    <s v="Werner"/>
    <x v="65"/>
    <n v="48"/>
    <s v="258 White Hague Street"/>
    <s v="Long Beach - 258 White Hague Street"/>
    <n v="19"/>
  </r>
  <r>
    <n v="721"/>
    <s v="d738620c-2d88-489e-9e03-b548e7ac0d89"/>
    <s v="MARGARET KING"/>
    <s v="Margaret"/>
    <s v="C"/>
    <s v="King"/>
    <x v="11"/>
    <n v="80"/>
    <s v="24 White Hague Boulevard"/>
    <s v="New Orleans - 24 White Hague Boulevard"/>
    <n v="4"/>
  </r>
  <r>
    <n v="722"/>
    <s v="a753037b-5b07-49f0-ae35-995764fbcedc"/>
    <s v="MARIO JENNINGS"/>
    <s v="Mario"/>
    <s v="C"/>
    <s v="Jennings"/>
    <x v="48"/>
    <n v="51"/>
    <s v="619 Green Fabien Way"/>
    <s v="Portland - 619 Green Fabien Way"/>
    <n v="6"/>
  </r>
  <r>
    <n v="723"/>
    <s v="091ce6b0-b3fd-4c8a-88c8-42764ab77d0d"/>
    <s v="TRACIE LOZANO"/>
    <s v="Tracie"/>
    <s v="H"/>
    <s v="Lozano"/>
    <x v="62"/>
    <n v="65"/>
    <s v="38 North Green Oak Blvd."/>
    <s v="Baltimore - 38 North Green Oak Blvd."/>
    <n v="7"/>
  </r>
  <r>
    <n v="724"/>
    <s v="4badee81-6f4d-40b0-806b-f983d533632b"/>
    <s v="VIRGINIA CLARKE"/>
    <s v="Virginia"/>
    <s v="E"/>
    <s v="Clarke"/>
    <x v="68"/>
    <n v="70"/>
    <s v="984 East Green Nobel Freeway"/>
    <s v="Rochester - 984 East Green Nobel Freeway"/>
    <n v="5"/>
  </r>
  <r>
    <n v="725"/>
    <s v="544b2478-6e77-42bf-afa6-5b0800c0f552"/>
    <s v="CYNTHIA BRIGGS"/>
    <s v="Cynthia"/>
    <s v="D"/>
    <s v="Briggs"/>
    <x v="20"/>
    <n v="41"/>
    <s v="46 Rocky New Freeway"/>
    <s v="Bakersfield - 46 Rocky New Freeway"/>
    <n v="6"/>
  </r>
  <r>
    <n v="726"/>
    <s v="fb3a5827-acd6-41e0-a604-0a363aef37e1"/>
    <s v="TERRI ARROYO"/>
    <s v="Terri"/>
    <s v="U"/>
    <s v="Arroyo"/>
    <x v="15"/>
    <n v="13"/>
    <s v="698 White Old St."/>
    <s v="Akron - 698 White Old St."/>
    <n v="8"/>
  </r>
  <r>
    <n v="727"/>
    <s v="c89870c6-c2da-4ae3-b2fe-8c9aca500bf0"/>
    <s v="DONALD HALEY"/>
    <s v="Donald"/>
    <s v="K"/>
    <s v="Haley"/>
    <x v="72"/>
    <n v="64"/>
    <s v="28 Green Nobel Parkway"/>
    <s v="Raleigh - 28 Green Nobel Parkway"/>
    <n v="5"/>
  </r>
  <r>
    <n v="728"/>
    <s v="48ac7cb4-ccb9-4bf0-9c4a-cff078780c1e"/>
    <s v="PATRICIA WILLIS"/>
    <s v="Patricia"/>
    <s v="J"/>
    <s v="Willis"/>
    <x v="40"/>
    <n v="59"/>
    <s v="22 South Clarendon Parkway"/>
    <s v="Kansas - 22 South Clarendon Parkway"/>
    <n v="17"/>
  </r>
  <r>
    <n v="729"/>
    <s v="3e4fc6c7-0024-4219-99de-65f9649c8b90"/>
    <s v="SHAUN CRANE"/>
    <s v="Shaun"/>
    <s v="P"/>
    <s v="Crane"/>
    <x v="32"/>
    <n v="26"/>
    <s v="81 Old St."/>
    <s v="Des Moines - 81 Old St."/>
    <n v="13"/>
  </r>
  <r>
    <n v="730"/>
    <s v="3d74ab08-d0c1-4544-9df6-213e99097620"/>
    <s v="MARGARET DIAZ"/>
    <s v="Margaret"/>
    <s v="P"/>
    <s v="Diaz"/>
    <x v="10"/>
    <n v="63"/>
    <s v="76 Hague Blvd."/>
    <s v="Tulsa - 76 Hague Blvd."/>
    <n v="12"/>
  </r>
  <r>
    <n v="731"/>
    <s v="6d3136ae-8019-48c1-96c0-70a1b4d78b25"/>
    <s v="DERICK VELAZQUEZ"/>
    <s v="Derick"/>
    <s v="G"/>
    <s v="Velazquez"/>
    <x v="87"/>
    <n v="90"/>
    <s v="72 Green Cowley Blvd."/>
    <s v="Grand Rapids - 72 Green Cowley Blvd."/>
    <n v="8"/>
  </r>
  <r>
    <n v="732"/>
    <s v="719e9089-79b6-41ce-813a-282b157d9e13"/>
    <s v="RUDY ATKINS"/>
    <s v="Rudy"/>
    <s v="E"/>
    <s v="Atkins"/>
    <x v="37"/>
    <n v="94"/>
    <s v="60 North New Road"/>
    <s v="Yonkers - 60 North New Road"/>
    <n v="19"/>
  </r>
  <r>
    <n v="733"/>
    <s v="c161ea4a-9cce-4c24-a432-1b0481102e10"/>
    <s v="SHANNON HARPER"/>
    <s v="Shannon"/>
    <s v="P"/>
    <s v="Harper"/>
    <x v="37"/>
    <n v="94"/>
    <s v="442 Green Hague Street"/>
    <s v="Yonkers - 442 Green Hague Street"/>
    <n v="18"/>
  </r>
  <r>
    <n v="734"/>
    <s v="e9c3c256-aec1-49fe-aea6-0e44320bf9e5"/>
    <s v="KARA HOLLAND"/>
    <s v="Kara"/>
    <s v="U"/>
    <s v="Holland"/>
    <x v="42"/>
    <n v="12"/>
    <s v="10 North Second Street"/>
    <s v="Tacoma - 10 North Second Street"/>
    <n v="4"/>
  </r>
  <r>
    <n v="735"/>
    <s v="caffde2e-a595-462a-b3c0-e269c7c81711"/>
    <s v="SHIRLEY CANTRELL"/>
    <s v="Shirley"/>
    <s v="X"/>
    <s v="Cantrell"/>
    <x v="11"/>
    <n v="80"/>
    <s v="318 Nobel Street"/>
    <s v="New Orleans - 318 Nobel Street"/>
    <n v="5"/>
  </r>
  <r>
    <n v="736"/>
    <s v="09b3ee64-e71d-4e69-a295-dfe42be8d4b6"/>
    <s v="CYNTHIA CAMPOS"/>
    <s v="Cynthia"/>
    <s v="P"/>
    <s v="Campos"/>
    <x v="22"/>
    <n v="55"/>
    <s v="545 West Green Fabien Parkway"/>
    <s v="Houston - 545 West Green Fabien Parkway"/>
    <n v="17"/>
  </r>
  <r>
    <n v="737"/>
    <s v="1733d07e-627a-40ed-87a0-3559bdeb9f2d"/>
    <s v="JENIFER CARDENAS"/>
    <s v="Jenifer"/>
    <s v="Z"/>
    <s v="Cardenas"/>
    <x v="48"/>
    <n v="51"/>
    <s v="90 White First Way"/>
    <s v="Portland - 90 White First Way"/>
    <n v="9"/>
  </r>
  <r>
    <n v="738"/>
    <s v="fb688d6b-1f86-49bc-ad74-986ace78612f"/>
    <s v="JANICE SCHWARTZ"/>
    <s v="Janice"/>
    <s v="P"/>
    <s v="Schwartz"/>
    <x v="28"/>
    <n v="43"/>
    <s v="61 Green Clarendon Street"/>
    <s v="Glendale - 61 Green Clarendon Street"/>
    <n v="16"/>
  </r>
  <r>
    <n v="739"/>
    <s v="d00008f7-47ec-4d35-8d94-d431a69b94d8"/>
    <s v="CRISTINA BRYANT"/>
    <s v="Cristina"/>
    <s v="Z"/>
    <s v="Bryant"/>
    <x v="70"/>
    <n v="50"/>
    <s v="96 First Parkway"/>
    <s v="Cincinnati - 96 First Parkway"/>
    <n v="16"/>
  </r>
  <r>
    <n v="740"/>
    <s v="a8bd62d8-232d-469c-a0f9-e800d458d35d"/>
    <s v="ANDREW GOODMAN"/>
    <s v="Andrew"/>
    <s v="D"/>
    <s v="Goodman"/>
    <x v="74"/>
    <n v="23"/>
    <s v="72 Rocky Clarendon Drive"/>
    <s v="Anaheim - 72 Rocky Clarendon Drive"/>
    <n v="14"/>
  </r>
  <r>
    <n v="741"/>
    <s v="e26d5cb8-1589-4f44-b68f-b0aaf7b1d3ca"/>
    <s v="BRIDGET BREWER"/>
    <s v="Bridget"/>
    <s v="P"/>
    <s v="Brewer"/>
    <x v="28"/>
    <n v="43"/>
    <s v="950 Clarendon Way"/>
    <s v="Glendale - 950 Clarendon Way"/>
    <n v="9"/>
  </r>
  <r>
    <n v="742"/>
    <s v="d776c12f-7246-4309-b419-491119c6eb28"/>
    <s v="MATTHEW COHEN"/>
    <s v="Matthew"/>
    <s v="S"/>
    <s v="Cohen"/>
    <x v="24"/>
    <n v="47"/>
    <s v="21 Green New Drive"/>
    <s v="San Francisco - 21 Green New Drive"/>
    <n v="4"/>
  </r>
  <r>
    <n v="743"/>
    <s v="3ccc1e8d-e46b-4244-bb0d-92b175f8f605"/>
    <s v="MIA GILMORE"/>
    <s v="Mia"/>
    <s v="L"/>
    <s v="Gilmore"/>
    <x v="17"/>
    <n v="86"/>
    <s v="88 Rocky First Avenue"/>
    <s v="San Jose - 88 Rocky First Avenue"/>
    <n v="10"/>
  </r>
  <r>
    <n v="744"/>
    <s v="2d759a6e-a5e4-4ad0-ae09-fe5b8dfb560a"/>
    <s v="SHIRLEY CARROLL"/>
    <s v="Shirley"/>
    <s v="A"/>
    <s v="Carroll"/>
    <x v="31"/>
    <n v="58"/>
    <s v="166 White Old Boulevard"/>
    <s v="Columbus - 166 White Old Boulevard"/>
    <n v="11"/>
  </r>
  <r>
    <n v="745"/>
    <s v="e864e3f3-a61e-4c8e-898c-8bd20afc06a1"/>
    <s v="KARA ORTEGA"/>
    <s v="Kara"/>
    <s v="Y"/>
    <s v="Ortega"/>
    <x v="13"/>
    <n v="71"/>
    <s v="88 Cowley Drive"/>
    <s v="Phoenix - 88 Cowley Drive"/>
    <n v="5"/>
  </r>
  <r>
    <n v="746"/>
    <s v="e6170fb4-b1aa-45e9-b122-e6bac45977de"/>
    <s v="STEPHAN PRICE"/>
    <s v="Stephan"/>
    <s v="B"/>
    <s v="Price"/>
    <x v="44"/>
    <n v="93"/>
    <s v="524 Second Parkway"/>
    <s v="Jersey - 524 Second Parkway"/>
    <n v="15"/>
  </r>
  <r>
    <n v="747"/>
    <s v="a33f5856-ad9e-4e36-ae08-f4fb76d3f3ff"/>
    <s v="AARON WATSON"/>
    <s v="Aaron"/>
    <s v="U"/>
    <s v="Watson"/>
    <x v="3"/>
    <n v="24"/>
    <s v="14 North Rocky Fabien Parkway"/>
    <s v="Lincoln - 14 North Rocky Fabien Parkway"/>
    <n v="16"/>
  </r>
  <r>
    <n v="748"/>
    <s v="8d7ebcda-a491-41d2-9f6f-65f7e83309d0"/>
    <s v="LINDSEY FROST"/>
    <s v="Lindsey"/>
    <s v="D"/>
    <s v="Frost"/>
    <x v="95"/>
    <n v="42"/>
    <s v="835 Rocky Old St."/>
    <s v="Denver - 835 Rocky Old St."/>
    <n v="8"/>
  </r>
  <r>
    <n v="749"/>
    <s v="213010fa-2232-4a15-b167-e8223990bb8c"/>
    <s v="ANITRA FRITZ"/>
    <s v="Anitra"/>
    <s v="H"/>
    <s v="Fritz"/>
    <x v="21"/>
    <n v="62"/>
    <s v="642 South Green Old Drive"/>
    <s v="Mobile - 642 South Green Old Drive"/>
    <n v="18"/>
  </r>
  <r>
    <n v="750"/>
    <s v="fc69d57f-acd4-4199-8866-e185fb0e0942"/>
    <s v="FRANK VILLARREAL"/>
    <s v="Frank"/>
    <s v="W"/>
    <s v="Villarreal"/>
    <x v="23"/>
    <n v="16"/>
    <s v="113 Rocky Milton Parkway"/>
    <s v="Norfolk - 113 Rocky Milton Parkway"/>
    <n v="12"/>
  </r>
  <r>
    <n v="751"/>
    <s v="6769fe88-2cec-40b3-b89f-43012c170249"/>
    <s v="GABRIELLE HICKMAN"/>
    <s v="Gabrielle"/>
    <s v="E"/>
    <s v="Hickman"/>
    <x v="63"/>
    <n v="36"/>
    <s v="861 South White Hague Road"/>
    <s v="Detroit - 861 South White Hague Road"/>
    <n v="8"/>
  </r>
  <r>
    <n v="752"/>
    <s v="d4a5f01e-305e-4e48-b673-d192361d9883"/>
    <s v="LINDSEY WILCOX"/>
    <s v="Lindsey"/>
    <s v="E"/>
    <s v="Wilcox"/>
    <x v="33"/>
    <n v="10"/>
    <s v="73 Green Hague Street"/>
    <s v="Toledo - 73 Green Hague Street"/>
    <n v="5"/>
  </r>
  <r>
    <n v="753"/>
    <s v="f06eedaa-7adf-42fe-a462-00e308c164d9"/>
    <s v="CESAR VALENZUELA"/>
    <s v="Cesar"/>
    <s v="H"/>
    <s v="Valenzuela"/>
    <x v="25"/>
    <n v="74"/>
    <s v="36 New St."/>
    <s v="Tampa - 36 New St."/>
    <n v="8"/>
  </r>
  <r>
    <n v="754"/>
    <s v="715fdeb8-18c2-44c2-937f-2b284d03f20e"/>
    <s v="BLANCA SANTANA"/>
    <s v="Blanca"/>
    <s v="Q"/>
    <s v="Santana"/>
    <x v="52"/>
    <n v="61"/>
    <s v="246 Oak Drive"/>
    <s v="Miami - 246 Oak Drive"/>
    <n v="15"/>
  </r>
  <r>
    <n v="755"/>
    <s v="e09e66c5-5958-439a-b4b3-6c4151460d65"/>
    <s v="KRISTINE KELLEY"/>
    <s v="Kristine"/>
    <s v="M"/>
    <s v="Kelley"/>
    <x v="52"/>
    <n v="61"/>
    <s v="857 Oak Freeway"/>
    <s v="Miami - 857 Oak Freeway"/>
    <n v="12"/>
  </r>
  <r>
    <n v="756"/>
    <s v="62581186-5f68-4fd2-aca2-b2bdeaaffa9f"/>
    <s v="JULIO LAMBERT"/>
    <s v="Julio"/>
    <s v="P"/>
    <s v="Lambert"/>
    <x v="10"/>
    <n v="63"/>
    <s v="148 Fabien Avenue"/>
    <s v="Tulsa - 148 Fabien Avenue"/>
    <n v="16"/>
  </r>
  <r>
    <n v="757"/>
    <s v="3507a38f-69ff-4177-8ae4-a95b35ba6f91"/>
    <s v="TERRY BURGESS"/>
    <s v="Terry"/>
    <s v="F"/>
    <s v="Burgess"/>
    <x v="81"/>
    <n v="9"/>
    <s v="787 Old Way"/>
    <s v="Atlanta - 787 Old Way"/>
    <n v="18"/>
  </r>
  <r>
    <n v="758"/>
    <s v="e44e64b0-a974-4e62-a1eb-72d7d1b3cb6c"/>
    <s v="KATRINA DAWSON"/>
    <s v="Katrina"/>
    <s v="E"/>
    <s v="Dawson"/>
    <x v="45"/>
    <n v="72"/>
    <s v="756 North First Avenue"/>
    <s v="Honolulu - 756 North First Avenue"/>
    <n v="6"/>
  </r>
  <r>
    <n v="759"/>
    <s v="d277cd53-fda6-4be2-85df-c1837c49a2ab"/>
    <s v="KENT PHAM"/>
    <s v="Kent"/>
    <s v="S"/>
    <s v="Pham"/>
    <x v="61"/>
    <n v="32"/>
    <s v="184 West White Cowley St."/>
    <s v="Jackson - 184 West White Cowley St."/>
    <n v="5"/>
  </r>
  <r>
    <n v="760"/>
    <s v="fdfa6769-c97c-44f3-b936-54c6ca14aa81"/>
    <s v="ELI WILCOX"/>
    <s v="Eli"/>
    <s v="D"/>
    <s v="Wilcox"/>
    <x v="84"/>
    <n v="54"/>
    <s v="90 East Milton Freeway"/>
    <s v="Albuquerque - 90 East Milton Freeway"/>
    <n v="13"/>
  </r>
  <r>
    <n v="761"/>
    <s v="fc05eaae-21f9-4629-9cc2-99b181c4b628"/>
    <s v="TIMOTHY MADDOX"/>
    <s v="Timothy"/>
    <s v="R"/>
    <s v="Maddox"/>
    <x v="91"/>
    <n v="40"/>
    <s v="33 Old Parkway"/>
    <s v="Cleveland - 33 Old Parkway"/>
    <n v="14"/>
  </r>
  <r>
    <n v="762"/>
    <s v="a460566f-6e6f-4400-961c-b2014dc943c8"/>
    <s v="CHERYL MOODY"/>
    <s v="Cheryl"/>
    <s v="S"/>
    <s v="Moody"/>
    <x v="11"/>
    <n v="80"/>
    <s v="21 Green Fabien Avenue"/>
    <s v="New Orleans - 21 Green Fabien Avenue"/>
    <n v="15"/>
  </r>
  <r>
    <n v="763"/>
    <s v="4d3d7360-ab0a-4bdb-89d3-a2c7254c6ca8"/>
    <s v="MARK STARK"/>
    <s v="Mark"/>
    <s v="X"/>
    <s v="Stark"/>
    <x v="83"/>
    <n v="11"/>
    <s v="759 Clarendon Road"/>
    <s v="Spokane - 759 Clarendon Road"/>
    <n v="10"/>
  </r>
  <r>
    <n v="764"/>
    <s v="d941eac2-263f-4084-b67d-d10e83acea8d"/>
    <s v="LOUIS ASHLEY"/>
    <s v="Louis"/>
    <s v="W"/>
    <s v="Ashley"/>
    <x v="51"/>
    <n v="84"/>
    <s v="713 Clarendon Boulevard"/>
    <s v="Newark - 713 Clarendon Boulevard"/>
    <n v="12"/>
  </r>
  <r>
    <n v="765"/>
    <s v="620d1e28-d5e7-414d-ba43-43cb55cdfa97"/>
    <s v="TERI CABRERA"/>
    <s v="Teri"/>
    <s v="E"/>
    <s v="Cabrera"/>
    <x v="91"/>
    <n v="40"/>
    <s v="73 White Oak St."/>
    <s v="Cleveland - 73 White Oak St."/>
    <n v="13"/>
  </r>
  <r>
    <n v="766"/>
    <s v="df0c8a8f-1b03-4fc5-8ce3-89999f946fc0"/>
    <s v="ARTHUR FORD"/>
    <s v="Arthur"/>
    <s v="NULL"/>
    <s v="Ford"/>
    <x v="34"/>
    <n v="17"/>
    <s v="665 Rocky New Boulevard"/>
    <s v="St. Louis - 665 Rocky New Boulevard"/>
    <n v="18"/>
  </r>
  <r>
    <n v="767"/>
    <s v="7307599a-43cd-4644-9caa-bd59960da3cb"/>
    <s v="RICKY KLEIN"/>
    <s v="Ricky"/>
    <s v="H"/>
    <s v="Klein"/>
    <x v="85"/>
    <n v="57"/>
    <s v="24 Rocky Second Street"/>
    <s v="Nashville - 24 Rocky Second Street"/>
    <n v="18"/>
  </r>
  <r>
    <n v="768"/>
    <s v="e6957022-5f19-46f8-b08c-e85d7517adff"/>
    <s v="SALVATORE BAKER"/>
    <s v="Salvatore"/>
    <s v="A"/>
    <s v="Baker"/>
    <x v="77"/>
    <n v="33"/>
    <s v="62 Cowley Road"/>
    <s v="Minneapolis - 62 Cowley Road"/>
    <n v="13"/>
  </r>
  <r>
    <n v="769"/>
    <s v="90655f4c-d1fa-48fa-8eec-cfdadc9a61f2"/>
    <s v="NATHAN WEAVER"/>
    <s v="Nathan"/>
    <s v="W"/>
    <s v="Weaver"/>
    <x v="68"/>
    <n v="70"/>
    <s v="51 White Milton Blvd."/>
    <s v="Rochester - 51 White Milton Blvd."/>
    <n v="12"/>
  </r>
  <r>
    <n v="770"/>
    <s v="d1c76847-3721-4678-b497-502e99dfad03"/>
    <s v="DONNELL CHANG"/>
    <s v="Donnell"/>
    <s v="I"/>
    <s v="Chang"/>
    <x v="79"/>
    <n v="69"/>
    <s v="313 Hague Parkway"/>
    <s v="Oakland - 313 Hague Parkway"/>
    <n v="8"/>
  </r>
  <r>
    <n v="771"/>
    <s v="4aed816b-6b6e-4a20-8279-67f946dd0ee4"/>
    <s v="DARRIN WOLF"/>
    <s v="Darrin"/>
    <s v="V"/>
    <s v="Wolf"/>
    <x v="90"/>
    <n v="39"/>
    <s v="290 White Old Boulevard"/>
    <s v="Lubbock - 290 White Old Boulevard"/>
    <n v="14"/>
  </r>
  <r>
    <n v="772"/>
    <s v="322add39-da2a-4f79-ad32-f831a99ccfd2"/>
    <s v="MARK ROLLINS"/>
    <s v="Mark"/>
    <s v="U"/>
    <s v="Rollins"/>
    <x v="29"/>
    <n v="4"/>
    <s v="525 Milton Road"/>
    <s v="Fremont - 525 Milton Road"/>
    <n v="6"/>
  </r>
  <r>
    <n v="773"/>
    <s v="a2dd7506-87b0-4ad6-a696-e279e1b91f28"/>
    <s v="LAWANDA DUKE"/>
    <s v="Lawanda"/>
    <s v="T"/>
    <s v="Duke"/>
    <x v="1"/>
    <n v="79"/>
    <s v="772 Oak Way"/>
    <s v="Oklahoma - 772 Oak Way"/>
    <n v="16"/>
  </r>
  <r>
    <n v="774"/>
    <s v="be8f0912-55f5-4547-a126-cb2eecdc2361"/>
    <s v="TRICIA PORTER"/>
    <s v="Tricia"/>
    <s v="S"/>
    <s v="Porter"/>
    <x v="59"/>
    <n v="21"/>
    <s v="89 South Milton Street"/>
    <s v="Milwaukee - 89 South Milton Street"/>
    <n v="10"/>
  </r>
  <r>
    <n v="775"/>
    <s v="d42b09fd-089d-41c5-82ce-4788f75217a6"/>
    <s v="JOHANNA RICH"/>
    <s v="Johanna"/>
    <s v="N"/>
    <s v="Rich"/>
    <x v="19"/>
    <n v="5"/>
    <s v="690 North Cowley St."/>
    <s v="Virginia Beach - 690 North Cowley St."/>
    <n v="4"/>
  </r>
  <r>
    <n v="776"/>
    <s v="ed79d592-cde7-45bb-aed2-c056d77a939a"/>
    <s v="JONI BARRERA"/>
    <s v="Joni"/>
    <s v="H"/>
    <s v="Barrera"/>
    <x v="77"/>
    <n v="33"/>
    <s v="262 South Second Street"/>
    <s v="Minneapolis - 262 South Second Street"/>
    <n v="15"/>
  </r>
  <r>
    <n v="777"/>
    <s v="8a6e7fe1-f86c-4d13-b7e3-925c4cff95eb"/>
    <s v="KENT HOBBS"/>
    <s v="Kent"/>
    <s v="K"/>
    <s v="Hobbs"/>
    <x v="52"/>
    <n v="61"/>
    <s v="72 Cowley Way"/>
    <s v="Miami - 72 Cowley Way"/>
    <n v="7"/>
  </r>
  <r>
    <n v="778"/>
    <s v="b6ea8b45-e6ef-4b7b-adca-a0e9b467be09"/>
    <s v="ARMANDO HOOVER"/>
    <s v="Armando"/>
    <s v="Q"/>
    <s v="Hoover"/>
    <x v="0"/>
    <n v="7"/>
    <s v="34 East White Second Avenue"/>
    <s v="Riverside - 34 East White Second Avenue"/>
    <n v="14"/>
  </r>
  <r>
    <n v="779"/>
    <s v="096257ee-8fd8-4118-bd1b-0d1707310a6e"/>
    <s v="TAMARA FERNANDEZ"/>
    <s v="Tamara"/>
    <s v="H"/>
    <s v="Fernandez"/>
    <x v="75"/>
    <n v="96"/>
    <s v="601 Cowley Parkway"/>
    <s v="Pittsburgh - 601 Cowley Parkway"/>
    <n v="16"/>
  </r>
  <r>
    <n v="780"/>
    <s v="43cdbd4e-e966-4770-a128-91a9edb4e79d"/>
    <s v="DAMON WANG"/>
    <s v="Damon"/>
    <s v="G"/>
    <s v="Wang"/>
    <x v="93"/>
    <n v="45"/>
    <s v="984 East Nobel Road"/>
    <s v="Dallas - 984 East Nobel Road"/>
    <n v="13"/>
  </r>
  <r>
    <n v="781"/>
    <s v="146d86f1-5487-4bb2-baad-f78ace506f34"/>
    <s v="KARLA CALHOUN"/>
    <s v="Karla"/>
    <s v="B"/>
    <s v="Calhoun"/>
    <x v="17"/>
    <n v="86"/>
    <s v="237 Green Nobel Avenue"/>
    <s v="San Jose - 237 Green Nobel Avenue"/>
    <n v="14"/>
  </r>
  <r>
    <n v="782"/>
    <s v="79d4975a-8e62-4a50-8064-bda4fbf562bd"/>
    <s v="CLINTON JENKINS"/>
    <s v="Clinton"/>
    <s v="A"/>
    <s v="Jenkins"/>
    <x v="74"/>
    <n v="23"/>
    <s v="50 Second Road"/>
    <s v="Anaheim - 50 Second Road"/>
    <n v="5"/>
  </r>
  <r>
    <n v="783"/>
    <s v="68b6acc0-e9a0-480a-bb6a-7258cfa9de9c"/>
    <s v="TANISHA DEAN"/>
    <s v="Tanisha"/>
    <s v="H"/>
    <s v="Dean"/>
    <x v="37"/>
    <n v="94"/>
    <s v="38 North White New Way"/>
    <s v="Yonkers - 38 North White New Way"/>
    <n v="6"/>
  </r>
  <r>
    <n v="784"/>
    <s v="bccf20c0-452a-4f65-bf30-bd5f29128d3f"/>
    <s v="HAROLD MUNOZ"/>
    <s v="Harold"/>
    <s v="C"/>
    <s v="Munoz"/>
    <x v="83"/>
    <n v="11"/>
    <s v="88 West Rocky Old Avenue"/>
    <s v="Spokane - 88 West Rocky Old Avenue"/>
    <n v="16"/>
  </r>
  <r>
    <n v="785"/>
    <s v="a9039d89-8730-4301-bd66-2a5be931b276"/>
    <s v="EVA HOPKINS"/>
    <s v="Eva"/>
    <s v="S"/>
    <s v="Hopkins"/>
    <x v="64"/>
    <n v="27"/>
    <s v="242 New Boulevard"/>
    <s v="Mesa - 242 New Boulevard"/>
    <n v="9"/>
  </r>
  <r>
    <n v="786"/>
    <s v="11580705-3f2c-4117-9e15-85661d86c09f"/>
    <s v="AIMEE AUSTIN"/>
    <s v="Aimee"/>
    <s v="L"/>
    <s v="Austin"/>
    <x v="11"/>
    <n v="80"/>
    <s v="60 Green Cowley Boulevard"/>
    <s v="New Orleans - 60 Green Cowley Boulevard"/>
    <n v="8"/>
  </r>
  <r>
    <n v="787"/>
    <s v="a9ca1c54-7ba0-4b35-85ac-74563e1d5053"/>
    <s v="JOSEPHINE STANTON"/>
    <s v="Josephine"/>
    <s v="B"/>
    <s v="Stanton"/>
    <x v="88"/>
    <n v="20"/>
    <s v="67 Rocky Old Parkway"/>
    <s v="El Paso - 67 Rocky Old Parkway"/>
    <n v="5"/>
  </r>
  <r>
    <n v="788"/>
    <s v="0da38d19-36e6-474e-bcdf-0ba7c2f620b5"/>
    <s v="REX CAIN"/>
    <s v="Rex"/>
    <s v="X"/>
    <s v="Cain"/>
    <x v="77"/>
    <n v="33"/>
    <s v="35 Green First Parkway"/>
    <s v="Minneapolis - 35 Green First Parkway"/>
    <n v="11"/>
  </r>
  <r>
    <n v="789"/>
    <s v="37bb53ee-fc38-447c-93b2-8a06b5aa8eed"/>
    <s v="MARCUS SULLIVAN"/>
    <s v="Marcus"/>
    <s v="Z"/>
    <s v="Sullivan"/>
    <x v="65"/>
    <n v="48"/>
    <s v="20 South Green Second Parkway"/>
    <s v="Long Beach - 20 South Green Second Parkway"/>
    <n v="4"/>
  </r>
  <r>
    <n v="790"/>
    <s v="1059bf38-f2e9-4885-9c7e-d0924b274807"/>
    <s v="TANYA DALTON"/>
    <s v="Tanya"/>
    <s v="I"/>
    <s v="Dalton"/>
    <x v="4"/>
    <n v="18"/>
    <s v="66 First St."/>
    <s v="Little Rock - 66 First St."/>
    <n v="7"/>
  </r>
  <r>
    <n v="791"/>
    <s v="361fb88a-8f5e-446a-a206-89253bdff2ae"/>
    <s v="JIMMIE TAYLOR"/>
    <s v="Jimmie"/>
    <s v="I"/>
    <s v="Taylor"/>
    <x v="69"/>
    <n v="46"/>
    <s v="746 Oak Drive"/>
    <s v="New York - 746 Oak Drive"/>
    <n v="16"/>
  </r>
  <r>
    <n v="792"/>
    <s v="b4f02d9b-d76a-4f13-a947-e96b2bd7400e"/>
    <s v="ANTONIO PATEL"/>
    <s v="Antonio"/>
    <s v="J"/>
    <s v="Patel"/>
    <x v="35"/>
    <n v="76"/>
    <s v="374 White Old Road"/>
    <s v="Birmingham - 374 White Old Road"/>
    <n v="14"/>
  </r>
  <r>
    <n v="793"/>
    <s v="26f7c210-1266-4cca-aae1-d6fdd26538b0"/>
    <s v="MICHAEL VALENTINE"/>
    <s v="Michael"/>
    <s v="V"/>
    <s v="Valentine"/>
    <x v="42"/>
    <n v="12"/>
    <s v="343 Old Drive"/>
    <s v="Tacoma - 343 Old Drive"/>
    <n v="13"/>
  </r>
  <r>
    <n v="794"/>
    <s v="f41a0dc7-ce68-47c9-beeb-3dc8703d626d"/>
    <s v="ELENA RANDALL"/>
    <s v="Elena"/>
    <s v="W"/>
    <s v="Randall"/>
    <x v="44"/>
    <n v="93"/>
    <s v="129 West White Cowley Freeway"/>
    <s v="Jersey - 129 West White Cowley Freeway"/>
    <n v="16"/>
  </r>
  <r>
    <n v="795"/>
    <s v="5ef1b440-9c70-4cc3-b391-1ee1da07aa7d"/>
    <s v="LEROY SHAFFER"/>
    <s v="Leroy"/>
    <s v="W"/>
    <s v="Shaffer"/>
    <x v="1"/>
    <n v="79"/>
    <s v="43 West Milton Freeway"/>
    <s v="Oklahoma - 43 West Milton Freeway"/>
    <n v="16"/>
  </r>
  <r>
    <n v="796"/>
    <s v="9079ed03-97eb-494d-b30b-07d53c13832e"/>
    <s v="KATE MICHAEL"/>
    <s v="Kate"/>
    <s v="M"/>
    <s v="Michael"/>
    <x v="49"/>
    <n v="60"/>
    <s v="527 Cowley Boulevard"/>
    <s v="Fort Worth - 527 Cowley Boulevard"/>
    <n v="5"/>
  </r>
  <r>
    <n v="797"/>
    <s v="ca88b415-a095-4021-bde3-04493a8db1b5"/>
    <s v="ROBYN COMBS"/>
    <s v="Robyn"/>
    <s v="X"/>
    <s v="Combs"/>
    <x v="63"/>
    <n v="36"/>
    <s v="473 Fabien Boulevard"/>
    <s v="Detroit - 473 Fabien Boulevard"/>
    <n v="7"/>
  </r>
  <r>
    <n v="798"/>
    <s v="8585dea6-a061-4fd3-b32d-a9c5d89d7c93"/>
    <s v="ESTHER CASE"/>
    <s v="Esther"/>
    <s v="U"/>
    <s v="Case"/>
    <x v="38"/>
    <n v="3"/>
    <s v="85 White Clarendon St."/>
    <s v="Chicago - 85 White Clarendon St."/>
    <n v="5"/>
  </r>
  <r>
    <n v="799"/>
    <s v="d2ff542b-9f5b-4f3c-9d1d-1c4b52a3e353"/>
    <s v="RICARDO EATON"/>
    <s v="Ricardo"/>
    <s v="O"/>
    <s v="Eaton"/>
    <x v="86"/>
    <n v="19"/>
    <s v="608 North White Cowley Freeway"/>
    <s v="Omaha - 608 North White Cowley Freeway"/>
    <n v="18"/>
  </r>
  <r>
    <n v="800"/>
    <s v="0f48ff0f-c5d1-4c5f-b1d7-94ab64d97114"/>
    <s v="LLOYD FERGUSON"/>
    <s v="Lloyd"/>
    <s v="W"/>
    <s v="Ferguson"/>
    <x v="84"/>
    <n v="54"/>
    <s v="93 Green Milton Street"/>
    <s v="Albuquerque - 93 Green Milton Street"/>
    <n v="7"/>
  </r>
  <r>
    <n v="801"/>
    <s v="a3f9a48e-b2f2-4228-b827-dea4411e7762"/>
    <s v="EDDIE KNOX"/>
    <s v="Eddie"/>
    <s v="Q"/>
    <s v="Knox"/>
    <x v="63"/>
    <n v="36"/>
    <s v="993 White Nobel Boulevard"/>
    <s v="Detroit - 993 White Nobel Boulevard"/>
    <n v="17"/>
  </r>
  <r>
    <n v="802"/>
    <s v="59c4f210-76d3-4043-b58b-3e4a8103a7a3"/>
    <s v="DENISE BAKER"/>
    <s v="Denise"/>
    <s v="B"/>
    <s v="Baker"/>
    <x v="2"/>
    <n v="87"/>
    <s v="214 Milton Avenue"/>
    <s v="Los Angeles - 214 Milton Avenue"/>
    <n v="15"/>
  </r>
  <r>
    <n v="803"/>
    <s v="6e61ebaf-0d49-4b7b-abed-7a70f289bdd3"/>
    <s v="IVAN HORN"/>
    <s v="Ivan"/>
    <s v="X"/>
    <s v="Horn"/>
    <x v="79"/>
    <n v="69"/>
    <s v="48 New Blvd."/>
    <s v="Oakland - 48 New Blvd."/>
    <n v="13"/>
  </r>
  <r>
    <n v="804"/>
    <s v="c447e720-f3af-4c01-adae-b3a044546bd6"/>
    <s v="TIA SUMMERS"/>
    <s v="Tia"/>
    <s v="V"/>
    <s v="Summers"/>
    <x v="73"/>
    <n v="89"/>
    <s v="66 North White Nobel Freeway"/>
    <s v="St. Paul - 66 North White Nobel Freeway"/>
    <n v="14"/>
  </r>
  <r>
    <n v="805"/>
    <s v="221d7cfd-679d-480a-a8df-86a17b50e9c6"/>
    <s v="VICTOR ARNOLD"/>
    <s v="Victor"/>
    <s v="M"/>
    <s v="Arnold"/>
    <x v="25"/>
    <n v="74"/>
    <s v="70 First Street"/>
    <s v="Tampa - 70 First Street"/>
    <n v="15"/>
  </r>
  <r>
    <n v="806"/>
    <s v="bc2649f9-443b-4066-b69b-07527b7117aa"/>
    <s v="JAVIER MEZA"/>
    <s v="Javier"/>
    <s v="C"/>
    <s v="Meza"/>
    <x v="77"/>
    <n v="33"/>
    <s v="875 West Green Clarendon Drive"/>
    <s v="Minneapolis - 875 West Green Clarendon Drive"/>
    <n v="15"/>
  </r>
  <r>
    <n v="807"/>
    <s v="55f9e91b-35ef-4728-a9b8-f7a198037f15"/>
    <s v="BILLIE JEFFERSON"/>
    <s v="Billie"/>
    <s v="K"/>
    <s v="Jefferson"/>
    <x v="64"/>
    <n v="27"/>
    <s v="789 Old Street"/>
    <s v="Mesa - 789 Old Street"/>
    <n v="4"/>
  </r>
  <r>
    <n v="808"/>
    <s v="7ca7c9ed-fc56-4b65-ab3e-a9cf08c464e5"/>
    <s v="ELAINE CONLEY"/>
    <s v="Elaine"/>
    <s v="M"/>
    <s v="Conley"/>
    <x v="84"/>
    <n v="54"/>
    <s v="240 Nobel St."/>
    <s v="Albuquerque - 240 Nobel St."/>
    <n v="15"/>
  </r>
  <r>
    <n v="809"/>
    <s v="0185f376-187a-4a71-a6ea-f882ba5507b3"/>
    <s v="LOUIS FLORES"/>
    <s v="Louis"/>
    <s v="U"/>
    <s v="Flores"/>
    <x v="85"/>
    <n v="57"/>
    <s v="884 South Fabien Way"/>
    <s v="Nashville - 884 South Fabien Way"/>
    <n v="13"/>
  </r>
  <r>
    <n v="810"/>
    <s v="36b0d19d-63ec-418c-80b5-f6d5b28f7154"/>
    <s v="LORENZO BUCHANAN"/>
    <s v="Lorenzo"/>
    <s v="I"/>
    <s v="Buchanan"/>
    <x v="50"/>
    <n v="28"/>
    <s v="51 East Hague Parkway"/>
    <s v="Tucson - 51 East Hague Parkway"/>
    <n v="5"/>
  </r>
  <r>
    <n v="811"/>
    <s v="4fc74226-e37c-4f2e-a692-9b0e0dada2c7"/>
    <s v="CHARITY SALAS"/>
    <s v="Charity"/>
    <s v="C"/>
    <s v="Salas"/>
    <x v="38"/>
    <n v="3"/>
    <s v="72 Milton Street"/>
    <s v="Chicago - 72 Milton Street"/>
    <n v="8"/>
  </r>
  <r>
    <n v="812"/>
    <s v="a9486b7d-ef7a-43e3-b379-a1437fb15409"/>
    <s v="ALISON ALI"/>
    <s v="Alison"/>
    <s v="Y"/>
    <s v="Ali"/>
    <x v="6"/>
    <n v="2"/>
    <s v="11 Fabien Avenue"/>
    <s v="Buffalo - 11 Fabien Avenue"/>
    <n v="10"/>
  </r>
  <r>
    <n v="813"/>
    <s v="abe7ed24-7fc3-4636-b9da-37874c9975c7"/>
    <s v="JOLENE FERNANDEZ"/>
    <s v="Jolene"/>
    <s v="Y"/>
    <s v="Fernandez"/>
    <x v="60"/>
    <n v="73"/>
    <s v="527 Oak Parkway"/>
    <s v="Santa Ana - 527 Oak Parkway"/>
    <n v="7"/>
  </r>
  <r>
    <n v="814"/>
    <s v="f3e8d348-04d2-42c9-b1c7-85e236382ab4"/>
    <s v="JEANINE ROGERS"/>
    <s v="Jeanine"/>
    <s v="Y"/>
    <s v="Rogers"/>
    <x v="43"/>
    <n v="83"/>
    <s v="257 North Old Blvd."/>
    <s v="Aurora - 257 North Old Blvd."/>
    <n v="10"/>
  </r>
  <r>
    <n v="815"/>
    <s v="d5910902-0985-48e5-a015-9b234457f37f"/>
    <s v="LANA FREDERICK"/>
    <s v="Lana"/>
    <s v="R"/>
    <s v="Frederick"/>
    <x v="72"/>
    <n v="64"/>
    <s v="72 New Way"/>
    <s v="Raleigh - 72 New Way"/>
    <n v="16"/>
  </r>
  <r>
    <n v="816"/>
    <s v="31381313-fddb-4c53-9283-8817673e19ff"/>
    <s v="ESTEBAN AYERS"/>
    <s v="Esteban"/>
    <s v="C"/>
    <s v="Ayers"/>
    <x v="4"/>
    <n v="18"/>
    <s v="716 Rocky Clarendon St."/>
    <s v="Little Rock - 716 Rocky Clarendon St."/>
    <n v="17"/>
  </r>
  <r>
    <n v="817"/>
    <s v="0bba4131-6b3b-43ac-9f49-91947343df5c"/>
    <s v="MAURICE GEORGE"/>
    <s v="Maurice"/>
    <s v="J"/>
    <s v="George"/>
    <x v="16"/>
    <n v="82"/>
    <s v="79 North Second Avenue"/>
    <s v="Charlotte - 79 North Second Avenue"/>
    <n v="12"/>
  </r>
  <r>
    <n v="818"/>
    <s v="602392b3-8fc5-4208-a9e4-2cab2d14e67f"/>
    <s v="MARCIE HESS"/>
    <s v="Marcie"/>
    <s v="Q"/>
    <s v="Hess"/>
    <x v="39"/>
    <n v="1"/>
    <s v="241 East Rocky New St."/>
    <s v="Dayton - 241 East Rocky New St."/>
    <n v="15"/>
  </r>
  <r>
    <n v="819"/>
    <s v="f162eff9-6a55-4313-8987-e7e234532472"/>
    <s v="FERNANDO FLOWERS"/>
    <s v="Fernando"/>
    <s v="F"/>
    <s v="Flowers"/>
    <x v="85"/>
    <n v="57"/>
    <s v="962 East Milton Avenue"/>
    <s v="Nashville - 962 East Milton Avenue"/>
    <n v="8"/>
  </r>
  <r>
    <n v="820"/>
    <s v="b1666394-023a-40ef-a79c-ea4f15c29db4"/>
    <s v="SONJA DELGADO"/>
    <s v="Sonja"/>
    <s v="L"/>
    <s v="Delgado"/>
    <x v="89"/>
    <n v="56"/>
    <s v="864 Nobel Parkway"/>
    <s v="Stockton - 864 Nobel Parkway"/>
    <n v="6"/>
  </r>
  <r>
    <n v="821"/>
    <s v="0c99feb6-d560-48bb-9155-d254e107231f"/>
    <s v="EUGENE RICHARDS"/>
    <s v="Eugene"/>
    <s v="C"/>
    <s v="Richards"/>
    <x v="37"/>
    <n v="94"/>
    <s v="343 Rocky First Blvd."/>
    <s v="Yonkers - 343 Rocky First Blvd."/>
    <n v="12"/>
  </r>
  <r>
    <n v="822"/>
    <s v="68bd82fa-1abb-4f11-a5b5-24d5d2326830"/>
    <s v="CASEY TAPIA"/>
    <s v="Casey"/>
    <s v="K"/>
    <s v="Tapia"/>
    <x v="3"/>
    <n v="24"/>
    <s v="543 Rocky Clarendon Drive"/>
    <s v="Lincoln - 543 Rocky Clarendon Drive"/>
    <n v="15"/>
  </r>
  <r>
    <n v="823"/>
    <s v="5d6d8ae9-1087-487b-9dd9-089a525e18cc"/>
    <s v="JAYSON TERRELL"/>
    <s v="Jayson"/>
    <s v="A"/>
    <s v="Terrell"/>
    <x v="16"/>
    <n v="82"/>
    <s v="990 Cowley Parkway"/>
    <s v="Charlotte - 990 Cowley Parkway"/>
    <n v="19"/>
  </r>
  <r>
    <n v="824"/>
    <s v="630fcb5a-c6eb-42ec-bc6f-de49b81e371d"/>
    <s v="DAMIAN HUFF"/>
    <s v="Damian"/>
    <s v="O"/>
    <s v="Huff"/>
    <x v="9"/>
    <n v="52"/>
    <s v="86 Milton Drive"/>
    <s v="Madison - 86 Milton Drive"/>
    <n v="17"/>
  </r>
  <r>
    <n v="825"/>
    <s v="a62a5f41-c401-431c-b11a-2d37f996880d"/>
    <s v="CHRISTINA BRADY"/>
    <s v="Christina"/>
    <s v="A"/>
    <s v="Brady"/>
    <x v="74"/>
    <n v="23"/>
    <s v="63 Nobel Road"/>
    <s v="Anaheim - 63 Nobel Road"/>
    <n v="8"/>
  </r>
  <r>
    <n v="826"/>
    <s v="c35b4287-53a3-4e07-8e28-6ce8c03191c5"/>
    <s v="KERRIE GARRETT"/>
    <s v="Kerrie"/>
    <s v="L"/>
    <s v="Garrett"/>
    <x v="40"/>
    <n v="59"/>
    <s v="452 Cowley Parkway"/>
    <s v="Kansas - 452 Cowley Parkway"/>
    <n v="17"/>
  </r>
  <r>
    <n v="827"/>
    <s v="c975a6bc-3984-43f5-b538-ed6c9c64a498"/>
    <s v="KARIN COLE"/>
    <s v="Karin"/>
    <s v="Z"/>
    <s v="Cole"/>
    <x v="73"/>
    <n v="89"/>
    <s v="85 New Street"/>
    <s v="St. Paul - 85 New Street"/>
    <n v="14"/>
  </r>
  <r>
    <n v="828"/>
    <s v="43d172e3-4ee1-475d-8055-7564eae30fba"/>
    <s v="FRANCIS BARBER"/>
    <s v="Francis"/>
    <s v="W"/>
    <s v="Barber"/>
    <x v="43"/>
    <n v="83"/>
    <s v="199 Fabien Parkway"/>
    <s v="Aurora - 199 Fabien Parkway"/>
    <n v="18"/>
  </r>
  <r>
    <n v="829"/>
    <s v="c0ec317a-e27a-48ba-843e-d1260240f3cc"/>
    <s v="VIVIAN SALAS"/>
    <s v="Vivian"/>
    <s v="V"/>
    <s v="Salas"/>
    <x v="18"/>
    <n v="38"/>
    <s v="23 Milton Drive"/>
    <s v="Richmond - 23 Milton Drive"/>
    <n v="19"/>
  </r>
  <r>
    <n v="830"/>
    <s v="485df1e2-a74c-405a-9725-e7a6ba3d29f3"/>
    <s v="STEVEN BLANCHARD"/>
    <s v="Steven"/>
    <s v="B"/>
    <s v="Blanchard"/>
    <x v="20"/>
    <n v="41"/>
    <s v="40 New Boulevard"/>
    <s v="Bakersfield - 40 New Boulevard"/>
    <n v="14"/>
  </r>
  <r>
    <n v="831"/>
    <s v="df1d8d34-ed84-469c-8a76-ada804ee8926"/>
    <s v="DANA HENRY"/>
    <s v="Dana"/>
    <s v="K"/>
    <s v="Henry"/>
    <x v="37"/>
    <n v="94"/>
    <s v="32 Rocky New St."/>
    <s v="Yonkers - 32 Rocky New St."/>
    <n v="5"/>
  </r>
  <r>
    <n v="832"/>
    <s v="5426d8f8-b358-4ad0-9408-1e6e7c4cc8ad"/>
    <s v="BEN CISNEROS"/>
    <s v="Ben"/>
    <s v="P"/>
    <s v="Cisneros"/>
    <x v="31"/>
    <n v="58"/>
    <s v="419 Rocky Old Freeway"/>
    <s v="Columbus - 419 Rocky Old Freeway"/>
    <n v="10"/>
  </r>
  <r>
    <n v="833"/>
    <s v="8c8b6d42-31b3-47d0-9b2e-6f69322b437a"/>
    <s v="MOSES FRIEDMAN"/>
    <s v="Moses"/>
    <s v="C"/>
    <s v="Friedman"/>
    <x v="14"/>
    <n v="85"/>
    <s v="73 South Green Milton Blvd."/>
    <s v="St. Petersburg - 73 South Green Milton Blvd."/>
    <n v="12"/>
  </r>
  <r>
    <n v="834"/>
    <s v="a59776e2-e083-4ac9-b627-794da7d765a5"/>
    <s v="ROBERT MILLER"/>
    <s v="Robert"/>
    <s v="L"/>
    <s v="Miller"/>
    <x v="95"/>
    <n v="42"/>
    <s v="395 North Green Milton Drive"/>
    <s v="Denver - 395 North Green Milton Drive"/>
    <n v="17"/>
  </r>
  <r>
    <n v="835"/>
    <s v="1bbf4135-9191-4c69-8a08-42a5003e9297"/>
    <s v="CAROL LEACH"/>
    <s v="Carol"/>
    <s v="P"/>
    <s v="Leach"/>
    <x v="33"/>
    <n v="10"/>
    <s v="121 Green Nobel Freeway"/>
    <s v="Toledo - 121 Green Nobel Freeway"/>
    <n v="8"/>
  </r>
  <r>
    <n v="836"/>
    <s v="44e57d47-01ea-4b6b-a888-1a85ae95c583"/>
    <s v="MOSES STRONG"/>
    <s v="Moses"/>
    <s v="Z"/>
    <s v="Strong"/>
    <x v="75"/>
    <n v="96"/>
    <s v="238 West Green New Way"/>
    <s v="Pittsburgh - 238 West Green New Way"/>
    <n v="4"/>
  </r>
  <r>
    <n v="837"/>
    <s v="55b3b5df-6cef-451d-9bc3-be9c956fa952"/>
    <s v="ALEXANDER LARA"/>
    <s v="Alexander"/>
    <s v="C"/>
    <s v="Lara"/>
    <x v="70"/>
    <n v="50"/>
    <s v="79 Rocky Cowley St."/>
    <s v="Cincinnati - 79 Rocky Cowley St."/>
    <n v="12"/>
  </r>
  <r>
    <n v="838"/>
    <s v="fd289c04-935f-4aad-8eab-9d973f504f0a"/>
    <s v="JEREMY LESTER"/>
    <s v="Jeremy"/>
    <s v="L"/>
    <s v="Lester"/>
    <x v="54"/>
    <n v="6"/>
    <s v="799 New Drive"/>
    <s v="Austin - 799 New Drive"/>
    <n v="11"/>
  </r>
  <r>
    <n v="839"/>
    <s v="f8e58105-ef14-4745-a576-7d46a48a28ad"/>
    <s v="KRISTINE CARTER"/>
    <s v="Kristine"/>
    <s v="P"/>
    <s v="Carter"/>
    <x v="57"/>
    <n v="34"/>
    <s v="134 Fabien Street"/>
    <s v="Fort Wayne - 134 Fabien Street"/>
    <n v="5"/>
  </r>
  <r>
    <n v="840"/>
    <s v="31c9f307-4d06-4ad9-bd64-f4a032af8087"/>
    <s v="LORENA STRICKLAND"/>
    <s v="Lorena"/>
    <s v="Q"/>
    <s v="Strickland"/>
    <x v="87"/>
    <n v="90"/>
    <s v="67 Clarendon Street"/>
    <s v="Grand Rapids - 67 Clarendon Street"/>
    <n v="5"/>
  </r>
  <r>
    <n v="841"/>
    <s v="262305a7-6a84-4f86-b15b-ad0844bd5be5"/>
    <s v="JAMAL SAWYER"/>
    <s v="Jamal"/>
    <s v="A"/>
    <s v="Sawyer"/>
    <x v="84"/>
    <n v="54"/>
    <s v="810 Green Second Freeway"/>
    <s v="Albuquerque - 810 Green Second Freeway"/>
    <n v="7"/>
  </r>
  <r>
    <n v="842"/>
    <s v="85df296f-0153-4768-bfeb-4e372d8dc173"/>
    <s v="LORIE PADILLA"/>
    <s v="Lorie"/>
    <s v="P"/>
    <s v="Padilla"/>
    <x v="21"/>
    <n v="62"/>
    <s v="547 South Rocky Nobel Way"/>
    <s v="Mobile - 547 South Rocky Nobel Way"/>
    <n v="4"/>
  </r>
  <r>
    <n v="843"/>
    <s v="3942d572-f7ce-4b97-ac71-d9faef1e562a"/>
    <s v="EARNEST HARRINGTON"/>
    <s v="Earnest"/>
    <s v="C"/>
    <s v="Harrington"/>
    <x v="60"/>
    <n v="73"/>
    <s v="83 South Old Parkway"/>
    <s v="Santa Ana - 83 South Old Parkway"/>
    <n v="14"/>
  </r>
  <r>
    <n v="844"/>
    <s v="19b3d783-7298-4edf-9262-0722585afeff"/>
    <s v="BRIDGETTE HUFFMAN"/>
    <s v="Bridgette"/>
    <s v="Q"/>
    <s v="Huffman"/>
    <x v="88"/>
    <n v="20"/>
    <s v="10 White Cowley Parkway"/>
    <s v="El Paso - 10 White Cowley Parkway"/>
    <n v="10"/>
  </r>
  <r>
    <n v="845"/>
    <s v="f3841e21-0ec6-4e1a-9eda-ed432675b1f3"/>
    <s v="WANDA FREY"/>
    <s v="Wanda"/>
    <s v="F"/>
    <s v="Frey"/>
    <x v="23"/>
    <n v="16"/>
    <s v="83 New Boulevard"/>
    <s v="Norfolk - 83 New Boulevard"/>
    <n v="17"/>
  </r>
  <r>
    <n v="846"/>
    <s v="5217ca15-9ea8-4850-9740-6aca4fa17ae0"/>
    <s v="NINA WASHINGTON"/>
    <s v="Nina"/>
    <s v="J"/>
    <s v="Washington"/>
    <x v="7"/>
    <n v="44"/>
    <s v="79 Old Way"/>
    <s v="Memphis - 79 Old Way"/>
    <n v="18"/>
  </r>
  <r>
    <n v="847"/>
    <s v="0bf01dab-90ad-44c8-bdb8-221dba054544"/>
    <s v="WILLIE MURILLO"/>
    <s v="Willie"/>
    <s v="L"/>
    <s v="Murillo"/>
    <x v="29"/>
    <n v="4"/>
    <s v="62 Clarendon Blvd."/>
    <s v="Fremont - 62 Clarendon Blvd."/>
    <n v="17"/>
  </r>
  <r>
    <n v="848"/>
    <s v="063ff492-fdf0-482b-b9f0-a8ec37a30156"/>
    <s v="MARLA SCHAEFER"/>
    <s v="Marla"/>
    <s v="X"/>
    <s v="Schaefer"/>
    <x v="41"/>
    <n v="25"/>
    <s v="426 Fabien Way"/>
    <s v="Boston - 426 Fabien Way"/>
    <n v="7"/>
  </r>
  <r>
    <n v="849"/>
    <s v="af21eaa3-f2b3-4e99-8b75-68e3c348dff5"/>
    <s v="ALEJANDRO NOBLE"/>
    <s v="Alejandro"/>
    <s v="F"/>
    <s v="Noble"/>
    <x v="27"/>
    <n v="30"/>
    <s v="330 Clarendon Drive"/>
    <s v="Philadelphia - 330 Clarendon Drive"/>
    <n v="18"/>
  </r>
  <r>
    <n v="850"/>
    <s v="310e169b-eba6-4818-9e6e-740fe6091214"/>
    <s v="QUENTIN KLINE"/>
    <s v="Quentin"/>
    <s v="T"/>
    <s v="Kline"/>
    <x v="21"/>
    <n v="62"/>
    <s v="491 North Rocky Nobel Parkway"/>
    <s v="Mobile - 491 North Rocky Nobel Parkway"/>
    <n v="10"/>
  </r>
  <r>
    <n v="851"/>
    <s v="48405c0e-84f6-41d1-bde3-0ad2511dd911"/>
    <s v="SCOTT MASSEY"/>
    <s v="Scott"/>
    <s v="C"/>
    <s v="Massey"/>
    <x v="76"/>
    <n v="75"/>
    <s v="79 Cowley Way"/>
    <s v="San Antonio - 79 Cowley Way"/>
    <n v="10"/>
  </r>
  <r>
    <n v="852"/>
    <s v="4c8ac31d-14e7-4821-b728-b90a2b9a29fe"/>
    <s v="SONNY EDWARDS"/>
    <s v="Sonny"/>
    <s v="G"/>
    <s v="Edwards"/>
    <x v="63"/>
    <n v="36"/>
    <s v="69 Green First St."/>
    <s v="Detroit - 69 Green First St."/>
    <n v="4"/>
  </r>
  <r>
    <n v="853"/>
    <s v="8ba89cfd-3138-4be6-b56c-17eb7d8b2343"/>
    <s v="ANTHONY DEAN"/>
    <s v="Anthony"/>
    <s v="P"/>
    <s v="Dean"/>
    <x v="95"/>
    <n v="42"/>
    <s v="52 Oak Parkway"/>
    <s v="Denver - 52 Oak Parkway"/>
    <n v="8"/>
  </r>
  <r>
    <n v="854"/>
    <s v="e800de06-1113-420f-ade7-3fb3f3f0d031"/>
    <s v="KARI ROJAS"/>
    <s v="Kari"/>
    <s v="D"/>
    <s v="Rojas"/>
    <x v="49"/>
    <n v="60"/>
    <s v="699 New St."/>
    <s v="Fort Worth - 699 New St."/>
    <n v="14"/>
  </r>
  <r>
    <n v="855"/>
    <s v="ad871a51-9089-4a98-af0d-fb225878c74a"/>
    <s v="CRYSTAL HUERTA"/>
    <s v="Crystal"/>
    <s v="NULL"/>
    <s v="Huerta"/>
    <x v="85"/>
    <n v="57"/>
    <s v="58 Old Blvd."/>
    <s v="Nashville - 58 Old Blvd."/>
    <n v="16"/>
  </r>
  <r>
    <n v="856"/>
    <s v="a12f5da5-5ae7-41ce-b848-33897487fa0c"/>
    <s v="HARRY MCCARTY"/>
    <s v="Harry"/>
    <s v="T"/>
    <s v="Mccarty"/>
    <x v="42"/>
    <n v="12"/>
    <s v="976 South Fabien St."/>
    <s v="Tacoma - 976 South Fabien St."/>
    <n v="14"/>
  </r>
  <r>
    <n v="857"/>
    <s v="49be3b95-f4d3-4fc2-a562-fef2f9d31426"/>
    <s v="MARLA SULLIVAN"/>
    <s v="Marla"/>
    <s v="F"/>
    <s v="Sullivan"/>
    <x v="19"/>
    <n v="5"/>
    <s v="261 Green First Avenue"/>
    <s v="Virginia Beach - 261 Green First Avenue"/>
    <n v="17"/>
  </r>
  <r>
    <n v="858"/>
    <s v="81ab5859-c133-4ef4-9f0b-3ad69da426cc"/>
    <s v="DAVID PEREZ"/>
    <s v="David"/>
    <s v="A"/>
    <s v="Perez"/>
    <x v="34"/>
    <n v="17"/>
    <s v="77 East Fabien Road"/>
    <s v="St. Louis - 77 East Fabien Road"/>
    <n v="4"/>
  </r>
  <r>
    <n v="859"/>
    <s v="ae9f964f-840e-4a07-80ee-63540aa89c1f"/>
    <s v="PAUL KENNEDY"/>
    <s v="Paul"/>
    <s v="J"/>
    <s v="Kennedy"/>
    <x v="56"/>
    <n v="67"/>
    <s v="403 First Drive"/>
    <s v="Corpus Christi - 403 First Drive"/>
    <n v="9"/>
  </r>
  <r>
    <n v="860"/>
    <s v="a651e59b-cbd0-4b80-bd9a-39bb71a4ce5c"/>
    <s v="OLGA WHITNEY"/>
    <s v="Olga"/>
    <s v="V"/>
    <s v="Whitney"/>
    <x v="58"/>
    <n v="15"/>
    <s v="63 South First Blvd."/>
    <s v="Colorado - 63 South First Blvd."/>
    <n v="14"/>
  </r>
  <r>
    <n v="861"/>
    <s v="036e47b2-e126-4704-bcd6-35430830e5df"/>
    <s v="CHARLOTTE STRONG"/>
    <s v="Charlotte"/>
    <s v="A"/>
    <s v="Strong"/>
    <x v="20"/>
    <n v="41"/>
    <s v="10 White Hague St."/>
    <s v="Bakersfield - 10 White Hague St."/>
    <n v="8"/>
  </r>
  <r>
    <n v="862"/>
    <s v="c60d86a0-d194-4170-96be-04e7d41708a3"/>
    <s v="RENEE MATTHEWS"/>
    <s v="Renee"/>
    <s v="C"/>
    <s v="Matthews"/>
    <x v="20"/>
    <n v="41"/>
    <s v="440 White First Blvd."/>
    <s v="Bakersfield - 440 White First Blvd."/>
    <n v="16"/>
  </r>
  <r>
    <n v="863"/>
    <s v="f158f3ce-e5fc-484b-a81a-f062c6223f63"/>
    <s v="JUANITA CANTRELL"/>
    <s v="Juanita"/>
    <s v="N"/>
    <s v="Cantrell"/>
    <x v="34"/>
    <n v="17"/>
    <s v="80 Cowley Blvd."/>
    <s v="St. Louis - 80 Cowley Blvd."/>
    <n v="11"/>
  </r>
  <r>
    <n v="864"/>
    <s v="3fd6341c-40d9-4e8c-80cf-a9021bfb8b0f"/>
    <s v="STACY HOFFMAN"/>
    <s v="Stacy"/>
    <s v="Q"/>
    <s v="Hoffman"/>
    <x v="34"/>
    <n v="17"/>
    <s v="277 Old Boulevard"/>
    <s v="St. Louis - 277 Old Boulevard"/>
    <n v="12"/>
  </r>
  <r>
    <n v="865"/>
    <s v="35335a9a-e878-42de-ab86-5fab8e70b8cb"/>
    <s v="HUGH VAZQUEZ"/>
    <s v="Hugh"/>
    <s v="T"/>
    <s v="Vazquez"/>
    <x v="66"/>
    <n v="31"/>
    <s v="75 Milton Parkway"/>
    <s v="Wichita - 75 Milton Parkway"/>
    <n v="6"/>
  </r>
  <r>
    <n v="866"/>
    <s v="7ef4501f-3253-40fd-9f43-d1ce685f8543"/>
    <s v="COREY PECK"/>
    <s v="Corey"/>
    <s v="Y"/>
    <s v="Peck"/>
    <x v="20"/>
    <n v="41"/>
    <s v="290 Fabien Avenue"/>
    <s v="Bakersfield - 290 Fabien Avenue"/>
    <n v="7"/>
  </r>
  <r>
    <n v="867"/>
    <s v="8aed6228-843e-458b-ad37-f9ff1179617d"/>
    <s v="LESLIE WHITE"/>
    <s v="Leslie"/>
    <s v="M"/>
    <s v="White"/>
    <x v="30"/>
    <n v="14"/>
    <s v="325 Second Freeway"/>
    <s v="Indianapolis - 325 Second Freeway"/>
    <n v="16"/>
  </r>
  <r>
    <n v="868"/>
    <s v="8c00d2e8-93dc-4dcf-899f-fb8e4995e1e6"/>
    <s v="THOMAS FERGUSON"/>
    <s v="Thomas"/>
    <s v="W"/>
    <s v="Ferguson"/>
    <x v="66"/>
    <n v="31"/>
    <s v="638 Rocky First Avenue"/>
    <s v="Wichita - 638 Rocky First Avenue"/>
    <n v="7"/>
  </r>
  <r>
    <n v="869"/>
    <s v="906c286e-6e71-49ed-be90-5ffb519bb653"/>
    <s v="LUIS PADILLA"/>
    <s v="Luis"/>
    <s v="N"/>
    <s v="Padilla"/>
    <x v="25"/>
    <n v="74"/>
    <s v="65 Clarendon Road"/>
    <s v="Tampa - 65 Clarendon Road"/>
    <n v="4"/>
  </r>
  <r>
    <n v="870"/>
    <s v="c26fecc3-76c2-47a3-9cc1-783fc8bd868d"/>
    <s v="CATHY COX"/>
    <s v="Cathy"/>
    <s v="I"/>
    <s v="Cox"/>
    <x v="62"/>
    <n v="65"/>
    <s v="808 Green New Boulevard"/>
    <s v="Baltimore - 808 Green New Boulevard"/>
    <n v="11"/>
  </r>
  <r>
    <n v="871"/>
    <s v="643cb1ca-225a-420b-a099-f7358a30ce1d"/>
    <s v="JOSH LEONARD"/>
    <s v="Josh"/>
    <s v="R"/>
    <s v="Leonard"/>
    <x v="72"/>
    <n v="64"/>
    <s v="191 Nobel St."/>
    <s v="Raleigh - 191 Nobel St."/>
    <n v="6"/>
  </r>
  <r>
    <n v="872"/>
    <s v="a7ff80ed-fa11-4d7c-88b3-9b1ae67eb318"/>
    <s v="LYNN LI"/>
    <s v="Lynn"/>
    <s v="Z"/>
    <s v="Li"/>
    <x v="8"/>
    <n v="77"/>
    <s v="33 South Cowley Way"/>
    <s v="Louisville - 33 South Cowley Way"/>
    <n v="11"/>
  </r>
  <r>
    <n v="873"/>
    <s v="74cfb1b6-1792-402c-9afb-1c4fdc8b5a9f"/>
    <s v="ANDY FRENCH"/>
    <s v="Andy"/>
    <s v="Y"/>
    <s v="French"/>
    <x v="72"/>
    <n v="64"/>
    <s v="878 White Oak Freeway"/>
    <s v="Raleigh - 878 White Oak Freeway"/>
    <n v="17"/>
  </r>
  <r>
    <n v="874"/>
    <s v="cac5f5b2-d4b0-40ef-8909-eb43a761b562"/>
    <s v="TAMMIE PATTERSON"/>
    <s v="Tammie"/>
    <s v="A"/>
    <s v="Patterson"/>
    <x v="72"/>
    <n v="64"/>
    <s v="95 Oak Freeway"/>
    <s v="Raleigh - 95 Oak Freeway"/>
    <n v="5"/>
  </r>
  <r>
    <n v="875"/>
    <s v="1aaea630-e2a1-46b3-afd0-2f110198b579"/>
    <s v="ALEJANDRO BOOTH"/>
    <s v="Alejandro"/>
    <s v="O"/>
    <s v="Booth"/>
    <x v="6"/>
    <n v="2"/>
    <s v="54 Old Avenue"/>
    <s v="Buffalo - 54 Old Avenue"/>
    <n v="6"/>
  </r>
  <r>
    <n v="876"/>
    <s v="1af6bc5b-8f97-4b69-bbb6-a8021b49b277"/>
    <s v="MARGARET CHUNG"/>
    <s v="Margaret"/>
    <s v="K"/>
    <s v="Chung"/>
    <x v="61"/>
    <n v="32"/>
    <s v="20 Rocky Hague Street"/>
    <s v="Jackson - 20 Rocky Hague Street"/>
    <n v="17"/>
  </r>
  <r>
    <n v="877"/>
    <s v="8f390606-8358-4c27-aca5-96d70f5b85a5"/>
    <s v="VIRGIL DANIEL"/>
    <s v="Virgil"/>
    <s v="M"/>
    <s v="Daniel"/>
    <x v="65"/>
    <n v="48"/>
    <s v="54 South Second Way"/>
    <s v="Long Beach - 54 South Second Way"/>
    <n v="4"/>
  </r>
  <r>
    <n v="878"/>
    <s v="dd41027a-cd8b-494a-b706-12707db924cd"/>
    <s v="GRETCHEN MC DANIEL"/>
    <s v="Gretchen"/>
    <s v="H"/>
    <s v="Mc Daniel"/>
    <x v="10"/>
    <n v="63"/>
    <s v="627 Rocky Second Freeway"/>
    <s v="Tulsa - 627 Rocky Second Freeway"/>
    <n v="16"/>
  </r>
  <r>
    <n v="879"/>
    <s v="7f59642b-a7ad-429c-9520-80c7fdcba29c"/>
    <s v="CHRISTINE ATKINSON"/>
    <s v="Christine"/>
    <s v="K"/>
    <s v="Atkinson"/>
    <x v="71"/>
    <n v="37"/>
    <s v="629 First Road"/>
    <s v="Fresno - 629 First Road"/>
    <n v="13"/>
  </r>
  <r>
    <n v="880"/>
    <s v="71105be7-e53b-487f-8d5c-dc2510b611f0"/>
    <s v="SHONDA SCHNEIDER"/>
    <s v="Shonda"/>
    <s v="I"/>
    <s v="Schneider"/>
    <x v="76"/>
    <n v="75"/>
    <s v="164 White Fabien Blvd."/>
    <s v="San Antonio - 164 White Fabien Blvd."/>
    <n v="17"/>
  </r>
  <r>
    <n v="881"/>
    <s v="0ae6753c-6ce0-42d4-bb1f-f663fe2017a6"/>
    <s v="SUSANA WELCH"/>
    <s v="Susana"/>
    <s v="Q"/>
    <s v="Welch"/>
    <x v="89"/>
    <n v="56"/>
    <s v="814 North Fabien Freeway"/>
    <s v="Stockton - 814 North Fabien Freeway"/>
    <n v="16"/>
  </r>
  <r>
    <n v="882"/>
    <s v="05d5d391-9a49-4ede-9daf-076c2d4c3ed9"/>
    <s v="JOSEPHINE PARK"/>
    <s v="Josephine"/>
    <s v="A"/>
    <s v="Park"/>
    <x v="72"/>
    <n v="64"/>
    <s v="96 West Clarendon St."/>
    <s v="Raleigh - 96 West Clarendon St."/>
    <n v="4"/>
  </r>
  <r>
    <n v="883"/>
    <s v="5f3342f2-5199-439a-ad93-2b9caa8d8673"/>
    <s v="CHARLES HORN"/>
    <s v="Charles"/>
    <s v="C"/>
    <s v="Horn"/>
    <x v="53"/>
    <n v="53"/>
    <s v="69 Rocky Nobel Avenue"/>
    <s v="Las Vegas - 69 Rocky Nobel Avenue"/>
    <n v="16"/>
  </r>
  <r>
    <n v="884"/>
    <s v="6acd106a-dfb6-4a3e-8dcb-da7e4d533ece"/>
    <s v="RUBEN MERCER"/>
    <s v="Ruben"/>
    <s v="Q"/>
    <s v="Mercer"/>
    <x v="60"/>
    <n v="73"/>
    <s v="62 North Cowley Boulevard"/>
    <s v="Santa Ana - 62 North Cowley Boulevard"/>
    <n v="4"/>
  </r>
  <r>
    <n v="885"/>
    <s v="ef840a51-1263-483d-8fff-677712d014f1"/>
    <s v="JIMMY KELLER"/>
    <s v="Jimmy"/>
    <s v="C"/>
    <s v="Keller"/>
    <x v="21"/>
    <n v="62"/>
    <s v="941 Clarendon Boulevard"/>
    <s v="Mobile - 941 Clarendon Boulevard"/>
    <n v="4"/>
  </r>
  <r>
    <n v="886"/>
    <s v="f5f5a934-f6dc-4b8d-a0d3-a7a5a1ab787b"/>
    <s v="CALEB MORALES"/>
    <s v="Caleb"/>
    <s v="Y"/>
    <s v="Morales"/>
    <x v="31"/>
    <n v="58"/>
    <s v="96 East Milton Way"/>
    <s v="Columbus - 96 East Milton Way"/>
    <n v="12"/>
  </r>
  <r>
    <n v="887"/>
    <s v="d56ba69e-43bc-471d-a6fe-93754c95326e"/>
    <s v="GRACE PHELPS"/>
    <s v="Grace"/>
    <s v="D"/>
    <s v="Phelps"/>
    <x v="23"/>
    <n v="16"/>
    <s v="93 Rocky Cowley Parkway"/>
    <s v="Norfolk - 93 Rocky Cowley Parkway"/>
    <n v="8"/>
  </r>
  <r>
    <n v="888"/>
    <s v="36c4ca67-7050-47a5-8e91-cab4b635f167"/>
    <s v="CARA HARRINGTON"/>
    <s v="Cara"/>
    <s v="A"/>
    <s v="Harrington"/>
    <x v="41"/>
    <n v="25"/>
    <s v="17 First St."/>
    <s v="Boston - 17 First St."/>
    <n v="18"/>
  </r>
  <r>
    <n v="889"/>
    <s v="21a197bd-2dee-49ca-b10e-893691270649"/>
    <s v="RANDALL PHILLIPS"/>
    <s v="Randall"/>
    <s v="Y"/>
    <s v="Phillips"/>
    <x v="16"/>
    <n v="82"/>
    <s v="59 Nobel Street"/>
    <s v="Charlotte - 59 Nobel Street"/>
    <n v="13"/>
  </r>
  <r>
    <n v="890"/>
    <s v="fe76604a-a0d2-42c2-bb84-b2116ebf1efd"/>
    <s v="JOSH GOULD"/>
    <s v="Josh"/>
    <s v="R"/>
    <s v="Gould"/>
    <x v="37"/>
    <n v="94"/>
    <s v="608 Milton Blvd."/>
    <s v="Yonkers - 608 Milton Blvd."/>
    <n v="12"/>
  </r>
  <r>
    <n v="891"/>
    <s v="1ac4842f-90bf-405c-9c8b-5917d21edbbd"/>
    <s v="WANDA HANCOCK"/>
    <s v="Wanda"/>
    <s v="J"/>
    <s v="Hancock"/>
    <x v="36"/>
    <n v="92"/>
    <s v="824 Rocky Cowley Street"/>
    <s v="Hialeah - 824 Rocky Cowley Street"/>
    <n v="16"/>
  </r>
  <r>
    <n v="892"/>
    <s v="f8f88349-5b33-4545-bc6e-2cd532760d54"/>
    <s v="LISA COBB"/>
    <s v="Lisa"/>
    <s v="Y"/>
    <s v="Cobb"/>
    <x v="57"/>
    <n v="34"/>
    <s v="624 Oak Parkway"/>
    <s v="Fort Wayne - 624 Oak Parkway"/>
    <n v="12"/>
  </r>
  <r>
    <n v="893"/>
    <s v="2da6e100-37ac-48ee-8878-98c9686b24a4"/>
    <s v="MATHEW CAMERON"/>
    <s v="Mathew"/>
    <s v="T"/>
    <s v="Cameron"/>
    <x v="82"/>
    <n v="35"/>
    <s v="41 New Parkway"/>
    <s v="Greensboro - 41 New Parkway"/>
    <n v="18"/>
  </r>
  <r>
    <n v="894"/>
    <s v="410fdcdc-5f68-4b25-93bd-8612417c9d75"/>
    <s v="GARRY RAMOS"/>
    <s v="Garry"/>
    <s v="Q"/>
    <s v="Ramos"/>
    <x v="86"/>
    <n v="19"/>
    <s v="19 Rocky Old Road"/>
    <s v="Omaha - 19 Rocky Old Road"/>
    <n v="16"/>
  </r>
  <r>
    <n v="895"/>
    <s v="9333adba-89a9-44c5-8b99-6c0dd2be2097"/>
    <s v="JESUS GAINES"/>
    <s v="Jesus"/>
    <s v="P"/>
    <s v="Gaines"/>
    <x v="47"/>
    <n v="49"/>
    <s v="78 East Cowley Freeway"/>
    <s v="Montgomery - 78 East Cowley Freeway"/>
    <n v="11"/>
  </r>
  <r>
    <n v="896"/>
    <s v="9972a046-4917-49fe-b484-5a5d9962a0b9"/>
    <s v="BRANDON GILL"/>
    <s v="Brandon"/>
    <s v="O"/>
    <s v="Gill"/>
    <x v="30"/>
    <n v="14"/>
    <s v="19 Oak Avenue"/>
    <s v="Indianapolis - 19 Oak Avenue"/>
    <n v="17"/>
  </r>
  <r>
    <n v="897"/>
    <s v="4dbb831c-5969-4985-b16f-c3ff5d13fa53"/>
    <s v="GERALD HODGES"/>
    <s v="Gerald"/>
    <s v="M"/>
    <s v="Hodges"/>
    <x v="69"/>
    <n v="46"/>
    <s v="66 East First Road"/>
    <s v="New York - 66 East First Road"/>
    <n v="4"/>
  </r>
  <r>
    <n v="898"/>
    <s v="41809964-6921-4f98-ac44-e5e070e9e2c9"/>
    <s v="MARIA WALSH"/>
    <s v="Maria"/>
    <s v="Z"/>
    <s v="Walsh"/>
    <x v="89"/>
    <n v="56"/>
    <s v="502 East Fabien Road"/>
    <s v="Stockton - 502 East Fabien Road"/>
    <n v="8"/>
  </r>
  <r>
    <n v="899"/>
    <s v="ee0e9368-11e4-467a-9f68-cce203fe24ea"/>
    <s v="CHANDA GUERRERO"/>
    <s v="Chanda"/>
    <s v="J"/>
    <s v="Guerrero"/>
    <x v="14"/>
    <n v="85"/>
    <s v="792 West Oak Boulevard"/>
    <s v="St. Petersburg - 792 West Oak Boulevard"/>
    <n v="9"/>
  </r>
  <r>
    <n v="900"/>
    <s v="fd8af04a-bacd-4aa4-b480-f46d1d318b3f"/>
    <s v="JEFFERY MEDINA"/>
    <s v="Jeffery"/>
    <s v="R"/>
    <s v="Medina"/>
    <x v="13"/>
    <n v="71"/>
    <s v="45 Rocky Fabien Drive"/>
    <s v="Phoenix - 45 Rocky Fabien Drive"/>
    <n v="9"/>
  </r>
  <r>
    <n v="901"/>
    <s v="1c525a65-3ed3-4860-9043-042b60e70639"/>
    <s v="ROBIN GIBSON"/>
    <s v="Robin"/>
    <s v="T"/>
    <s v="Gibson"/>
    <x v="27"/>
    <n v="30"/>
    <s v="581 Rocky Fabien St."/>
    <s v="Philadelphia - 581 Rocky Fabien St."/>
    <n v="17"/>
  </r>
  <r>
    <n v="902"/>
    <s v="04dd8822-3d33-42c9-baf9-0fda8cfccb98"/>
    <s v="TERRELL HARDING"/>
    <s v="Terrell"/>
    <s v="N"/>
    <s v="Harding"/>
    <x v="68"/>
    <n v="70"/>
    <s v="632 Green New Boulevard"/>
    <s v="Rochester - 632 Green New Boulevard"/>
    <n v="7"/>
  </r>
  <r>
    <n v="903"/>
    <s v="f6542dc1-f2d8-459b-8ee2-f4c94cb48d20"/>
    <s v="FRANKLIN MALONE"/>
    <s v="Franklin"/>
    <s v="X"/>
    <s v="Malone"/>
    <x v="24"/>
    <n v="47"/>
    <s v="84 South Cowley Parkway"/>
    <s v="San Francisco - 84 South Cowley Parkway"/>
    <n v="7"/>
  </r>
  <r>
    <n v="904"/>
    <s v="8530649a-f08f-4301-ab73-48266b4fbf04"/>
    <s v="SHAD WINTERS"/>
    <s v="Shad"/>
    <s v="O"/>
    <s v="Winters"/>
    <x v="21"/>
    <n v="62"/>
    <s v="298 Milton Parkway"/>
    <s v="Mobile - 298 Milton Parkway"/>
    <n v="10"/>
  </r>
  <r>
    <n v="905"/>
    <s v="c9d453d9-977e-446b-a37b-2b0bfde1897b"/>
    <s v="RAFAEL DENNIS"/>
    <s v="Rafael"/>
    <s v="O"/>
    <s v="Dennis"/>
    <x v="37"/>
    <n v="94"/>
    <s v="139 First Freeway"/>
    <s v="Yonkers - 139 First Freeway"/>
    <n v="11"/>
  </r>
  <r>
    <n v="906"/>
    <s v="dc02813b-5a4e-4556-ac0e-dac9def1f9b8"/>
    <s v="ALISA TURNER"/>
    <s v="Alisa"/>
    <s v="T"/>
    <s v="Turner"/>
    <x v="80"/>
    <n v="95"/>
    <s v="25 Nobel Street"/>
    <s v="Garland - 25 Nobel Street"/>
    <n v="13"/>
  </r>
  <r>
    <n v="907"/>
    <s v="0466bca6-2ad3-4130-9bb0-2a84d733478f"/>
    <s v="JAIME BRIDGES"/>
    <s v="Jaime"/>
    <s v="E"/>
    <s v="Bridges"/>
    <x v="78"/>
    <n v="68"/>
    <s v="66 First Boulevard"/>
    <s v="Anchorage - 66 First Boulevard"/>
    <n v="18"/>
  </r>
  <r>
    <n v="908"/>
    <s v="523bd9cf-44fc-458d-912c-83a7f678f1a7"/>
    <s v="MIGUEL CRAWFORD"/>
    <s v="Miguel"/>
    <s v="F"/>
    <s v="Crawford"/>
    <x v="76"/>
    <n v="75"/>
    <s v="97 South White Hague St."/>
    <s v="San Antonio - 97 South White Hague St."/>
    <n v="14"/>
  </r>
  <r>
    <n v="909"/>
    <s v="62bcd40a-a908-4998-a926-941a121d3940"/>
    <s v="WENDY MORA"/>
    <s v="Wendy"/>
    <s v="A"/>
    <s v="Mora"/>
    <x v="31"/>
    <n v="58"/>
    <s v="57 Nobel Blvd."/>
    <s v="Columbus - 57 Nobel Blvd."/>
    <n v="16"/>
  </r>
  <r>
    <n v="910"/>
    <s v="e0042336-813a-4671-b9a3-3c18f189a70a"/>
    <s v="RANDAL MORALES"/>
    <s v="Randal"/>
    <s v="T"/>
    <s v="Morales"/>
    <x v="32"/>
    <n v="26"/>
    <s v="411 Second Freeway"/>
    <s v="Des Moines - 411 Second Freeway"/>
    <n v="4"/>
  </r>
  <r>
    <n v="911"/>
    <s v="dc1e6ea0-3eff-4c76-b35f-3ae835aff6dc"/>
    <s v="JERROD PHAM"/>
    <s v="Jerrod"/>
    <s v="G"/>
    <s v="Pham"/>
    <x v="52"/>
    <n v="61"/>
    <s v="39 North Clarendon Street"/>
    <s v="Miami - 39 North Clarendon Street"/>
    <n v="6"/>
  </r>
  <r>
    <n v="912"/>
    <s v="91bc7626-d8e7-4259-a666-5d05f912aa18"/>
    <s v="GARY BRADSHAW"/>
    <s v="Gary"/>
    <s v="NULL"/>
    <s v="Bradshaw"/>
    <x v="18"/>
    <n v="38"/>
    <s v="870 South Rocky Clarendon Way"/>
    <s v="Richmond - 870 South Rocky Clarendon Way"/>
    <n v="18"/>
  </r>
  <r>
    <n v="913"/>
    <s v="a9ad1b59-85aa-4207-905d-6c042d7a4ad7"/>
    <s v="NELSON MIRANDA"/>
    <s v="Nelson"/>
    <s v="Y"/>
    <s v="Miranda"/>
    <x v="35"/>
    <n v="76"/>
    <s v="333 Nobel Way"/>
    <s v="Birmingham - 333 Nobel Way"/>
    <n v="18"/>
  </r>
  <r>
    <n v="914"/>
    <s v="a5a50a64-b49d-454b-b287-024a8902985d"/>
    <s v="ENRIQUE SOSA"/>
    <s v="Enrique"/>
    <s v="Q"/>
    <s v="Sosa"/>
    <x v="67"/>
    <n v="88"/>
    <s v="201 White Cowley Parkway"/>
    <s v="Seattle - 201 White Cowley Parkway"/>
    <n v="18"/>
  </r>
  <r>
    <n v="915"/>
    <s v="967f84cc-f504-4b76-91b3-ee6beb70951a"/>
    <s v="LESTER BLACKWELL"/>
    <s v="Lester"/>
    <s v="A"/>
    <s v="Blackwell"/>
    <x v="22"/>
    <n v="55"/>
    <s v="745 Hague Road"/>
    <s v="Houston - 745 Hague Road"/>
    <n v="7"/>
  </r>
  <r>
    <n v="916"/>
    <s v="3893e422-1150-4a24-b432-efa884fe5139"/>
    <s v="CHERYL CUMMINGS"/>
    <s v="Cheryl"/>
    <s v="E"/>
    <s v="Cummings"/>
    <x v="25"/>
    <n v="74"/>
    <s v="63 New Boulevard"/>
    <s v="Tampa - 63 New Boulevard"/>
    <n v="12"/>
  </r>
  <r>
    <n v="917"/>
    <s v="f1c193ee-e27c-48ba-b3b8-3eaf6c9c3fb8"/>
    <s v="KATHRYN SHIELDS"/>
    <s v="Kathryn"/>
    <s v="Z"/>
    <s v="Shields"/>
    <x v="51"/>
    <n v="84"/>
    <s v="570 Green Second Freeway"/>
    <s v="Newark - 570 Green Second Freeway"/>
    <n v="12"/>
  </r>
  <r>
    <n v="918"/>
    <s v="0874d5de-720b-49bf-904e-1b1800e3e283"/>
    <s v="SCOTT ESPARZA"/>
    <s v="Scott"/>
    <s v="A"/>
    <s v="Esparza"/>
    <x v="20"/>
    <n v="41"/>
    <s v="81 Green First Road"/>
    <s v="Bakersfield - 81 Green First Road"/>
    <n v="9"/>
  </r>
  <r>
    <n v="919"/>
    <s v="4a8de0e0-09d8-4ba3-82ab-920ab7996b33"/>
    <s v="JERMAINE MADDOX"/>
    <s v="Jermaine"/>
    <s v="X"/>
    <s v="Maddox"/>
    <x v="48"/>
    <n v="51"/>
    <s v="665 Fabien Street"/>
    <s v="Portland - 665 Fabien Street"/>
    <n v="7"/>
  </r>
  <r>
    <n v="920"/>
    <s v="71174212-3f2d-4f5b-96de-252458804b78"/>
    <s v="JERRY BISHOP"/>
    <s v="Jerry"/>
    <s v="N"/>
    <s v="Bishop"/>
    <x v="79"/>
    <n v="69"/>
    <s v="168 Rocky Milton Street"/>
    <s v="Oakland - 168 Rocky Milton Street"/>
    <n v="10"/>
  </r>
  <r>
    <n v="921"/>
    <s v="6375eac5-d12a-459c-9cf2-339b3425220a"/>
    <s v="CESAR HART"/>
    <s v="Cesar"/>
    <s v="U"/>
    <s v="Hart"/>
    <x v="32"/>
    <n v="26"/>
    <s v="536 Rocky Fabien Drive"/>
    <s v="Des Moines - 536 Rocky Fabien Drive"/>
    <n v="10"/>
  </r>
  <r>
    <n v="922"/>
    <s v="9c123fb9-bedc-4fcf-93fb-dd52f01a5ac1"/>
    <s v="JOSEPH WALL"/>
    <s v="Joseph"/>
    <s v="V"/>
    <s v="Wall"/>
    <x v="17"/>
    <n v="86"/>
    <s v="53 Rocky Fabien Street"/>
    <s v="San Jose - 53 Rocky Fabien Street"/>
    <n v="15"/>
  </r>
  <r>
    <n v="923"/>
    <s v="8ffb3dda-292b-4464-92d0-9c68ad667846"/>
    <s v="SHELIA OWENS"/>
    <s v="Shelia"/>
    <s v="L"/>
    <s v="Owens"/>
    <x v="69"/>
    <n v="46"/>
    <s v="297 South Nobel Parkway"/>
    <s v="New York - 297 South Nobel Parkway"/>
    <n v="6"/>
  </r>
  <r>
    <n v="924"/>
    <s v="d9a2c0ba-45e8-4910-9c80-b64f36450a6d"/>
    <s v="LINDSAY PACHECO"/>
    <s v="Lindsay"/>
    <s v="X"/>
    <s v="Pacheco"/>
    <x v="35"/>
    <n v="76"/>
    <s v="14 East Cowley Street"/>
    <s v="Birmingham - 14 East Cowley Street"/>
    <n v="17"/>
  </r>
  <r>
    <n v="925"/>
    <s v="93cb4121-3a4a-4438-a8f0-1712bdebb892"/>
    <s v="GLENN BARTON"/>
    <s v="Glenn"/>
    <s v="W"/>
    <s v="Barton"/>
    <x v="68"/>
    <n v="70"/>
    <s v="63 North Rocky Fabien Drive"/>
    <s v="Rochester - 63 North Rocky Fabien Drive"/>
    <n v="10"/>
  </r>
  <r>
    <n v="926"/>
    <s v="86c9ae17-11e7-4292-9d51-19b842e2d0be"/>
    <s v="SHAD FRY"/>
    <s v="Shad"/>
    <s v="Z"/>
    <s v="Fry"/>
    <x v="27"/>
    <n v="30"/>
    <s v="805 Milton Way"/>
    <s v="Philadelphia - 805 Milton Way"/>
    <n v="15"/>
  </r>
  <r>
    <n v="927"/>
    <s v="b862723c-d6dd-4a5c-a135-ddacc3f50970"/>
    <s v="KELVIN HAAS"/>
    <s v="Kelvin"/>
    <s v="S"/>
    <s v="Haas"/>
    <x v="95"/>
    <n v="42"/>
    <s v="77 Milton Freeway"/>
    <s v="Denver - 77 Milton Freeway"/>
    <n v="19"/>
  </r>
  <r>
    <n v="928"/>
    <s v="9c67f76e-86b5-4b10-8744-32b622030359"/>
    <s v="ROLAND KLEIN"/>
    <s v="Roland"/>
    <s v="G"/>
    <s v="Klein"/>
    <x v="93"/>
    <n v="45"/>
    <s v="575 White Oak Boulevard"/>
    <s v="Dallas - 575 White Oak Boulevard"/>
    <n v="16"/>
  </r>
  <r>
    <n v="929"/>
    <s v="a66ddb91-7a8b-4f77-b35a-5965959106be"/>
    <s v="KRISTEN HIGGINS"/>
    <s v="Kristen"/>
    <s v="H"/>
    <s v="Higgins"/>
    <x v="58"/>
    <n v="15"/>
    <s v="364 Rocky Second St."/>
    <s v="Colorado - 364 Rocky Second St."/>
    <n v="8"/>
  </r>
  <r>
    <n v="930"/>
    <s v="96949a78-13be-4c61-b731-e0e0e95219ed"/>
    <s v="JUDY ANDREWS"/>
    <s v="Judy"/>
    <s v="L"/>
    <s v="Andrews"/>
    <x v="51"/>
    <n v="84"/>
    <s v="891 East Clarendon St."/>
    <s v="Newark - 891 East Clarendon St."/>
    <n v="6"/>
  </r>
  <r>
    <n v="931"/>
    <s v="fc55095c-9950-4e22-b8bb-c9f50871dd92"/>
    <s v="DORIS HAMMOND"/>
    <s v="Doris"/>
    <s v="A"/>
    <s v="Hammond"/>
    <x v="16"/>
    <n v="82"/>
    <s v="156 White Milton Freeway"/>
    <s v="Charlotte - 156 White Milton Freeway"/>
    <n v="6"/>
  </r>
  <r>
    <n v="932"/>
    <s v="f1ce0f36-9164-4a39-aebd-7d062333ec8f"/>
    <s v="ALEXANDRA COLE"/>
    <s v="Alexandra"/>
    <s v="X"/>
    <s v="Cole"/>
    <x v="67"/>
    <n v="88"/>
    <s v="29 South New Avenue"/>
    <s v="Seattle - 29 South New Avenue"/>
    <n v="18"/>
  </r>
  <r>
    <n v="933"/>
    <s v="b14ef2f2-9a4b-4326-9e8d-61fcb5ef8fc4"/>
    <s v="RITA SANCHEZ"/>
    <s v="Rita"/>
    <s v="N"/>
    <s v="Sanchez"/>
    <x v="25"/>
    <n v="74"/>
    <s v="658 Rocky Cowley St."/>
    <s v="Tampa - 658 Rocky Cowley St."/>
    <n v="10"/>
  </r>
  <r>
    <n v="934"/>
    <s v="e845dcdd-e44b-4021-93b3-fcce7704fb50"/>
    <s v="CONNIE MULLINS"/>
    <s v="Connie"/>
    <s v="X"/>
    <s v="Mullins"/>
    <x v="10"/>
    <n v="63"/>
    <s v="62 First Boulevard"/>
    <s v="Tulsa - 62 First Boulevard"/>
    <n v="15"/>
  </r>
  <r>
    <n v="935"/>
    <s v="034d95cc-e49d-4cb1-8d4b-6a3bef0a3324"/>
    <s v="EDITH ROMERO"/>
    <s v="Edith"/>
    <s v="S"/>
    <s v="Romero"/>
    <x v="69"/>
    <n v="46"/>
    <s v="692 Rocky Fabien Freeway"/>
    <s v="New York - 692 Rocky Fabien Freeway"/>
    <n v="12"/>
  </r>
  <r>
    <n v="936"/>
    <s v="741e23a3-f8d6-4ddb-ad11-64b60e8f232a"/>
    <s v="TAMMIE WANG"/>
    <s v="Tammie"/>
    <s v="P"/>
    <s v="Wang"/>
    <x v="43"/>
    <n v="83"/>
    <s v="91 White Clarendon Road"/>
    <s v="Aurora - 91 White Clarendon Road"/>
    <n v="16"/>
  </r>
  <r>
    <n v="937"/>
    <s v="2665edc4-9710-4f3f-a54b-edd9c27a590b"/>
    <s v="TANISHA HESTER"/>
    <s v="Tanisha"/>
    <s v="C"/>
    <s v="Hester"/>
    <x v="4"/>
    <n v="18"/>
    <s v="366 Old Drive"/>
    <s v="Little Rock - 366 Old Drive"/>
    <n v="6"/>
  </r>
  <r>
    <n v="938"/>
    <s v="3e4f923c-547f-4a35-abc3-8f918c1e5f4c"/>
    <s v="JERMAINE STUART"/>
    <s v="Jermaine"/>
    <s v="D"/>
    <s v="Stuart"/>
    <x v="67"/>
    <n v="88"/>
    <s v="792 Rocky Oak St."/>
    <s v="Seattle - 792 Rocky Oak St."/>
    <n v="7"/>
  </r>
  <r>
    <n v="939"/>
    <s v="844fbd4d-55d8-4982-a8c0-1ba030a9375a"/>
    <s v="MISTY HOUSTON"/>
    <s v="Misty"/>
    <s v="N"/>
    <s v="Houston"/>
    <x v="76"/>
    <n v="75"/>
    <s v="414 White Second Avenue"/>
    <s v="San Antonio - 414 White Second Avenue"/>
    <n v="4"/>
  </r>
  <r>
    <n v="940"/>
    <s v="d3556bb0-b96b-44b6-af56-67603d358938"/>
    <s v="IRA AUSTIN"/>
    <s v="Ira"/>
    <s v="C"/>
    <s v="Austin"/>
    <x v="72"/>
    <n v="64"/>
    <s v="15 South Fabien Boulevard"/>
    <s v="Raleigh - 15 South Fabien Boulevard"/>
    <n v="10"/>
  </r>
  <r>
    <n v="941"/>
    <s v="e7eecdfb-8105-4e65-a7a4-4a828ce5540a"/>
    <s v="DESIREE STOKES"/>
    <s v="Desiree"/>
    <s v="I"/>
    <s v="Stokes"/>
    <x v="2"/>
    <n v="87"/>
    <s v="450 Milton Drive"/>
    <s v="Los Angeles - 450 Milton Drive"/>
    <n v="8"/>
  </r>
  <r>
    <n v="942"/>
    <s v="7e17094d-0235-47b0-928f-111836ac6aea"/>
    <s v="BILLIE ROWE"/>
    <s v="Billie"/>
    <s v="T"/>
    <s v="Rowe"/>
    <x v="18"/>
    <n v="38"/>
    <s v="373 Green Nobel Drive"/>
    <s v="Richmond - 373 Green Nobel Drive"/>
    <n v="16"/>
  </r>
  <r>
    <n v="943"/>
    <s v="7bb3c011-d6dc-4ac9-a414-e6c3546ca534"/>
    <s v="CODY HURST"/>
    <s v="Cody"/>
    <s v="Y"/>
    <s v="Hurst"/>
    <x v="10"/>
    <n v="63"/>
    <s v="36 Rocky Old St."/>
    <s v="Tulsa - 36 Rocky Old St."/>
    <n v="5"/>
  </r>
  <r>
    <n v="944"/>
    <s v="31666a09-f95b-4d08-9467-2b483f932cdc"/>
    <s v="SHAD ARCHER"/>
    <s v="Shad"/>
    <s v="Z"/>
    <s v="Archer"/>
    <x v="85"/>
    <n v="57"/>
    <s v="607 White Cowley Parkway"/>
    <s v="Nashville - 607 White Cowley Parkway"/>
    <n v="6"/>
  </r>
  <r>
    <n v="945"/>
    <s v="93ba38b8-5680-44c9-8d36-225972562d4f"/>
    <s v="JUDY TERRY"/>
    <s v="Judy"/>
    <s v="F"/>
    <s v="Terry"/>
    <x v="57"/>
    <n v="34"/>
    <s v="950 White Oak Road"/>
    <s v="Fort Wayne - 950 White Oak Road"/>
    <n v="5"/>
  </r>
  <r>
    <n v="946"/>
    <s v="dbe9d314-048b-4804-93d5-58ad87f6c6c5"/>
    <s v="EUGENE SOSA"/>
    <s v="Eugene"/>
    <s v="K"/>
    <s v="Sosa"/>
    <x v="84"/>
    <n v="54"/>
    <s v="330 Old Way"/>
    <s v="Albuquerque - 330 Old Way"/>
    <n v="4"/>
  </r>
  <r>
    <n v="947"/>
    <s v="c4ac244c-989e-46fb-b243-91dd1d5cf739"/>
    <s v="KATE SCOTT"/>
    <s v="Kate"/>
    <s v="L"/>
    <s v="Scott"/>
    <x v="22"/>
    <n v="55"/>
    <s v="30 New Drive"/>
    <s v="Houston - 30 New Drive"/>
    <n v="7"/>
  </r>
  <r>
    <n v="948"/>
    <s v="df498b0d-b595-4ca7-b245-df19dc03224f"/>
    <s v="LETICIA WHITEHEAD"/>
    <s v="Leticia"/>
    <s v="I"/>
    <s v="Whitehead"/>
    <x v="7"/>
    <n v="44"/>
    <s v="555 North Fabien Avenue"/>
    <s v="Memphis - 555 North Fabien Avenue"/>
    <n v="11"/>
  </r>
  <r>
    <n v="949"/>
    <s v="c433e9c8-038f-413b-b0c8-f038f5009399"/>
    <s v="DEANNA SAUNDERS"/>
    <s v="Deanna"/>
    <s v="T"/>
    <s v="Saunders"/>
    <x v="52"/>
    <n v="61"/>
    <s v="562 White Milton Avenue"/>
    <s v="Miami - 562 White Milton Avenue"/>
    <n v="13"/>
  </r>
  <r>
    <n v="950"/>
    <s v="7c66381f-c96d-44c4-9987-677b42abe77c"/>
    <s v="CHASTITY ROBBINS"/>
    <s v="Chastity"/>
    <s v="L"/>
    <s v="Robbins"/>
    <x v="45"/>
    <n v="72"/>
    <s v="596 New Parkway"/>
    <s v="Honolulu - 596 New Parkway"/>
    <n v="18"/>
  </r>
  <r>
    <n v="951"/>
    <s v="70beb325-e2a8-43a4-9c28-94d40ecb75d8"/>
    <s v="DWIGHT PACE"/>
    <s v="Dwight"/>
    <s v="Q"/>
    <s v="Pace"/>
    <x v="64"/>
    <n v="27"/>
    <s v="824 Old Way"/>
    <s v="Mesa - 824 Old Way"/>
    <n v="7"/>
  </r>
  <r>
    <n v="952"/>
    <s v="5472e06b-e20a-4efc-bf64-ebfa6af1b309"/>
    <s v="EDWARD OSBORNE"/>
    <s v="Edward"/>
    <s v="N"/>
    <s v="Osborne"/>
    <x v="54"/>
    <n v="6"/>
    <s v="27 Rocky Clarendon St."/>
    <s v="Austin - 27 Rocky Clarendon St."/>
    <n v="18"/>
  </r>
  <r>
    <n v="953"/>
    <s v="65542302-386f-4456-bbd3-0cc24bf146b6"/>
    <s v="MISTY ESPINOZA"/>
    <s v="Misty"/>
    <s v="P"/>
    <s v="Espinoza"/>
    <x v="54"/>
    <n v="6"/>
    <s v="919 Second Way"/>
    <s v="Austin - 919 Second Way"/>
    <n v="19"/>
  </r>
  <r>
    <n v="954"/>
    <s v="505178c4-b072-4f80-8e92-2e42fc1dcb3b"/>
    <s v="WESLEY EDWARDS"/>
    <s v="Wesley"/>
    <s v="L"/>
    <s v="Edwards"/>
    <x v="34"/>
    <n v="17"/>
    <s v="84 Oak Street"/>
    <s v="St. Louis - 84 Oak Street"/>
    <n v="15"/>
  </r>
  <r>
    <n v="955"/>
    <s v="492d9c3b-1ac8-4e9d-952c-74540e3fadbe"/>
    <s v="SHEILA GAMBLE"/>
    <s v="Sheila"/>
    <s v="P"/>
    <s v="Gamble"/>
    <x v="69"/>
    <n v="46"/>
    <s v="86 New St."/>
    <s v="New York - 86 New St."/>
    <n v="13"/>
  </r>
  <r>
    <n v="956"/>
    <s v="71a09480-6347-4fce-b0c3-78b60f78c742"/>
    <s v="TAMARA DAVENPORT"/>
    <s v="Tamara"/>
    <s v="W"/>
    <s v="Davenport"/>
    <x v="20"/>
    <n v="41"/>
    <s v="777 East Green Milton Drive"/>
    <s v="Bakersfield - 777 East Green Milton Drive"/>
    <n v="18"/>
  </r>
  <r>
    <n v="957"/>
    <s v="f773bb3e-e604-4990-9da4-c6924a17c61f"/>
    <s v="REX KLINE"/>
    <s v="Rex"/>
    <s v="H"/>
    <s v="Kline"/>
    <x v="41"/>
    <n v="25"/>
    <s v="40 White First Blvd."/>
    <s v="Boston - 40 White First Blvd."/>
    <n v="19"/>
  </r>
  <r>
    <n v="958"/>
    <s v="484782ef-93e6-4ecc-8575-a9fa32c2d659"/>
    <s v="EMILY DICKSON"/>
    <s v="Emily"/>
    <s v="P"/>
    <s v="Dickson"/>
    <x v="78"/>
    <n v="68"/>
    <s v="834 West Rocky Nobel Blvd."/>
    <s v="Anchorage - 834 West Rocky Nobel Blvd."/>
    <n v="15"/>
  </r>
  <r>
    <n v="959"/>
    <s v="ff366f8a-378f-4af1-b665-1dc371012503"/>
    <s v="JAIME FIELDS"/>
    <s v="Jaime"/>
    <s v="B"/>
    <s v="Fields"/>
    <x v="73"/>
    <n v="89"/>
    <s v="10 Old Drive"/>
    <s v="St. Paul - 10 Old Drive"/>
    <n v="10"/>
  </r>
  <r>
    <n v="960"/>
    <s v="106b91ed-587c-4007-a6c6-aa23d47b7190"/>
    <s v="ROSA POOLE"/>
    <s v="Rosa"/>
    <s v="P"/>
    <s v="Poole"/>
    <x v="72"/>
    <n v="64"/>
    <s v="69 Rocky Hague Blvd."/>
    <s v="Raleigh - 69 Rocky Hague Blvd."/>
    <n v="15"/>
  </r>
  <r>
    <n v="961"/>
    <s v="aa14fc68-75d3-430c-bb79-32c71f6d3873"/>
    <s v="DON KIM"/>
    <s v="Don"/>
    <s v="V"/>
    <s v="Kim"/>
    <x v="53"/>
    <n v="53"/>
    <s v="640 West Green Cowley Parkway"/>
    <s v="Las Vegas - 640 West Green Cowley Parkway"/>
    <n v="8"/>
  </r>
  <r>
    <n v="962"/>
    <s v="5c7900b1-20db-433e-a944-29e2f8a3bec2"/>
    <s v="GORDON LAWRENCE"/>
    <s v="Gordon"/>
    <s v="N"/>
    <s v="Lawrence"/>
    <x v="3"/>
    <n v="24"/>
    <s v="20 Second Freeway"/>
    <s v="Lincoln - 20 Second Freeway"/>
    <n v="12"/>
  </r>
  <r>
    <n v="963"/>
    <s v="a6c2dc58-7fb1-49a2-ba7a-2a0af0ffd749"/>
    <s v="ERICH HEBERT"/>
    <s v="Erich"/>
    <s v="X"/>
    <s v="Hebert"/>
    <x v="49"/>
    <n v="60"/>
    <s v="36 Milton Freeway"/>
    <s v="Fort Worth - 36 Milton Freeway"/>
    <n v="17"/>
  </r>
  <r>
    <n v="964"/>
    <s v="3881c8f4-49ab-4868-b6c7-42315212e138"/>
    <s v="BECKY GREER"/>
    <s v="Becky"/>
    <s v="U"/>
    <s v="Greer"/>
    <x v="68"/>
    <n v="70"/>
    <s v="418 Old Street"/>
    <s v="Rochester - 418 Old Street"/>
    <n v="13"/>
  </r>
  <r>
    <n v="965"/>
    <s v="e90fef19-f6a0-4d36-a658-272724c1a9cb"/>
    <s v="JESSE BAXTER"/>
    <s v="Jesse"/>
    <s v="A"/>
    <s v="Baxter"/>
    <x v="91"/>
    <n v="40"/>
    <s v="60 Cowley Way"/>
    <s v="Cleveland - 60 Cowley Way"/>
    <n v="12"/>
  </r>
  <r>
    <n v="966"/>
    <s v="939948aa-c80d-4913-bc24-c78132c8cbe5"/>
    <s v="NICOLE BLAIR"/>
    <s v="Nicole"/>
    <s v="V"/>
    <s v="Blair"/>
    <x v="79"/>
    <n v="69"/>
    <s v="12 Milton Freeway"/>
    <s v="Oakland - 12 Milton Freeway"/>
    <n v="19"/>
  </r>
  <r>
    <n v="967"/>
    <s v="dbe804fb-4056-49d9-9f7e-2f96f3a873d7"/>
    <s v="BROOKE PRUITT"/>
    <s v="Brooke"/>
    <s v="T"/>
    <s v="Pruitt"/>
    <x v="52"/>
    <n v="61"/>
    <s v="313 Old Drive"/>
    <s v="Miami - 313 Old Drive"/>
    <n v="10"/>
  </r>
  <r>
    <n v="968"/>
    <s v="2e8dc7d5-2d6b-4d3c-8dd8-ae848eaf6078"/>
    <s v="KRISTINE LOPEZ"/>
    <s v="Kristine"/>
    <s v="A"/>
    <s v="Lopez"/>
    <x v="15"/>
    <n v="13"/>
    <s v="739 North White Nobel St."/>
    <s v="Akron - 739 North White Nobel St."/>
    <n v="5"/>
  </r>
  <r>
    <n v="969"/>
    <s v="e14343a4-a938-48ac-b647-d632cfa11ec1"/>
    <s v="ROBERTA VILLANUEVA"/>
    <s v="Roberta"/>
    <s v="X"/>
    <s v="Villanueva"/>
    <x v="28"/>
    <n v="43"/>
    <s v="41 North Cowley Way"/>
    <s v="Glendale - 41 North Cowley Way"/>
    <n v="15"/>
  </r>
  <r>
    <n v="970"/>
    <s v="22f5b895-99f6-405c-92aa-9b406d342340"/>
    <s v="JON LAWSON"/>
    <s v="Jon"/>
    <s v="L"/>
    <s v="Lawson"/>
    <x v="79"/>
    <n v="69"/>
    <s v="962 Clarendon Road"/>
    <s v="Oakland - 962 Clarendon Road"/>
    <n v="14"/>
  </r>
  <r>
    <n v="971"/>
    <s v="4e4c60aa-e9e0-43ac-8019-e6a15a1a9297"/>
    <s v="MAURICE WATERS"/>
    <s v="Maurice"/>
    <s v="C"/>
    <s v="Waters"/>
    <x v="89"/>
    <n v="56"/>
    <s v="47 Old St."/>
    <s v="Stockton - 47 Old St."/>
    <n v="11"/>
  </r>
  <r>
    <n v="972"/>
    <s v="9f721f71-e90f-420f-b41d-6f4646629b47"/>
    <s v="JARED MC INTYRE"/>
    <s v="Jared"/>
    <s v="W"/>
    <s v="Mc Intyre"/>
    <x v="36"/>
    <n v="92"/>
    <s v="528 Rocky Old Boulevard"/>
    <s v="Hialeah - 528 Rocky Old Boulevard"/>
    <n v="11"/>
  </r>
  <r>
    <n v="973"/>
    <s v="c7ea78c6-05a3-42ab-865c-95df1d220100"/>
    <s v="ERIKA BURGESS"/>
    <s v="Erika"/>
    <s v="M"/>
    <s v="Burgess"/>
    <x v="21"/>
    <n v="62"/>
    <s v="68 Hague Drive"/>
    <s v="Mobile - 68 Hague Drive"/>
    <n v="5"/>
  </r>
  <r>
    <n v="974"/>
    <s v="4ebb409c-95d2-4a24-8b3f-a623a322dd5f"/>
    <s v="GINGER IBARRA"/>
    <s v="Ginger"/>
    <s v="U"/>
    <s v="Ibarra"/>
    <x v="51"/>
    <n v="84"/>
    <s v="81 East Green Clarendon Boulevard"/>
    <s v="Newark - 81 East Green Clarendon Boulevard"/>
    <n v="18"/>
  </r>
  <r>
    <n v="975"/>
    <s v="72933546-d2a1-43a9-adbc-a9f9fe35c7d1"/>
    <s v="TASHA KERR"/>
    <s v="Tasha"/>
    <s v="F"/>
    <s v="Kerr"/>
    <x v="1"/>
    <n v="79"/>
    <s v="429 Fabien St."/>
    <s v="Oklahoma - 429 Fabien St."/>
    <n v="15"/>
  </r>
  <r>
    <n v="976"/>
    <s v="c72435e2-f6c8-497a-8183-90e87176bc95"/>
    <s v="GABRIELA HERMAN"/>
    <s v="Gabriela"/>
    <s v="A"/>
    <s v="Herman"/>
    <x v="51"/>
    <n v="84"/>
    <s v="411 New Freeway"/>
    <s v="Newark - 411 New Freeway"/>
    <n v="15"/>
  </r>
  <r>
    <n v="977"/>
    <s v="12b225bc-7f4a-44be-a051-8a63d6ce439b"/>
    <s v="RYAN BEST"/>
    <s v="Ryan"/>
    <s v="W"/>
    <s v="Best"/>
    <x v="74"/>
    <n v="23"/>
    <s v="368 Rocky Cowley Freeway"/>
    <s v="Anaheim - 368 Rocky Cowley Freeway"/>
    <n v="4"/>
  </r>
  <r>
    <n v="978"/>
    <s v="391e073d-71c0-45ed-9a8f-8188c128b167"/>
    <s v="PERRY RICE"/>
    <s v="Perry"/>
    <s v="L"/>
    <s v="Rice"/>
    <x v="14"/>
    <n v="85"/>
    <s v="22 Hague Boulevard"/>
    <s v="St. Petersburg - 22 Hague Boulevard"/>
    <n v="10"/>
  </r>
  <r>
    <n v="979"/>
    <s v="bf9eb31b-baf8-448e-b05e-1e45f8e20493"/>
    <s v="MARTY NICHOLS"/>
    <s v="Marty"/>
    <s v="S"/>
    <s v="Nichols"/>
    <x v="95"/>
    <n v="42"/>
    <s v="75 Green Clarendon Avenue"/>
    <s v="Denver - 75 Green Clarendon Avenue"/>
    <n v="6"/>
  </r>
  <r>
    <n v="980"/>
    <s v="cecc691a-c14f-42f4-835a-f7ace6565742"/>
    <s v="MICHELLE ABBOTT"/>
    <s v="Michelle"/>
    <s v="L"/>
    <s v="Abbott"/>
    <x v="23"/>
    <n v="16"/>
    <s v="52 New Parkway"/>
    <s v="Norfolk - 52 New Parkway"/>
    <n v="9"/>
  </r>
  <r>
    <n v="981"/>
    <s v="06195176-6ce8-4c4a-9cad-a3324109a14a"/>
    <s v="KENDALL BOYLE"/>
    <s v="Kendall"/>
    <s v="O"/>
    <s v="Boyle"/>
    <x v="45"/>
    <n v="72"/>
    <s v="450 Rocky Second Way"/>
    <s v="Honolulu - 450 Rocky Second Way"/>
    <n v="7"/>
  </r>
  <r>
    <n v="982"/>
    <s v="4bb95868-e220-480a-aa16-79ec6773cf14"/>
    <s v="JOLENE CHAPMAN"/>
    <s v="Jolene"/>
    <s v="J"/>
    <s v="Chapman"/>
    <x v="37"/>
    <n v="94"/>
    <s v="746 Clarendon Blvd."/>
    <s v="Yonkers - 746 Clarendon Blvd."/>
    <n v="17"/>
  </r>
  <r>
    <n v="983"/>
    <s v="68a42a2a-b569-44a7-bda7-4d2c1978d257"/>
    <s v="FELIX BRAY"/>
    <s v="Felix"/>
    <s v="M"/>
    <s v="Bray"/>
    <x v="12"/>
    <n v="81"/>
    <s v="273 Nobel Drive"/>
    <s v="Sacramento - 273 Nobel Drive"/>
    <n v="9"/>
  </r>
  <r>
    <n v="984"/>
    <s v="e8957f16-b13a-4d5e-9583-e1b2b67dcf1b"/>
    <s v="DAMON SMITH"/>
    <s v="Damon"/>
    <s v="V"/>
    <s v="Smith"/>
    <x v="90"/>
    <n v="39"/>
    <s v="79 South Hague Street"/>
    <s v="Lubbock - 79 South Hague Street"/>
    <n v="7"/>
  </r>
  <r>
    <n v="985"/>
    <s v="5fd550a7-f860-4302-a1fa-9e7ec928e3b0"/>
    <s v="ISRAEL NEWTON"/>
    <s v="Israel"/>
    <s v="U"/>
    <s v="Newton"/>
    <x v="31"/>
    <n v="58"/>
    <s v="887 Rocky Old Way"/>
    <s v="Columbus - 887 Rocky Old Way"/>
    <n v="15"/>
  </r>
  <r>
    <n v="986"/>
    <s v="2769e8f7-eea1-40e7-979b-29078b1d8f6f"/>
    <s v="DALE COWAN"/>
    <s v="Dale"/>
    <s v="M"/>
    <s v="Cowan"/>
    <x v="8"/>
    <n v="77"/>
    <s v="84 White Clarendon Road"/>
    <s v="Louisville - 84 White Clarendon Road"/>
    <n v="17"/>
  </r>
  <r>
    <n v="987"/>
    <s v="c823553e-ca1c-4205-a547-8493bf12984f"/>
    <s v="VIVIAN ELLISON"/>
    <s v="Vivian"/>
    <s v="I"/>
    <s v="Ellison"/>
    <x v="43"/>
    <n v="83"/>
    <s v="35 South Cowley Avenue"/>
    <s v="Aurora - 35 South Cowley Avenue"/>
    <n v="12"/>
  </r>
  <r>
    <n v="988"/>
    <s v="33ddf1e4-32b2-45aa-8391-01734fb8c316"/>
    <s v="GWENDOLYN MC KNIGHT"/>
    <s v="Gwendolyn"/>
    <s v="B"/>
    <s v="Mc Knight"/>
    <x v="31"/>
    <n v="58"/>
    <s v="49 Oak Parkway"/>
    <s v="Columbus - 49 Oak Parkway"/>
    <n v="6"/>
  </r>
  <r>
    <n v="989"/>
    <s v="21b4edff-b4af-41fb-94a5-2faec82b6a0c"/>
    <s v="SALVATORE CANNON"/>
    <s v="Salvatore"/>
    <s v="I"/>
    <s v="Cannon"/>
    <x v="4"/>
    <n v="18"/>
    <s v="515 South White New Avenue"/>
    <s v="Little Rock - 515 South White New Avenue"/>
    <n v="7"/>
  </r>
  <r>
    <n v="990"/>
    <s v="2e262801-db90-4a2f-b6a0-063f0788c331"/>
    <s v="KARRIE ATKINSON"/>
    <s v="Karrie"/>
    <s v="W"/>
    <s v="Atkinson"/>
    <x v="19"/>
    <n v="5"/>
    <s v="19 Oak Blvd."/>
    <s v="Virginia Beach - 19 Oak Blvd."/>
    <n v="19"/>
  </r>
  <r>
    <n v="991"/>
    <s v="b876c2a8-6999-4262-b298-57f95070c3f8"/>
    <s v="ALANA SLOAN"/>
    <s v="Alana"/>
    <s v="H"/>
    <s v="Sloan"/>
    <x v="40"/>
    <n v="59"/>
    <s v="17 North Rocky Clarendon Avenue"/>
    <s v="Kansas - 17 North Rocky Clarendon Avenue"/>
    <n v="8"/>
  </r>
  <r>
    <n v="992"/>
    <s v="8a4517f6-ee90-4e60-9475-491b17d51251"/>
    <s v="ANNETTE BROWN"/>
    <s v="Annette"/>
    <s v="M"/>
    <s v="Brown"/>
    <x v="69"/>
    <n v="46"/>
    <s v="45 Second Street"/>
    <s v="New York - 45 Second Street"/>
    <n v="6"/>
  </r>
  <r>
    <n v="993"/>
    <s v="8536acb9-e847-45d8-9da7-dbc4fbaf5e28"/>
    <s v="LAKEISHA VALENCIA"/>
    <s v="Lakeisha"/>
    <s v="C"/>
    <s v="Valencia"/>
    <x v="75"/>
    <n v="96"/>
    <s v="91 Oak St."/>
    <s v="Pittsburgh - 91 Oak St."/>
    <n v="14"/>
  </r>
  <r>
    <n v="994"/>
    <s v="56834b64-b03e-4f92-b8d0-fb04b383fa08"/>
    <s v="GABRIELLE THOMAS"/>
    <s v="Gabrielle"/>
    <s v="Y"/>
    <s v="Thomas"/>
    <x v="83"/>
    <n v="11"/>
    <s v="33 Milton Road"/>
    <s v="Spokane - 33 Milton Road"/>
    <n v="6"/>
  </r>
  <r>
    <n v="995"/>
    <s v="77178601-cf5e-4cff-b158-e2637dea9ab6"/>
    <s v="YVETTE WOODS"/>
    <s v="Yvette"/>
    <s v="G"/>
    <s v="Woods"/>
    <x v="83"/>
    <n v="11"/>
    <s v="869 North Old Way"/>
    <s v="Spokane - 869 North Old Way"/>
    <n v="4"/>
  </r>
  <r>
    <n v="996"/>
    <s v="1debabbd-76a9-401c-bb44-490e8eb7e00f"/>
    <s v="DANTE KELLER"/>
    <s v="Dante"/>
    <s v="U"/>
    <s v="Keller"/>
    <x v="10"/>
    <n v="63"/>
    <s v="75 White New Drive"/>
    <s v="Tulsa - 75 White New Drive"/>
    <n v="11"/>
  </r>
  <r>
    <n v="997"/>
    <s v="b2c91f8f-4394-4c42-8383-899927f2d8e6"/>
    <s v="ISRAEL DYER"/>
    <s v="Israel"/>
    <s v="W"/>
    <s v="Dyer"/>
    <x v="25"/>
    <n v="74"/>
    <s v="76 White Fabien Boulevard"/>
    <s v="Tampa - 76 White Fabien Boulevard"/>
    <n v="9"/>
  </r>
  <r>
    <n v="998"/>
    <s v="fbd3ca3c-2f9f-4d82-97ab-b6b737d8ba08"/>
    <s v="WILLIE GORDON"/>
    <s v="Willie"/>
    <s v="D"/>
    <s v="Gordon"/>
    <x v="87"/>
    <n v="90"/>
    <s v="780 Second Boulevard"/>
    <s v="Grand Rapids - 780 Second Boulevard"/>
    <n v="18"/>
  </r>
  <r>
    <n v="999"/>
    <s v="4347ede9-02f3-4896-a27d-59175dd1571c"/>
    <s v="NORMA LEONARD"/>
    <s v="Norma"/>
    <s v="Z"/>
    <s v="Leonard"/>
    <x v="34"/>
    <n v="17"/>
    <s v="57 Milton Drive"/>
    <s v="St. Louis - 57 Milton Drive"/>
    <n v="9"/>
  </r>
  <r>
    <n v="1000"/>
    <s v="4c385cb8-cc84-4911-aa22-5f6c1ffd3560"/>
    <s v="KENNETH HATFIELD"/>
    <s v="Kenneth"/>
    <s v="J"/>
    <s v="Hatfield"/>
    <x v="21"/>
    <n v="62"/>
    <s v="64 Second Avenue"/>
    <s v="Mobile - 64 Second Avenue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">
  <r>
    <n v="10000"/>
    <x v="0"/>
    <n v="6205"/>
    <n v="110"/>
    <x v="0"/>
    <n v="2"/>
    <n v="0"/>
    <n v="409.41"/>
    <n v="818.82"/>
    <n v="818.82"/>
    <x v="0"/>
    <s v="XZILP24WL26S8MYJQK6F"/>
    <n v="0"/>
    <s v=""/>
    <x v="0"/>
  </r>
  <r>
    <n v="10001"/>
    <x v="1"/>
    <n v="9188"/>
    <n v="237"/>
    <x v="1"/>
    <n v="3"/>
    <n v="0"/>
    <n v="656.3"/>
    <n v="1968.8999999999999"/>
    <n v="1968.8999999999999"/>
    <x v="1"/>
    <s v="Y47EOLJHMEJIFPBX8YG2"/>
    <n v="0"/>
    <s v=""/>
    <x v="1"/>
  </r>
  <r>
    <n v="10002"/>
    <x v="2"/>
    <n v="55174"/>
    <n v="132"/>
    <x v="2"/>
    <n v="14"/>
    <n v="1"/>
    <n v="116.21"/>
    <n v="1626.9399999999998"/>
    <n v="1610.6705999999999"/>
    <x v="2"/>
    <s v="5SYCC97E9S0HUZUB60HK"/>
    <n v="0"/>
    <s v=""/>
    <x v="2"/>
  </r>
  <r>
    <n v="10003"/>
    <x v="3"/>
    <n v="64247"/>
    <n v="80"/>
    <x v="3"/>
    <n v="17"/>
    <n v="0"/>
    <n v="939.75"/>
    <n v="15975.75"/>
    <n v="15975.75"/>
    <x v="3"/>
    <s v="ZON9SXMMHLQC5SC91BBC"/>
    <n v="0"/>
    <s v=""/>
    <x v="3"/>
  </r>
  <r>
    <n v="10004"/>
    <x v="4"/>
    <n v="73985"/>
    <n v="91"/>
    <x v="4"/>
    <n v="19"/>
    <n v="0"/>
    <n v="570.41999999999996"/>
    <n v="10837.98"/>
    <n v="10837.98"/>
    <x v="4"/>
    <s v="CMI1LPHL1YYIO64A2JCL"/>
    <n v="0"/>
    <s v=""/>
    <x v="2"/>
  </r>
  <r>
    <n v="10005"/>
    <x v="5"/>
    <n v="95642"/>
    <n v="248"/>
    <x v="5"/>
    <n v="25"/>
    <n v="0"/>
    <n v="993.19"/>
    <n v="24829.75"/>
    <n v="24829.75"/>
    <x v="5"/>
    <s v="S694O7I25O58BM248785"/>
    <n v="0"/>
    <s v=""/>
    <x v="4"/>
  </r>
  <r>
    <n v="10006"/>
    <x v="6"/>
    <n v="56040"/>
    <n v="12"/>
    <x v="6"/>
    <n v="15"/>
    <n v="1"/>
    <n v="493.35"/>
    <n v="7400.25"/>
    <n v="7326.2474999999995"/>
    <x v="6"/>
    <s v="FNSUGL8YZSZRBKF9XWIZ"/>
    <n v="0"/>
    <s v=""/>
    <x v="5"/>
  </r>
  <r>
    <n v="10007"/>
    <x v="7"/>
    <n v="47381"/>
    <n v="195"/>
    <x v="7"/>
    <n v="12"/>
    <n v="2"/>
    <n v="35.200000000000003"/>
    <n v="422.40000000000003"/>
    <n v="413.952"/>
    <x v="7"/>
    <s v="W9S9DK16UC3GRCJH97LA"/>
    <n v="0"/>
    <s v=""/>
    <x v="3"/>
  </r>
  <r>
    <n v="10008"/>
    <x v="8"/>
    <n v="95170"/>
    <n v="413"/>
    <x v="8"/>
    <n v="25"/>
    <n v="0"/>
    <n v="954.06"/>
    <n v="23851.5"/>
    <n v="23851.5"/>
    <x v="8"/>
    <s v="6W6G02MUBBP6HJDZK316"/>
    <n v="0"/>
    <s v=""/>
    <x v="6"/>
  </r>
  <r>
    <n v="10009"/>
    <x v="9"/>
    <n v="77116"/>
    <n v="322"/>
    <x v="9"/>
    <n v="20"/>
    <n v="0"/>
    <n v="262.83999999999997"/>
    <n v="5256.7999999999993"/>
    <n v="5256.7999999999993"/>
    <x v="9"/>
    <s v="4GVBK7WSNOWOFQCMSCHF"/>
    <n v="0"/>
    <s v=""/>
    <x v="3"/>
  </r>
  <r>
    <n v="10010"/>
    <x v="10"/>
    <n v="45993"/>
    <n v="93"/>
    <x v="10"/>
    <n v="12"/>
    <n v="0"/>
    <n v="8.11"/>
    <n v="97.32"/>
    <n v="97.32"/>
    <x v="10"/>
    <s v="I0D99T5IO3J3C1GA5GUP"/>
    <n v="0"/>
    <s v=""/>
    <x v="1"/>
  </r>
  <r>
    <n v="10011"/>
    <x v="1"/>
    <n v="48683"/>
    <n v="237"/>
    <x v="1"/>
    <n v="13"/>
    <n v="0"/>
    <n v="656.3"/>
    <n v="8531.9"/>
    <n v="8531.9"/>
    <x v="11"/>
    <s v="NMSH2S0CRRJQFLFH1AER"/>
    <n v="0"/>
    <s v=""/>
    <x v="1"/>
  </r>
  <r>
    <n v="10012"/>
    <x v="4"/>
    <n v="9775"/>
    <n v="47"/>
    <x v="11"/>
    <n v="3"/>
    <n v="2"/>
    <n v="471.33"/>
    <n v="1413.99"/>
    <n v="1385.7102"/>
    <x v="12"/>
    <s v="YKDL2PWBNWNP9VDKS704"/>
    <n v="0"/>
    <s v=""/>
    <x v="0"/>
  </r>
  <r>
    <n v="10013"/>
    <x v="11"/>
    <n v="18352"/>
    <n v="155"/>
    <x v="12"/>
    <n v="5"/>
    <n v="0"/>
    <n v="635.52"/>
    <n v="3177.6"/>
    <n v="3177.6"/>
    <x v="13"/>
    <s v="XC0DWF1T45FYSP2FWZ34"/>
    <n v="0"/>
    <s v=""/>
    <x v="0"/>
  </r>
  <r>
    <n v="10014"/>
    <x v="5"/>
    <n v="80501"/>
    <n v="71"/>
    <x v="13"/>
    <n v="21"/>
    <n v="2"/>
    <n v="744.07"/>
    <n v="15625.470000000001"/>
    <n v="15312.9606"/>
    <x v="14"/>
    <s v="4UW15Q1W83EN418D76AV"/>
    <n v="0"/>
    <s v=""/>
    <x v="2"/>
  </r>
  <r>
    <n v="10015"/>
    <x v="11"/>
    <n v="77127"/>
    <n v="398"/>
    <x v="14"/>
    <n v="20"/>
    <n v="2"/>
    <n v="423.63"/>
    <n v="8472.6"/>
    <n v="8303.148000000001"/>
    <x v="15"/>
    <s v="IR7RH5B5W7WZ5SI3CQOZ"/>
    <n v="0"/>
    <s v=""/>
    <x v="7"/>
  </r>
  <r>
    <n v="10016"/>
    <x v="9"/>
    <n v="62068"/>
    <n v="363"/>
    <x v="15"/>
    <n v="16"/>
    <n v="0"/>
    <n v="487.71"/>
    <n v="7803.36"/>
    <n v="7803.36"/>
    <x v="16"/>
    <s v="W21BOOU2OTT9HL3O9OLQ"/>
    <n v="0"/>
    <s v=""/>
    <x v="7"/>
  </r>
  <r>
    <n v="10017"/>
    <x v="12"/>
    <n v="85423"/>
    <n v="370"/>
    <x v="16"/>
    <n v="22"/>
    <n v="2"/>
    <n v="218.8"/>
    <n v="4813.6000000000004"/>
    <n v="4717.3280000000004"/>
    <x v="17"/>
    <s v="BVHNY8P9VFLVMMP5FSHH"/>
    <n v="0"/>
    <s v=""/>
    <x v="5"/>
  </r>
  <r>
    <n v="10018"/>
    <x v="13"/>
    <n v="91805"/>
    <n v="359"/>
    <x v="17"/>
    <n v="24"/>
    <n v="0"/>
    <n v="690.32"/>
    <n v="16567.68"/>
    <n v="16567.68"/>
    <x v="18"/>
    <s v="8E3QN7EE21295K6KOPG4"/>
    <n v="0"/>
    <s v=""/>
    <x v="7"/>
  </r>
  <r>
    <n v="10019"/>
    <x v="14"/>
    <n v="36203"/>
    <n v="104"/>
    <x v="18"/>
    <n v="10"/>
    <n v="0"/>
    <n v="982.47"/>
    <n v="9824.7000000000007"/>
    <n v="9824.7000000000007"/>
    <x v="19"/>
    <s v="SD7DVYEIUW48O2HDWB0A"/>
    <n v="0"/>
    <s v=""/>
    <x v="8"/>
  </r>
  <r>
    <n v="10020"/>
    <x v="14"/>
    <n v="19582"/>
    <n v="149"/>
    <x v="19"/>
    <n v="5"/>
    <n v="0"/>
    <n v="984.64"/>
    <n v="4923.2"/>
    <n v="4923.2"/>
    <x v="20"/>
    <s v="TDILG2ILR21C9G1VCR80"/>
    <n v="0"/>
    <s v=""/>
    <x v="9"/>
  </r>
  <r>
    <n v="10021"/>
    <x v="15"/>
    <n v="37454"/>
    <n v="45"/>
    <x v="20"/>
    <n v="10"/>
    <n v="0"/>
    <n v="795.32399999999996"/>
    <n v="7953.24"/>
    <n v="7953.24"/>
    <x v="21"/>
    <s v="75Y0GHP6REFTYZZOREWV"/>
    <n v="0"/>
    <s v=""/>
    <x v="5"/>
  </r>
  <r>
    <n v="10022"/>
    <x v="16"/>
    <n v="81996"/>
    <n v="136"/>
    <x v="21"/>
    <n v="21"/>
    <n v="1"/>
    <n v="243.91"/>
    <n v="5122.1099999999997"/>
    <n v="5070.8888999999999"/>
    <x v="22"/>
    <s v="2T2WFMGHKJSAYL8JL0KT"/>
    <n v="0"/>
    <s v=""/>
    <x v="9"/>
  </r>
  <r>
    <n v="10023"/>
    <x v="11"/>
    <n v="94970"/>
    <n v="362"/>
    <x v="22"/>
    <n v="25"/>
    <n v="0"/>
    <n v="533.476"/>
    <n v="13336.9"/>
    <n v="13336.9"/>
    <x v="23"/>
    <s v="0OLJAG16KCC5Z5CV40U9"/>
    <n v="0"/>
    <s v=""/>
    <x v="4"/>
  </r>
  <r>
    <n v="10024"/>
    <x v="0"/>
    <n v="37277"/>
    <n v="13"/>
    <x v="23"/>
    <n v="10"/>
    <n v="0"/>
    <n v="282.23"/>
    <n v="2822.3"/>
    <n v="2822.3"/>
    <x v="24"/>
    <s v="7UNJ0DR46EB2I24HC46E"/>
    <n v="0"/>
    <s v=""/>
    <x v="7"/>
  </r>
  <r>
    <n v="10025"/>
    <x v="6"/>
    <n v="10416"/>
    <n v="396"/>
    <x v="24"/>
    <n v="3"/>
    <n v="0"/>
    <n v="369.16"/>
    <n v="1107.48"/>
    <n v="1107.48"/>
    <x v="25"/>
    <s v="Z7F5ZGWNGZQKQSTY0A3A"/>
    <n v="0"/>
    <s v=""/>
    <x v="2"/>
  </r>
  <r>
    <n v="10026"/>
    <x v="2"/>
    <n v="87634"/>
    <n v="71"/>
    <x v="13"/>
    <n v="23"/>
    <n v="0"/>
    <n v="744.07"/>
    <n v="17113.61"/>
    <n v="17113.61"/>
    <x v="26"/>
    <s v="DY12G27ESWOUD7N7D1XV"/>
    <n v="0"/>
    <s v=""/>
    <x v="2"/>
  </r>
  <r>
    <n v="10027"/>
    <x v="17"/>
    <n v="10127"/>
    <n v="289"/>
    <x v="25"/>
    <n v="3"/>
    <n v="0"/>
    <n v="435.16"/>
    <n v="1305.48"/>
    <n v="1305.48"/>
    <x v="27"/>
    <s v="QEKHR9AICU339L9E2IEO"/>
    <n v="0"/>
    <s v=""/>
    <x v="9"/>
  </r>
  <r>
    <n v="10028"/>
    <x v="11"/>
    <n v="78273"/>
    <n v="161"/>
    <x v="26"/>
    <n v="20"/>
    <n v="0"/>
    <n v="646.11"/>
    <n v="12922.2"/>
    <n v="12922.2"/>
    <x v="28"/>
    <s v="O32PCL6QM95FKNJGLPSW"/>
    <n v="0"/>
    <s v=""/>
    <x v="9"/>
  </r>
  <r>
    <n v="10029"/>
    <x v="18"/>
    <n v="38445"/>
    <n v="104"/>
    <x v="18"/>
    <n v="10"/>
    <n v="1"/>
    <n v="982.47"/>
    <n v="9824.7000000000007"/>
    <n v="9726.4530000000013"/>
    <x v="29"/>
    <s v="F2LQ4LETBIJ671BISEO4"/>
    <n v="0"/>
    <s v=""/>
    <x v="8"/>
  </r>
  <r>
    <n v="10030"/>
    <x v="16"/>
    <n v="43358"/>
    <n v="138"/>
    <x v="27"/>
    <n v="11"/>
    <n v="2"/>
    <n v="526.36"/>
    <n v="5789.96"/>
    <n v="5674.1607999999997"/>
    <x v="30"/>
    <s v="QKXOOYPXHSLRC81GY8ZS"/>
    <n v="0"/>
    <s v=""/>
    <x v="4"/>
  </r>
  <r>
    <n v="10031"/>
    <x v="3"/>
    <n v="37185"/>
    <n v="450"/>
    <x v="28"/>
    <n v="10"/>
    <n v="0"/>
    <n v="7.1"/>
    <n v="71"/>
    <n v="71"/>
    <x v="31"/>
    <s v="AQM8DL8XSA3S4PHN2GNO"/>
    <n v="0"/>
    <s v=""/>
    <x v="6"/>
  </r>
  <r>
    <n v="10032"/>
    <x v="16"/>
    <n v="70720"/>
    <n v="2"/>
    <x v="29"/>
    <n v="18"/>
    <n v="1"/>
    <n v="912.32"/>
    <n v="16421.760000000002"/>
    <n v="16257.542400000002"/>
    <x v="32"/>
    <s v="UPXEUTA1T6OBUFTAFACH"/>
    <n v="0"/>
    <s v=""/>
    <x v="6"/>
  </r>
  <r>
    <n v="10033"/>
    <x v="5"/>
    <n v="48033"/>
    <n v="153"/>
    <x v="30"/>
    <n v="13"/>
    <n v="0"/>
    <n v="702.38"/>
    <n v="9130.94"/>
    <n v="9130.94"/>
    <x v="33"/>
    <s v="OIIZ8JJTWRC31F1PUISX"/>
    <n v="0"/>
    <s v=""/>
    <x v="5"/>
  </r>
  <r>
    <n v="10034"/>
    <x v="6"/>
    <n v="59553"/>
    <n v="295"/>
    <x v="31"/>
    <n v="16"/>
    <n v="0"/>
    <n v="487.69"/>
    <n v="7803.04"/>
    <n v="7803.04"/>
    <x v="34"/>
    <s v="Y4EGA9NCM5B7V67FFM9Q"/>
    <n v="0"/>
    <s v=""/>
    <x v="4"/>
  </r>
  <r>
    <n v="10035"/>
    <x v="8"/>
    <n v="61728"/>
    <n v="250"/>
    <x v="32"/>
    <n v="16"/>
    <n v="0"/>
    <n v="644.95000000000005"/>
    <n v="10319.200000000001"/>
    <n v="10319.200000000001"/>
    <x v="35"/>
    <s v="XEC8S0SLLSKJ4PD3IY9V"/>
    <n v="0"/>
    <s v=""/>
    <x v="10"/>
  </r>
  <r>
    <n v="10036"/>
    <x v="17"/>
    <n v="2455"/>
    <n v="199"/>
    <x v="33"/>
    <n v="1"/>
    <n v="0"/>
    <n v="957.41"/>
    <n v="957.41"/>
    <n v="957.41"/>
    <x v="36"/>
    <s v="9M1W69TAEVI7M1Q28H9U"/>
    <n v="0"/>
    <s v=""/>
    <x v="9"/>
  </r>
  <r>
    <n v="10037"/>
    <x v="19"/>
    <n v="81511"/>
    <n v="109"/>
    <x v="34"/>
    <n v="21"/>
    <n v="0"/>
    <n v="493.79"/>
    <n v="10369.59"/>
    <n v="10369.59"/>
    <x v="37"/>
    <s v="1CRNQHTBXOZUSORBCMQZ"/>
    <n v="0"/>
    <s v=""/>
    <x v="10"/>
  </r>
  <r>
    <n v="10038"/>
    <x v="1"/>
    <n v="2470"/>
    <n v="170"/>
    <x v="35"/>
    <n v="1"/>
    <n v="2"/>
    <n v="206.55"/>
    <n v="206.55"/>
    <n v="202.41900000000001"/>
    <x v="38"/>
    <s v="7X1CHNN0AG00O7998FSZ"/>
    <n v="0"/>
    <s v=""/>
    <x v="10"/>
  </r>
  <r>
    <n v="10039"/>
    <x v="11"/>
    <n v="46414"/>
    <n v="262"/>
    <x v="36"/>
    <n v="12"/>
    <n v="0"/>
    <n v="364.6"/>
    <n v="4375.2000000000007"/>
    <n v="4375.2000000000007"/>
    <x v="39"/>
    <s v="G7ICTDYQVVIVGUFPB8T5"/>
    <n v="0"/>
    <s v=""/>
    <x v="4"/>
  </r>
  <r>
    <n v="10040"/>
    <x v="13"/>
    <n v="12399"/>
    <n v="125"/>
    <x v="37"/>
    <n v="4"/>
    <n v="2"/>
    <n v="61.41"/>
    <n v="245.64"/>
    <n v="240.72719999999998"/>
    <x v="40"/>
    <s v="N7ZU4GI136YZCQQI0NAP"/>
    <n v="0"/>
    <s v=""/>
    <x v="0"/>
  </r>
  <r>
    <n v="10041"/>
    <x v="8"/>
    <n v="62503"/>
    <n v="275"/>
    <x v="38"/>
    <n v="16"/>
    <n v="0"/>
    <n v="50.14"/>
    <n v="802.24"/>
    <n v="802.24"/>
    <x v="41"/>
    <s v="ELI58DUKX6YUNTZJIPXF"/>
    <n v="0"/>
    <s v=""/>
    <x v="10"/>
  </r>
  <r>
    <n v="10042"/>
    <x v="20"/>
    <n v="12665"/>
    <n v="353"/>
    <x v="39"/>
    <n v="4"/>
    <n v="0"/>
    <n v="181.19"/>
    <n v="724.76"/>
    <n v="724.76"/>
    <x v="42"/>
    <s v="SOJW33P7AKIG08MHOV2N"/>
    <n v="0"/>
    <s v=""/>
    <x v="1"/>
  </r>
  <r>
    <n v="10043"/>
    <x v="6"/>
    <n v="51274"/>
    <n v="406"/>
    <x v="40"/>
    <n v="13"/>
    <n v="0"/>
    <n v="897.99"/>
    <n v="11673.87"/>
    <n v="11673.87"/>
    <x v="43"/>
    <s v="6ZZ5PWQYHYD9LMXY9594"/>
    <n v="0"/>
    <s v=""/>
    <x v="0"/>
  </r>
  <r>
    <n v="10044"/>
    <x v="18"/>
    <n v="58898"/>
    <n v="354"/>
    <x v="41"/>
    <n v="15"/>
    <n v="0"/>
    <n v="66.97"/>
    <n v="1004.55"/>
    <n v="1004.55"/>
    <x v="44"/>
    <s v="MMGDNKD2TTUR7MOKQD7Y"/>
    <n v="0"/>
    <s v=""/>
    <x v="4"/>
  </r>
  <r>
    <n v="10045"/>
    <x v="6"/>
    <n v="44422"/>
    <n v="116"/>
    <x v="42"/>
    <n v="12"/>
    <n v="0"/>
    <n v="5.73"/>
    <n v="68.760000000000005"/>
    <n v="68.760000000000005"/>
    <x v="45"/>
    <s v="TM56EMOIFQTI4JDJR2BD"/>
    <n v="0"/>
    <s v=""/>
    <x v="6"/>
  </r>
  <r>
    <n v="10047"/>
    <x v="6"/>
    <n v="47487"/>
    <n v="133"/>
    <x v="43"/>
    <n v="13"/>
    <n v="0"/>
    <n v="29.32"/>
    <n v="381.16"/>
    <n v="381.16"/>
    <x v="46"/>
    <s v="E30922B0ZBVLD4IMO0MG"/>
    <n v="0"/>
    <s v=""/>
    <x v="7"/>
  </r>
  <r>
    <n v="10048"/>
    <x v="15"/>
    <n v="7571"/>
    <n v="144"/>
    <x v="44"/>
    <n v="2"/>
    <n v="0"/>
    <n v="957.86"/>
    <n v="1915.72"/>
    <n v="1915.72"/>
    <x v="47"/>
    <s v="XYRC1QD8JTDOBA0I8BXW"/>
    <n v="0"/>
    <s v=""/>
    <x v="8"/>
  </r>
  <r>
    <n v="10049"/>
    <x v="8"/>
    <n v="19788"/>
    <n v="240"/>
    <x v="45"/>
    <n v="6"/>
    <n v="0"/>
    <n v="708.59"/>
    <n v="4251.54"/>
    <n v="4251.54"/>
    <x v="48"/>
    <s v="IF7KQOHOJ7B7FG49W1CX"/>
    <n v="0"/>
    <s v=""/>
    <x v="5"/>
  </r>
  <r>
    <n v="10051"/>
    <x v="3"/>
    <n v="43906"/>
    <n v="309"/>
    <x v="46"/>
    <n v="12"/>
    <n v="0"/>
    <n v="276.33999999999997"/>
    <n v="3316.08"/>
    <n v="3316.08"/>
    <x v="49"/>
    <s v="0M2GWTV8CALYL3XPNPU0"/>
    <n v="0"/>
    <s v=""/>
    <x v="7"/>
  </r>
  <r>
    <n v="10052"/>
    <x v="20"/>
    <n v="91943"/>
    <n v="345"/>
    <x v="47"/>
    <n v="24"/>
    <n v="2"/>
    <n v="985.97"/>
    <n v="23663.279999999999"/>
    <n v="23190.0144"/>
    <x v="50"/>
    <s v="3IMNO2LP3QB17FVFG40L"/>
    <n v="0"/>
    <s v=""/>
    <x v="5"/>
  </r>
  <r>
    <n v="10053"/>
    <x v="2"/>
    <n v="91590"/>
    <n v="342"/>
    <x v="48"/>
    <n v="24"/>
    <n v="0"/>
    <n v="695.88"/>
    <n v="16701.12"/>
    <n v="16701.12"/>
    <x v="51"/>
    <s v="3E3L5BLU5L6VZX4FT8RA"/>
    <n v="0"/>
    <s v=""/>
    <x v="10"/>
  </r>
  <r>
    <n v="10054"/>
    <x v="18"/>
    <n v="65202"/>
    <n v="432"/>
    <x v="49"/>
    <n v="17"/>
    <n v="1"/>
    <n v="327.14999999999998"/>
    <n v="5561.5499999999993"/>
    <n v="5505.9344999999994"/>
    <x v="52"/>
    <s v="8K9WDO2A6KUFP03I1IQ0"/>
    <n v="0"/>
    <s v=""/>
    <x v="3"/>
  </r>
  <r>
    <n v="10055"/>
    <x v="20"/>
    <n v="67511"/>
    <n v="66"/>
    <x v="50"/>
    <n v="18"/>
    <n v="0"/>
    <n v="98.82"/>
    <n v="1778.7599999999998"/>
    <n v="1778.7599999999998"/>
    <x v="53"/>
    <s v="Y4457HQ0NW9BBUUUOSNI"/>
    <n v="0"/>
    <s v=""/>
    <x v="4"/>
  </r>
  <r>
    <n v="10056"/>
    <x v="0"/>
    <n v="25951"/>
    <n v="102"/>
    <x v="51"/>
    <n v="7"/>
    <n v="0"/>
    <n v="62.25"/>
    <n v="435.75"/>
    <n v="435.75"/>
    <x v="54"/>
    <s v="Y1CGAX1WRQ09OAG5R56C"/>
    <n v="0"/>
    <s v=""/>
    <x v="5"/>
  </r>
  <r>
    <n v="10057"/>
    <x v="13"/>
    <n v="58964"/>
    <n v="222"/>
    <x v="52"/>
    <n v="15"/>
    <n v="0"/>
    <n v="6.84"/>
    <n v="102.6"/>
    <n v="102.6"/>
    <x v="55"/>
    <s v="JOK3D58OCQ3IAZ2SPXKP"/>
    <n v="0"/>
    <s v=""/>
    <x v="6"/>
  </r>
  <r>
    <n v="10059"/>
    <x v="16"/>
    <n v="63569"/>
    <n v="147"/>
    <x v="53"/>
    <n v="17"/>
    <n v="0"/>
    <n v="496.19"/>
    <n v="8435.23"/>
    <n v="8435.23"/>
    <x v="56"/>
    <s v="FZXQEADC18LM6OHB2QLU"/>
    <n v="0"/>
    <s v=""/>
    <x v="8"/>
  </r>
  <r>
    <n v="10060"/>
    <x v="16"/>
    <n v="8008"/>
    <n v="177"/>
    <x v="54"/>
    <n v="3"/>
    <n v="0"/>
    <n v="691.67"/>
    <n v="2075.0099999999998"/>
    <n v="2075.0099999999998"/>
    <x v="57"/>
    <s v="F3MCZKP0C0TWVF6BB8A1"/>
    <n v="0"/>
    <s v=""/>
    <x v="6"/>
  </r>
  <r>
    <n v="10061"/>
    <x v="16"/>
    <n v="45914"/>
    <n v="176"/>
    <x v="55"/>
    <n v="12"/>
    <n v="0"/>
    <n v="813.16"/>
    <n v="9757.92"/>
    <n v="9757.92"/>
    <x v="58"/>
    <s v="VEVJ3QVGA66X80WAEEQN"/>
    <n v="0"/>
    <s v=""/>
    <x v="2"/>
  </r>
  <r>
    <n v="10062"/>
    <x v="4"/>
    <n v="67868"/>
    <n v="34"/>
    <x v="56"/>
    <n v="18"/>
    <n v="1"/>
    <n v="433.46"/>
    <n v="7802.28"/>
    <n v="7724.2572"/>
    <x v="59"/>
    <s v="P7SQB8BZRHATNJPQTVTU"/>
    <n v="0"/>
    <s v=""/>
    <x v="2"/>
  </r>
  <r>
    <n v="10063"/>
    <x v="18"/>
    <n v="56726"/>
    <n v="310"/>
    <x v="57"/>
    <n v="15"/>
    <n v="0"/>
    <n v="79.97"/>
    <n v="1199.55"/>
    <n v="1199.55"/>
    <x v="60"/>
    <s v="1UMZNFA1XUKDZ673TSIJ"/>
    <n v="0"/>
    <s v=""/>
    <x v="0"/>
  </r>
  <r>
    <n v="10064"/>
    <x v="3"/>
    <n v="33759"/>
    <n v="185"/>
    <x v="58"/>
    <n v="9"/>
    <n v="0"/>
    <n v="484.19"/>
    <n v="4357.71"/>
    <n v="4357.71"/>
    <x v="61"/>
    <s v="JOV4KG6KKIWSSNC5QNS1"/>
    <n v="0"/>
    <s v=""/>
    <x v="2"/>
  </r>
  <r>
    <n v="10065"/>
    <x v="13"/>
    <n v="8808"/>
    <n v="96"/>
    <x v="59"/>
    <n v="3"/>
    <n v="0"/>
    <n v="621.99"/>
    <n v="1865.97"/>
    <n v="1865.97"/>
    <x v="62"/>
    <s v="TNQFNCHN02AA4I6RV2Y3"/>
    <n v="0"/>
    <s v=""/>
    <x v="4"/>
  </r>
  <r>
    <n v="10066"/>
    <x v="0"/>
    <n v="76722"/>
    <n v="236"/>
    <x v="60"/>
    <n v="20"/>
    <n v="0"/>
    <n v="85.69"/>
    <n v="1713.8"/>
    <n v="1713.8"/>
    <x v="63"/>
    <s v="CBNL7JUY25PIHP04OX4P"/>
    <n v="0"/>
    <s v=""/>
    <x v="10"/>
  </r>
  <r>
    <n v="10067"/>
    <x v="7"/>
    <n v="60501"/>
    <n v="347"/>
    <x v="61"/>
    <n v="16"/>
    <n v="0"/>
    <n v="946.25"/>
    <n v="15140"/>
    <n v="15140"/>
    <x v="64"/>
    <s v="KGLHN46DVLTYHHC3UFTN"/>
    <n v="0"/>
    <s v=""/>
    <x v="1"/>
  </r>
  <r>
    <n v="10068"/>
    <x v="9"/>
    <n v="57558"/>
    <n v="313"/>
    <x v="62"/>
    <n v="15"/>
    <n v="0"/>
    <n v="399.11"/>
    <n v="5986.6500000000005"/>
    <n v="5986.6500000000005"/>
    <x v="65"/>
    <s v="YXLSNS5M65UEKSV13KEO"/>
    <n v="0"/>
    <s v=""/>
    <x v="7"/>
  </r>
  <r>
    <n v="10069"/>
    <x v="6"/>
    <n v="18773"/>
    <n v="273"/>
    <x v="63"/>
    <n v="5"/>
    <n v="0"/>
    <n v="775.91"/>
    <n v="3879.5499999999997"/>
    <n v="3879.5499999999997"/>
    <x v="66"/>
    <s v="6JVKZ8N1THB27LI0P0C0"/>
    <n v="0"/>
    <s v=""/>
    <x v="5"/>
  </r>
  <r>
    <n v="10070"/>
    <x v="0"/>
    <n v="74673"/>
    <n v="200"/>
    <x v="64"/>
    <n v="19"/>
    <n v="0"/>
    <n v="111.29"/>
    <n v="2114.5100000000002"/>
    <n v="2114.5100000000002"/>
    <x v="67"/>
    <s v="OGZKXPH1RVEY4REP8NKH"/>
    <n v="0"/>
    <s v=""/>
    <x v="8"/>
  </r>
  <r>
    <n v="10071"/>
    <x v="10"/>
    <n v="79317"/>
    <n v="254"/>
    <x v="65"/>
    <n v="21"/>
    <n v="0"/>
    <n v="777.8"/>
    <n v="16333.8"/>
    <n v="16333.8"/>
    <x v="68"/>
    <s v="DNJCC6C1EJ2OSH3WZ1I6"/>
    <n v="0"/>
    <s v=""/>
    <x v="10"/>
  </r>
  <r>
    <n v="10072"/>
    <x v="14"/>
    <n v="82953"/>
    <n v="201"/>
    <x v="66"/>
    <n v="21"/>
    <n v="1"/>
    <n v="963.87"/>
    <n v="20241.27"/>
    <n v="20038.8573"/>
    <x v="69"/>
    <s v="2LW33T4BGCRI5BSG7LI4"/>
    <n v="0"/>
    <s v=""/>
    <x v="1"/>
  </r>
  <r>
    <n v="10073"/>
    <x v="0"/>
    <n v="45392"/>
    <n v="98"/>
    <x v="67"/>
    <n v="12"/>
    <n v="0"/>
    <n v="998.75"/>
    <n v="11985"/>
    <n v="11985"/>
    <x v="70"/>
    <s v="DCCABABS8M1BLA2N89C8"/>
    <n v="0"/>
    <s v=""/>
    <x v="6"/>
  </r>
  <r>
    <n v="10074"/>
    <x v="17"/>
    <n v="23804"/>
    <n v="432"/>
    <x v="49"/>
    <n v="7"/>
    <n v="0"/>
    <n v="327.14999999999998"/>
    <n v="2290.0499999999997"/>
    <n v="2290.0499999999997"/>
    <x v="71"/>
    <s v="Y7A5N5AGSG01ZP9JTRJT"/>
    <n v="0"/>
    <s v=""/>
    <x v="3"/>
  </r>
  <r>
    <n v="10075"/>
    <x v="1"/>
    <n v="55838"/>
    <n v="326"/>
    <x v="68"/>
    <n v="15"/>
    <n v="0"/>
    <n v="38.85"/>
    <n v="582.75"/>
    <n v="582.75"/>
    <x v="72"/>
    <s v="7QP7K1QSZC6WAF515O40"/>
    <n v="0"/>
    <s v=""/>
    <x v="0"/>
  </r>
  <r>
    <n v="10076"/>
    <x v="12"/>
    <n v="24790"/>
    <n v="144"/>
    <x v="44"/>
    <n v="7"/>
    <n v="0"/>
    <n v="957.86"/>
    <n v="6705.02"/>
    <n v="6705.02"/>
    <x v="73"/>
    <s v="G619MLS3FHSF7QGLX24J"/>
    <n v="0"/>
    <s v=""/>
    <x v="8"/>
  </r>
  <r>
    <n v="10077"/>
    <x v="6"/>
    <n v="30722"/>
    <n v="183"/>
    <x v="69"/>
    <n v="8"/>
    <n v="0"/>
    <n v="62.15"/>
    <n v="497.2"/>
    <n v="497.2"/>
    <x v="74"/>
    <s v="S3T5OA4HO2ES6QKNYXFY"/>
    <n v="0"/>
    <s v=""/>
    <x v="5"/>
  </r>
  <r>
    <n v="10078"/>
    <x v="5"/>
    <n v="36072"/>
    <n v="9"/>
    <x v="70"/>
    <n v="10"/>
    <n v="0"/>
    <n v="844.21"/>
    <n v="8442.1"/>
    <n v="8442.1"/>
    <x v="75"/>
    <s v="KUDG3OOG7L0HOO273YBO"/>
    <n v="0"/>
    <s v=""/>
    <x v="7"/>
  </r>
  <r>
    <n v="10079"/>
    <x v="21"/>
    <n v="91614"/>
    <n v="349"/>
    <x v="71"/>
    <n v="24"/>
    <n v="0"/>
    <n v="869.08"/>
    <n v="20857.920000000002"/>
    <n v="20857.920000000002"/>
    <x v="76"/>
    <s v="QFEN0ZWXZ5PLY78GPKLF"/>
    <n v="0"/>
    <s v=""/>
    <x v="5"/>
  </r>
  <r>
    <n v="10080"/>
    <x v="9"/>
    <n v="48576"/>
    <n v="451"/>
    <x v="72"/>
    <n v="13"/>
    <n v="1"/>
    <n v="935.38"/>
    <n v="12159.94"/>
    <n v="12038.3406"/>
    <x v="77"/>
    <s v="GGEAH2HFUZ393TFZT3OR"/>
    <n v="0"/>
    <s v=""/>
    <x v="10"/>
  </r>
  <r>
    <n v="10081"/>
    <x v="14"/>
    <n v="40147"/>
    <n v="390"/>
    <x v="73"/>
    <n v="11"/>
    <n v="0"/>
    <n v="12.95"/>
    <n v="142.44999999999999"/>
    <n v="142.44999999999999"/>
    <x v="78"/>
    <s v="8GAWQGTREEQ8KAYZCJXF"/>
    <n v="0"/>
    <s v=""/>
    <x v="6"/>
  </r>
  <r>
    <n v="10082"/>
    <x v="18"/>
    <n v="2557"/>
    <n v="145"/>
    <x v="74"/>
    <n v="1"/>
    <n v="0"/>
    <n v="344.13"/>
    <n v="344.13"/>
    <n v="344.13"/>
    <x v="79"/>
    <s v="46LBUETHVGWOJ7Z3EQMN"/>
    <n v="0"/>
    <s v=""/>
    <x v="0"/>
  </r>
  <r>
    <n v="10083"/>
    <x v="4"/>
    <n v="58485"/>
    <n v="374"/>
    <x v="75"/>
    <n v="15"/>
    <n v="0"/>
    <n v="493.84"/>
    <n v="7407.5999999999995"/>
    <n v="7407.5999999999995"/>
    <x v="80"/>
    <s v="FKD1JIG0HJRC03APKW10"/>
    <n v="0"/>
    <s v=""/>
    <x v="8"/>
  </r>
  <r>
    <n v="10084"/>
    <x v="20"/>
    <n v="6798"/>
    <n v="59"/>
    <x v="76"/>
    <n v="2"/>
    <n v="0"/>
    <n v="735.38"/>
    <n v="1470.76"/>
    <n v="1470.76"/>
    <x v="81"/>
    <s v="JXTK13YVXSBRUPL7ABVC"/>
    <n v="0"/>
    <s v=""/>
    <x v="9"/>
  </r>
  <r>
    <n v="10085"/>
    <x v="12"/>
    <n v="98212"/>
    <n v="282"/>
    <x v="77"/>
    <n v="25"/>
    <n v="0"/>
    <n v="561.5"/>
    <n v="14037.5"/>
    <n v="14037.5"/>
    <x v="82"/>
    <s v="EX5CI3OETTKNEWNJHHFH"/>
    <n v="0"/>
    <s v=""/>
    <x v="9"/>
  </r>
  <r>
    <n v="10086"/>
    <x v="5"/>
    <n v="44002"/>
    <n v="105"/>
    <x v="78"/>
    <n v="12"/>
    <n v="0"/>
    <n v="688.78"/>
    <n v="8265.36"/>
    <n v="8265.36"/>
    <x v="83"/>
    <s v="JQGK6EPHAL6NS40O7IZA"/>
    <n v="0"/>
    <s v=""/>
    <x v="10"/>
  </r>
  <r>
    <n v="10087"/>
    <x v="9"/>
    <n v="77889"/>
    <n v="112"/>
    <x v="79"/>
    <n v="20"/>
    <n v="0"/>
    <n v="817.94"/>
    <n v="16358.800000000001"/>
    <n v="16358.800000000001"/>
    <x v="84"/>
    <s v="4YQ4FTYNSTGUCV6ORCPZ"/>
    <n v="0"/>
    <s v=""/>
    <x v="9"/>
  </r>
  <r>
    <n v="10088"/>
    <x v="1"/>
    <n v="81591"/>
    <n v="173"/>
    <x v="80"/>
    <n v="21"/>
    <n v="0"/>
    <n v="44.54"/>
    <n v="935.34"/>
    <n v="935.34"/>
    <x v="85"/>
    <s v="I8EZLRMV9ZG7OFRPGQLQ"/>
    <n v="0"/>
    <s v=""/>
    <x v="1"/>
  </r>
  <r>
    <n v="10089"/>
    <x v="16"/>
    <n v="90802"/>
    <n v="229"/>
    <x v="81"/>
    <n v="23"/>
    <n v="0"/>
    <n v="579.83000000000004"/>
    <n v="13336.09"/>
    <n v="13336.09"/>
    <x v="86"/>
    <s v="HSQSG9TZF59AJLQC4U1B"/>
    <n v="0"/>
    <s v=""/>
    <x v="0"/>
  </r>
  <r>
    <n v="10090"/>
    <x v="2"/>
    <n v="35777"/>
    <n v="149"/>
    <x v="19"/>
    <n v="10"/>
    <n v="2"/>
    <n v="984.64"/>
    <n v="9846.4"/>
    <n v="9649.4719999999998"/>
    <x v="87"/>
    <s v="JTZMOGEYBM4831GN65IS"/>
    <n v="0"/>
    <s v=""/>
    <x v="9"/>
  </r>
  <r>
    <n v="10091"/>
    <x v="4"/>
    <n v="42251"/>
    <n v="429"/>
    <x v="82"/>
    <n v="11"/>
    <n v="2"/>
    <n v="576.01"/>
    <n v="6336.11"/>
    <n v="6209.3877999999995"/>
    <x v="88"/>
    <s v="TT6X4T1CBWJF0YYQ6RSF"/>
    <n v="0"/>
    <s v=""/>
    <x v="5"/>
  </r>
  <r>
    <n v="10092"/>
    <x v="7"/>
    <n v="54540"/>
    <n v="42"/>
    <x v="83"/>
    <n v="14"/>
    <n v="0"/>
    <n v="810.48"/>
    <n v="11346.720000000001"/>
    <n v="11346.720000000001"/>
    <x v="89"/>
    <s v="4J52FKAOXOIIXPZSPJMD"/>
    <n v="0"/>
    <s v=""/>
    <x v="10"/>
  </r>
  <r>
    <n v="10093"/>
    <x v="6"/>
    <n v="37661"/>
    <n v="23"/>
    <x v="84"/>
    <n v="10"/>
    <n v="0"/>
    <n v="790.18"/>
    <n v="7901.7999999999993"/>
    <n v="7901.7999999999993"/>
    <x v="90"/>
    <s v="ZQKT22HX0EPDUPA1VO9R"/>
    <n v="0"/>
    <s v=""/>
    <x v="7"/>
  </r>
  <r>
    <n v="10094"/>
    <x v="7"/>
    <n v="38406"/>
    <n v="85"/>
    <x v="85"/>
    <n v="10"/>
    <n v="0"/>
    <n v="868.85"/>
    <n v="8688.5"/>
    <n v="8688.5"/>
    <x v="91"/>
    <s v="E81W39ZYG761F4TK8DHS"/>
    <n v="0"/>
    <s v=""/>
    <x v="4"/>
  </r>
  <r>
    <n v="10095"/>
    <x v="9"/>
    <n v="65245"/>
    <n v="401"/>
    <x v="86"/>
    <n v="17"/>
    <n v="0"/>
    <n v="533.63"/>
    <n v="9071.7099999999991"/>
    <n v="9071.7099999999991"/>
    <x v="92"/>
    <s v="WAT42ZOQUVCLYLHJWYTI"/>
    <n v="0"/>
    <s v=""/>
    <x v="1"/>
  </r>
  <r>
    <n v="10096"/>
    <x v="19"/>
    <n v="93395"/>
    <n v="242"/>
    <x v="87"/>
    <n v="24"/>
    <n v="0"/>
    <n v="3.26"/>
    <n v="78.239999999999995"/>
    <n v="78.239999999999995"/>
    <x v="93"/>
    <s v="K6JCFLHHMBSZWIX7R19A"/>
    <n v="0"/>
    <s v=""/>
    <x v="0"/>
  </r>
  <r>
    <n v="10097"/>
    <x v="16"/>
    <n v="54698"/>
    <n v="44"/>
    <x v="88"/>
    <n v="14"/>
    <n v="0"/>
    <n v="485.98"/>
    <n v="6803.72"/>
    <n v="6803.72"/>
    <x v="94"/>
    <s v="MCTFHJB1CEO9SC3ASNE7"/>
    <n v="0"/>
    <s v=""/>
    <x v="4"/>
  </r>
  <r>
    <n v="10098"/>
    <x v="3"/>
    <n v="17516"/>
    <n v="221"/>
    <x v="89"/>
    <n v="5"/>
    <n v="0"/>
    <n v="819"/>
    <n v="4095"/>
    <n v="4095"/>
    <x v="95"/>
    <s v="8JKM13KB5XK8RYTPWY26"/>
    <n v="0"/>
    <s v=""/>
    <x v="6"/>
  </r>
  <r>
    <n v="10099"/>
    <x v="22"/>
    <n v="50091"/>
    <n v="259"/>
    <x v="90"/>
    <n v="13"/>
    <n v="0"/>
    <n v="674.36"/>
    <n v="8766.68"/>
    <n v="8766.68"/>
    <x v="96"/>
    <s v="AW4P36UXZDU2XES9SFFR"/>
    <n v="0"/>
    <s v=""/>
    <x v="4"/>
  </r>
  <r>
    <n v="10100"/>
    <x v="10"/>
    <n v="66460"/>
    <n v="333"/>
    <x v="91"/>
    <n v="17"/>
    <n v="0"/>
    <n v="202.36"/>
    <n v="3440.1200000000003"/>
    <n v="3440.1200000000003"/>
    <x v="97"/>
    <s v="7G311D9KWPC1TXMGXYXP"/>
    <n v="0"/>
    <s v=""/>
    <x v="4"/>
  </r>
  <r>
    <n v="10101"/>
    <x v="3"/>
    <n v="99"/>
    <n v="51"/>
    <x v="92"/>
    <n v="1"/>
    <n v="0"/>
    <n v="810.13"/>
    <n v="810.13"/>
    <n v="810.13"/>
    <x v="98"/>
    <s v="5KQ5TK1F3IMFQ3G0N2SK"/>
    <n v="0"/>
    <s v=""/>
    <x v="7"/>
  </r>
  <r>
    <n v="10102"/>
    <x v="14"/>
    <n v="88689"/>
    <n v="273"/>
    <x v="63"/>
    <n v="23"/>
    <n v="0"/>
    <n v="775.91"/>
    <n v="17845.93"/>
    <n v="17845.93"/>
    <x v="99"/>
    <s v="2OH14G5TUGI1C1WDW7T8"/>
    <n v="0"/>
    <s v=""/>
    <x v="5"/>
  </r>
  <r>
    <n v="10103"/>
    <x v="13"/>
    <n v="87557"/>
    <n v="324"/>
    <x v="93"/>
    <n v="23"/>
    <n v="0"/>
    <n v="879.02"/>
    <n v="20217.46"/>
    <n v="20217.46"/>
    <x v="100"/>
    <s v="S6QM3U6FAW4502W83P4V"/>
    <n v="0"/>
    <s v=""/>
    <x v="9"/>
  </r>
  <r>
    <n v="10104"/>
    <x v="13"/>
    <n v="43875"/>
    <n v="41"/>
    <x v="94"/>
    <n v="12"/>
    <n v="0"/>
    <n v="81.72"/>
    <n v="980.64"/>
    <n v="980.64"/>
    <x v="101"/>
    <s v="823DE1JNQUYB7AHRF0LZ"/>
    <n v="0"/>
    <s v=""/>
    <x v="4"/>
  </r>
  <r>
    <n v="10105"/>
    <x v="7"/>
    <n v="51091"/>
    <n v="244"/>
    <x v="95"/>
    <n v="13"/>
    <n v="2"/>
    <n v="940.66"/>
    <n v="12228.58"/>
    <n v="11984.008400000001"/>
    <x v="102"/>
    <s v="KKDVBY04TIPDIJ4M8PTM"/>
    <n v="0"/>
    <s v=""/>
    <x v="3"/>
  </r>
  <r>
    <n v="10106"/>
    <x v="16"/>
    <n v="59712"/>
    <n v="108"/>
    <x v="96"/>
    <n v="16"/>
    <n v="0"/>
    <n v="790.03"/>
    <n v="12640.48"/>
    <n v="12640.48"/>
    <x v="103"/>
    <s v="K16TSSEHNOJW8OHQI23J"/>
    <n v="0"/>
    <s v=""/>
    <x v="10"/>
  </r>
  <r>
    <n v="10107"/>
    <x v="4"/>
    <n v="46551"/>
    <n v="248"/>
    <x v="5"/>
    <n v="12"/>
    <n v="0"/>
    <n v="993.19"/>
    <n v="11918.28"/>
    <n v="11918.28"/>
    <x v="104"/>
    <s v="XC9YPQD47BRCM0J72I5L"/>
    <n v="0"/>
    <s v=""/>
    <x v="4"/>
  </r>
  <r>
    <n v="10108"/>
    <x v="3"/>
    <n v="67787"/>
    <n v="362"/>
    <x v="22"/>
    <n v="18"/>
    <n v="0"/>
    <n v="533.476"/>
    <n v="9602.5679999999993"/>
    <n v="9602.5679999999993"/>
    <x v="105"/>
    <s v="5T6HAVNWQMP39MOXU311"/>
    <n v="0"/>
    <s v=""/>
    <x v="4"/>
  </r>
  <r>
    <n v="10109"/>
    <x v="8"/>
    <n v="9364"/>
    <n v="106"/>
    <x v="97"/>
    <n v="3"/>
    <n v="0"/>
    <n v="18.75"/>
    <n v="56.25"/>
    <n v="56.25"/>
    <x v="106"/>
    <s v="FDRJMNYIFKXXVRJ2HFUP"/>
    <n v="0"/>
    <s v=""/>
    <x v="4"/>
  </r>
  <r>
    <n v="10110"/>
    <x v="9"/>
    <n v="42721"/>
    <n v="374"/>
    <x v="75"/>
    <n v="11"/>
    <n v="2"/>
    <n v="493.84"/>
    <n v="5432.24"/>
    <n v="5323.5951999999997"/>
    <x v="107"/>
    <s v="HO28CDUA7E3KAPGFXO7O"/>
    <n v="0"/>
    <s v=""/>
    <x v="8"/>
  </r>
  <r>
    <n v="10111"/>
    <x v="21"/>
    <n v="93989"/>
    <n v="372"/>
    <x v="98"/>
    <n v="24"/>
    <n v="0"/>
    <n v="62.82"/>
    <n v="1507.68"/>
    <n v="1507.68"/>
    <x v="108"/>
    <s v="A2R6DV5UDO7B4YOOB9A3"/>
    <n v="0"/>
    <s v=""/>
    <x v="6"/>
  </r>
  <r>
    <n v="10112"/>
    <x v="2"/>
    <n v="22893"/>
    <n v="214"/>
    <x v="99"/>
    <n v="6"/>
    <n v="0"/>
    <n v="612.12"/>
    <n v="3672.7200000000003"/>
    <n v="3672.7200000000003"/>
    <x v="109"/>
    <s v="85UCL12NKRN1U6MA1ZHO"/>
    <n v="0"/>
    <s v=""/>
    <x v="8"/>
  </r>
  <r>
    <n v="10113"/>
    <x v="13"/>
    <n v="34117"/>
    <n v="171"/>
    <x v="100"/>
    <n v="9"/>
    <n v="2"/>
    <n v="216.79"/>
    <n v="1951.11"/>
    <n v="1912.0877999999998"/>
    <x v="110"/>
    <s v="TQW85RSQLEXK41WXTSU3"/>
    <n v="0"/>
    <s v=""/>
    <x v="8"/>
  </r>
  <r>
    <n v="10114"/>
    <x v="2"/>
    <n v="14993"/>
    <n v="148"/>
    <x v="101"/>
    <n v="4"/>
    <n v="0"/>
    <n v="285.55"/>
    <n v="1142.2"/>
    <n v="1142.2"/>
    <x v="111"/>
    <s v="SXJA9R1D9ASFSEEX4GAA"/>
    <n v="0"/>
    <s v=""/>
    <x v="7"/>
  </r>
  <r>
    <n v="10115"/>
    <x v="14"/>
    <n v="66620"/>
    <n v="240"/>
    <x v="45"/>
    <n v="17"/>
    <n v="0"/>
    <n v="708.59"/>
    <n v="12046.03"/>
    <n v="12046.03"/>
    <x v="112"/>
    <s v="ZCQGQ5QD87NL91TCYVZQ"/>
    <n v="0"/>
    <s v=""/>
    <x v="5"/>
  </r>
  <r>
    <n v="10116"/>
    <x v="21"/>
    <n v="43357"/>
    <n v="31"/>
    <x v="102"/>
    <n v="11"/>
    <n v="2"/>
    <n v="739.85"/>
    <n v="8138.35"/>
    <n v="7975.5830000000005"/>
    <x v="113"/>
    <s v="C445BMHZPBKS9TKTTJMB"/>
    <n v="0"/>
    <s v=""/>
    <x v="3"/>
  </r>
  <r>
    <n v="10117"/>
    <x v="10"/>
    <n v="9383"/>
    <n v="113"/>
    <x v="103"/>
    <n v="3"/>
    <n v="0"/>
    <n v="105.96"/>
    <n v="317.88"/>
    <n v="317.88"/>
    <x v="114"/>
    <s v="125TJDLK5LAJKN7LBEI8"/>
    <n v="0"/>
    <s v=""/>
    <x v="4"/>
  </r>
  <r>
    <n v="10118"/>
    <x v="1"/>
    <n v="49929"/>
    <n v="251"/>
    <x v="104"/>
    <n v="13"/>
    <n v="1"/>
    <n v="117.08"/>
    <n v="1522.04"/>
    <n v="1506.8196"/>
    <x v="115"/>
    <s v="JV3SZ79J4BDECA1YBS9W"/>
    <n v="0"/>
    <s v=""/>
    <x v="8"/>
  </r>
  <r>
    <n v="10119"/>
    <x v="20"/>
    <n v="34307"/>
    <n v="356"/>
    <x v="105"/>
    <n v="9"/>
    <n v="0"/>
    <n v="171.27"/>
    <n v="1541.43"/>
    <n v="1541.43"/>
    <x v="116"/>
    <s v="JQ99P6C7I533MH721J6C"/>
    <n v="0"/>
    <s v=""/>
    <x v="2"/>
  </r>
  <r>
    <n v="10120"/>
    <x v="4"/>
    <n v="63565"/>
    <n v="443"/>
    <x v="106"/>
    <n v="17"/>
    <n v="2"/>
    <n v="900.16"/>
    <n v="15302.72"/>
    <n v="14996.665599999998"/>
    <x v="117"/>
    <s v="19X47C5NZL9CYZ4TJA0W"/>
    <n v="0"/>
    <s v=""/>
    <x v="3"/>
  </r>
  <r>
    <n v="10121"/>
    <x v="18"/>
    <n v="97593"/>
    <n v="124"/>
    <x v="107"/>
    <n v="25"/>
    <n v="0"/>
    <n v="182.89"/>
    <n v="4572.25"/>
    <n v="4572.25"/>
    <x v="118"/>
    <s v="L69BQTUWA93KDIHC4IU7"/>
    <n v="0"/>
    <s v=""/>
    <x v="5"/>
  </r>
  <r>
    <n v="10122"/>
    <x v="11"/>
    <n v="77670"/>
    <n v="174"/>
    <x v="108"/>
    <n v="20"/>
    <n v="0"/>
    <n v="615.04"/>
    <n v="12300.8"/>
    <n v="12300.8"/>
    <x v="119"/>
    <s v="JJUQNI29I85FPF3NTGIB"/>
    <n v="0"/>
    <s v=""/>
    <x v="7"/>
  </r>
  <r>
    <n v="10123"/>
    <x v="8"/>
    <n v="65515"/>
    <n v="84"/>
    <x v="109"/>
    <n v="17"/>
    <n v="0"/>
    <n v="903.01"/>
    <n v="15351.17"/>
    <n v="15351.17"/>
    <x v="120"/>
    <s v="PB6RLHNGFS6PR2MFK3AS"/>
    <n v="0"/>
    <s v=""/>
    <x v="10"/>
  </r>
  <r>
    <n v="10124"/>
    <x v="7"/>
    <n v="81756"/>
    <n v="124"/>
    <x v="107"/>
    <n v="21"/>
    <n v="0"/>
    <n v="182.89"/>
    <n v="3840.6899999999996"/>
    <n v="3840.6899999999996"/>
    <x v="121"/>
    <s v="R0X4O3DPB1BVTT8NZ11E"/>
    <n v="0"/>
    <s v=""/>
    <x v="5"/>
  </r>
  <r>
    <n v="10125"/>
    <x v="12"/>
    <n v="32423"/>
    <n v="223"/>
    <x v="110"/>
    <n v="9"/>
    <n v="0"/>
    <n v="944.39"/>
    <n v="8499.51"/>
    <n v="8499.51"/>
    <x v="122"/>
    <s v="2GYQYCH88D8J4XA8NXE9"/>
    <n v="0"/>
    <s v=""/>
    <x v="10"/>
  </r>
  <r>
    <n v="10126"/>
    <x v="14"/>
    <n v="24777"/>
    <n v="213"/>
    <x v="111"/>
    <n v="7"/>
    <n v="0"/>
    <n v="705.89"/>
    <n v="4941.2299999999996"/>
    <n v="4941.2299999999996"/>
    <x v="123"/>
    <s v="4RVTY8ERL19DTPKZDPQW"/>
    <n v="0"/>
    <s v=""/>
    <x v="9"/>
  </r>
  <r>
    <n v="10127"/>
    <x v="9"/>
    <n v="45293"/>
    <n v="178"/>
    <x v="112"/>
    <n v="12"/>
    <n v="0"/>
    <n v="523.62"/>
    <n v="6283.4400000000005"/>
    <n v="6283.4400000000005"/>
    <x v="124"/>
    <s v="2O3COWXFB4M52YO3XZ43"/>
    <n v="0"/>
    <s v=""/>
    <x v="9"/>
  </r>
  <r>
    <n v="10128"/>
    <x v="4"/>
    <n v="6986"/>
    <n v="13"/>
    <x v="23"/>
    <n v="2"/>
    <n v="0"/>
    <n v="282.23"/>
    <n v="564.46"/>
    <n v="564.46"/>
    <x v="125"/>
    <s v="MBY6B8Q997ODA13RG9CG"/>
    <n v="0"/>
    <s v=""/>
    <x v="7"/>
  </r>
  <r>
    <n v="10129"/>
    <x v="5"/>
    <n v="57318"/>
    <n v="31"/>
    <x v="102"/>
    <n v="15"/>
    <n v="1"/>
    <n v="739.85"/>
    <n v="11097.75"/>
    <n v="10986.772499999999"/>
    <x v="126"/>
    <s v="AXN7RQWVFPLTZGC56DN7"/>
    <n v="0"/>
    <s v=""/>
    <x v="3"/>
  </r>
  <r>
    <n v="10130"/>
    <x v="15"/>
    <n v="61202"/>
    <n v="85"/>
    <x v="85"/>
    <n v="16"/>
    <n v="0"/>
    <n v="868.85"/>
    <n v="13901.6"/>
    <n v="13901.6"/>
    <x v="127"/>
    <s v="1XYSRXLBHQRM5CEBYJIU"/>
    <n v="0"/>
    <s v=""/>
    <x v="4"/>
  </r>
  <r>
    <n v="10131"/>
    <x v="13"/>
    <n v="68851"/>
    <n v="101"/>
    <x v="113"/>
    <n v="18"/>
    <n v="0"/>
    <n v="83.01"/>
    <n v="1494.18"/>
    <n v="1494.18"/>
    <x v="128"/>
    <s v="UH2JAKQM9WO958ZOFZSA"/>
    <n v="0"/>
    <s v=""/>
    <x v="5"/>
  </r>
  <r>
    <n v="10132"/>
    <x v="3"/>
    <n v="13206"/>
    <n v="414"/>
    <x v="114"/>
    <n v="4"/>
    <n v="1"/>
    <n v="830.58"/>
    <n v="3322.32"/>
    <n v="3289.0968000000003"/>
    <x v="129"/>
    <s v="YZU6U4YT8T5CS7FW8GDV"/>
    <n v="0"/>
    <s v=""/>
    <x v="4"/>
  </r>
  <r>
    <n v="10133"/>
    <x v="22"/>
    <n v="84740"/>
    <n v="203"/>
    <x v="115"/>
    <n v="22"/>
    <n v="2"/>
    <n v="599.54999999999995"/>
    <n v="13190.099999999999"/>
    <n v="12926.297999999999"/>
    <x v="130"/>
    <s v="7T3CZ3EMIKPJTWH7CGGS"/>
    <n v="0"/>
    <s v=""/>
    <x v="10"/>
  </r>
  <r>
    <n v="10134"/>
    <x v="11"/>
    <n v="25155"/>
    <n v="17"/>
    <x v="116"/>
    <n v="7"/>
    <n v="2"/>
    <n v="439.18"/>
    <n v="3074.26"/>
    <n v="3012.7748000000001"/>
    <x v="131"/>
    <s v="12IWC0KR7IFFUQ5QUV0K"/>
    <n v="0"/>
    <s v=""/>
    <x v="9"/>
  </r>
  <r>
    <n v="10135"/>
    <x v="15"/>
    <n v="48478"/>
    <n v="401"/>
    <x v="86"/>
    <n v="13"/>
    <n v="0"/>
    <n v="533.63"/>
    <n v="6937.19"/>
    <n v="6937.19"/>
    <x v="132"/>
    <s v="Q9FTZBXOV0W3W6RKFM2T"/>
    <n v="0"/>
    <s v=""/>
    <x v="1"/>
  </r>
  <r>
    <n v="10136"/>
    <x v="21"/>
    <n v="50217"/>
    <n v="118"/>
    <x v="117"/>
    <n v="13"/>
    <n v="2"/>
    <n v="65.959999999999994"/>
    <n v="857.4799999999999"/>
    <n v="840.33039999999994"/>
    <x v="133"/>
    <s v="A1A4Y5BHILG7LBT23DPM"/>
    <n v="0"/>
    <s v=""/>
    <x v="0"/>
  </r>
  <r>
    <n v="10137"/>
    <x v="9"/>
    <n v="13759"/>
    <n v="274"/>
    <x v="118"/>
    <n v="4"/>
    <n v="1"/>
    <n v="881.19"/>
    <n v="3524.76"/>
    <n v="3489.5124000000001"/>
    <x v="134"/>
    <s v="CIICYJE5E8XQBF85O05L"/>
    <n v="0"/>
    <s v=""/>
    <x v="3"/>
  </r>
  <r>
    <n v="10138"/>
    <x v="14"/>
    <n v="14611"/>
    <n v="334"/>
    <x v="119"/>
    <n v="4"/>
    <n v="0"/>
    <n v="216.13"/>
    <n v="864.52"/>
    <n v="864.52"/>
    <x v="135"/>
    <s v="CFGVAVYHB8D7SYISS0MX"/>
    <n v="0"/>
    <s v=""/>
    <x v="4"/>
  </r>
  <r>
    <n v="10139"/>
    <x v="19"/>
    <n v="54467"/>
    <n v="268"/>
    <x v="120"/>
    <n v="14"/>
    <n v="0"/>
    <n v="978.43"/>
    <n v="13698.019999999999"/>
    <n v="13698.019999999999"/>
    <x v="136"/>
    <s v="3CIHAVKXECK0VZ31GNOG"/>
    <n v="0"/>
    <s v=""/>
    <x v="0"/>
  </r>
  <r>
    <n v="10140"/>
    <x v="2"/>
    <n v="38500"/>
    <n v="174"/>
    <x v="108"/>
    <n v="10"/>
    <n v="0"/>
    <n v="615.04"/>
    <n v="6150.4"/>
    <n v="6150.4"/>
    <x v="137"/>
    <s v="3ZKIIHPDW0JOV82YDZZD"/>
    <n v="0"/>
    <s v=""/>
    <x v="7"/>
  </r>
  <r>
    <n v="10141"/>
    <x v="18"/>
    <n v="96211"/>
    <n v="309"/>
    <x v="46"/>
    <n v="25"/>
    <n v="0"/>
    <n v="276.33999999999997"/>
    <n v="6908.4999999999991"/>
    <n v="6908.4999999999991"/>
    <x v="138"/>
    <s v="XVS7XYFQBCXGN0CYYREV"/>
    <n v="0"/>
    <s v=""/>
    <x v="7"/>
  </r>
  <r>
    <n v="10142"/>
    <x v="16"/>
    <n v="10103"/>
    <n v="203"/>
    <x v="115"/>
    <n v="3"/>
    <n v="1"/>
    <n v="599.54999999999995"/>
    <n v="1798.6499999999999"/>
    <n v="1780.6634999999999"/>
    <x v="139"/>
    <s v="IC1BZQ032NO3354RBLI9"/>
    <n v="0"/>
    <s v=""/>
    <x v="10"/>
  </r>
  <r>
    <n v="10143"/>
    <x v="22"/>
    <n v="72227"/>
    <n v="67"/>
    <x v="121"/>
    <n v="19"/>
    <n v="1"/>
    <n v="37.799999999999997"/>
    <n v="718.19999999999993"/>
    <n v="711.01799999999992"/>
    <x v="140"/>
    <s v="KNL888PZE8LH0EJQVY7E"/>
    <n v="0"/>
    <s v=""/>
    <x v="8"/>
  </r>
  <r>
    <n v="10144"/>
    <x v="13"/>
    <n v="48082"/>
    <n v="308"/>
    <x v="122"/>
    <n v="13"/>
    <n v="0"/>
    <n v="881.2"/>
    <n v="11455.6"/>
    <n v="11455.6"/>
    <x v="141"/>
    <s v="8P9DJU87N6VLWXPG3QIB"/>
    <n v="0"/>
    <s v=""/>
    <x v="2"/>
  </r>
  <r>
    <n v="10145"/>
    <x v="13"/>
    <n v="40548"/>
    <n v="230"/>
    <x v="123"/>
    <n v="11"/>
    <n v="1"/>
    <n v="835.38"/>
    <n v="9189.18"/>
    <n v="9097.2882000000009"/>
    <x v="142"/>
    <s v="NF3L2RL0GNBU0BYBUODG"/>
    <n v="0"/>
    <s v=""/>
    <x v="7"/>
  </r>
  <r>
    <n v="10146"/>
    <x v="21"/>
    <n v="19359"/>
    <n v="216"/>
    <x v="124"/>
    <n v="5"/>
    <n v="0"/>
    <n v="390.25"/>
    <n v="1951.25"/>
    <n v="1951.25"/>
    <x v="143"/>
    <s v="R1PV3HTAR7O3IK96RH3N"/>
    <n v="0"/>
    <s v=""/>
    <x v="10"/>
  </r>
  <r>
    <n v="10147"/>
    <x v="16"/>
    <n v="20424"/>
    <n v="324"/>
    <x v="93"/>
    <n v="6"/>
    <n v="0"/>
    <n v="879.02"/>
    <n v="5274.12"/>
    <n v="5274.12"/>
    <x v="144"/>
    <s v="7JKRWLQ4824UCWEEQYAR"/>
    <n v="0"/>
    <s v=""/>
    <x v="9"/>
  </r>
  <r>
    <n v="10148"/>
    <x v="12"/>
    <n v="22669"/>
    <n v="327"/>
    <x v="125"/>
    <n v="6"/>
    <n v="0"/>
    <n v="71.430000000000007"/>
    <n v="428.58000000000004"/>
    <n v="428.58000000000004"/>
    <x v="145"/>
    <s v="OGMRHQO537ATLKH447V2"/>
    <n v="0"/>
    <s v=""/>
    <x v="3"/>
  </r>
  <r>
    <n v="10149"/>
    <x v="4"/>
    <n v="70546"/>
    <n v="298"/>
    <x v="126"/>
    <n v="18"/>
    <n v="0"/>
    <n v="957.38"/>
    <n v="17232.84"/>
    <n v="17232.84"/>
    <x v="146"/>
    <s v="I5K86OVR1ITWGI3YZEU1"/>
    <n v="0"/>
    <s v=""/>
    <x v="5"/>
  </r>
  <r>
    <n v="10150"/>
    <x v="9"/>
    <n v="21888"/>
    <n v="371"/>
    <x v="127"/>
    <n v="6"/>
    <n v="1"/>
    <n v="824.02"/>
    <n v="4944.12"/>
    <n v="4894.6787999999997"/>
    <x v="147"/>
    <s v="5UU1QCW9LREOK5A2IB2T"/>
    <n v="0"/>
    <s v=""/>
    <x v="1"/>
  </r>
  <r>
    <n v="10151"/>
    <x v="19"/>
    <n v="84012"/>
    <n v="130"/>
    <x v="128"/>
    <n v="22"/>
    <n v="0"/>
    <n v="419.8"/>
    <n v="9235.6"/>
    <n v="9235.6"/>
    <x v="148"/>
    <s v="2PHW51E64S006DAP7GCY"/>
    <n v="0"/>
    <s v=""/>
    <x v="3"/>
  </r>
  <r>
    <n v="10152"/>
    <x v="20"/>
    <n v="4770"/>
    <n v="245"/>
    <x v="129"/>
    <n v="2"/>
    <n v="0"/>
    <n v="376.79"/>
    <n v="753.58"/>
    <n v="753.58"/>
    <x v="149"/>
    <s v="FQE7VCSVH3S8L35D4KAH"/>
    <n v="0"/>
    <s v=""/>
    <x v="10"/>
  </r>
  <r>
    <n v="10153"/>
    <x v="5"/>
    <n v="81969"/>
    <n v="318"/>
    <x v="130"/>
    <n v="21"/>
    <n v="0"/>
    <n v="57.26"/>
    <n v="1202.46"/>
    <n v="1202.46"/>
    <x v="150"/>
    <s v="GZENES0CAUQUVMY2PAOM"/>
    <n v="0"/>
    <s v=""/>
    <x v="9"/>
  </r>
  <r>
    <n v="10154"/>
    <x v="2"/>
    <n v="85285"/>
    <n v="268"/>
    <x v="120"/>
    <n v="22"/>
    <n v="0"/>
    <n v="978.43"/>
    <n v="21525.46"/>
    <n v="21525.46"/>
    <x v="151"/>
    <s v="NO8SKA4C2V1HEZQ0JGKR"/>
    <n v="0"/>
    <s v=""/>
    <x v="0"/>
  </r>
  <r>
    <n v="10155"/>
    <x v="7"/>
    <n v="67627"/>
    <n v="209"/>
    <x v="131"/>
    <n v="18"/>
    <n v="0"/>
    <n v="329.88"/>
    <n v="5937.84"/>
    <n v="5937.84"/>
    <x v="152"/>
    <s v="692DPG6AF9LVSSB6VUIV"/>
    <n v="0"/>
    <s v=""/>
    <x v="6"/>
  </r>
  <r>
    <n v="10156"/>
    <x v="16"/>
    <n v="21188"/>
    <n v="329"/>
    <x v="132"/>
    <n v="6"/>
    <n v="0"/>
    <n v="393.49"/>
    <n v="2360.94"/>
    <n v="2360.94"/>
    <x v="153"/>
    <s v="8YODHM725U4URHF5FUTY"/>
    <n v="0"/>
    <s v=""/>
    <x v="2"/>
  </r>
  <r>
    <n v="10157"/>
    <x v="4"/>
    <n v="23175"/>
    <n v="189"/>
    <x v="133"/>
    <n v="6"/>
    <n v="0"/>
    <n v="763.02"/>
    <n v="4578.12"/>
    <n v="4578.12"/>
    <x v="154"/>
    <s v="NLFLL6FTOM1WIYAEZ8TY"/>
    <n v="0"/>
    <s v=""/>
    <x v="8"/>
  </r>
  <r>
    <n v="10159"/>
    <x v="1"/>
    <n v="11452"/>
    <n v="271"/>
    <x v="134"/>
    <n v="3"/>
    <n v="0"/>
    <n v="733.95"/>
    <n v="2201.8500000000004"/>
    <n v="2201.8500000000004"/>
    <x v="155"/>
    <s v="G83Y8I5RFLZZTC5YKJVJ"/>
    <n v="0"/>
    <s v=""/>
    <x v="8"/>
  </r>
  <r>
    <n v="10160"/>
    <x v="2"/>
    <n v="26314"/>
    <n v="32"/>
    <x v="135"/>
    <n v="7"/>
    <n v="0"/>
    <n v="964.12"/>
    <n v="6748.84"/>
    <n v="6748.84"/>
    <x v="156"/>
    <s v="9MCYJDW58DE6YU7E2SSQ"/>
    <n v="0"/>
    <s v=""/>
    <x v="6"/>
  </r>
  <r>
    <n v="10161"/>
    <x v="13"/>
    <n v="14420"/>
    <n v="383"/>
    <x v="136"/>
    <n v="4"/>
    <n v="0"/>
    <n v="99.69"/>
    <n v="398.76"/>
    <n v="398.76"/>
    <x v="157"/>
    <s v="0EPX487A6BK8F7LQZO58"/>
    <n v="0"/>
    <s v=""/>
    <x v="3"/>
  </r>
  <r>
    <n v="10162"/>
    <x v="10"/>
    <n v="39565"/>
    <n v="235"/>
    <x v="137"/>
    <n v="11"/>
    <n v="0"/>
    <n v="345.06"/>
    <n v="3795.66"/>
    <n v="3795.66"/>
    <x v="158"/>
    <s v="68LTUIYKHQ2TJ88N1E5P"/>
    <n v="0"/>
    <s v=""/>
    <x v="2"/>
  </r>
  <r>
    <n v="10163"/>
    <x v="20"/>
    <n v="10470"/>
    <n v="331"/>
    <x v="138"/>
    <n v="3"/>
    <n v="2"/>
    <n v="673.5"/>
    <n v="2020.5"/>
    <n v="1980.09"/>
    <x v="159"/>
    <s v="11TXJNMO33NINT5339Q9"/>
    <n v="0"/>
    <s v=""/>
    <x v="6"/>
  </r>
  <r>
    <n v="10164"/>
    <x v="14"/>
    <n v="46922"/>
    <n v="22"/>
    <x v="139"/>
    <n v="12"/>
    <n v="1"/>
    <n v="278.95"/>
    <n v="3347.3999999999996"/>
    <n v="3313.9259999999995"/>
    <x v="160"/>
    <s v="OKIFVYD2XA0IQ57SVBUB"/>
    <n v="0"/>
    <s v=""/>
    <x v="2"/>
  </r>
  <r>
    <n v="10165"/>
    <x v="1"/>
    <n v="72630"/>
    <n v="274"/>
    <x v="118"/>
    <n v="19"/>
    <n v="0"/>
    <n v="881.19"/>
    <n v="16742.61"/>
    <n v="16742.61"/>
    <x v="161"/>
    <s v="EMEAWF2JX4FG4CGBINO8"/>
    <n v="0"/>
    <s v=""/>
    <x v="3"/>
  </r>
  <r>
    <n v="10166"/>
    <x v="4"/>
    <n v="80783"/>
    <n v="410"/>
    <x v="140"/>
    <n v="21"/>
    <n v="0"/>
    <n v="18.350000000000001"/>
    <n v="385.35"/>
    <n v="385.35"/>
    <x v="162"/>
    <s v="5TN0WOYB8YVXUAX34YJA"/>
    <n v="0"/>
    <s v=""/>
    <x v="2"/>
  </r>
  <r>
    <n v="10167"/>
    <x v="3"/>
    <n v="36912"/>
    <n v="12"/>
    <x v="6"/>
    <n v="10"/>
    <n v="0"/>
    <n v="493.35"/>
    <n v="4933.5"/>
    <n v="4933.5"/>
    <x v="163"/>
    <s v="05K1MSQHDN63A8TRA0R4"/>
    <n v="0"/>
    <s v=""/>
    <x v="5"/>
  </r>
  <r>
    <n v="10168"/>
    <x v="6"/>
    <n v="8963"/>
    <n v="155"/>
    <x v="12"/>
    <n v="3"/>
    <n v="0"/>
    <n v="635.52"/>
    <n v="1906.56"/>
    <n v="1906.56"/>
    <x v="164"/>
    <s v="P6KJA1J7DO5X25O2YAV8"/>
    <n v="0"/>
    <s v=""/>
    <x v="0"/>
  </r>
  <r>
    <n v="10169"/>
    <x v="22"/>
    <n v="65274"/>
    <n v="200"/>
    <x v="64"/>
    <n v="17"/>
    <n v="0"/>
    <n v="111.29"/>
    <n v="1891.93"/>
    <n v="1891.93"/>
    <x v="165"/>
    <s v="VAOTJ14CUYS6ABY0HBQ6"/>
    <n v="0"/>
    <s v=""/>
    <x v="8"/>
  </r>
  <r>
    <n v="10170"/>
    <x v="14"/>
    <n v="16403"/>
    <n v="122"/>
    <x v="141"/>
    <n v="5"/>
    <n v="0"/>
    <n v="117.84"/>
    <n v="589.20000000000005"/>
    <n v="589.20000000000005"/>
    <x v="166"/>
    <s v="ZZ05834OBQVWETWVQR0E"/>
    <n v="0"/>
    <s v=""/>
    <x v="5"/>
  </r>
  <r>
    <n v="10171"/>
    <x v="19"/>
    <n v="29599"/>
    <n v="210"/>
    <x v="142"/>
    <n v="8"/>
    <n v="1"/>
    <n v="822.35"/>
    <n v="6578.8"/>
    <n v="6513.0119999999997"/>
    <x v="167"/>
    <s v="JQDRSTP2HY41KWBONBY0"/>
    <n v="0"/>
    <s v=""/>
    <x v="6"/>
  </r>
  <r>
    <n v="10172"/>
    <x v="12"/>
    <n v="93532"/>
    <n v="231"/>
    <x v="143"/>
    <n v="24"/>
    <n v="0"/>
    <n v="683.06"/>
    <n v="16393.439999999999"/>
    <n v="16393.439999999999"/>
    <x v="168"/>
    <s v="I7WAVH25RKQRDF8MEG9E"/>
    <n v="0"/>
    <s v=""/>
    <x v="8"/>
  </r>
  <r>
    <n v="10173"/>
    <x v="3"/>
    <n v="94222"/>
    <n v="436"/>
    <x v="144"/>
    <n v="24"/>
    <n v="0"/>
    <n v="679.06"/>
    <n v="16297.439999999999"/>
    <n v="16297.439999999999"/>
    <x v="169"/>
    <s v="USRUTXK62F1E70IHGWCN"/>
    <n v="0"/>
    <s v=""/>
    <x v="4"/>
  </r>
  <r>
    <n v="10174"/>
    <x v="13"/>
    <n v="94566"/>
    <n v="183"/>
    <x v="69"/>
    <n v="24"/>
    <n v="0"/>
    <n v="62.15"/>
    <n v="1491.6"/>
    <n v="1491.6"/>
    <x v="170"/>
    <s v="PDD97G219VOL1OF4F2JH"/>
    <n v="0"/>
    <s v=""/>
    <x v="5"/>
  </r>
  <r>
    <n v="10175"/>
    <x v="6"/>
    <n v="66114"/>
    <n v="134"/>
    <x v="145"/>
    <n v="17"/>
    <n v="0"/>
    <n v="398.54"/>
    <n v="6775.18"/>
    <n v="6775.18"/>
    <x v="171"/>
    <s v="O4PD5EP5XJXRP4EDLMHH"/>
    <n v="0"/>
    <s v=""/>
    <x v="3"/>
  </r>
  <r>
    <n v="10176"/>
    <x v="5"/>
    <n v="87490"/>
    <n v="374"/>
    <x v="75"/>
    <n v="23"/>
    <n v="1"/>
    <n v="493.84"/>
    <n v="11358.32"/>
    <n v="11244.736799999999"/>
    <x v="172"/>
    <s v="TKCT6C2C1US5Y19OW11C"/>
    <n v="0"/>
    <s v=""/>
    <x v="8"/>
  </r>
  <r>
    <n v="10177"/>
    <x v="6"/>
    <n v="5444"/>
    <n v="107"/>
    <x v="146"/>
    <n v="2"/>
    <n v="0"/>
    <n v="74.150000000000006"/>
    <n v="148.30000000000001"/>
    <n v="148.30000000000001"/>
    <x v="173"/>
    <s v="BBRUBJ1QUG20SVKCJZ2N"/>
    <n v="0"/>
    <s v=""/>
    <x v="10"/>
  </r>
  <r>
    <n v="10178"/>
    <x v="0"/>
    <n v="17433"/>
    <n v="229"/>
    <x v="81"/>
    <n v="5"/>
    <n v="2"/>
    <n v="579.83000000000004"/>
    <n v="2899.15"/>
    <n v="2841.1669999999999"/>
    <x v="174"/>
    <s v="WP4LR35POKG59I9KZVT1"/>
    <n v="0"/>
    <s v=""/>
    <x v="0"/>
  </r>
  <r>
    <n v="10179"/>
    <x v="16"/>
    <n v="41208"/>
    <n v="346"/>
    <x v="147"/>
    <n v="11"/>
    <n v="2"/>
    <n v="171.91"/>
    <n v="1891.01"/>
    <n v="1853.1897999999999"/>
    <x v="175"/>
    <s v="6DQ556PBC2ZP3ELN8JFW"/>
    <n v="0"/>
    <s v=""/>
    <x v="10"/>
  </r>
  <r>
    <n v="10180"/>
    <x v="12"/>
    <n v="13065"/>
    <n v="7"/>
    <x v="148"/>
    <n v="4"/>
    <n v="0"/>
    <n v="31.87"/>
    <n v="127.48"/>
    <n v="127.48"/>
    <x v="176"/>
    <s v="5VMUJCARK39L6QBDGMXF"/>
    <n v="0"/>
    <s v=""/>
    <x v="0"/>
  </r>
  <r>
    <n v="10181"/>
    <x v="12"/>
    <n v="4353"/>
    <n v="341"/>
    <x v="149"/>
    <n v="2"/>
    <n v="0"/>
    <n v="902.64"/>
    <n v="1805.28"/>
    <n v="1805.28"/>
    <x v="177"/>
    <s v="CIGF63NXQBD4L0I4ALTE"/>
    <n v="0"/>
    <s v=""/>
    <x v="10"/>
  </r>
  <r>
    <n v="10182"/>
    <x v="6"/>
    <n v="22624"/>
    <n v="303"/>
    <x v="150"/>
    <n v="6"/>
    <n v="1"/>
    <n v="726.13"/>
    <n v="4356.78"/>
    <n v="4313.2121999999999"/>
    <x v="178"/>
    <s v="RYQ3WO9ARXIGNTD5FD8N"/>
    <n v="0"/>
    <s v=""/>
    <x v="4"/>
  </r>
  <r>
    <n v="10183"/>
    <x v="21"/>
    <n v="35200"/>
    <n v="168"/>
    <x v="151"/>
    <n v="9"/>
    <n v="0"/>
    <n v="707.41"/>
    <n v="6366.69"/>
    <n v="6366.69"/>
    <x v="179"/>
    <s v="TSVHLPT86031TKJQB9FD"/>
    <n v="0"/>
    <s v=""/>
    <x v="2"/>
  </r>
  <r>
    <n v="10184"/>
    <x v="17"/>
    <n v="35430"/>
    <n v="113"/>
    <x v="103"/>
    <n v="9"/>
    <n v="2"/>
    <n v="105.96"/>
    <n v="953.64"/>
    <n v="934.56719999999996"/>
    <x v="180"/>
    <s v="YDUOX74ZU8KQPY6UMAZG"/>
    <n v="0"/>
    <s v=""/>
    <x v="4"/>
  </r>
  <r>
    <n v="10185"/>
    <x v="13"/>
    <n v="75949"/>
    <n v="407"/>
    <x v="152"/>
    <n v="20"/>
    <n v="0"/>
    <n v="697.67"/>
    <n v="13953.4"/>
    <n v="13953.4"/>
    <x v="181"/>
    <s v="LXEET9TE43TA8UE1TNIP"/>
    <n v="0"/>
    <s v=""/>
    <x v="4"/>
  </r>
  <r>
    <n v="10186"/>
    <x v="3"/>
    <n v="64082"/>
    <n v="308"/>
    <x v="122"/>
    <n v="17"/>
    <n v="0"/>
    <n v="881.2"/>
    <n v="14980.400000000001"/>
    <n v="14980.400000000001"/>
    <x v="182"/>
    <s v="BRJA4MDWOYGXKDGF94XA"/>
    <n v="0"/>
    <s v=""/>
    <x v="2"/>
  </r>
  <r>
    <n v="10187"/>
    <x v="20"/>
    <n v="29996"/>
    <n v="97"/>
    <x v="153"/>
    <n v="8"/>
    <n v="0"/>
    <n v="247.79"/>
    <n v="1982.32"/>
    <n v="1982.32"/>
    <x v="183"/>
    <s v="Q5RGH3RTTNGQTA6V4ONG"/>
    <n v="0"/>
    <s v=""/>
    <x v="5"/>
  </r>
  <r>
    <n v="10188"/>
    <x v="4"/>
    <n v="98214"/>
    <n v="387"/>
    <x v="154"/>
    <n v="25"/>
    <n v="0"/>
    <n v="416.38"/>
    <n v="10409.5"/>
    <n v="10409.5"/>
    <x v="184"/>
    <s v="F4DCNHYLJJKENKLSTNIL"/>
    <n v="0"/>
    <s v=""/>
    <x v="0"/>
  </r>
  <r>
    <n v="10189"/>
    <x v="15"/>
    <n v="56287"/>
    <n v="260"/>
    <x v="155"/>
    <n v="15"/>
    <n v="0"/>
    <n v="268.88"/>
    <n v="4033.2"/>
    <n v="4033.2"/>
    <x v="185"/>
    <s v="VBZ6R2AK5FAT3B1D4TLT"/>
    <n v="0"/>
    <s v=""/>
    <x v="4"/>
  </r>
  <r>
    <n v="10190"/>
    <x v="21"/>
    <n v="27291"/>
    <n v="73"/>
    <x v="156"/>
    <n v="7"/>
    <n v="0"/>
    <n v="841.9"/>
    <n v="5893.3"/>
    <n v="5893.3"/>
    <x v="186"/>
    <s v="94WB5PK3A14VEJSE5WEO"/>
    <n v="0"/>
    <s v=""/>
    <x v="7"/>
  </r>
  <r>
    <n v="10191"/>
    <x v="15"/>
    <n v="27043"/>
    <n v="381"/>
    <x v="157"/>
    <n v="7"/>
    <n v="0"/>
    <n v="442.33"/>
    <n v="3096.31"/>
    <n v="3096.31"/>
    <x v="187"/>
    <s v="E3AKJ9KEPUXSVL72ULCP"/>
    <n v="0"/>
    <s v=""/>
    <x v="10"/>
  </r>
  <r>
    <n v="10192"/>
    <x v="13"/>
    <n v="7957"/>
    <n v="74"/>
    <x v="158"/>
    <n v="3"/>
    <n v="0"/>
    <n v="135.24"/>
    <n v="405.72"/>
    <n v="405.72"/>
    <x v="188"/>
    <s v="VD6YPR8ZYW657U0MRLG0"/>
    <n v="0"/>
    <s v=""/>
    <x v="4"/>
  </r>
  <r>
    <n v="10193"/>
    <x v="3"/>
    <n v="3159"/>
    <n v="64"/>
    <x v="159"/>
    <n v="1"/>
    <n v="1"/>
    <n v="165.22"/>
    <n v="165.22"/>
    <n v="163.56780000000001"/>
    <x v="189"/>
    <s v="K763JXLBBB1YJJP3LUHB"/>
    <n v="0"/>
    <s v=""/>
    <x v="2"/>
  </r>
  <r>
    <n v="10194"/>
    <x v="1"/>
    <n v="28153"/>
    <n v="237"/>
    <x v="1"/>
    <n v="8"/>
    <n v="2"/>
    <n v="656.3"/>
    <n v="5250.4"/>
    <n v="5145.3919999999998"/>
    <x v="190"/>
    <s v="RXQMNQ7G3ZWPRA6ZV6UN"/>
    <n v="0"/>
    <s v=""/>
    <x v="1"/>
  </r>
  <r>
    <n v="10195"/>
    <x v="11"/>
    <n v="24081"/>
    <n v="243"/>
    <x v="160"/>
    <n v="7"/>
    <n v="2"/>
    <n v="451.88"/>
    <n v="3163.16"/>
    <n v="3099.8968"/>
    <x v="191"/>
    <s v="NL46NBAI5RZOAS9GGV6E"/>
    <n v="0"/>
    <s v=""/>
    <x v="2"/>
  </r>
  <r>
    <n v="10196"/>
    <x v="16"/>
    <n v="56646"/>
    <n v="75"/>
    <x v="161"/>
    <n v="15"/>
    <n v="0"/>
    <n v="418"/>
    <n v="6270"/>
    <n v="6270"/>
    <x v="192"/>
    <s v="7B59S8J4QONOQ4CLGZFW"/>
    <n v="0"/>
    <s v=""/>
    <x v="1"/>
  </r>
  <r>
    <n v="10197"/>
    <x v="7"/>
    <n v="98392"/>
    <n v="324"/>
    <x v="93"/>
    <n v="25"/>
    <n v="1"/>
    <n v="879.02"/>
    <n v="21975.5"/>
    <n v="21755.744999999999"/>
    <x v="193"/>
    <s v="Y8W0HHWIFAN9TF9ZWV2R"/>
    <n v="0"/>
    <s v=""/>
    <x v="9"/>
  </r>
  <r>
    <n v="10198"/>
    <x v="20"/>
    <n v="25305"/>
    <n v="46"/>
    <x v="162"/>
    <n v="7"/>
    <n v="0"/>
    <n v="867.91"/>
    <n v="6075.37"/>
    <n v="6075.37"/>
    <x v="194"/>
    <s v="F3CZJOXUZVRIW9388ARM"/>
    <n v="0"/>
    <s v=""/>
    <x v="0"/>
  </r>
  <r>
    <n v="10199"/>
    <x v="7"/>
    <n v="74212"/>
    <n v="35"/>
    <x v="163"/>
    <n v="19"/>
    <n v="1"/>
    <n v="157.22999999999999"/>
    <n v="2987.37"/>
    <n v="2957.4962999999998"/>
    <x v="195"/>
    <s v="AEZFXP3MJ4D4KJ4K1XTZ"/>
    <n v="0"/>
    <s v=""/>
    <x v="2"/>
  </r>
  <r>
    <n v="10200"/>
    <x v="5"/>
    <n v="58524"/>
    <n v="273"/>
    <x v="63"/>
    <n v="15"/>
    <n v="1"/>
    <n v="775.91"/>
    <n v="11638.65"/>
    <n v="11522.263499999999"/>
    <x v="196"/>
    <s v="GEWQW55QOKA5R4PCKMZT"/>
    <n v="0"/>
    <s v=""/>
    <x v="5"/>
  </r>
  <r>
    <n v="10201"/>
    <x v="2"/>
    <n v="81206"/>
    <n v="205"/>
    <x v="164"/>
    <n v="21"/>
    <n v="1"/>
    <n v="189.75"/>
    <n v="3984.75"/>
    <n v="3944.9025000000001"/>
    <x v="197"/>
    <s v="GRDDCQYO7DYMXUZ3O0JX"/>
    <n v="0"/>
    <s v=""/>
    <x v="8"/>
  </r>
  <r>
    <n v="10202"/>
    <x v="0"/>
    <n v="11462"/>
    <n v="170"/>
    <x v="35"/>
    <n v="3"/>
    <n v="0"/>
    <n v="206.55"/>
    <n v="619.65000000000009"/>
    <n v="619.65000000000009"/>
    <x v="198"/>
    <s v="VK2YSEF7GBT6FZNIDKF6"/>
    <n v="0"/>
    <s v=""/>
    <x v="10"/>
  </r>
  <r>
    <n v="10203"/>
    <x v="17"/>
    <n v="56154"/>
    <n v="128"/>
    <x v="165"/>
    <n v="15"/>
    <n v="0"/>
    <n v="46.79"/>
    <n v="701.85"/>
    <n v="701.85"/>
    <x v="199"/>
    <s v="G7CIUAP9VLGVCK7BEKCI"/>
    <n v="0"/>
    <s v=""/>
    <x v="3"/>
  </r>
  <r>
    <n v="10204"/>
    <x v="13"/>
    <n v="54143"/>
    <n v="176"/>
    <x v="55"/>
    <n v="14"/>
    <n v="2"/>
    <n v="813.16"/>
    <n v="11384.24"/>
    <n v="11156.555199999999"/>
    <x v="200"/>
    <s v="Q14GIUCKBG4QUECPGY3Q"/>
    <n v="0"/>
    <s v=""/>
    <x v="2"/>
  </r>
  <r>
    <n v="10205"/>
    <x v="10"/>
    <n v="91049"/>
    <n v="161"/>
    <x v="26"/>
    <n v="24"/>
    <n v="0"/>
    <n v="646.11"/>
    <n v="15506.64"/>
    <n v="15506.64"/>
    <x v="201"/>
    <s v="LPDA3FG7Y03NKP582BGC"/>
    <n v="0"/>
    <s v=""/>
    <x v="9"/>
  </r>
  <r>
    <n v="10206"/>
    <x v="13"/>
    <n v="89240"/>
    <n v="351"/>
    <x v="166"/>
    <n v="23"/>
    <n v="2"/>
    <n v="960.82"/>
    <n v="22098.86"/>
    <n v="21656.882799999999"/>
    <x v="202"/>
    <s v="K5C5I6ULYM8SI5BR6FFW"/>
    <n v="0"/>
    <s v=""/>
    <x v="10"/>
  </r>
  <r>
    <n v="10207"/>
    <x v="14"/>
    <n v="9308"/>
    <n v="262"/>
    <x v="36"/>
    <n v="3"/>
    <n v="2"/>
    <n v="364.6"/>
    <n v="1093.8000000000002"/>
    <n v="1071.9240000000002"/>
    <x v="203"/>
    <s v="CG129P6HDMNDA1K15K9L"/>
    <n v="0"/>
    <s v=""/>
    <x v="4"/>
  </r>
  <r>
    <n v="10208"/>
    <x v="15"/>
    <n v="86163"/>
    <n v="135"/>
    <x v="167"/>
    <n v="22"/>
    <n v="0"/>
    <n v="109.64"/>
    <n v="2412.08"/>
    <n v="2412.08"/>
    <x v="204"/>
    <s v="ZEUV2KUGVW1FA7PA29HN"/>
    <n v="0"/>
    <s v=""/>
    <x v="9"/>
  </r>
  <r>
    <n v="10209"/>
    <x v="14"/>
    <n v="19172"/>
    <n v="135"/>
    <x v="167"/>
    <n v="5"/>
    <n v="0"/>
    <n v="109.64"/>
    <n v="548.20000000000005"/>
    <n v="548.20000000000005"/>
    <x v="205"/>
    <s v="KZLE73RP1U6ARC16764C"/>
    <n v="0"/>
    <s v=""/>
    <x v="9"/>
  </r>
  <r>
    <n v="10210"/>
    <x v="12"/>
    <n v="78896"/>
    <n v="287"/>
    <x v="168"/>
    <n v="20"/>
    <n v="0"/>
    <n v="57.7"/>
    <n v="1154"/>
    <n v="1154"/>
    <x v="206"/>
    <s v="HPMYZUUQ3BRYIFE9GUG3"/>
    <n v="0"/>
    <s v=""/>
    <x v="4"/>
  </r>
  <r>
    <n v="10211"/>
    <x v="6"/>
    <n v="15744"/>
    <n v="222"/>
    <x v="52"/>
    <n v="4"/>
    <n v="2"/>
    <n v="6.84"/>
    <n v="27.36"/>
    <n v="26.812799999999999"/>
    <x v="207"/>
    <s v="U2U5IUN4U2CA32AYG89W"/>
    <n v="0"/>
    <s v=""/>
    <x v="6"/>
  </r>
  <r>
    <n v="10213"/>
    <x v="0"/>
    <n v="63353"/>
    <n v="307"/>
    <x v="169"/>
    <n v="17"/>
    <n v="1"/>
    <n v="502.25"/>
    <n v="8538.25"/>
    <n v="8452.8675000000003"/>
    <x v="208"/>
    <s v="88FOEC3A0M76RWJGS9WZ"/>
    <n v="0"/>
    <s v=""/>
    <x v="10"/>
  </r>
  <r>
    <n v="10214"/>
    <x v="5"/>
    <n v="97147"/>
    <n v="264"/>
    <x v="170"/>
    <n v="25"/>
    <n v="0"/>
    <n v="494.49"/>
    <n v="12362.25"/>
    <n v="12362.25"/>
    <x v="209"/>
    <s v="4RP0TFN7NR9PCPAYNULJ"/>
    <n v="0"/>
    <s v=""/>
    <x v="6"/>
  </r>
  <r>
    <n v="10215"/>
    <x v="7"/>
    <n v="21962"/>
    <n v="143"/>
    <x v="171"/>
    <n v="6"/>
    <n v="0"/>
    <n v="426.16"/>
    <n v="2556.96"/>
    <n v="2556.96"/>
    <x v="210"/>
    <s v="QOG3HQ3A0737F4HQNLWG"/>
    <n v="0"/>
    <s v=""/>
    <x v="10"/>
  </r>
  <r>
    <n v="10216"/>
    <x v="11"/>
    <n v="90555"/>
    <n v="80"/>
    <x v="3"/>
    <n v="23"/>
    <n v="0"/>
    <n v="939.75"/>
    <n v="21614.25"/>
    <n v="21614.25"/>
    <x v="211"/>
    <s v="CVXHF79H5EBGKD29XBPJ"/>
    <n v="0"/>
    <s v=""/>
    <x v="3"/>
  </r>
  <r>
    <n v="10217"/>
    <x v="10"/>
    <n v="4366"/>
    <n v="68"/>
    <x v="172"/>
    <n v="2"/>
    <n v="0"/>
    <n v="848.76"/>
    <n v="1697.52"/>
    <n v="1697.52"/>
    <x v="212"/>
    <s v="NJ6HXLS809O2IDTIL2JT"/>
    <n v="0"/>
    <s v=""/>
    <x v="2"/>
  </r>
  <r>
    <n v="10218"/>
    <x v="5"/>
    <n v="73799"/>
    <n v="219"/>
    <x v="173"/>
    <n v="19"/>
    <n v="0"/>
    <n v="589.78"/>
    <n v="11205.82"/>
    <n v="11205.82"/>
    <x v="213"/>
    <s v="VTRRUQFHPA7X7PBRZHLG"/>
    <n v="0"/>
    <s v=""/>
    <x v="8"/>
  </r>
  <r>
    <n v="10219"/>
    <x v="17"/>
    <n v="69732"/>
    <n v="67"/>
    <x v="121"/>
    <n v="18"/>
    <n v="0"/>
    <n v="37.799999999999997"/>
    <n v="680.4"/>
    <n v="680.4"/>
    <x v="214"/>
    <s v="45MD208QB86P3SQEP3VD"/>
    <n v="0"/>
    <s v=""/>
    <x v="8"/>
  </r>
  <r>
    <n v="10220"/>
    <x v="19"/>
    <n v="8548"/>
    <n v="418"/>
    <x v="174"/>
    <n v="3"/>
    <n v="0"/>
    <n v="922.51"/>
    <n v="2767.5299999999997"/>
    <n v="2767.5299999999997"/>
    <x v="215"/>
    <s v="AYH5BOHRLLXDKQN5ESQ6"/>
    <n v="0"/>
    <s v=""/>
    <x v="3"/>
  </r>
  <r>
    <n v="10221"/>
    <x v="17"/>
    <n v="50788"/>
    <n v="313"/>
    <x v="62"/>
    <n v="13"/>
    <n v="0"/>
    <n v="399.11"/>
    <n v="5188.43"/>
    <n v="5188.43"/>
    <x v="216"/>
    <s v="D1074XLC9EQ3HU647RBR"/>
    <n v="0"/>
    <s v=""/>
    <x v="7"/>
  </r>
  <r>
    <n v="10222"/>
    <x v="9"/>
    <n v="37457"/>
    <n v="77"/>
    <x v="175"/>
    <n v="10"/>
    <n v="0"/>
    <n v="114.97"/>
    <n v="1149.7"/>
    <n v="1149.7"/>
    <x v="217"/>
    <s v="QN8CJ228BB471WXGY6RW"/>
    <n v="0"/>
    <s v=""/>
    <x v="0"/>
  </r>
  <r>
    <n v="10223"/>
    <x v="20"/>
    <n v="51435"/>
    <n v="347"/>
    <x v="61"/>
    <n v="14"/>
    <n v="0"/>
    <n v="946.25"/>
    <n v="13247.5"/>
    <n v="13247.5"/>
    <x v="218"/>
    <s v="B7792VH170EEQNDSULVI"/>
    <n v="0"/>
    <s v=""/>
    <x v="1"/>
  </r>
  <r>
    <n v="10224"/>
    <x v="22"/>
    <n v="37984"/>
    <n v="127"/>
    <x v="176"/>
    <n v="10"/>
    <n v="0"/>
    <n v="541.41"/>
    <n v="5414.0999999999995"/>
    <n v="5414.0999999999995"/>
    <x v="219"/>
    <s v="Y2LVGX8N8KKVLEG12G6L"/>
    <n v="0"/>
    <s v=""/>
    <x v="1"/>
  </r>
  <r>
    <n v="10225"/>
    <x v="7"/>
    <n v="88120"/>
    <n v="193"/>
    <x v="177"/>
    <n v="23"/>
    <n v="0"/>
    <n v="605.30999999999995"/>
    <n v="13922.13"/>
    <n v="13922.13"/>
    <x v="220"/>
    <s v="4AQSA8JO4LWDAD4LDMY8"/>
    <n v="0"/>
    <s v=""/>
    <x v="7"/>
  </r>
  <r>
    <n v="10226"/>
    <x v="7"/>
    <n v="21642"/>
    <n v="136"/>
    <x v="21"/>
    <n v="6"/>
    <n v="0"/>
    <n v="243.91"/>
    <n v="1463.46"/>
    <n v="1463.46"/>
    <x v="221"/>
    <s v="YGTJ59XRR5OXWTSV35OP"/>
    <n v="0"/>
    <s v=""/>
    <x v="9"/>
  </r>
  <r>
    <n v="10227"/>
    <x v="0"/>
    <n v="90373"/>
    <n v="168"/>
    <x v="151"/>
    <n v="23"/>
    <n v="0"/>
    <n v="707.41"/>
    <n v="16270.429999999998"/>
    <n v="16270.429999999998"/>
    <x v="222"/>
    <s v="4ZOIA0BFOT8CT5TW84ZL"/>
    <n v="0"/>
    <s v=""/>
    <x v="2"/>
  </r>
  <r>
    <n v="10228"/>
    <x v="9"/>
    <n v="66070"/>
    <n v="200"/>
    <x v="64"/>
    <n v="17"/>
    <n v="0"/>
    <n v="111.29"/>
    <n v="1891.93"/>
    <n v="1891.93"/>
    <x v="223"/>
    <s v="CG7FEJBQAG9JEUH41U8M"/>
    <n v="0"/>
    <s v=""/>
    <x v="8"/>
  </r>
  <r>
    <n v="10229"/>
    <x v="0"/>
    <n v="70486"/>
    <n v="392"/>
    <x v="178"/>
    <n v="18"/>
    <n v="0"/>
    <n v="988.26"/>
    <n v="17788.68"/>
    <n v="17788.68"/>
    <x v="224"/>
    <s v="2BGK2NYYU0P31RIH2WHZ"/>
    <n v="0"/>
    <s v=""/>
    <x v="8"/>
  </r>
  <r>
    <n v="10230"/>
    <x v="17"/>
    <n v="9469"/>
    <n v="60"/>
    <x v="179"/>
    <n v="3"/>
    <n v="0"/>
    <n v="316.94"/>
    <n v="950.81999999999994"/>
    <n v="950.81999999999994"/>
    <x v="225"/>
    <s v="ECYTEBCR7ARZL94QVBVD"/>
    <n v="0"/>
    <s v=""/>
    <x v="3"/>
  </r>
  <r>
    <n v="10231"/>
    <x v="11"/>
    <n v="87857"/>
    <n v="51"/>
    <x v="92"/>
    <n v="23"/>
    <n v="1"/>
    <n v="810.13"/>
    <n v="18632.990000000002"/>
    <n v="18446.660100000001"/>
    <x v="226"/>
    <s v="FGKFD2YNZXQMNOYHQNCL"/>
    <n v="0"/>
    <s v=""/>
    <x v="7"/>
  </r>
  <r>
    <n v="10232"/>
    <x v="15"/>
    <n v="78898"/>
    <n v="62"/>
    <x v="180"/>
    <n v="20"/>
    <n v="0"/>
    <n v="195.21"/>
    <n v="3904.2000000000003"/>
    <n v="3904.2000000000003"/>
    <x v="227"/>
    <s v="NQX4GIDQ7LLMWYWED18E"/>
    <n v="0"/>
    <s v=""/>
    <x v="10"/>
  </r>
  <r>
    <n v="10233"/>
    <x v="4"/>
    <n v="41981"/>
    <n v="195"/>
    <x v="7"/>
    <n v="11"/>
    <n v="0"/>
    <n v="35.200000000000003"/>
    <n v="387.20000000000005"/>
    <n v="387.20000000000005"/>
    <x v="228"/>
    <s v="8C0CXK584OJRLSPMBWKK"/>
    <n v="0"/>
    <s v=""/>
    <x v="3"/>
  </r>
  <r>
    <n v="10234"/>
    <x v="3"/>
    <n v="81444"/>
    <n v="74"/>
    <x v="158"/>
    <n v="21"/>
    <n v="2"/>
    <n v="135.24"/>
    <n v="2840.04"/>
    <n v="2783.2392"/>
    <x v="229"/>
    <s v="RC50RQ22DL372FEXRJX7"/>
    <n v="0"/>
    <s v=""/>
    <x v="4"/>
  </r>
  <r>
    <n v="10235"/>
    <x v="18"/>
    <n v="30618"/>
    <n v="255"/>
    <x v="181"/>
    <n v="8"/>
    <n v="0"/>
    <n v="292.27999999999997"/>
    <n v="2338.2399999999998"/>
    <n v="2338.2399999999998"/>
    <x v="230"/>
    <s v="3X2UA57S25OT7GZVC6U3"/>
    <n v="0"/>
    <s v=""/>
    <x v="6"/>
  </r>
  <r>
    <n v="10236"/>
    <x v="3"/>
    <n v="91651"/>
    <n v="172"/>
    <x v="182"/>
    <n v="24"/>
    <n v="1"/>
    <n v="160.01"/>
    <n v="3840.24"/>
    <n v="3801.8375999999998"/>
    <x v="231"/>
    <s v="R2FJJDAPKDMDEOF25GKV"/>
    <n v="0"/>
    <s v=""/>
    <x v="8"/>
  </r>
  <r>
    <n v="10237"/>
    <x v="16"/>
    <n v="65230"/>
    <n v="176"/>
    <x v="55"/>
    <n v="17"/>
    <n v="1"/>
    <n v="813.16"/>
    <n v="13823.72"/>
    <n v="13685.4828"/>
    <x v="232"/>
    <s v="AGEEUZE1FD34BBUMARSW"/>
    <n v="0"/>
    <s v=""/>
    <x v="2"/>
  </r>
  <r>
    <n v="10238"/>
    <x v="20"/>
    <n v="79817"/>
    <n v="445"/>
    <x v="183"/>
    <n v="21"/>
    <n v="0"/>
    <n v="592.46"/>
    <n v="12441.66"/>
    <n v="12441.66"/>
    <x v="233"/>
    <s v="HS2FSRKS6PA8VGM05ODV"/>
    <n v="0"/>
    <s v=""/>
    <x v="1"/>
  </r>
  <r>
    <n v="10239"/>
    <x v="22"/>
    <n v="43141"/>
    <n v="404"/>
    <x v="184"/>
    <n v="11"/>
    <n v="2"/>
    <n v="65.02"/>
    <n v="715.21999999999991"/>
    <n v="700.91559999999993"/>
    <x v="234"/>
    <s v="50J83DKFVORZ7TNCY18U"/>
    <n v="0"/>
    <s v=""/>
    <x v="10"/>
  </r>
  <r>
    <n v="10240"/>
    <x v="21"/>
    <n v="85469"/>
    <n v="57"/>
    <x v="185"/>
    <n v="22"/>
    <n v="0"/>
    <n v="122.14"/>
    <n v="2687.08"/>
    <n v="2687.08"/>
    <x v="235"/>
    <s v="8NTWGV8M52E0FCSJ7PEZ"/>
    <n v="0"/>
    <s v=""/>
    <x v="6"/>
  </r>
  <r>
    <n v="10241"/>
    <x v="16"/>
    <n v="54774"/>
    <n v="47"/>
    <x v="11"/>
    <n v="14"/>
    <n v="0"/>
    <n v="471.33"/>
    <n v="6598.62"/>
    <n v="6598.62"/>
    <x v="236"/>
    <s v="B1I8OMYO6N51DWCQCNHC"/>
    <n v="0"/>
    <s v=""/>
    <x v="0"/>
  </r>
  <r>
    <n v="10242"/>
    <x v="14"/>
    <n v="42593"/>
    <n v="414"/>
    <x v="114"/>
    <n v="11"/>
    <n v="0"/>
    <n v="830.58"/>
    <n v="9136.380000000001"/>
    <n v="9136.380000000001"/>
    <x v="237"/>
    <s v="PMCZRHVTRCTVWXLANR89"/>
    <n v="0"/>
    <s v=""/>
    <x v="4"/>
  </r>
  <r>
    <n v="10243"/>
    <x v="0"/>
    <n v="79043"/>
    <n v="253"/>
    <x v="186"/>
    <n v="21"/>
    <n v="0"/>
    <n v="7.62"/>
    <n v="160.02000000000001"/>
    <n v="160.02000000000001"/>
    <x v="238"/>
    <s v="YF9Z1FFTU2WMJLF59W52"/>
    <n v="0"/>
    <s v=""/>
    <x v="4"/>
  </r>
  <r>
    <n v="10244"/>
    <x v="8"/>
    <n v="76151"/>
    <n v="425"/>
    <x v="187"/>
    <n v="20"/>
    <n v="0"/>
    <n v="567.89"/>
    <n v="11357.8"/>
    <n v="11357.8"/>
    <x v="239"/>
    <s v="FBB5HZRFPV82WR63ZP1G"/>
    <n v="0"/>
    <s v=""/>
    <x v="5"/>
  </r>
  <r>
    <n v="10245"/>
    <x v="17"/>
    <n v="11547"/>
    <n v="303"/>
    <x v="150"/>
    <n v="3"/>
    <n v="0"/>
    <n v="726.13"/>
    <n v="2178.39"/>
    <n v="2178.39"/>
    <x v="240"/>
    <s v="X9X9DC64DV362J4XTKGO"/>
    <n v="0"/>
    <s v=""/>
    <x v="4"/>
  </r>
  <r>
    <n v="10246"/>
    <x v="11"/>
    <n v="21300"/>
    <n v="421"/>
    <x v="188"/>
    <n v="6"/>
    <n v="0"/>
    <n v="388.09"/>
    <n v="2328.54"/>
    <n v="2328.54"/>
    <x v="241"/>
    <s v="47OKMU82974MVH1EW3NK"/>
    <n v="0"/>
    <s v=""/>
    <x v="2"/>
  </r>
  <r>
    <n v="10247"/>
    <x v="11"/>
    <n v="43363"/>
    <n v="220"/>
    <x v="189"/>
    <n v="11"/>
    <n v="0"/>
    <n v="17.96"/>
    <n v="197.56"/>
    <n v="197.56"/>
    <x v="242"/>
    <s v="B05VT72665LRMS28OQHY"/>
    <n v="0"/>
    <s v=""/>
    <x v="9"/>
  </r>
  <r>
    <n v="10248"/>
    <x v="20"/>
    <n v="4772"/>
    <n v="252"/>
    <x v="190"/>
    <n v="2"/>
    <n v="1"/>
    <n v="278.16000000000003"/>
    <n v="556.32000000000005"/>
    <n v="550.7568"/>
    <x v="243"/>
    <s v="3NZK712IXGS32S7JOTM5"/>
    <n v="0"/>
    <s v=""/>
    <x v="5"/>
  </r>
  <r>
    <n v="10249"/>
    <x v="10"/>
    <n v="6192"/>
    <n v="94"/>
    <x v="191"/>
    <n v="2"/>
    <n v="0"/>
    <n v="435.1"/>
    <n v="870.2"/>
    <n v="870.2"/>
    <x v="244"/>
    <s v="32IV8PZ67D5M88C5BM60"/>
    <n v="0"/>
    <s v=""/>
    <x v="0"/>
  </r>
  <r>
    <n v="10250"/>
    <x v="10"/>
    <n v="32285"/>
    <n v="164"/>
    <x v="192"/>
    <n v="9"/>
    <n v="0"/>
    <n v="73.98"/>
    <n v="665.82"/>
    <n v="665.82"/>
    <x v="245"/>
    <s v="8OSOJZVO0XVS6ZLGPYC2"/>
    <n v="0"/>
    <s v=""/>
    <x v="7"/>
  </r>
  <r>
    <n v="10251"/>
    <x v="16"/>
    <n v="52281"/>
    <n v="7"/>
    <x v="148"/>
    <n v="14"/>
    <n v="2"/>
    <n v="31.87"/>
    <n v="446.18"/>
    <n v="437.25639999999999"/>
    <x v="246"/>
    <s v="Q3NHUKUDD6G47VDP7OP4"/>
    <n v="0"/>
    <s v=""/>
    <x v="0"/>
  </r>
  <r>
    <n v="10252"/>
    <x v="5"/>
    <n v="24594"/>
    <n v="106"/>
    <x v="97"/>
    <n v="7"/>
    <n v="2"/>
    <n v="18.75"/>
    <n v="131.25"/>
    <n v="128.625"/>
    <x v="247"/>
    <s v="7FAT18QOMOTXCIK56PE0"/>
    <n v="0"/>
    <s v=""/>
    <x v="4"/>
  </r>
  <r>
    <n v="10253"/>
    <x v="5"/>
    <n v="54333"/>
    <n v="431"/>
    <x v="193"/>
    <n v="14"/>
    <n v="0"/>
    <n v="199.95"/>
    <n v="2799.2999999999997"/>
    <n v="2799.2999999999997"/>
    <x v="248"/>
    <s v="MQEOY48RI9MYUJNCOSC4"/>
    <n v="0"/>
    <s v=""/>
    <x v="9"/>
  </r>
  <r>
    <n v="10254"/>
    <x v="8"/>
    <n v="65664"/>
    <n v="69"/>
    <x v="194"/>
    <n v="17"/>
    <n v="1"/>
    <n v="876.09"/>
    <n v="14893.53"/>
    <n v="14744.5947"/>
    <x v="249"/>
    <s v="QIM7VDTJ0ZB46KOV434I"/>
    <n v="0"/>
    <s v=""/>
    <x v="10"/>
  </r>
  <r>
    <n v="10255"/>
    <x v="19"/>
    <n v="7736"/>
    <n v="412"/>
    <x v="195"/>
    <n v="2"/>
    <n v="0"/>
    <n v="160.44999999999999"/>
    <n v="320.89999999999998"/>
    <n v="320.89999999999998"/>
    <x v="250"/>
    <s v="4E7ZIYWTHW2WMW8RH3QF"/>
    <n v="0"/>
    <s v=""/>
    <x v="8"/>
  </r>
  <r>
    <n v="10256"/>
    <x v="16"/>
    <n v="43750"/>
    <n v="128"/>
    <x v="165"/>
    <n v="12"/>
    <n v="0"/>
    <n v="46.79"/>
    <n v="561.48"/>
    <n v="561.48"/>
    <x v="251"/>
    <s v="H9AUNYZGJP7LRM3F7DEW"/>
    <n v="0"/>
    <s v=""/>
    <x v="3"/>
  </r>
  <r>
    <n v="10257"/>
    <x v="15"/>
    <n v="58787"/>
    <n v="275"/>
    <x v="38"/>
    <n v="15"/>
    <n v="1"/>
    <n v="50.14"/>
    <n v="752.1"/>
    <n v="744.57900000000006"/>
    <x v="252"/>
    <s v="J387KOG4NZD3PN5W5U0X"/>
    <n v="0"/>
    <s v=""/>
    <x v="10"/>
  </r>
  <r>
    <n v="10258"/>
    <x v="10"/>
    <n v="18170"/>
    <n v="1"/>
    <x v="196"/>
    <n v="5"/>
    <n v="0"/>
    <n v="742.98"/>
    <n v="3714.9"/>
    <n v="3714.9"/>
    <x v="253"/>
    <s v="X6UAU95C9QCIHX52M3AJ"/>
    <n v="0"/>
    <s v=""/>
    <x v="6"/>
  </r>
  <r>
    <n v="10259"/>
    <x v="1"/>
    <n v="64782"/>
    <n v="435"/>
    <x v="197"/>
    <n v="17"/>
    <n v="1"/>
    <n v="326.10000000000002"/>
    <n v="5543.7000000000007"/>
    <n v="5488.2630000000008"/>
    <x v="254"/>
    <s v="VPUI1ZYI1IEYDLWDXPEB"/>
    <n v="0"/>
    <s v=""/>
    <x v="1"/>
  </r>
  <r>
    <n v="10260"/>
    <x v="18"/>
    <n v="69407"/>
    <n v="26"/>
    <x v="198"/>
    <n v="18"/>
    <n v="0"/>
    <n v="337.82"/>
    <n v="6080.76"/>
    <n v="6080.76"/>
    <x v="255"/>
    <s v="E91K8PZUJRPE01G0SSA6"/>
    <n v="0"/>
    <s v=""/>
    <x v="7"/>
  </r>
  <r>
    <n v="10261"/>
    <x v="11"/>
    <n v="97627"/>
    <n v="183"/>
    <x v="69"/>
    <n v="25"/>
    <n v="2"/>
    <n v="62.15"/>
    <n v="1553.75"/>
    <n v="1522.675"/>
    <x v="256"/>
    <s v="77XJ3C9OODV7KHGSXT9Z"/>
    <n v="0"/>
    <s v=""/>
    <x v="5"/>
  </r>
  <r>
    <n v="10262"/>
    <x v="0"/>
    <n v="41998"/>
    <n v="62"/>
    <x v="180"/>
    <n v="11"/>
    <n v="0"/>
    <n v="195.21"/>
    <n v="2147.31"/>
    <n v="2147.31"/>
    <x v="257"/>
    <s v="IROKDJGD4W44X62304DQ"/>
    <n v="0"/>
    <s v=""/>
    <x v="10"/>
  </r>
  <r>
    <n v="10263"/>
    <x v="0"/>
    <n v="15678"/>
    <n v="196"/>
    <x v="199"/>
    <n v="4"/>
    <n v="0"/>
    <n v="82.28"/>
    <n v="329.12"/>
    <n v="329.12"/>
    <x v="258"/>
    <s v="UDT6FK07UZ076PG9ZQSS"/>
    <n v="0"/>
    <s v=""/>
    <x v="10"/>
  </r>
  <r>
    <n v="10264"/>
    <x v="2"/>
    <n v="9704"/>
    <n v="75"/>
    <x v="161"/>
    <n v="3"/>
    <n v="0"/>
    <n v="418"/>
    <n v="1254"/>
    <n v="1254"/>
    <x v="259"/>
    <s v="JHR3NADPXPW9HODVDYZF"/>
    <n v="0"/>
    <s v=""/>
    <x v="1"/>
  </r>
  <r>
    <n v="10265"/>
    <x v="7"/>
    <n v="89798"/>
    <n v="237"/>
    <x v="1"/>
    <n v="23"/>
    <n v="0"/>
    <n v="656.3"/>
    <n v="15094.9"/>
    <n v="15094.9"/>
    <x v="260"/>
    <s v="AX4XRHMU0EKXVAW23R9M"/>
    <n v="0"/>
    <s v=""/>
    <x v="1"/>
  </r>
  <r>
    <n v="10266"/>
    <x v="20"/>
    <n v="35605"/>
    <n v="160"/>
    <x v="200"/>
    <n v="10"/>
    <n v="0"/>
    <n v="546.87"/>
    <n v="5468.7"/>
    <n v="5468.7"/>
    <x v="261"/>
    <s v="X93XO02ELRTD49JM5WTR"/>
    <n v="0"/>
    <s v=""/>
    <x v="4"/>
  </r>
  <r>
    <n v="10267"/>
    <x v="17"/>
    <n v="62521"/>
    <n v="218"/>
    <x v="201"/>
    <n v="16"/>
    <n v="0"/>
    <n v="851.93"/>
    <n v="13630.88"/>
    <n v="13630.88"/>
    <x v="262"/>
    <s v="WBCCMDHSA6PSNCN1Z2GJ"/>
    <n v="0"/>
    <s v=""/>
    <x v="1"/>
  </r>
  <r>
    <n v="10268"/>
    <x v="20"/>
    <n v="80669"/>
    <n v="233"/>
    <x v="202"/>
    <n v="21"/>
    <n v="2"/>
    <n v="566.20000000000005"/>
    <n v="11890.2"/>
    <n v="11652.396000000001"/>
    <x v="263"/>
    <s v="FMRJQ0DFXVGVM1YQL1NL"/>
    <n v="0"/>
    <s v=""/>
    <x v="7"/>
  </r>
  <r>
    <n v="10269"/>
    <x v="4"/>
    <n v="66530"/>
    <n v="9"/>
    <x v="70"/>
    <n v="17"/>
    <n v="0"/>
    <n v="844.21"/>
    <n v="14351.57"/>
    <n v="14351.57"/>
    <x v="264"/>
    <s v="BL4LGWVL6TC8FGOLSWC4"/>
    <n v="0"/>
    <s v=""/>
    <x v="7"/>
  </r>
  <r>
    <n v="10270"/>
    <x v="19"/>
    <n v="29070"/>
    <n v="424"/>
    <x v="203"/>
    <n v="8"/>
    <n v="0"/>
    <n v="858.82"/>
    <n v="6870.56"/>
    <n v="6870.56"/>
    <x v="265"/>
    <s v="DB8X1AOAD0TYU31MY93H"/>
    <n v="0"/>
    <s v=""/>
    <x v="6"/>
  </r>
  <r>
    <n v="10271"/>
    <x v="12"/>
    <n v="25326"/>
    <n v="357"/>
    <x v="204"/>
    <n v="7"/>
    <n v="0"/>
    <n v="68.33"/>
    <n v="478.31"/>
    <n v="478.31"/>
    <x v="266"/>
    <s v="Q14M7KA5T5AH8XAVNFM6"/>
    <n v="0"/>
    <s v=""/>
    <x v="3"/>
  </r>
  <r>
    <n v="10272"/>
    <x v="0"/>
    <n v="23308"/>
    <n v="75"/>
    <x v="161"/>
    <n v="6"/>
    <n v="1"/>
    <n v="418"/>
    <n v="2508"/>
    <n v="2482.92"/>
    <x v="267"/>
    <s v="SSJ9LDMYTM8MJM94AUQE"/>
    <n v="0"/>
    <s v=""/>
    <x v="1"/>
  </r>
  <r>
    <n v="10273"/>
    <x v="22"/>
    <n v="30659"/>
    <n v="267"/>
    <x v="205"/>
    <n v="8"/>
    <n v="0"/>
    <n v="5.12"/>
    <n v="40.96"/>
    <n v="40.96"/>
    <x v="268"/>
    <s v="KVIHL5RRATHAIY8KDL7N"/>
    <n v="0"/>
    <s v=""/>
    <x v="3"/>
  </r>
  <r>
    <n v="10274"/>
    <x v="20"/>
    <n v="83022"/>
    <n v="11"/>
    <x v="206"/>
    <n v="22"/>
    <n v="0"/>
    <n v="62.94"/>
    <n v="1384.6799999999998"/>
    <n v="1384.6799999999998"/>
    <x v="269"/>
    <s v="ZI1UPB0RDLVS77X0SZ7V"/>
    <n v="0"/>
    <s v=""/>
    <x v="0"/>
  </r>
  <r>
    <n v="10275"/>
    <x v="8"/>
    <n v="52533"/>
    <n v="371"/>
    <x v="127"/>
    <n v="14"/>
    <n v="0"/>
    <n v="824.02"/>
    <n v="11536.279999999999"/>
    <n v="11536.279999999999"/>
    <x v="270"/>
    <s v="JSRC0O0JX8IRWLCHNWUQ"/>
    <n v="0"/>
    <s v=""/>
    <x v="1"/>
  </r>
  <r>
    <n v="10276"/>
    <x v="3"/>
    <n v="8196"/>
    <n v="351"/>
    <x v="166"/>
    <n v="3"/>
    <n v="0"/>
    <n v="960.82"/>
    <n v="2882.46"/>
    <n v="2882.46"/>
    <x v="271"/>
    <s v="X8MIBQBKKM0R0GQAHON0"/>
    <n v="0"/>
    <s v=""/>
    <x v="10"/>
  </r>
  <r>
    <n v="10277"/>
    <x v="12"/>
    <n v="57173"/>
    <n v="277"/>
    <x v="207"/>
    <n v="15"/>
    <n v="0"/>
    <n v="554.96"/>
    <n v="8324.4000000000015"/>
    <n v="8324.4000000000015"/>
    <x v="272"/>
    <s v="FDC0AMKI53C57LK4UPXO"/>
    <n v="0"/>
    <s v=""/>
    <x v="0"/>
  </r>
  <r>
    <n v="10278"/>
    <x v="21"/>
    <n v="74043"/>
    <n v="374"/>
    <x v="75"/>
    <n v="19"/>
    <n v="1"/>
    <n v="493.84"/>
    <n v="9382.9599999999991"/>
    <n v="9289.1303999999982"/>
    <x v="273"/>
    <s v="CLIZW5M6577QSHV9H04R"/>
    <n v="0"/>
    <s v=""/>
    <x v="8"/>
  </r>
  <r>
    <n v="10279"/>
    <x v="21"/>
    <n v="26438"/>
    <n v="276"/>
    <x v="208"/>
    <n v="7"/>
    <n v="0"/>
    <n v="492.5"/>
    <n v="3447.5"/>
    <n v="3447.5"/>
    <x v="274"/>
    <s v="FJNMSU55NYPB83RU1DGX"/>
    <n v="0"/>
    <s v=""/>
    <x v="8"/>
  </r>
  <r>
    <n v="10280"/>
    <x v="1"/>
    <n v="66820"/>
    <n v="225"/>
    <x v="209"/>
    <n v="17"/>
    <n v="0"/>
    <n v="103.72"/>
    <n v="1763.24"/>
    <n v="1763.24"/>
    <x v="275"/>
    <s v="0V4FF3OVCPTXXX2VC3AG"/>
    <n v="0"/>
    <s v=""/>
    <x v="6"/>
  </r>
  <r>
    <n v="10281"/>
    <x v="4"/>
    <n v="77039"/>
    <n v="368"/>
    <x v="210"/>
    <n v="20"/>
    <n v="0"/>
    <n v="182.97"/>
    <n v="3659.4"/>
    <n v="3659.4"/>
    <x v="276"/>
    <s v="H9IEJE4FGNNTPFNI7DQH"/>
    <n v="0"/>
    <s v=""/>
    <x v="5"/>
  </r>
  <r>
    <n v="10282"/>
    <x v="15"/>
    <n v="85602"/>
    <n v="368"/>
    <x v="210"/>
    <n v="22"/>
    <n v="0"/>
    <n v="182.97"/>
    <n v="4025.34"/>
    <n v="4025.34"/>
    <x v="277"/>
    <s v="A9WEB6OYO96GAIMM0VPK"/>
    <n v="0"/>
    <s v=""/>
    <x v="5"/>
  </r>
  <r>
    <n v="10283"/>
    <x v="9"/>
    <n v="59878"/>
    <n v="106"/>
    <x v="97"/>
    <n v="16"/>
    <n v="1"/>
    <n v="18.75"/>
    <n v="300"/>
    <n v="297"/>
    <x v="278"/>
    <s v="W2537HEC5PJZR7ZLZ77F"/>
    <n v="0"/>
    <s v=""/>
    <x v="4"/>
  </r>
  <r>
    <n v="10284"/>
    <x v="0"/>
    <n v="38202"/>
    <n v="229"/>
    <x v="81"/>
    <n v="10"/>
    <n v="2"/>
    <n v="579.83000000000004"/>
    <n v="5798.3"/>
    <n v="5682.3339999999998"/>
    <x v="279"/>
    <s v="RDHCFX1V6I1WTD7RA4OA"/>
    <n v="0"/>
    <s v=""/>
    <x v="0"/>
  </r>
  <r>
    <n v="10285"/>
    <x v="16"/>
    <n v="55947"/>
    <n v="53"/>
    <x v="211"/>
    <n v="15"/>
    <n v="1"/>
    <n v="926.27"/>
    <n v="13894.05"/>
    <n v="13755.109499999999"/>
    <x v="280"/>
    <s v="JKMHJAM11OH5Z4OORRKD"/>
    <n v="0"/>
    <s v=""/>
    <x v="1"/>
  </r>
  <r>
    <n v="10286"/>
    <x v="18"/>
    <n v="63264"/>
    <n v="398"/>
    <x v="14"/>
    <n v="17"/>
    <n v="0"/>
    <n v="423.63"/>
    <n v="7201.71"/>
    <n v="7201.71"/>
    <x v="281"/>
    <s v="Y7I2XTSUO2J4U8TUVWME"/>
    <n v="0"/>
    <s v=""/>
    <x v="7"/>
  </r>
  <r>
    <n v="10287"/>
    <x v="3"/>
    <n v="24566"/>
    <n v="83"/>
    <x v="212"/>
    <n v="7"/>
    <n v="0"/>
    <n v="508.83"/>
    <n v="3561.81"/>
    <n v="3561.81"/>
    <x v="282"/>
    <s v="5TJRU8I2JC3W5LC4ELGU"/>
    <n v="0"/>
    <s v=""/>
    <x v="10"/>
  </r>
  <r>
    <n v="10288"/>
    <x v="17"/>
    <n v="75076"/>
    <n v="126"/>
    <x v="213"/>
    <n v="20"/>
    <n v="0"/>
    <n v="141.91"/>
    <n v="2838.2"/>
    <n v="2838.2"/>
    <x v="283"/>
    <s v="CLY05WVTWVXYMSDYB3K9"/>
    <n v="0"/>
    <s v=""/>
    <x v="2"/>
  </r>
  <r>
    <n v="10289"/>
    <x v="4"/>
    <n v="73708"/>
    <n v="114"/>
    <x v="214"/>
    <n v="19"/>
    <n v="0"/>
    <n v="795.63"/>
    <n v="15116.97"/>
    <n v="15116.97"/>
    <x v="284"/>
    <s v="5QF7ONGQGA5JNS8LQOCN"/>
    <n v="0"/>
    <s v=""/>
    <x v="1"/>
  </r>
  <r>
    <n v="10290"/>
    <x v="5"/>
    <n v="85627"/>
    <n v="127"/>
    <x v="176"/>
    <n v="22"/>
    <n v="0"/>
    <n v="541.41"/>
    <n v="11911.019999999999"/>
    <n v="11911.019999999999"/>
    <x v="285"/>
    <s v="MH6YISZ53HWLF6VISG9E"/>
    <n v="0"/>
    <s v=""/>
    <x v="1"/>
  </r>
  <r>
    <n v="10291"/>
    <x v="21"/>
    <n v="32865"/>
    <n v="349"/>
    <x v="71"/>
    <n v="9"/>
    <n v="0"/>
    <n v="869.08"/>
    <n v="7821.72"/>
    <n v="7821.72"/>
    <x v="286"/>
    <s v="FKSFZ05DKF8MII8996VH"/>
    <n v="0"/>
    <s v=""/>
    <x v="5"/>
  </r>
  <r>
    <n v="10292"/>
    <x v="16"/>
    <n v="47061"/>
    <n v="175"/>
    <x v="215"/>
    <n v="12"/>
    <n v="0"/>
    <n v="917.67"/>
    <n v="11012.039999999999"/>
    <n v="11012.039999999999"/>
    <x v="287"/>
    <s v="DT9Y7LD2Y73866WDJISU"/>
    <n v="0"/>
    <s v=""/>
    <x v="10"/>
  </r>
  <r>
    <n v="10293"/>
    <x v="6"/>
    <n v="15035"/>
    <n v="10"/>
    <x v="216"/>
    <n v="4"/>
    <n v="2"/>
    <n v="950.95"/>
    <n v="3803.8"/>
    <n v="3727.7240000000002"/>
    <x v="288"/>
    <s v="I2OYWOM9IADXH2RIGRER"/>
    <n v="0"/>
    <s v=""/>
    <x v="5"/>
  </r>
  <r>
    <n v="10294"/>
    <x v="8"/>
    <n v="72493"/>
    <n v="379"/>
    <x v="217"/>
    <n v="19"/>
    <n v="0"/>
    <n v="893.04"/>
    <n v="16967.759999999998"/>
    <n v="16967.759999999998"/>
    <x v="289"/>
    <s v="M74ECBCVQN3NTUQL0BXQ"/>
    <n v="0"/>
    <s v=""/>
    <x v="4"/>
  </r>
  <r>
    <n v="10295"/>
    <x v="10"/>
    <n v="86601"/>
    <n v="326"/>
    <x v="68"/>
    <n v="22"/>
    <n v="0"/>
    <n v="38.85"/>
    <n v="854.7"/>
    <n v="854.7"/>
    <x v="290"/>
    <s v="FWPAP44V2RD2GWUJKKCA"/>
    <n v="0"/>
    <s v=""/>
    <x v="0"/>
  </r>
  <r>
    <n v="10296"/>
    <x v="6"/>
    <n v="12777"/>
    <n v="437"/>
    <x v="218"/>
    <n v="4"/>
    <n v="2"/>
    <n v="835.85"/>
    <n v="3343.4"/>
    <n v="3276.5320000000002"/>
    <x v="291"/>
    <s v="RNAAN71XGGG1H6AE3M77"/>
    <n v="0"/>
    <s v=""/>
    <x v="9"/>
  </r>
  <r>
    <n v="10297"/>
    <x v="22"/>
    <n v="26916"/>
    <n v="219"/>
    <x v="173"/>
    <n v="7"/>
    <n v="0"/>
    <n v="589.78"/>
    <n v="4128.46"/>
    <n v="4128.46"/>
    <x v="292"/>
    <s v="OWPLDYV1GQLGFN9F01W3"/>
    <n v="0"/>
    <s v=""/>
    <x v="8"/>
  </r>
  <r>
    <n v="10298"/>
    <x v="12"/>
    <n v="69340"/>
    <n v="178"/>
    <x v="112"/>
    <n v="18"/>
    <n v="0"/>
    <n v="523.62"/>
    <n v="9425.16"/>
    <n v="9425.16"/>
    <x v="293"/>
    <s v="MAW0YPJ5GY42D3QLOA85"/>
    <n v="0"/>
    <s v=""/>
    <x v="9"/>
  </r>
  <r>
    <n v="10299"/>
    <x v="9"/>
    <n v="85113"/>
    <n v="189"/>
    <x v="133"/>
    <n v="22"/>
    <n v="2"/>
    <n v="763.02"/>
    <n v="16786.439999999999"/>
    <n v="16450.711199999998"/>
    <x v="294"/>
    <s v="ZQVL2J0Z3KA321LSKE9B"/>
    <n v="0"/>
    <s v=""/>
    <x v="8"/>
  </r>
  <r>
    <n v="10300"/>
    <x v="11"/>
    <n v="74701"/>
    <n v="144"/>
    <x v="44"/>
    <n v="19"/>
    <n v="0"/>
    <n v="957.86"/>
    <n v="18199.34"/>
    <n v="18199.34"/>
    <x v="295"/>
    <s v="ZSGD1JJTBROY2MK1FW6I"/>
    <n v="0"/>
    <s v=""/>
    <x v="8"/>
  </r>
  <r>
    <n v="10301"/>
    <x v="13"/>
    <n v="57538"/>
    <n v="203"/>
    <x v="115"/>
    <n v="15"/>
    <n v="0"/>
    <n v="599.54999999999995"/>
    <n v="8993.25"/>
    <n v="8993.25"/>
    <x v="296"/>
    <s v="DDUYB24T4WZTZ0XE80ZH"/>
    <n v="0"/>
    <s v=""/>
    <x v="10"/>
  </r>
  <r>
    <n v="10302"/>
    <x v="2"/>
    <n v="61454"/>
    <n v="439"/>
    <x v="219"/>
    <n v="16"/>
    <n v="0"/>
    <n v="560.91"/>
    <n v="8974.56"/>
    <n v="8974.56"/>
    <x v="297"/>
    <s v="RTM5ZE1Q5H3TQMFMEQHE"/>
    <n v="0"/>
    <s v=""/>
    <x v="7"/>
  </r>
  <r>
    <n v="10303"/>
    <x v="6"/>
    <n v="37001"/>
    <n v="244"/>
    <x v="95"/>
    <n v="10"/>
    <n v="0"/>
    <n v="940.66"/>
    <n v="9406.6"/>
    <n v="9406.6"/>
    <x v="298"/>
    <s v="7VO43MNM6V61ZLJ7TBO3"/>
    <n v="0"/>
    <s v=""/>
    <x v="3"/>
  </r>
  <r>
    <n v="10304"/>
    <x v="17"/>
    <n v="75881"/>
    <n v="123"/>
    <x v="220"/>
    <n v="20"/>
    <n v="0"/>
    <n v="481.48"/>
    <n v="9629.6"/>
    <n v="9629.6"/>
    <x v="299"/>
    <s v="YEW08DISTAI35JXX1WRD"/>
    <n v="0"/>
    <s v=""/>
    <x v="5"/>
  </r>
  <r>
    <n v="10305"/>
    <x v="11"/>
    <n v="6960"/>
    <n v="259"/>
    <x v="90"/>
    <n v="2"/>
    <n v="0"/>
    <n v="674.36"/>
    <n v="1348.72"/>
    <n v="1348.72"/>
    <x v="300"/>
    <s v="YLWRR0VELESAY9GS4U84"/>
    <n v="0"/>
    <s v=""/>
    <x v="4"/>
  </r>
  <r>
    <n v="10306"/>
    <x v="6"/>
    <n v="28973"/>
    <n v="384"/>
    <x v="221"/>
    <n v="8"/>
    <n v="0"/>
    <n v="565.19000000000005"/>
    <n v="4521.5200000000004"/>
    <n v="4521.5200000000004"/>
    <x v="301"/>
    <s v="DLOXT2L9REWPYZSZ8HDM"/>
    <n v="0"/>
    <s v=""/>
    <x v="9"/>
  </r>
  <r>
    <n v="10307"/>
    <x v="22"/>
    <n v="92694"/>
    <n v="292"/>
    <x v="222"/>
    <n v="24"/>
    <n v="0"/>
    <n v="345.36"/>
    <n v="8288.64"/>
    <n v="8288.64"/>
    <x v="302"/>
    <s v="8VPS7AG5W2I99L08UXY9"/>
    <n v="0"/>
    <s v=""/>
    <x v="1"/>
  </r>
  <r>
    <n v="10308"/>
    <x v="19"/>
    <n v="70070"/>
    <n v="421"/>
    <x v="188"/>
    <n v="18"/>
    <n v="0"/>
    <n v="388.09"/>
    <n v="6985.62"/>
    <n v="6985.62"/>
    <x v="303"/>
    <s v="T0WK09OTWDVIH4QY5MR4"/>
    <n v="0"/>
    <s v=""/>
    <x v="2"/>
  </r>
  <r>
    <n v="10309"/>
    <x v="21"/>
    <n v="13131"/>
    <n v="150"/>
    <x v="223"/>
    <n v="4"/>
    <n v="0"/>
    <n v="406.55"/>
    <n v="1626.2"/>
    <n v="1626.2"/>
    <x v="304"/>
    <s v="VCDGOESQEJED8EUT861S"/>
    <n v="0"/>
    <s v=""/>
    <x v="0"/>
  </r>
  <r>
    <n v="10310"/>
    <x v="15"/>
    <n v="98300"/>
    <n v="61"/>
    <x v="224"/>
    <n v="25"/>
    <n v="0"/>
    <n v="62.54"/>
    <n v="1563.5"/>
    <n v="1563.5"/>
    <x v="305"/>
    <s v="0OMRSG99OA640YNI3BUV"/>
    <n v="0"/>
    <s v=""/>
    <x v="1"/>
  </r>
  <r>
    <n v="10311"/>
    <x v="8"/>
    <n v="85337"/>
    <n v="304"/>
    <x v="225"/>
    <n v="22"/>
    <n v="0"/>
    <n v="721.98"/>
    <n v="15883.560000000001"/>
    <n v="15883.560000000001"/>
    <x v="306"/>
    <s v="HTG48QV5WFQCTUNQPWYI"/>
    <n v="0"/>
    <s v=""/>
    <x v="8"/>
  </r>
  <r>
    <n v="10312"/>
    <x v="15"/>
    <n v="83503"/>
    <n v="353"/>
    <x v="39"/>
    <n v="22"/>
    <n v="0"/>
    <n v="181.19"/>
    <n v="3986.18"/>
    <n v="3986.18"/>
    <x v="307"/>
    <s v="P9888G7A4V6X9IU6MJQE"/>
    <n v="0"/>
    <s v=""/>
    <x v="1"/>
  </r>
  <r>
    <n v="10313"/>
    <x v="5"/>
    <n v="90491"/>
    <n v="178"/>
    <x v="112"/>
    <n v="23"/>
    <n v="2"/>
    <n v="523.62"/>
    <n v="12043.26"/>
    <n v="11802.3948"/>
    <x v="308"/>
    <s v="SUGS730REFWDLSK8W09O"/>
    <n v="0"/>
    <s v=""/>
    <x v="9"/>
  </r>
  <r>
    <n v="10314"/>
    <x v="10"/>
    <n v="96721"/>
    <n v="211"/>
    <x v="226"/>
    <n v="25"/>
    <n v="0"/>
    <n v="20.58"/>
    <n v="514.5"/>
    <n v="514.5"/>
    <x v="309"/>
    <s v="SKJFKBTK3C74DXESG1D6"/>
    <n v="0"/>
    <s v=""/>
    <x v="0"/>
  </r>
  <r>
    <n v="10315"/>
    <x v="20"/>
    <n v="91127"/>
    <n v="110"/>
    <x v="0"/>
    <n v="24"/>
    <n v="0"/>
    <n v="409.41"/>
    <n v="9825.84"/>
    <n v="9825.84"/>
    <x v="310"/>
    <s v="QGAKNQ9XQIGP809WDMR6"/>
    <n v="0"/>
    <s v=""/>
    <x v="0"/>
  </r>
  <r>
    <n v="10316"/>
    <x v="1"/>
    <n v="12026"/>
    <n v="268"/>
    <x v="120"/>
    <n v="4"/>
    <n v="0"/>
    <n v="978.43"/>
    <n v="3913.72"/>
    <n v="3913.72"/>
    <x v="311"/>
    <s v="A2O87V6GFZWHC149VWLJ"/>
    <n v="0"/>
    <s v=""/>
    <x v="0"/>
  </r>
  <r>
    <n v="10317"/>
    <x v="14"/>
    <n v="80879"/>
    <n v="409"/>
    <x v="227"/>
    <n v="21"/>
    <n v="0"/>
    <n v="23.52"/>
    <n v="493.92"/>
    <n v="493.92"/>
    <x v="312"/>
    <s v="DTRE5W4V3EL0BFDMBGV3"/>
    <n v="0"/>
    <s v=""/>
    <x v="7"/>
  </r>
  <r>
    <n v="10318"/>
    <x v="21"/>
    <n v="76235"/>
    <n v="419"/>
    <x v="228"/>
    <n v="20"/>
    <n v="0"/>
    <n v="861.33"/>
    <n v="17226.600000000002"/>
    <n v="17226.600000000002"/>
    <x v="313"/>
    <s v="AJK8VY5NIQ6NJX8XU1Y1"/>
    <n v="0"/>
    <s v=""/>
    <x v="6"/>
  </r>
  <r>
    <n v="10319"/>
    <x v="9"/>
    <n v="52516"/>
    <n v="23"/>
    <x v="84"/>
    <n v="14"/>
    <n v="0"/>
    <n v="790.18"/>
    <n v="11062.519999999999"/>
    <n v="11062.519999999999"/>
    <x v="314"/>
    <s v="CLBH1LQNJFPF63A76AYZ"/>
    <n v="0"/>
    <s v=""/>
    <x v="7"/>
  </r>
  <r>
    <n v="10320"/>
    <x v="13"/>
    <n v="26534"/>
    <n v="292"/>
    <x v="222"/>
    <n v="7"/>
    <n v="0"/>
    <n v="345.36"/>
    <n v="2417.52"/>
    <n v="2417.52"/>
    <x v="315"/>
    <s v="LNECSI5OHEX1VXX8QUDE"/>
    <n v="0"/>
    <s v=""/>
    <x v="1"/>
  </r>
  <r>
    <n v="10321"/>
    <x v="11"/>
    <n v="11040"/>
    <n v="78"/>
    <x v="229"/>
    <n v="3"/>
    <n v="0"/>
    <n v="304.202"/>
    <n v="912.60599999999999"/>
    <n v="912.60599999999999"/>
    <x v="316"/>
    <s v="YAH7DTXPNR02DRYW582L"/>
    <n v="0"/>
    <s v=""/>
    <x v="5"/>
  </r>
  <r>
    <n v="10322"/>
    <x v="10"/>
    <n v="86205"/>
    <n v="93"/>
    <x v="10"/>
    <n v="22"/>
    <n v="0"/>
    <n v="8.11"/>
    <n v="178.42"/>
    <n v="178.42"/>
    <x v="317"/>
    <s v="21SDA5DYFFLK7MCX4FO7"/>
    <n v="0"/>
    <s v=""/>
    <x v="1"/>
  </r>
  <r>
    <n v="10323"/>
    <x v="6"/>
    <n v="6961"/>
    <n v="120"/>
    <x v="230"/>
    <n v="2"/>
    <n v="0"/>
    <n v="27.31"/>
    <n v="54.62"/>
    <n v="54.62"/>
    <x v="318"/>
    <s v="TMWZI5ZBLLAT2V9OU2OK"/>
    <n v="0"/>
    <s v=""/>
    <x v="3"/>
  </r>
  <r>
    <n v="10324"/>
    <x v="7"/>
    <n v="79663"/>
    <n v="335"/>
    <x v="231"/>
    <n v="21"/>
    <n v="0"/>
    <n v="184.23"/>
    <n v="3868.83"/>
    <n v="3868.83"/>
    <x v="319"/>
    <s v="8BEI65LZ0TEDZ8EVES0D"/>
    <n v="0"/>
    <s v=""/>
    <x v="0"/>
  </r>
  <r>
    <n v="10325"/>
    <x v="9"/>
    <n v="94965"/>
    <n v="75"/>
    <x v="161"/>
    <n v="25"/>
    <n v="0"/>
    <n v="418"/>
    <n v="10450"/>
    <n v="10450"/>
    <x v="320"/>
    <s v="UUBQ4Q38AC0N7LAHGC0E"/>
    <n v="0"/>
    <s v=""/>
    <x v="1"/>
  </r>
  <r>
    <n v="10326"/>
    <x v="2"/>
    <n v="77025"/>
    <n v="183"/>
    <x v="69"/>
    <n v="20"/>
    <n v="0"/>
    <n v="62.15"/>
    <n v="1243"/>
    <n v="1243"/>
    <x v="321"/>
    <s v="KRVG3NUTF9O74EH3S1EI"/>
    <n v="0"/>
    <s v=""/>
    <x v="5"/>
  </r>
  <r>
    <n v="10327"/>
    <x v="21"/>
    <n v="8274"/>
    <n v="66"/>
    <x v="50"/>
    <n v="3"/>
    <n v="2"/>
    <n v="98.82"/>
    <n v="296.45999999999998"/>
    <n v="290.5308"/>
    <x v="322"/>
    <s v="QGDQRN3DXGZZA92F9138"/>
    <n v="0"/>
    <s v=""/>
    <x v="4"/>
  </r>
  <r>
    <n v="10328"/>
    <x v="14"/>
    <n v="56925"/>
    <n v="340"/>
    <x v="232"/>
    <n v="15"/>
    <n v="0"/>
    <n v="282.33999999999997"/>
    <n v="4235.0999999999995"/>
    <n v="4235.0999999999995"/>
    <x v="323"/>
    <s v="U2CF27SEOAMWLUBIQBZQ"/>
    <n v="0"/>
    <s v=""/>
    <x v="6"/>
  </r>
  <r>
    <n v="10329"/>
    <x v="17"/>
    <n v="95181"/>
    <n v="137"/>
    <x v="233"/>
    <n v="25"/>
    <n v="0"/>
    <n v="840.56"/>
    <n v="21014"/>
    <n v="21014"/>
    <x v="324"/>
    <s v="HTO8U4FOI0A9BVD1AOFA"/>
    <n v="0"/>
    <s v=""/>
    <x v="9"/>
  </r>
  <r>
    <n v="10330"/>
    <x v="4"/>
    <n v="39757"/>
    <n v="387"/>
    <x v="154"/>
    <n v="11"/>
    <n v="2"/>
    <n v="416.38"/>
    <n v="4580.18"/>
    <n v="4488.5763999999999"/>
    <x v="325"/>
    <s v="85C3OERWJP3HZC9N782D"/>
    <n v="0"/>
    <s v=""/>
    <x v="0"/>
  </r>
  <r>
    <n v="10331"/>
    <x v="1"/>
    <n v="80040"/>
    <n v="133"/>
    <x v="43"/>
    <n v="21"/>
    <n v="0"/>
    <n v="29.32"/>
    <n v="615.72"/>
    <n v="615.72"/>
    <x v="326"/>
    <s v="6ACMAZXHFNKFF9NB46QO"/>
    <n v="0"/>
    <s v=""/>
    <x v="7"/>
  </r>
  <r>
    <n v="10332"/>
    <x v="10"/>
    <n v="86593"/>
    <n v="99"/>
    <x v="234"/>
    <n v="22"/>
    <n v="0"/>
    <n v="274.87"/>
    <n v="6047.14"/>
    <n v="6047.14"/>
    <x v="327"/>
    <s v="YA6SBI4D2GDXA2V0GEFU"/>
    <n v="0"/>
    <s v=""/>
    <x v="8"/>
  </r>
  <r>
    <n v="10333"/>
    <x v="19"/>
    <n v="87689"/>
    <n v="186"/>
    <x v="235"/>
    <n v="23"/>
    <n v="1"/>
    <n v="820.83"/>
    <n v="18879.09"/>
    <n v="18690.2991"/>
    <x v="328"/>
    <s v="32J1J3LC31BPX7Z5UYGS"/>
    <n v="0"/>
    <s v=""/>
    <x v="1"/>
  </r>
  <r>
    <n v="10334"/>
    <x v="10"/>
    <n v="50496"/>
    <n v="133"/>
    <x v="43"/>
    <n v="13"/>
    <n v="0"/>
    <n v="29.32"/>
    <n v="381.16"/>
    <n v="381.16"/>
    <x v="329"/>
    <s v="D66I56RAOSBTBU8MQREJ"/>
    <n v="0"/>
    <s v=""/>
    <x v="7"/>
  </r>
  <r>
    <n v="10335"/>
    <x v="14"/>
    <n v="9282"/>
    <n v="22"/>
    <x v="139"/>
    <n v="3"/>
    <n v="0"/>
    <n v="278.95"/>
    <n v="836.84999999999991"/>
    <n v="836.84999999999991"/>
    <x v="330"/>
    <s v="ZE17DUWVMGY1CQVDJEXT"/>
    <n v="0"/>
    <s v=""/>
    <x v="2"/>
  </r>
  <r>
    <n v="10336"/>
    <x v="21"/>
    <n v="15586"/>
    <n v="382"/>
    <x v="236"/>
    <n v="4"/>
    <n v="1"/>
    <n v="517.75"/>
    <n v="2071"/>
    <n v="2050.29"/>
    <x v="331"/>
    <s v="E90VLCQI46192ER5ASBV"/>
    <n v="0"/>
    <s v=""/>
    <x v="5"/>
  </r>
  <r>
    <n v="10337"/>
    <x v="0"/>
    <n v="48601"/>
    <n v="125"/>
    <x v="37"/>
    <n v="13"/>
    <n v="0"/>
    <n v="61.41"/>
    <n v="798.32999999999993"/>
    <n v="798.32999999999993"/>
    <x v="332"/>
    <s v="1BCSZ4D96DHP0K50CRH6"/>
    <n v="0"/>
    <s v=""/>
    <x v="0"/>
  </r>
  <r>
    <n v="10338"/>
    <x v="14"/>
    <n v="82757"/>
    <n v="436"/>
    <x v="144"/>
    <n v="21"/>
    <n v="0"/>
    <n v="679.06"/>
    <n v="14260.259999999998"/>
    <n v="14260.259999999998"/>
    <x v="333"/>
    <s v="I9WSAC378LLYLDXO3L8D"/>
    <n v="0"/>
    <s v=""/>
    <x v="4"/>
  </r>
  <r>
    <n v="10339"/>
    <x v="6"/>
    <n v="31243"/>
    <n v="422"/>
    <x v="237"/>
    <n v="8"/>
    <n v="0"/>
    <n v="502.89"/>
    <n v="4023.12"/>
    <n v="4023.12"/>
    <x v="334"/>
    <s v="XSKJ1TM4Y0TP3J2FZPS9"/>
    <n v="0"/>
    <s v=""/>
    <x v="8"/>
  </r>
  <r>
    <n v="10340"/>
    <x v="0"/>
    <n v="26975"/>
    <n v="121"/>
    <x v="238"/>
    <n v="7"/>
    <n v="0"/>
    <n v="60.97"/>
    <n v="426.78999999999996"/>
    <n v="426.78999999999996"/>
    <x v="335"/>
    <s v="XRWQE77C859S2LGC88IH"/>
    <n v="0"/>
    <s v=""/>
    <x v="7"/>
  </r>
  <r>
    <n v="10341"/>
    <x v="13"/>
    <n v="69329"/>
    <n v="107"/>
    <x v="146"/>
    <n v="18"/>
    <n v="0"/>
    <n v="74.150000000000006"/>
    <n v="1334.7"/>
    <n v="1334.7"/>
    <x v="336"/>
    <s v="AKR9HUV84WG47Z0OTNME"/>
    <n v="0"/>
    <s v=""/>
    <x v="10"/>
  </r>
  <r>
    <n v="10342"/>
    <x v="2"/>
    <n v="53255"/>
    <n v="115"/>
    <x v="239"/>
    <n v="14"/>
    <n v="1"/>
    <n v="450.46"/>
    <n v="6306.44"/>
    <n v="6243.3755999999994"/>
    <x v="337"/>
    <s v="PUKW0XL2QH9RZN74HWDC"/>
    <n v="0"/>
    <s v=""/>
    <x v="7"/>
  </r>
  <r>
    <n v="10343"/>
    <x v="17"/>
    <n v="61946"/>
    <n v="429"/>
    <x v="82"/>
    <n v="16"/>
    <n v="0"/>
    <n v="576.01"/>
    <n v="9216.16"/>
    <n v="9216.16"/>
    <x v="338"/>
    <s v="49TOVLFOFLW3ALP7DHW9"/>
    <n v="0"/>
    <s v=""/>
    <x v="5"/>
  </r>
  <r>
    <n v="10344"/>
    <x v="9"/>
    <n v="74168"/>
    <n v="53"/>
    <x v="211"/>
    <n v="19"/>
    <n v="0"/>
    <n v="926.27"/>
    <n v="17599.13"/>
    <n v="17599.13"/>
    <x v="339"/>
    <s v="DF6C8CTJCQ91OLLR85C5"/>
    <n v="0"/>
    <s v=""/>
    <x v="1"/>
  </r>
  <r>
    <n v="10345"/>
    <x v="6"/>
    <n v="291"/>
    <n v="275"/>
    <x v="38"/>
    <n v="1"/>
    <n v="0"/>
    <n v="50.14"/>
    <n v="50.14"/>
    <n v="50.14"/>
    <x v="340"/>
    <s v="BVDOO2HX4FH3YRUMBN9M"/>
    <n v="0"/>
    <s v=""/>
    <x v="10"/>
  </r>
  <r>
    <n v="10346"/>
    <x v="1"/>
    <n v="48121"/>
    <n v="448"/>
    <x v="240"/>
    <n v="13"/>
    <n v="2"/>
    <n v="768.98"/>
    <n v="9996.74"/>
    <n v="9796.8051999999989"/>
    <x v="341"/>
    <s v="3VN1L04F4BK3R2JTNJ9C"/>
    <n v="0"/>
    <s v=""/>
    <x v="8"/>
  </r>
  <r>
    <n v="10347"/>
    <x v="3"/>
    <n v="55329"/>
    <n v="450"/>
    <x v="28"/>
    <n v="15"/>
    <n v="0"/>
    <n v="7.1"/>
    <n v="106.5"/>
    <n v="106.5"/>
    <x v="342"/>
    <s v="8ASYQUQ4WI2J980PN22C"/>
    <n v="0"/>
    <s v=""/>
    <x v="6"/>
  </r>
  <r>
    <n v="10348"/>
    <x v="6"/>
    <n v="17073"/>
    <n v="252"/>
    <x v="190"/>
    <n v="5"/>
    <n v="0"/>
    <n v="278.16000000000003"/>
    <n v="1390.8000000000002"/>
    <n v="1390.8000000000002"/>
    <x v="343"/>
    <s v="Z3WZ6OBTO3Z9IVKV2V5D"/>
    <n v="0"/>
    <s v=""/>
    <x v="5"/>
  </r>
  <r>
    <n v="10349"/>
    <x v="5"/>
    <n v="80125"/>
    <n v="269"/>
    <x v="241"/>
    <n v="21"/>
    <n v="0"/>
    <n v="26.7"/>
    <n v="560.69999999999993"/>
    <n v="560.69999999999993"/>
    <x v="344"/>
    <s v="8THJHUI30G7Z486VZJ5F"/>
    <n v="0"/>
    <s v=""/>
    <x v="7"/>
  </r>
  <r>
    <n v="10350"/>
    <x v="18"/>
    <n v="74575"/>
    <n v="59"/>
    <x v="76"/>
    <n v="19"/>
    <n v="1"/>
    <n v="735.38"/>
    <n v="13972.22"/>
    <n v="13832.497799999999"/>
    <x v="345"/>
    <s v="8F2AQCFUK7WY6QAFFOUT"/>
    <n v="0"/>
    <s v=""/>
    <x v="9"/>
  </r>
  <r>
    <n v="10351"/>
    <x v="22"/>
    <n v="30658"/>
    <n v="29"/>
    <x v="242"/>
    <n v="8"/>
    <n v="0"/>
    <n v="335.88"/>
    <n v="2687.04"/>
    <n v="2687.04"/>
    <x v="346"/>
    <s v="NMS9EME03B0Y00EF9RH2"/>
    <n v="0"/>
    <s v=""/>
    <x v="4"/>
  </r>
  <r>
    <n v="10352"/>
    <x v="22"/>
    <n v="49440"/>
    <n v="252"/>
    <x v="190"/>
    <n v="13"/>
    <n v="0"/>
    <n v="278.16000000000003"/>
    <n v="3616.0800000000004"/>
    <n v="3616.0800000000004"/>
    <x v="347"/>
    <s v="F9B0YIWFJUAMLKSA0BQ1"/>
    <n v="0"/>
    <s v=""/>
    <x v="5"/>
  </r>
  <r>
    <n v="10353"/>
    <x v="20"/>
    <n v="16824"/>
    <n v="155"/>
    <x v="12"/>
    <n v="5"/>
    <n v="0"/>
    <n v="635.52"/>
    <n v="3177.6"/>
    <n v="3177.6"/>
    <x v="348"/>
    <s v="HWV05PVZ6XDQG8CG8G3H"/>
    <n v="0"/>
    <s v=""/>
    <x v="0"/>
  </r>
  <r>
    <n v="10354"/>
    <x v="1"/>
    <n v="58579"/>
    <n v="350"/>
    <x v="243"/>
    <n v="15"/>
    <n v="0"/>
    <n v="8.2799999999999994"/>
    <n v="124.19999999999999"/>
    <n v="124.19999999999999"/>
    <x v="349"/>
    <s v="JGQCEGL58FQ0EXDG0SS0"/>
    <n v="0"/>
    <s v=""/>
    <x v="1"/>
  </r>
  <r>
    <n v="10355"/>
    <x v="10"/>
    <n v="63662"/>
    <n v="66"/>
    <x v="50"/>
    <n v="17"/>
    <n v="2"/>
    <n v="98.82"/>
    <n v="1679.9399999999998"/>
    <n v="1646.3411999999998"/>
    <x v="350"/>
    <s v="DXWV5CFTRVMJAYF4NR99"/>
    <n v="0"/>
    <s v=""/>
    <x v="4"/>
  </r>
  <r>
    <n v="10356"/>
    <x v="13"/>
    <n v="70093"/>
    <n v="111"/>
    <x v="244"/>
    <n v="18"/>
    <n v="0"/>
    <n v="349.06"/>
    <n v="6283.08"/>
    <n v="6283.08"/>
    <x v="351"/>
    <s v="XINQ1AZZ8OBH35JUH945"/>
    <n v="0"/>
    <s v=""/>
    <x v="7"/>
  </r>
  <r>
    <n v="10357"/>
    <x v="14"/>
    <n v="54494"/>
    <n v="320"/>
    <x v="245"/>
    <n v="14"/>
    <n v="0"/>
    <n v="734.39"/>
    <n v="10281.459999999999"/>
    <n v="10281.459999999999"/>
    <x v="352"/>
    <s v="GK3H4ZXBD0IRMGF9541G"/>
    <n v="0"/>
    <s v=""/>
    <x v="0"/>
  </r>
  <r>
    <n v="10358"/>
    <x v="4"/>
    <n v="56098"/>
    <n v="361"/>
    <x v="246"/>
    <n v="15"/>
    <n v="2"/>
    <n v="364.51"/>
    <n v="5467.65"/>
    <n v="5358.2969999999996"/>
    <x v="353"/>
    <s v="J6B26SWA6I53IGXJ8WA2"/>
    <n v="0"/>
    <s v=""/>
    <x v="3"/>
  </r>
  <r>
    <n v="10359"/>
    <x v="5"/>
    <n v="79675"/>
    <n v="48"/>
    <x v="247"/>
    <n v="21"/>
    <n v="0"/>
    <n v="603.62"/>
    <n v="12676.02"/>
    <n v="12676.02"/>
    <x v="354"/>
    <s v="VNSQHP4KC42PHXDSEY71"/>
    <n v="0"/>
    <s v=""/>
    <x v="4"/>
  </r>
  <r>
    <n v="10360"/>
    <x v="20"/>
    <n v="28694"/>
    <n v="77"/>
    <x v="175"/>
    <n v="8"/>
    <n v="0"/>
    <n v="114.97"/>
    <n v="919.76"/>
    <n v="919.76"/>
    <x v="355"/>
    <s v="6IDN30HPW7QD5OIJCO2S"/>
    <n v="0"/>
    <s v=""/>
    <x v="0"/>
  </r>
  <r>
    <n v="10361"/>
    <x v="19"/>
    <n v="20700"/>
    <n v="319"/>
    <x v="248"/>
    <n v="6"/>
    <n v="0"/>
    <n v="776.19"/>
    <n v="4657.1400000000003"/>
    <n v="4657.1400000000003"/>
    <x v="356"/>
    <s v="UD2E1JKRUY31NO5E2EPN"/>
    <n v="0"/>
    <s v=""/>
    <x v="4"/>
  </r>
  <r>
    <n v="10362"/>
    <x v="8"/>
    <n v="35770"/>
    <n v="404"/>
    <x v="184"/>
    <n v="10"/>
    <n v="2"/>
    <n v="65.02"/>
    <n v="650.19999999999993"/>
    <n v="637.19599999999991"/>
    <x v="357"/>
    <s v="FXBBC8U82949AC4A92GW"/>
    <n v="0"/>
    <s v=""/>
    <x v="10"/>
  </r>
  <r>
    <n v="10363"/>
    <x v="18"/>
    <n v="73649"/>
    <n v="285"/>
    <x v="249"/>
    <n v="19"/>
    <n v="0"/>
    <n v="718.3"/>
    <n v="13647.699999999999"/>
    <n v="13647.699999999999"/>
    <x v="358"/>
    <s v="18NCI0D49AC4VEFR2PAQ"/>
    <n v="0"/>
    <s v=""/>
    <x v="4"/>
  </r>
  <r>
    <n v="10364"/>
    <x v="15"/>
    <n v="72134"/>
    <n v="216"/>
    <x v="124"/>
    <n v="19"/>
    <n v="0"/>
    <n v="390.25"/>
    <n v="7414.75"/>
    <n v="7414.75"/>
    <x v="359"/>
    <s v="SPYRCB13TC8QWDPNZU8H"/>
    <n v="0"/>
    <s v=""/>
    <x v="10"/>
  </r>
  <r>
    <n v="10365"/>
    <x v="17"/>
    <n v="18260"/>
    <n v="381"/>
    <x v="157"/>
    <n v="5"/>
    <n v="0"/>
    <n v="442.33"/>
    <n v="2211.65"/>
    <n v="2211.65"/>
    <x v="360"/>
    <s v="SZR4FXOJ7C66F9JPK5OB"/>
    <n v="0"/>
    <s v=""/>
    <x v="10"/>
  </r>
  <r>
    <n v="10367"/>
    <x v="13"/>
    <n v="94573"/>
    <n v="168"/>
    <x v="151"/>
    <n v="24"/>
    <n v="0"/>
    <n v="707.41"/>
    <n v="16977.84"/>
    <n v="16977.84"/>
    <x v="361"/>
    <s v="MZ2KG35YEOK53C1NPHWX"/>
    <n v="0"/>
    <s v=""/>
    <x v="2"/>
  </r>
  <r>
    <n v="10368"/>
    <x v="5"/>
    <n v="39995"/>
    <n v="45"/>
    <x v="20"/>
    <n v="11"/>
    <n v="0"/>
    <n v="795.32399999999996"/>
    <n v="8748.5640000000003"/>
    <n v="8748.5640000000003"/>
    <x v="362"/>
    <s v="4H4X1ATIW9AZGTX2UHWL"/>
    <n v="0"/>
    <s v=""/>
    <x v="5"/>
  </r>
  <r>
    <n v="10369"/>
    <x v="7"/>
    <n v="87439"/>
    <n v="189"/>
    <x v="133"/>
    <n v="23"/>
    <n v="0"/>
    <n v="763.02"/>
    <n v="17549.46"/>
    <n v="17549.46"/>
    <x v="363"/>
    <s v="O6I3BNNIYFHE3IHXMFTB"/>
    <n v="0"/>
    <s v=""/>
    <x v="8"/>
  </r>
  <r>
    <n v="10370"/>
    <x v="8"/>
    <n v="75542"/>
    <n v="181"/>
    <x v="250"/>
    <n v="20"/>
    <n v="0"/>
    <n v="645.71"/>
    <n v="12914.2"/>
    <n v="12914.2"/>
    <x v="364"/>
    <s v="HFA5MI3LVZZCCFBMTPM6"/>
    <n v="0"/>
    <s v=""/>
    <x v="10"/>
  </r>
  <r>
    <n v="10371"/>
    <x v="18"/>
    <n v="62185"/>
    <n v="143"/>
    <x v="171"/>
    <n v="16"/>
    <n v="0"/>
    <n v="426.16"/>
    <n v="6818.56"/>
    <n v="6818.56"/>
    <x v="365"/>
    <s v="YUSKDBG47139O7R8XP5J"/>
    <n v="0"/>
    <s v=""/>
    <x v="10"/>
  </r>
  <r>
    <n v="10372"/>
    <x v="21"/>
    <n v="96881"/>
    <n v="426"/>
    <x v="251"/>
    <n v="25"/>
    <n v="0"/>
    <n v="835.75"/>
    <n v="20893.75"/>
    <n v="20893.75"/>
    <x v="366"/>
    <s v="3FH1R26BSP75FILHK86N"/>
    <n v="0"/>
    <s v=""/>
    <x v="6"/>
  </r>
  <r>
    <n v="10373"/>
    <x v="17"/>
    <n v="44993"/>
    <n v="450"/>
    <x v="28"/>
    <n v="12"/>
    <n v="0"/>
    <n v="7.1"/>
    <n v="85.199999999999989"/>
    <n v="85.199999999999989"/>
    <x v="367"/>
    <s v="NXW3N7JEW0HM2VEBJM89"/>
    <n v="0"/>
    <s v=""/>
    <x v="6"/>
  </r>
  <r>
    <n v="10374"/>
    <x v="12"/>
    <n v="25542"/>
    <n v="354"/>
    <x v="41"/>
    <n v="7"/>
    <n v="0"/>
    <n v="66.97"/>
    <n v="468.78999999999996"/>
    <n v="468.78999999999996"/>
    <x v="368"/>
    <s v="ECV39O6QCGYWGFHKY3VN"/>
    <n v="0"/>
    <s v=""/>
    <x v="4"/>
  </r>
  <r>
    <n v="10375"/>
    <x v="21"/>
    <n v="55964"/>
    <n v="186"/>
    <x v="235"/>
    <n v="15"/>
    <n v="2"/>
    <n v="820.83"/>
    <n v="12312.45"/>
    <n v="12066.201000000001"/>
    <x v="369"/>
    <s v="WPPJCN661MXEN8L0ZEID"/>
    <n v="0"/>
    <s v=""/>
    <x v="1"/>
  </r>
  <r>
    <n v="10376"/>
    <x v="8"/>
    <n v="56545"/>
    <n v="415"/>
    <x v="252"/>
    <n v="15"/>
    <n v="0"/>
    <n v="80.06"/>
    <n v="1200.9000000000001"/>
    <n v="1200.9000000000001"/>
    <x v="370"/>
    <s v="JJJQMGXQKIDMWIM6KW10"/>
    <n v="0"/>
    <s v=""/>
    <x v="9"/>
  </r>
  <r>
    <n v="10377"/>
    <x v="6"/>
    <n v="24259"/>
    <n v="117"/>
    <x v="253"/>
    <n v="7"/>
    <n v="0"/>
    <n v="68.63"/>
    <n v="480.40999999999997"/>
    <n v="480.40999999999997"/>
    <x v="371"/>
    <s v="BU0HS6VJYPC99D56TQ68"/>
    <n v="0"/>
    <s v=""/>
    <x v="7"/>
  </r>
  <r>
    <n v="10378"/>
    <x v="14"/>
    <n v="31552"/>
    <n v="67"/>
    <x v="121"/>
    <n v="8"/>
    <n v="0"/>
    <n v="37.799999999999997"/>
    <n v="302.39999999999998"/>
    <n v="302.39999999999998"/>
    <x v="372"/>
    <s v="G4KSRQZUFIGD37PI8T92"/>
    <n v="0"/>
    <s v=""/>
    <x v="8"/>
  </r>
  <r>
    <n v="10379"/>
    <x v="15"/>
    <n v="79372"/>
    <n v="60"/>
    <x v="179"/>
    <n v="21"/>
    <n v="2"/>
    <n v="316.94"/>
    <n v="6655.74"/>
    <n v="6522.6251999999995"/>
    <x v="373"/>
    <s v="MT0CM4H0Q5VR4UPGP0FW"/>
    <n v="0"/>
    <s v=""/>
    <x v="3"/>
  </r>
  <r>
    <n v="10380"/>
    <x v="13"/>
    <n v="46844"/>
    <n v="80"/>
    <x v="3"/>
    <n v="12"/>
    <n v="0"/>
    <n v="939.75"/>
    <n v="11277"/>
    <n v="11277"/>
    <x v="374"/>
    <s v="J7VW55FNKXX68UBJG5MI"/>
    <n v="0"/>
    <s v=""/>
    <x v="3"/>
  </r>
  <r>
    <n v="10381"/>
    <x v="17"/>
    <n v="21696"/>
    <n v="186"/>
    <x v="235"/>
    <n v="6"/>
    <n v="0"/>
    <n v="820.83"/>
    <n v="4924.9800000000005"/>
    <n v="4924.9800000000005"/>
    <x v="375"/>
    <s v="OCLLYDZ1JST5H2L5FGY1"/>
    <n v="0"/>
    <s v=""/>
    <x v="1"/>
  </r>
  <r>
    <n v="10382"/>
    <x v="22"/>
    <n v="89960"/>
    <n v="266"/>
    <x v="254"/>
    <n v="23"/>
    <n v="0"/>
    <n v="681.09"/>
    <n v="15665.070000000002"/>
    <n v="15665.070000000002"/>
    <x v="376"/>
    <s v="68YLVZEX8VTEVVUAB7SF"/>
    <n v="0"/>
    <s v=""/>
    <x v="4"/>
  </r>
  <r>
    <n v="10383"/>
    <x v="18"/>
    <n v="75559"/>
    <n v="72"/>
    <x v="255"/>
    <n v="20"/>
    <n v="0"/>
    <n v="622.6"/>
    <n v="12452"/>
    <n v="12452"/>
    <x v="377"/>
    <s v="1430RSPE0OOGHI4NZ3EL"/>
    <n v="0"/>
    <s v=""/>
    <x v="5"/>
  </r>
  <r>
    <n v="10384"/>
    <x v="15"/>
    <n v="20606"/>
    <n v="78"/>
    <x v="229"/>
    <n v="6"/>
    <n v="0"/>
    <n v="304.202"/>
    <n v="1825.212"/>
    <n v="1825.212"/>
    <x v="378"/>
    <s v="AW0RM7RU396LR43UL46P"/>
    <n v="0"/>
    <s v=""/>
    <x v="5"/>
  </r>
  <r>
    <n v="10385"/>
    <x v="3"/>
    <n v="9099"/>
    <n v="359"/>
    <x v="17"/>
    <n v="3"/>
    <n v="0"/>
    <n v="690.32"/>
    <n v="2070.96"/>
    <n v="2070.96"/>
    <x v="379"/>
    <s v="875XDDPMB3DUGQ7284LX"/>
    <n v="0"/>
    <s v=""/>
    <x v="7"/>
  </r>
  <r>
    <n v="10386"/>
    <x v="20"/>
    <n v="30601"/>
    <n v="333"/>
    <x v="91"/>
    <n v="8"/>
    <n v="0"/>
    <n v="202.36"/>
    <n v="1618.88"/>
    <n v="1618.88"/>
    <x v="380"/>
    <s v="WEHUQD0TEY7VL2PVU8U1"/>
    <n v="0"/>
    <s v=""/>
    <x v="4"/>
  </r>
  <r>
    <n v="10387"/>
    <x v="6"/>
    <n v="69769"/>
    <n v="396"/>
    <x v="24"/>
    <n v="18"/>
    <n v="0"/>
    <n v="369.16"/>
    <n v="6644.88"/>
    <n v="6644.88"/>
    <x v="381"/>
    <s v="S5SRADWRC0LSZBTN2NZO"/>
    <n v="0"/>
    <s v=""/>
    <x v="2"/>
  </r>
  <r>
    <n v="10388"/>
    <x v="2"/>
    <n v="29110"/>
    <n v="289"/>
    <x v="25"/>
    <n v="8"/>
    <n v="0"/>
    <n v="435.16"/>
    <n v="3481.28"/>
    <n v="3481.28"/>
    <x v="382"/>
    <s v="W55ZVOI7EVQVB48O3GZ4"/>
    <n v="0"/>
    <s v=""/>
    <x v="9"/>
  </r>
  <r>
    <n v="10389"/>
    <x v="21"/>
    <n v="85594"/>
    <n v="67"/>
    <x v="121"/>
    <n v="22"/>
    <n v="0"/>
    <n v="37.799999999999997"/>
    <n v="831.59999999999991"/>
    <n v="831.59999999999991"/>
    <x v="383"/>
    <s v="1YL3MRV7RLUDEV0MSFPD"/>
    <n v="0"/>
    <s v=""/>
    <x v="8"/>
  </r>
  <r>
    <n v="10390"/>
    <x v="22"/>
    <n v="37948"/>
    <n v="364"/>
    <x v="256"/>
    <n v="10"/>
    <n v="0"/>
    <n v="88.429000000000002"/>
    <n v="884.29"/>
    <n v="884.29"/>
    <x v="384"/>
    <s v="Y4VWO6LYY70KSU6JV8XM"/>
    <n v="0"/>
    <s v=""/>
    <x v="10"/>
  </r>
  <r>
    <n v="10391"/>
    <x v="5"/>
    <n v="59852"/>
    <n v="62"/>
    <x v="180"/>
    <n v="16"/>
    <n v="0"/>
    <n v="195.21"/>
    <n v="3123.36"/>
    <n v="3123.36"/>
    <x v="385"/>
    <s v="MAVIW872B0ARH3UQ6YKA"/>
    <n v="0"/>
    <s v=""/>
    <x v="10"/>
  </r>
  <r>
    <n v="10392"/>
    <x v="12"/>
    <n v="91262"/>
    <n v="216"/>
    <x v="124"/>
    <n v="24"/>
    <n v="0"/>
    <n v="390.25"/>
    <n v="9366"/>
    <n v="9366"/>
    <x v="386"/>
    <s v="SDUSM1T2W6SQJCTZDRYD"/>
    <n v="0"/>
    <s v=""/>
    <x v="10"/>
  </r>
  <r>
    <n v="10393"/>
    <x v="18"/>
    <n v="3082"/>
    <n v="388"/>
    <x v="257"/>
    <n v="1"/>
    <n v="0"/>
    <n v="135.38"/>
    <n v="135.38"/>
    <n v="135.38"/>
    <x v="387"/>
    <s v="N6QSARCTOACCRTX1PA7D"/>
    <n v="0"/>
    <s v=""/>
    <x v="10"/>
  </r>
  <r>
    <n v="10394"/>
    <x v="16"/>
    <n v="2549"/>
    <n v="345"/>
    <x v="47"/>
    <n v="1"/>
    <n v="0"/>
    <n v="985.97"/>
    <n v="985.97"/>
    <n v="985.97"/>
    <x v="388"/>
    <s v="FUH0XQ0RS6MXC5640B9H"/>
    <n v="0"/>
    <s v=""/>
    <x v="5"/>
  </r>
  <r>
    <n v="10395"/>
    <x v="11"/>
    <n v="6276"/>
    <n v="255"/>
    <x v="181"/>
    <n v="2"/>
    <n v="0"/>
    <n v="292.27999999999997"/>
    <n v="584.55999999999995"/>
    <n v="584.55999999999995"/>
    <x v="389"/>
    <s v="7WFESJWXOHQZX7C8SC0B"/>
    <n v="0"/>
    <s v=""/>
    <x v="6"/>
  </r>
  <r>
    <n v="10396"/>
    <x v="8"/>
    <n v="33560"/>
    <n v="155"/>
    <x v="12"/>
    <n v="9"/>
    <n v="0"/>
    <n v="635.52"/>
    <n v="5719.68"/>
    <n v="5719.68"/>
    <x v="390"/>
    <s v="W3PFFNQWPYYWP8Y2M574"/>
    <n v="0"/>
    <s v=""/>
    <x v="0"/>
  </r>
  <r>
    <n v="10397"/>
    <x v="6"/>
    <n v="78366"/>
    <n v="283"/>
    <x v="258"/>
    <n v="20"/>
    <n v="0"/>
    <n v="11.88"/>
    <n v="237.60000000000002"/>
    <n v="237.60000000000002"/>
    <x v="391"/>
    <s v="4PVXEYUW8Y857BSPZCV5"/>
    <n v="0"/>
    <s v=""/>
    <x v="5"/>
  </r>
  <r>
    <n v="10398"/>
    <x v="16"/>
    <n v="88572"/>
    <n v="213"/>
    <x v="111"/>
    <n v="23"/>
    <n v="2"/>
    <n v="705.89"/>
    <n v="16235.47"/>
    <n v="15910.7606"/>
    <x v="392"/>
    <s v="YJS27ZE557S78RETH0PV"/>
    <n v="0"/>
    <s v=""/>
    <x v="9"/>
  </r>
  <r>
    <n v="10399"/>
    <x v="14"/>
    <n v="55908"/>
    <n v="125"/>
    <x v="37"/>
    <n v="15"/>
    <n v="0"/>
    <n v="61.41"/>
    <n v="921.15"/>
    <n v="921.15"/>
    <x v="393"/>
    <s v="HZPRHW6CNSCYS553V6YG"/>
    <n v="0"/>
    <s v=""/>
    <x v="0"/>
  </r>
  <r>
    <n v="10400"/>
    <x v="15"/>
    <n v="1547"/>
    <n v="70"/>
    <x v="259"/>
    <n v="1"/>
    <n v="0"/>
    <n v="631.84"/>
    <n v="631.84"/>
    <n v="631.84"/>
    <x v="394"/>
    <s v="2RFXZJDWIC6A0HJ3AQ38"/>
    <n v="0"/>
    <s v=""/>
    <x v="5"/>
  </r>
  <r>
    <n v="10401"/>
    <x v="18"/>
    <n v="52307"/>
    <n v="281"/>
    <x v="260"/>
    <n v="14"/>
    <n v="1"/>
    <n v="330.83"/>
    <n v="4631.62"/>
    <n v="4585.3037999999997"/>
    <x v="395"/>
    <s v="HEG9GL8QLTRFAE79UIDS"/>
    <n v="0"/>
    <s v=""/>
    <x v="3"/>
  </r>
  <r>
    <n v="10402"/>
    <x v="8"/>
    <n v="15334"/>
    <n v="405"/>
    <x v="261"/>
    <n v="4"/>
    <n v="2"/>
    <n v="4.17"/>
    <n v="16.68"/>
    <n v="16.346399999999999"/>
    <x v="396"/>
    <s v="5G6OROM0KGV8WLDZOJY4"/>
    <n v="0"/>
    <s v=""/>
    <x v="7"/>
  </r>
  <r>
    <n v="10403"/>
    <x v="2"/>
    <n v="28393"/>
    <n v="64"/>
    <x v="159"/>
    <n v="8"/>
    <n v="0"/>
    <n v="165.22"/>
    <n v="1321.76"/>
    <n v="1321.76"/>
    <x v="397"/>
    <s v="WIEUQ2BTG8QFDCXAKOWM"/>
    <n v="0"/>
    <s v=""/>
    <x v="2"/>
  </r>
  <r>
    <n v="10404"/>
    <x v="0"/>
    <n v="4583"/>
    <n v="88"/>
    <x v="262"/>
    <n v="2"/>
    <n v="0"/>
    <n v="91.99"/>
    <n v="183.98"/>
    <n v="183.98"/>
    <x v="398"/>
    <s v="0DW7DTU95YEOA9XRT1MA"/>
    <n v="0"/>
    <s v=""/>
    <x v="3"/>
  </r>
  <r>
    <n v="10405"/>
    <x v="10"/>
    <n v="12391"/>
    <n v="369"/>
    <x v="263"/>
    <n v="4"/>
    <n v="0"/>
    <n v="871.78"/>
    <n v="3487.12"/>
    <n v="3487.12"/>
    <x v="399"/>
    <s v="485SJ8GP3U1IFV5IND8H"/>
    <n v="0"/>
    <s v=""/>
    <x v="8"/>
  </r>
  <r>
    <n v="10406"/>
    <x v="22"/>
    <n v="32536"/>
    <n v="55"/>
    <x v="264"/>
    <n v="9"/>
    <n v="1"/>
    <n v="66.180000000000007"/>
    <n v="595.62000000000012"/>
    <n v="589.66380000000015"/>
    <x v="400"/>
    <s v="A9BR32ZIRNABJW4QEUKD"/>
    <n v="0"/>
    <s v=""/>
    <x v="6"/>
  </r>
  <r>
    <n v="10407"/>
    <x v="21"/>
    <n v="4447"/>
    <n v="255"/>
    <x v="181"/>
    <n v="2"/>
    <n v="0"/>
    <n v="292.27999999999997"/>
    <n v="584.55999999999995"/>
    <n v="584.55999999999995"/>
    <x v="401"/>
    <s v="23D6UDS86OETMTZT1F6G"/>
    <n v="0"/>
    <s v=""/>
    <x v="6"/>
  </r>
  <r>
    <n v="10408"/>
    <x v="9"/>
    <n v="90042"/>
    <n v="254"/>
    <x v="65"/>
    <n v="23"/>
    <n v="0"/>
    <n v="777.8"/>
    <n v="17889.399999999998"/>
    <n v="17889.399999999998"/>
    <x v="402"/>
    <s v="C7R6WZ1R9IN3Z85XL8P7"/>
    <n v="0"/>
    <s v=""/>
    <x v="10"/>
  </r>
  <r>
    <n v="10409"/>
    <x v="1"/>
    <n v="2616"/>
    <n v="164"/>
    <x v="192"/>
    <n v="1"/>
    <n v="0"/>
    <n v="73.98"/>
    <n v="73.98"/>
    <n v="73.98"/>
    <x v="403"/>
    <s v="KZWIW25WCEEXEQWMZYEQ"/>
    <n v="0"/>
    <s v=""/>
    <x v="7"/>
  </r>
  <r>
    <n v="10410"/>
    <x v="0"/>
    <n v="7117"/>
    <n v="104"/>
    <x v="18"/>
    <n v="2"/>
    <n v="0"/>
    <n v="982.47"/>
    <n v="1964.94"/>
    <n v="1964.94"/>
    <x v="404"/>
    <s v="W5QPNLTWG7G8WR8UNZWV"/>
    <n v="0"/>
    <s v=""/>
    <x v="8"/>
  </r>
  <r>
    <n v="10411"/>
    <x v="14"/>
    <n v="45835"/>
    <n v="447"/>
    <x v="265"/>
    <n v="12"/>
    <n v="0"/>
    <n v="34.19"/>
    <n v="410.28"/>
    <n v="410.28"/>
    <x v="405"/>
    <s v="W496KH8BL9AGTOT5T9GB"/>
    <n v="0"/>
    <s v=""/>
    <x v="6"/>
  </r>
  <r>
    <n v="10412"/>
    <x v="21"/>
    <n v="22942"/>
    <n v="253"/>
    <x v="186"/>
    <n v="6"/>
    <n v="0"/>
    <n v="7.62"/>
    <n v="45.72"/>
    <n v="45.72"/>
    <x v="406"/>
    <s v="W7XOIZORCZIVLZ1HI24K"/>
    <n v="0"/>
    <s v=""/>
    <x v="4"/>
  </r>
  <r>
    <n v="10413"/>
    <x v="9"/>
    <n v="75485"/>
    <n v="302"/>
    <x v="266"/>
    <n v="20"/>
    <n v="2"/>
    <n v="611.59"/>
    <n v="12231.800000000001"/>
    <n v="11987.164000000001"/>
    <x v="407"/>
    <s v="UX6S22EPTPFKU0WBI2IK"/>
    <n v="0"/>
    <s v=""/>
    <x v="7"/>
  </r>
  <r>
    <n v="10414"/>
    <x v="3"/>
    <n v="32831"/>
    <n v="421"/>
    <x v="188"/>
    <n v="9"/>
    <n v="0"/>
    <n v="388.09"/>
    <n v="3492.81"/>
    <n v="3492.81"/>
    <x v="408"/>
    <s v="9ASL7OSOB6CQF19RWFW9"/>
    <n v="0"/>
    <s v=""/>
    <x v="2"/>
  </r>
  <r>
    <n v="10415"/>
    <x v="5"/>
    <n v="6999"/>
    <n v="344"/>
    <x v="267"/>
    <n v="2"/>
    <n v="0"/>
    <n v="635.38"/>
    <n v="1270.76"/>
    <n v="1270.76"/>
    <x v="409"/>
    <s v="I92ARZ4500L01LNE6VEL"/>
    <n v="0"/>
    <s v=""/>
    <x v="3"/>
  </r>
  <r>
    <n v="10416"/>
    <x v="11"/>
    <n v="29499"/>
    <n v="53"/>
    <x v="211"/>
    <n v="8"/>
    <n v="0"/>
    <n v="926.27"/>
    <n v="7410.16"/>
    <n v="7410.16"/>
    <x v="410"/>
    <s v="II2UEZNJMMMBHQ0PAFPO"/>
    <n v="0"/>
    <s v=""/>
    <x v="1"/>
  </r>
  <r>
    <n v="10417"/>
    <x v="18"/>
    <n v="58970"/>
    <n v="333"/>
    <x v="91"/>
    <n v="15"/>
    <n v="0"/>
    <n v="202.36"/>
    <n v="3035.4"/>
    <n v="3035.4"/>
    <x v="411"/>
    <s v="A6RQEFMDPKHO1ZQ0GCZH"/>
    <n v="0"/>
    <s v=""/>
    <x v="4"/>
  </r>
  <r>
    <n v="10418"/>
    <x v="5"/>
    <n v="53043"/>
    <n v="207"/>
    <x v="268"/>
    <n v="14"/>
    <n v="0"/>
    <n v="142.68"/>
    <n v="1997.52"/>
    <n v="1997.52"/>
    <x v="412"/>
    <s v="DDYOJUMOVFPWI7CA30J0"/>
    <n v="0"/>
    <s v=""/>
    <x v="9"/>
  </r>
  <r>
    <n v="10419"/>
    <x v="5"/>
    <n v="63035"/>
    <n v="310"/>
    <x v="57"/>
    <n v="16"/>
    <n v="2"/>
    <n v="79.97"/>
    <n v="1279.52"/>
    <n v="1253.9295999999999"/>
    <x v="413"/>
    <s v="X25MGR9PU2P7WXSS1UL0"/>
    <n v="0"/>
    <s v=""/>
    <x v="0"/>
  </r>
  <r>
    <n v="10420"/>
    <x v="11"/>
    <n v="86419"/>
    <n v="49"/>
    <x v="269"/>
    <n v="22"/>
    <n v="1"/>
    <n v="614.30999999999995"/>
    <n v="13514.82"/>
    <n v="13379.6718"/>
    <x v="414"/>
    <s v="T5SRJREPCCGGFGBT133C"/>
    <n v="0"/>
    <s v=""/>
    <x v="1"/>
  </r>
  <r>
    <n v="10421"/>
    <x v="4"/>
    <n v="27734"/>
    <n v="262"/>
    <x v="36"/>
    <n v="8"/>
    <n v="0"/>
    <n v="364.6"/>
    <n v="2916.8"/>
    <n v="2916.8"/>
    <x v="415"/>
    <s v="1CZPLAKI25Y0I3XCVWZV"/>
    <n v="0"/>
    <s v=""/>
    <x v="4"/>
  </r>
  <r>
    <n v="10422"/>
    <x v="5"/>
    <n v="65464"/>
    <n v="331"/>
    <x v="138"/>
    <n v="17"/>
    <n v="0"/>
    <n v="673.5"/>
    <n v="11449.5"/>
    <n v="11449.5"/>
    <x v="416"/>
    <s v="HQ8QHGGZZRHOPSSS1XGU"/>
    <n v="0"/>
    <s v=""/>
    <x v="6"/>
  </r>
  <r>
    <n v="10423"/>
    <x v="5"/>
    <n v="53160"/>
    <n v="430"/>
    <x v="270"/>
    <n v="14"/>
    <n v="0"/>
    <n v="462.58"/>
    <n v="6476.12"/>
    <n v="6476.12"/>
    <x v="417"/>
    <s v="A6IGXDEG663GZKLQY4T3"/>
    <n v="0"/>
    <s v=""/>
    <x v="3"/>
  </r>
  <r>
    <n v="10424"/>
    <x v="17"/>
    <n v="49491"/>
    <n v="277"/>
    <x v="207"/>
    <n v="13"/>
    <n v="0"/>
    <n v="554.96"/>
    <n v="7214.4800000000005"/>
    <n v="7214.4800000000005"/>
    <x v="418"/>
    <s v="2EGCTB4JTZI1S6KQAK32"/>
    <n v="0"/>
    <s v=""/>
    <x v="0"/>
  </r>
  <r>
    <n v="10425"/>
    <x v="17"/>
    <n v="15691"/>
    <n v="120"/>
    <x v="230"/>
    <n v="4"/>
    <n v="0"/>
    <n v="27.31"/>
    <n v="109.24"/>
    <n v="109.24"/>
    <x v="419"/>
    <s v="TLD7P7622TMQO8S14419"/>
    <n v="0"/>
    <s v=""/>
    <x v="3"/>
  </r>
  <r>
    <n v="10426"/>
    <x v="3"/>
    <n v="69682"/>
    <n v="379"/>
    <x v="217"/>
    <n v="18"/>
    <n v="0"/>
    <n v="893.04"/>
    <n v="16074.72"/>
    <n v="16074.72"/>
    <x v="420"/>
    <s v="C7KE7D10OKQ009T3443X"/>
    <n v="0"/>
    <s v=""/>
    <x v="4"/>
  </r>
  <r>
    <n v="10427"/>
    <x v="7"/>
    <n v="93799"/>
    <n v="38"/>
    <x v="271"/>
    <n v="24"/>
    <n v="0"/>
    <n v="816.57"/>
    <n v="19597.68"/>
    <n v="19597.68"/>
    <x v="421"/>
    <s v="R5VA3YRO5F1SLHDSSHU4"/>
    <n v="0"/>
    <s v=""/>
    <x v="2"/>
  </r>
  <r>
    <n v="10428"/>
    <x v="15"/>
    <n v="42445"/>
    <n v="105"/>
    <x v="78"/>
    <n v="11"/>
    <n v="0"/>
    <n v="688.78"/>
    <n v="7576.58"/>
    <n v="7576.58"/>
    <x v="422"/>
    <s v="D9WQOZZY00YBFL1P34FA"/>
    <n v="0"/>
    <s v=""/>
    <x v="10"/>
  </r>
  <r>
    <n v="10429"/>
    <x v="7"/>
    <n v="19266"/>
    <n v="100"/>
    <x v="272"/>
    <n v="5"/>
    <n v="0"/>
    <n v="696.5"/>
    <n v="3482.5"/>
    <n v="3482.5"/>
    <x v="423"/>
    <s v="J4O7FSFABM9TFDWZKFYS"/>
    <n v="0"/>
    <s v=""/>
    <x v="0"/>
  </r>
  <r>
    <n v="10430"/>
    <x v="13"/>
    <n v="22405"/>
    <n v="31"/>
    <x v="102"/>
    <n v="6"/>
    <n v="0"/>
    <n v="739.85"/>
    <n v="4439.1000000000004"/>
    <n v="4439.1000000000004"/>
    <x v="424"/>
    <s v="5F3G5VC3ODFUQU47I87K"/>
    <n v="0"/>
    <s v=""/>
    <x v="3"/>
  </r>
  <r>
    <n v="10431"/>
    <x v="4"/>
    <n v="76939"/>
    <n v="133"/>
    <x v="43"/>
    <n v="20"/>
    <n v="0"/>
    <n v="29.32"/>
    <n v="586.4"/>
    <n v="586.4"/>
    <x v="425"/>
    <s v="ODPIZ84PJOGHKEOKR9W2"/>
    <n v="0"/>
    <s v=""/>
    <x v="7"/>
  </r>
  <r>
    <n v="10432"/>
    <x v="20"/>
    <n v="34447"/>
    <n v="356"/>
    <x v="105"/>
    <n v="9"/>
    <n v="0"/>
    <n v="171.27"/>
    <n v="1541.43"/>
    <n v="1541.43"/>
    <x v="426"/>
    <s v="M9UZPIRR26R82H2EY6N7"/>
    <n v="0"/>
    <s v=""/>
    <x v="2"/>
  </r>
  <r>
    <n v="10433"/>
    <x v="21"/>
    <n v="74403"/>
    <n v="395"/>
    <x v="273"/>
    <n v="19"/>
    <n v="0"/>
    <n v="917.83"/>
    <n v="17438.77"/>
    <n v="17438.77"/>
    <x v="427"/>
    <s v="5OYC6GGNRZAHH13VJAPD"/>
    <n v="0"/>
    <s v=""/>
    <x v="10"/>
  </r>
  <r>
    <n v="10434"/>
    <x v="10"/>
    <n v="77826"/>
    <n v="443"/>
    <x v="106"/>
    <n v="20"/>
    <n v="0"/>
    <n v="900.16"/>
    <n v="18003.2"/>
    <n v="18003.2"/>
    <x v="428"/>
    <s v="HHO9IXL6T28VSHKVMI2B"/>
    <n v="0"/>
    <s v=""/>
    <x v="3"/>
  </r>
  <r>
    <n v="10435"/>
    <x v="19"/>
    <n v="93297"/>
    <n v="252"/>
    <x v="190"/>
    <n v="24"/>
    <n v="0"/>
    <n v="278.16000000000003"/>
    <n v="6675.84"/>
    <n v="6675.84"/>
    <x v="429"/>
    <s v="A7GQKFYJEWYUGO6A2NJU"/>
    <n v="0"/>
    <s v=""/>
    <x v="5"/>
  </r>
  <r>
    <n v="10436"/>
    <x v="14"/>
    <n v="6363"/>
    <n v="233"/>
    <x v="202"/>
    <n v="2"/>
    <n v="1"/>
    <n v="566.20000000000005"/>
    <n v="1132.4000000000001"/>
    <n v="1121.076"/>
    <x v="430"/>
    <s v="YW2MPKJZWRN1T6A7IYHM"/>
    <n v="0"/>
    <s v=""/>
    <x v="7"/>
  </r>
  <r>
    <n v="10437"/>
    <x v="4"/>
    <n v="61567"/>
    <n v="203"/>
    <x v="115"/>
    <n v="16"/>
    <n v="0"/>
    <n v="599.54999999999995"/>
    <n v="9592.7999999999993"/>
    <n v="9592.7999999999993"/>
    <x v="431"/>
    <s v="E6A0CSDKJVJGNCAE4VVF"/>
    <n v="0"/>
    <s v=""/>
    <x v="10"/>
  </r>
  <r>
    <n v="10438"/>
    <x v="19"/>
    <n v="70976"/>
    <n v="436"/>
    <x v="144"/>
    <n v="18"/>
    <n v="2"/>
    <n v="679.06"/>
    <n v="12223.079999999998"/>
    <n v="11978.618399999998"/>
    <x v="432"/>
    <s v="H4ASMIW2KP28UJQRLDR5"/>
    <n v="0"/>
    <s v=""/>
    <x v="4"/>
  </r>
  <r>
    <n v="10439"/>
    <x v="15"/>
    <n v="8215"/>
    <n v="162"/>
    <x v="274"/>
    <n v="3"/>
    <n v="0"/>
    <n v="27.35"/>
    <n v="82.050000000000011"/>
    <n v="82.050000000000011"/>
    <x v="433"/>
    <s v="DV4L6T0SE3L62W1Z7PAH"/>
    <n v="0"/>
    <s v=""/>
    <x v="7"/>
  </r>
  <r>
    <n v="10440"/>
    <x v="1"/>
    <n v="75322"/>
    <n v="304"/>
    <x v="225"/>
    <n v="20"/>
    <n v="0"/>
    <n v="721.98"/>
    <n v="14439.6"/>
    <n v="14439.6"/>
    <x v="434"/>
    <s v="Z6G8SSJNIH4A44867GPV"/>
    <n v="0"/>
    <s v=""/>
    <x v="8"/>
  </r>
  <r>
    <n v="10441"/>
    <x v="8"/>
    <n v="26155"/>
    <n v="78"/>
    <x v="229"/>
    <n v="7"/>
    <n v="1"/>
    <n v="304.202"/>
    <n v="2129.4139999999998"/>
    <n v="2108.1198599999998"/>
    <x v="435"/>
    <s v="5LG1SNORDNHNWDPNCD0G"/>
    <n v="0"/>
    <s v=""/>
    <x v="5"/>
  </r>
  <r>
    <n v="10442"/>
    <x v="14"/>
    <n v="78487"/>
    <n v="143"/>
    <x v="171"/>
    <n v="20"/>
    <n v="0"/>
    <n v="426.16"/>
    <n v="8523.2000000000007"/>
    <n v="8523.2000000000007"/>
    <x v="436"/>
    <s v="VLHWXSTSZ8LM7TK0705V"/>
    <n v="0"/>
    <s v=""/>
    <x v="10"/>
  </r>
  <r>
    <n v="10443"/>
    <x v="5"/>
    <n v="26495"/>
    <n v="125"/>
    <x v="37"/>
    <n v="7"/>
    <n v="1"/>
    <n v="61.41"/>
    <n v="429.87"/>
    <n v="425.57130000000001"/>
    <x v="437"/>
    <s v="4UNN8QJJV3OE5A0Z5UUV"/>
    <n v="0"/>
    <s v=""/>
    <x v="0"/>
  </r>
  <r>
    <n v="10444"/>
    <x v="20"/>
    <n v="78477"/>
    <n v="416"/>
    <x v="275"/>
    <n v="20"/>
    <n v="0"/>
    <n v="846.76"/>
    <n v="16935.2"/>
    <n v="16935.2"/>
    <x v="438"/>
    <s v="EEV1OK4M5CUL9QQT8P19"/>
    <n v="0"/>
    <s v=""/>
    <x v="9"/>
  </r>
  <r>
    <n v="10445"/>
    <x v="8"/>
    <n v="90873"/>
    <n v="370"/>
    <x v="16"/>
    <n v="24"/>
    <n v="0"/>
    <n v="218.8"/>
    <n v="5251.2000000000007"/>
    <n v="5251.2000000000007"/>
    <x v="439"/>
    <s v="45W72IJ016A0WQFRMJ6E"/>
    <n v="0"/>
    <s v=""/>
    <x v="5"/>
  </r>
  <r>
    <n v="10446"/>
    <x v="12"/>
    <n v="36910"/>
    <n v="261"/>
    <x v="276"/>
    <n v="10"/>
    <n v="0"/>
    <n v="220.9"/>
    <n v="2209"/>
    <n v="2209"/>
    <x v="440"/>
    <s v="PQUTWK95W5TLP98ZTM1L"/>
    <n v="0"/>
    <s v=""/>
    <x v="0"/>
  </r>
  <r>
    <n v="10447"/>
    <x v="17"/>
    <n v="15777"/>
    <n v="367"/>
    <x v="277"/>
    <n v="4"/>
    <n v="0"/>
    <n v="638.28"/>
    <n v="2553.12"/>
    <n v="2553.12"/>
    <x v="441"/>
    <s v="36JKCZB2M6VVCEF2E6YA"/>
    <n v="0"/>
    <s v=""/>
    <x v="8"/>
  </r>
  <r>
    <n v="10448"/>
    <x v="12"/>
    <n v="69011"/>
    <n v="420"/>
    <x v="278"/>
    <n v="18"/>
    <n v="1"/>
    <n v="699.16"/>
    <n v="12584.88"/>
    <n v="12459.031199999999"/>
    <x v="442"/>
    <s v="51HF7G6SSX5TBLKA8JKY"/>
    <n v="0"/>
    <s v=""/>
    <x v="0"/>
  </r>
  <r>
    <n v="10449"/>
    <x v="15"/>
    <n v="94309"/>
    <n v="2"/>
    <x v="29"/>
    <n v="24"/>
    <n v="2"/>
    <n v="912.32"/>
    <n v="21895.68"/>
    <n v="21457.7664"/>
    <x v="443"/>
    <s v="9YXPDVTXFF2AQY5254I4"/>
    <n v="0"/>
    <s v=""/>
    <x v="6"/>
  </r>
  <r>
    <n v="10450"/>
    <x v="10"/>
    <n v="75536"/>
    <n v="202"/>
    <x v="279"/>
    <n v="20"/>
    <n v="0"/>
    <n v="788.77"/>
    <n v="15775.4"/>
    <n v="15775.4"/>
    <x v="444"/>
    <s v="T9Q20TVR5MDBRV2JPTLD"/>
    <n v="0"/>
    <s v=""/>
    <x v="7"/>
  </r>
  <r>
    <n v="10451"/>
    <x v="18"/>
    <n v="73349"/>
    <n v="275"/>
    <x v="38"/>
    <n v="19"/>
    <n v="0"/>
    <n v="50.14"/>
    <n v="952.66"/>
    <n v="952.66"/>
    <x v="445"/>
    <s v="DH2IKME82E2UTFP7NC1Y"/>
    <n v="0"/>
    <s v=""/>
    <x v="10"/>
  </r>
  <r>
    <n v="10452"/>
    <x v="0"/>
    <n v="25323"/>
    <n v="77"/>
    <x v="175"/>
    <n v="7"/>
    <n v="0"/>
    <n v="114.97"/>
    <n v="804.79"/>
    <n v="804.79"/>
    <x v="446"/>
    <s v="9SPZZ32IGBWRFGRNJG6G"/>
    <n v="0"/>
    <s v=""/>
    <x v="0"/>
  </r>
  <r>
    <n v="10453"/>
    <x v="15"/>
    <n v="25537"/>
    <n v="356"/>
    <x v="105"/>
    <n v="7"/>
    <n v="0"/>
    <n v="171.27"/>
    <n v="1198.8900000000001"/>
    <n v="1198.8900000000001"/>
    <x v="447"/>
    <s v="28BHXFCC1GJEP4ODJLIB"/>
    <n v="0"/>
    <s v=""/>
    <x v="2"/>
  </r>
  <r>
    <n v="10454"/>
    <x v="21"/>
    <n v="68249"/>
    <n v="76"/>
    <x v="280"/>
    <n v="18"/>
    <n v="0"/>
    <n v="656.76"/>
    <n v="11821.68"/>
    <n v="11821.68"/>
    <x v="448"/>
    <s v="M353EZYJ3WVIL6KDH1OQ"/>
    <n v="0"/>
    <s v=""/>
    <x v="2"/>
  </r>
  <r>
    <n v="10455"/>
    <x v="9"/>
    <n v="72572"/>
    <n v="260"/>
    <x v="155"/>
    <n v="19"/>
    <n v="0"/>
    <n v="268.88"/>
    <n v="5108.72"/>
    <n v="5108.72"/>
    <x v="449"/>
    <s v="FUCCPC2A0UN4TG45EJFE"/>
    <n v="0"/>
    <s v=""/>
    <x v="4"/>
  </r>
  <r>
    <n v="10456"/>
    <x v="16"/>
    <n v="85603"/>
    <n v="402"/>
    <x v="281"/>
    <n v="22"/>
    <n v="0"/>
    <n v="763.27"/>
    <n v="16791.939999999999"/>
    <n v="16791.939999999999"/>
    <x v="450"/>
    <s v="XKOW3X4Z1KULJ78TQONV"/>
    <n v="0"/>
    <s v=""/>
    <x v="8"/>
  </r>
  <r>
    <n v="10457"/>
    <x v="17"/>
    <n v="60933"/>
    <n v="427"/>
    <x v="282"/>
    <n v="16"/>
    <n v="0"/>
    <n v="463.25"/>
    <n v="7412"/>
    <n v="7412"/>
    <x v="451"/>
    <s v="318DSQG82H9BDHAOFLEY"/>
    <n v="0"/>
    <s v=""/>
    <x v="6"/>
  </r>
  <r>
    <n v="10458"/>
    <x v="3"/>
    <n v="77661"/>
    <n v="239"/>
    <x v="283"/>
    <n v="20"/>
    <n v="0"/>
    <n v="76.010000000000005"/>
    <n v="1520.2"/>
    <n v="1520.2"/>
    <x v="452"/>
    <s v="YATI98VBNURJJUIFIB6O"/>
    <n v="0"/>
    <s v=""/>
    <x v="8"/>
  </r>
  <r>
    <n v="10459"/>
    <x v="16"/>
    <n v="87652"/>
    <n v="421"/>
    <x v="188"/>
    <n v="23"/>
    <n v="2"/>
    <n v="388.09"/>
    <n v="8926.07"/>
    <n v="8747.5486000000001"/>
    <x v="453"/>
    <s v="Z2KA6PY5B38WX4QFVIHK"/>
    <n v="0"/>
    <s v=""/>
    <x v="2"/>
  </r>
  <r>
    <n v="10460"/>
    <x v="2"/>
    <n v="41468"/>
    <n v="442"/>
    <x v="284"/>
    <n v="11"/>
    <n v="2"/>
    <n v="729.04"/>
    <n v="8019.44"/>
    <n v="7859.0511999999999"/>
    <x v="454"/>
    <s v="ENHSUNR8W97AKZ8883JX"/>
    <n v="0"/>
    <s v=""/>
    <x v="2"/>
  </r>
  <r>
    <n v="10461"/>
    <x v="6"/>
    <n v="37497"/>
    <n v="18"/>
    <x v="285"/>
    <n v="10"/>
    <n v="2"/>
    <n v="233.96"/>
    <n v="2339.6"/>
    <n v="2292.808"/>
    <x v="455"/>
    <s v="CRJMLPR0NTP4TKF3IB16"/>
    <n v="0"/>
    <s v=""/>
    <x v="9"/>
  </r>
  <r>
    <n v="10462"/>
    <x v="1"/>
    <n v="60761"/>
    <n v="151"/>
    <x v="286"/>
    <n v="16"/>
    <n v="0"/>
    <n v="935.61"/>
    <n v="14969.76"/>
    <n v="14969.76"/>
    <x v="456"/>
    <s v="ET0MD5I6MEYMQ2VY59YZ"/>
    <n v="0"/>
    <s v=""/>
    <x v="4"/>
  </r>
  <r>
    <n v="10463"/>
    <x v="0"/>
    <n v="70776"/>
    <n v="154"/>
    <x v="287"/>
    <n v="18"/>
    <n v="0"/>
    <n v="24.756"/>
    <n v="445.608"/>
    <n v="445.608"/>
    <x v="457"/>
    <s v="9GI6RFS5QSHRAYXI07J9"/>
    <n v="0"/>
    <s v=""/>
    <x v="5"/>
  </r>
  <r>
    <n v="10464"/>
    <x v="18"/>
    <n v="78970"/>
    <n v="134"/>
    <x v="145"/>
    <n v="20"/>
    <n v="0"/>
    <n v="398.54"/>
    <n v="7970.8"/>
    <n v="7970.8"/>
    <x v="458"/>
    <s v="0EQH3HJ4C136O5CIFMQP"/>
    <n v="0"/>
    <s v=""/>
    <x v="3"/>
  </r>
  <r>
    <n v="10465"/>
    <x v="7"/>
    <n v="28938"/>
    <n v="423"/>
    <x v="288"/>
    <n v="8"/>
    <n v="0"/>
    <n v="558.53"/>
    <n v="4468.24"/>
    <n v="4468.24"/>
    <x v="459"/>
    <s v="WMGVF4YG41EQD82RONX9"/>
    <n v="0"/>
    <s v=""/>
    <x v="3"/>
  </r>
  <r>
    <n v="10466"/>
    <x v="2"/>
    <n v="11388"/>
    <n v="91"/>
    <x v="4"/>
    <n v="3"/>
    <n v="1"/>
    <n v="570.41999999999996"/>
    <n v="1711.2599999999998"/>
    <n v="1694.1473999999998"/>
    <x v="460"/>
    <s v="DQEKLSKZKLSJT3RAMNDL"/>
    <n v="0"/>
    <s v=""/>
    <x v="2"/>
  </r>
  <r>
    <n v="10467"/>
    <x v="21"/>
    <n v="47298"/>
    <n v="311"/>
    <x v="289"/>
    <n v="12"/>
    <n v="0"/>
    <n v="40.200000000000003"/>
    <n v="482.40000000000003"/>
    <n v="482.40000000000003"/>
    <x v="461"/>
    <s v="7ZOFBWAQQYTGZJW2AUBD"/>
    <n v="0"/>
    <s v=""/>
    <x v="0"/>
  </r>
  <r>
    <n v="10468"/>
    <x v="9"/>
    <n v="96419"/>
    <n v="312"/>
    <x v="290"/>
    <n v="25"/>
    <n v="0"/>
    <n v="840.64"/>
    <n v="21016"/>
    <n v="21016"/>
    <x v="462"/>
    <s v="JGL7J5AH2ZJNC5QP49W9"/>
    <n v="0"/>
    <s v=""/>
    <x v="10"/>
  </r>
  <r>
    <n v="10469"/>
    <x v="2"/>
    <n v="38294"/>
    <n v="170"/>
    <x v="35"/>
    <n v="10"/>
    <n v="0"/>
    <n v="206.55"/>
    <n v="2065.5"/>
    <n v="2065.5"/>
    <x v="463"/>
    <s v="UNZ2TKV7BS187OJ28SR0"/>
    <n v="0"/>
    <s v=""/>
    <x v="10"/>
  </r>
  <r>
    <n v="10470"/>
    <x v="7"/>
    <n v="636"/>
    <n v="111"/>
    <x v="244"/>
    <n v="1"/>
    <n v="0"/>
    <n v="349.06"/>
    <n v="349.06"/>
    <n v="349.06"/>
    <x v="464"/>
    <s v="NY9SND5D6LE37PSM4PKE"/>
    <n v="0"/>
    <s v=""/>
    <x v="7"/>
  </r>
  <r>
    <n v="10471"/>
    <x v="8"/>
    <n v="66692"/>
    <n v="303"/>
    <x v="150"/>
    <n v="17"/>
    <n v="0"/>
    <n v="726.13"/>
    <n v="12344.21"/>
    <n v="12344.21"/>
    <x v="465"/>
    <s v="R7IF5H7MWH59Z6OQ967Q"/>
    <n v="0"/>
    <s v=""/>
    <x v="4"/>
  </r>
  <r>
    <n v="10472"/>
    <x v="0"/>
    <n v="86753"/>
    <n v="349"/>
    <x v="71"/>
    <n v="22"/>
    <n v="0"/>
    <n v="869.08"/>
    <n v="19119.760000000002"/>
    <n v="19119.760000000002"/>
    <x v="466"/>
    <s v="57M4ZYQG426LZWRRDHVX"/>
    <n v="0"/>
    <s v=""/>
    <x v="5"/>
  </r>
  <r>
    <n v="10473"/>
    <x v="13"/>
    <n v="44828"/>
    <n v="45"/>
    <x v="20"/>
    <n v="12"/>
    <n v="1"/>
    <n v="795.32399999999996"/>
    <n v="9543.887999999999"/>
    <n v="9448.4491199999993"/>
    <x v="467"/>
    <s v="A39T8J3WUJDOFMZVA5JG"/>
    <n v="0"/>
    <s v=""/>
    <x v="5"/>
  </r>
  <r>
    <n v="10474"/>
    <x v="14"/>
    <n v="86472"/>
    <n v="7"/>
    <x v="148"/>
    <n v="22"/>
    <n v="0"/>
    <n v="31.87"/>
    <n v="701.14"/>
    <n v="701.14"/>
    <x v="468"/>
    <s v="REYO0AXYWOBS4V3DARFN"/>
    <n v="0"/>
    <s v=""/>
    <x v="0"/>
  </r>
  <r>
    <n v="10475"/>
    <x v="2"/>
    <n v="60265"/>
    <n v="423"/>
    <x v="288"/>
    <n v="16"/>
    <n v="2"/>
    <n v="558.53"/>
    <n v="8936.48"/>
    <n v="8757.750399999999"/>
    <x v="469"/>
    <s v="9JTWK9SW2CCHJIOA5896"/>
    <n v="0"/>
    <s v=""/>
    <x v="3"/>
  </r>
  <r>
    <n v="10476"/>
    <x v="0"/>
    <n v="48007"/>
    <n v="120"/>
    <x v="230"/>
    <n v="13"/>
    <n v="0"/>
    <n v="27.31"/>
    <n v="355.03"/>
    <n v="355.03"/>
    <x v="470"/>
    <s v="YU1VBRVHZD3TMIV5RF05"/>
    <n v="0"/>
    <s v=""/>
    <x v="3"/>
  </r>
  <r>
    <n v="10477"/>
    <x v="21"/>
    <n v="38969"/>
    <n v="207"/>
    <x v="268"/>
    <n v="10"/>
    <n v="2"/>
    <n v="142.68"/>
    <n v="1426.8000000000002"/>
    <n v="1398.2640000000001"/>
    <x v="471"/>
    <s v="UCYBKCE35J6GMBPR19IW"/>
    <n v="0"/>
    <s v=""/>
    <x v="9"/>
  </r>
  <r>
    <n v="10478"/>
    <x v="19"/>
    <n v="73443"/>
    <n v="15"/>
    <x v="291"/>
    <n v="19"/>
    <n v="0"/>
    <n v="32.44"/>
    <n v="616.3599999999999"/>
    <n v="616.3599999999999"/>
    <x v="472"/>
    <s v="2Z8OX0T5DS81V4I3KQEG"/>
    <n v="0"/>
    <s v=""/>
    <x v="10"/>
  </r>
  <r>
    <n v="10479"/>
    <x v="14"/>
    <n v="57378"/>
    <n v="360"/>
    <x v="292"/>
    <n v="15"/>
    <n v="0"/>
    <n v="522.4"/>
    <n v="7836"/>
    <n v="7836"/>
    <x v="473"/>
    <s v="UTXCZ66DQ6H8NRDPNMCL"/>
    <n v="0"/>
    <s v=""/>
    <x v="9"/>
  </r>
  <r>
    <n v="10480"/>
    <x v="9"/>
    <n v="77541"/>
    <n v="311"/>
    <x v="289"/>
    <n v="20"/>
    <n v="0"/>
    <n v="40.200000000000003"/>
    <n v="804"/>
    <n v="804"/>
    <x v="474"/>
    <s v="RRXFR77OGI4G085ABYTN"/>
    <n v="0"/>
    <s v=""/>
    <x v="0"/>
  </r>
  <r>
    <n v="10481"/>
    <x v="12"/>
    <n v="53905"/>
    <n v="13"/>
    <x v="23"/>
    <n v="14"/>
    <n v="2"/>
    <n v="282.23"/>
    <n v="3951.2200000000003"/>
    <n v="3872.1956"/>
    <x v="475"/>
    <s v="NLRS7C4DX41VG220W7YZ"/>
    <n v="0"/>
    <s v=""/>
    <x v="7"/>
  </r>
  <r>
    <n v="10482"/>
    <x v="10"/>
    <n v="24789"/>
    <n v="71"/>
    <x v="13"/>
    <n v="7"/>
    <n v="0"/>
    <n v="744.07"/>
    <n v="5208.4900000000007"/>
    <n v="5208.4900000000007"/>
    <x v="476"/>
    <s v="9ODSNJ7FBOIY6466MKV2"/>
    <n v="0"/>
    <s v=""/>
    <x v="2"/>
  </r>
  <r>
    <n v="10483"/>
    <x v="10"/>
    <n v="46895"/>
    <n v="104"/>
    <x v="18"/>
    <n v="12"/>
    <n v="0"/>
    <n v="982.47"/>
    <n v="11789.64"/>
    <n v="11789.64"/>
    <x v="477"/>
    <s v="JE2LJ53AEQUN1EWD0KTX"/>
    <n v="0"/>
    <s v=""/>
    <x v="8"/>
  </r>
  <r>
    <n v="10484"/>
    <x v="7"/>
    <n v="42490"/>
    <n v="351"/>
    <x v="166"/>
    <n v="11"/>
    <n v="0"/>
    <n v="960.82"/>
    <n v="10569.02"/>
    <n v="10569.02"/>
    <x v="478"/>
    <s v="LFIW9YWU9N3XEPAB63D4"/>
    <n v="0"/>
    <s v=""/>
    <x v="10"/>
  </r>
  <r>
    <n v="10485"/>
    <x v="9"/>
    <n v="47815"/>
    <n v="208"/>
    <x v="293"/>
    <n v="13"/>
    <n v="2"/>
    <n v="87.33"/>
    <n v="1135.29"/>
    <n v="1112.5842"/>
    <x v="479"/>
    <s v="XYOA4Q9SMZ15CYYJOA76"/>
    <n v="0"/>
    <s v=""/>
    <x v="8"/>
  </r>
  <r>
    <n v="10486"/>
    <x v="14"/>
    <n v="51616"/>
    <n v="57"/>
    <x v="185"/>
    <n v="14"/>
    <n v="0"/>
    <n v="122.14"/>
    <n v="1709.96"/>
    <n v="1709.96"/>
    <x v="480"/>
    <s v="42QQMOM1THFSTOGUM47M"/>
    <n v="0"/>
    <s v=""/>
    <x v="6"/>
  </r>
  <r>
    <n v="10487"/>
    <x v="18"/>
    <n v="8910"/>
    <n v="1"/>
    <x v="196"/>
    <n v="3"/>
    <n v="0"/>
    <n v="742.98"/>
    <n v="2228.94"/>
    <n v="2228.94"/>
    <x v="481"/>
    <s v="NO2S2RCSIT5XPSWXJI1N"/>
    <n v="0"/>
    <s v=""/>
    <x v="6"/>
  </r>
  <r>
    <n v="10488"/>
    <x v="10"/>
    <n v="6155"/>
    <n v="319"/>
    <x v="248"/>
    <n v="2"/>
    <n v="0"/>
    <n v="776.19"/>
    <n v="1552.38"/>
    <n v="1552.38"/>
    <x v="482"/>
    <s v="SILCJAHO25ZKEHEOYKXA"/>
    <n v="0"/>
    <s v=""/>
    <x v="4"/>
  </r>
  <r>
    <n v="10489"/>
    <x v="9"/>
    <n v="5254"/>
    <n v="183"/>
    <x v="69"/>
    <n v="2"/>
    <n v="1"/>
    <n v="62.15"/>
    <n v="124.3"/>
    <n v="123.057"/>
    <x v="483"/>
    <s v="BOAU3VKX2M6ZAU5GFIGU"/>
    <n v="0"/>
    <s v=""/>
    <x v="5"/>
  </r>
  <r>
    <n v="10490"/>
    <x v="20"/>
    <n v="7694"/>
    <n v="302"/>
    <x v="266"/>
    <n v="2"/>
    <n v="0"/>
    <n v="611.59"/>
    <n v="1223.18"/>
    <n v="1223.18"/>
    <x v="484"/>
    <s v="FN5DBBH8KX4DIGUBHFEX"/>
    <n v="0"/>
    <s v=""/>
    <x v="7"/>
  </r>
  <r>
    <n v="10491"/>
    <x v="2"/>
    <n v="44189"/>
    <n v="258"/>
    <x v="294"/>
    <n v="12"/>
    <n v="0"/>
    <n v="310.93"/>
    <n v="3731.16"/>
    <n v="3731.16"/>
    <x v="485"/>
    <s v="0ITL4M88J1GF4W04HSK2"/>
    <n v="0"/>
    <s v=""/>
    <x v="10"/>
  </r>
  <r>
    <n v="10492"/>
    <x v="22"/>
    <n v="82665"/>
    <n v="416"/>
    <x v="275"/>
    <n v="21"/>
    <n v="0"/>
    <n v="846.76"/>
    <n v="17781.96"/>
    <n v="17781.96"/>
    <x v="486"/>
    <s v="HP2MREB4X22XDF5CS6P9"/>
    <n v="0"/>
    <s v=""/>
    <x v="9"/>
  </r>
  <r>
    <n v="10493"/>
    <x v="20"/>
    <n v="82084"/>
    <n v="15"/>
    <x v="291"/>
    <n v="21"/>
    <n v="2"/>
    <n v="32.44"/>
    <n v="681.24"/>
    <n v="667.61519999999996"/>
    <x v="487"/>
    <s v="1VNXDKU60NUU1ISRZC7X"/>
    <n v="0"/>
    <s v=""/>
    <x v="10"/>
  </r>
  <r>
    <n v="10494"/>
    <x v="9"/>
    <n v="65507"/>
    <n v="173"/>
    <x v="80"/>
    <n v="17"/>
    <n v="0"/>
    <n v="44.54"/>
    <n v="757.18"/>
    <n v="757.18"/>
    <x v="488"/>
    <s v="LYEIRHUSOLUTPFUEOETH"/>
    <n v="0"/>
    <s v=""/>
    <x v="1"/>
  </r>
  <r>
    <n v="10495"/>
    <x v="16"/>
    <n v="37826"/>
    <n v="286"/>
    <x v="295"/>
    <n v="10"/>
    <n v="0"/>
    <n v="404.89"/>
    <n v="4048.8999999999996"/>
    <n v="4048.8999999999996"/>
    <x v="489"/>
    <s v="WF72CWDKTUHCWFW9EM3Z"/>
    <n v="0"/>
    <s v=""/>
    <x v="3"/>
  </r>
  <r>
    <n v="10496"/>
    <x v="19"/>
    <n v="64153"/>
    <n v="379"/>
    <x v="217"/>
    <n v="17"/>
    <n v="0"/>
    <n v="893.04"/>
    <n v="15181.68"/>
    <n v="15181.68"/>
    <x v="490"/>
    <s v="B1Z0B3YCAXEG5PJ6FELH"/>
    <n v="0"/>
    <s v=""/>
    <x v="4"/>
  </r>
  <r>
    <n v="10497"/>
    <x v="9"/>
    <n v="7711"/>
    <n v="441"/>
    <x v="296"/>
    <n v="2"/>
    <n v="0"/>
    <n v="729.43"/>
    <n v="1458.86"/>
    <n v="1458.86"/>
    <x v="491"/>
    <s v="VRDHT0X59SQHKKE720TE"/>
    <n v="0"/>
    <s v=""/>
    <x v="6"/>
  </r>
  <r>
    <n v="10498"/>
    <x v="1"/>
    <n v="46285"/>
    <n v="443"/>
    <x v="106"/>
    <n v="12"/>
    <n v="0"/>
    <n v="900.16"/>
    <n v="10801.92"/>
    <n v="10801.92"/>
    <x v="492"/>
    <s v="IW3WQQD2Z7II6GAMJI30"/>
    <n v="0"/>
    <s v=""/>
    <x v="3"/>
  </r>
  <r>
    <n v="10499"/>
    <x v="9"/>
    <n v="49540"/>
    <n v="445"/>
    <x v="183"/>
    <n v="13"/>
    <n v="0"/>
    <n v="592.46"/>
    <n v="7701.9800000000005"/>
    <n v="7701.9800000000005"/>
    <x v="493"/>
    <s v="05NYL44ZDER2ZCU9L29K"/>
    <n v="0"/>
    <s v=""/>
    <x v="1"/>
  </r>
  <r>
    <n v="10500"/>
    <x v="6"/>
    <n v="79486"/>
    <n v="279"/>
    <x v="297"/>
    <n v="21"/>
    <n v="0"/>
    <n v="911.82"/>
    <n v="19148.22"/>
    <n v="19148.22"/>
    <x v="494"/>
    <s v="AL8YE44KIHQE1HQFX5M8"/>
    <n v="0"/>
    <s v=""/>
    <x v="10"/>
  </r>
  <r>
    <n v="10501"/>
    <x v="12"/>
    <n v="88371"/>
    <n v="403"/>
    <x v="298"/>
    <n v="23"/>
    <n v="0"/>
    <n v="681.89"/>
    <n v="15683.47"/>
    <n v="15683.47"/>
    <x v="495"/>
    <s v="LSQG63FCYGTG3QKF0700"/>
    <n v="0"/>
    <s v=""/>
    <x v="8"/>
  </r>
  <r>
    <n v="10502"/>
    <x v="12"/>
    <n v="18117"/>
    <n v="56"/>
    <x v="299"/>
    <n v="5"/>
    <n v="2"/>
    <n v="464.03"/>
    <n v="2320.1499999999996"/>
    <n v="2273.7469999999994"/>
    <x v="496"/>
    <s v="VW1NYU3UNWNB0OSIH70O"/>
    <n v="0"/>
    <s v=""/>
    <x v="0"/>
  </r>
  <r>
    <n v="10503"/>
    <x v="18"/>
    <n v="30717"/>
    <n v="250"/>
    <x v="32"/>
    <n v="8"/>
    <n v="0"/>
    <n v="644.95000000000005"/>
    <n v="5159.6000000000004"/>
    <n v="5159.6000000000004"/>
    <x v="497"/>
    <s v="J1WXYQ60XYM8OQWOS88B"/>
    <n v="0"/>
    <s v=""/>
    <x v="10"/>
  </r>
  <r>
    <n v="10504"/>
    <x v="17"/>
    <n v="93673"/>
    <n v="343"/>
    <x v="300"/>
    <n v="24"/>
    <n v="0"/>
    <n v="512.05999999999995"/>
    <n v="12289.439999999999"/>
    <n v="12289.439999999999"/>
    <x v="498"/>
    <s v="AK6522RWIZZB6BU5QZ3W"/>
    <n v="0"/>
    <s v=""/>
    <x v="10"/>
  </r>
  <r>
    <n v="10505"/>
    <x v="0"/>
    <n v="8845"/>
    <n v="351"/>
    <x v="166"/>
    <n v="3"/>
    <n v="0"/>
    <n v="960.82"/>
    <n v="2882.46"/>
    <n v="2882.46"/>
    <x v="499"/>
    <s v="QX12BXWTPZRCP8HQSVOF"/>
    <n v="0"/>
    <s v=""/>
    <x v="10"/>
  </r>
  <r>
    <n v="10506"/>
    <x v="19"/>
    <n v="85356"/>
    <n v="379"/>
    <x v="217"/>
    <n v="22"/>
    <n v="0"/>
    <n v="893.04"/>
    <n v="19646.879999999997"/>
    <n v="19646.879999999997"/>
    <x v="500"/>
    <s v="FZMWIF1J284EPKM42R4V"/>
    <n v="0"/>
    <s v=""/>
    <x v="4"/>
  </r>
  <r>
    <n v="10507"/>
    <x v="10"/>
    <n v="79254"/>
    <n v="32"/>
    <x v="135"/>
    <n v="21"/>
    <n v="0"/>
    <n v="964.12"/>
    <n v="20246.52"/>
    <n v="20246.52"/>
    <x v="501"/>
    <s v="T08YH2DEX3FHPBYE6TIU"/>
    <n v="0"/>
    <s v=""/>
    <x v="6"/>
  </r>
  <r>
    <n v="10508"/>
    <x v="14"/>
    <n v="37825"/>
    <n v="349"/>
    <x v="71"/>
    <n v="10"/>
    <n v="0"/>
    <n v="869.08"/>
    <n v="8690.8000000000011"/>
    <n v="8690.8000000000011"/>
    <x v="502"/>
    <s v="MQMXZOVLQ4JK0LZEX1CN"/>
    <n v="0"/>
    <s v=""/>
    <x v="5"/>
  </r>
  <r>
    <n v="10509"/>
    <x v="8"/>
    <n v="7984"/>
    <n v="106"/>
    <x v="97"/>
    <n v="3"/>
    <n v="2"/>
    <n v="18.75"/>
    <n v="56.25"/>
    <n v="55.125"/>
    <x v="503"/>
    <s v="54PXZ8NQWXM0T69L0HEI"/>
    <n v="0"/>
    <s v=""/>
    <x v="4"/>
  </r>
  <r>
    <n v="10510"/>
    <x v="12"/>
    <n v="24566"/>
    <n v="141"/>
    <x v="301"/>
    <n v="7"/>
    <n v="1"/>
    <n v="10.96"/>
    <n v="76.72"/>
    <n v="75.952799999999996"/>
    <x v="504"/>
    <s v="7ZWXPPZ08R674HLX00F7"/>
    <n v="0"/>
    <s v=""/>
    <x v="10"/>
  </r>
  <r>
    <n v="10511"/>
    <x v="18"/>
    <n v="46635"/>
    <n v="195"/>
    <x v="7"/>
    <n v="12"/>
    <n v="0"/>
    <n v="35.200000000000003"/>
    <n v="422.40000000000003"/>
    <n v="422.40000000000003"/>
    <x v="505"/>
    <s v="U6XJ7FPTWKY5BX5TZAJN"/>
    <n v="0"/>
    <s v=""/>
    <x v="3"/>
  </r>
  <r>
    <n v="10512"/>
    <x v="7"/>
    <n v="86250"/>
    <n v="413"/>
    <x v="8"/>
    <n v="22"/>
    <n v="0"/>
    <n v="954.06"/>
    <n v="20989.32"/>
    <n v="20989.32"/>
    <x v="506"/>
    <s v="N5GTOPNN0GYBYDSYDIA9"/>
    <n v="0"/>
    <s v=""/>
    <x v="6"/>
  </r>
  <r>
    <n v="10513"/>
    <x v="16"/>
    <n v="20284"/>
    <n v="331"/>
    <x v="138"/>
    <n v="6"/>
    <n v="1"/>
    <n v="673.5"/>
    <n v="4041"/>
    <n v="4000.59"/>
    <x v="507"/>
    <s v="B771TJG30QWJ560GQIQ2"/>
    <n v="0"/>
    <s v=""/>
    <x v="6"/>
  </r>
  <r>
    <n v="10514"/>
    <x v="13"/>
    <n v="10111"/>
    <n v="111"/>
    <x v="244"/>
    <n v="3"/>
    <n v="1"/>
    <n v="349.06"/>
    <n v="1047.18"/>
    <n v="1036.7082"/>
    <x v="508"/>
    <s v="W3ZUDKDUMS9DICY8RV56"/>
    <n v="0"/>
    <s v=""/>
    <x v="7"/>
  </r>
  <r>
    <n v="10515"/>
    <x v="1"/>
    <n v="86322"/>
    <n v="430"/>
    <x v="270"/>
    <n v="22"/>
    <n v="1"/>
    <n v="462.58"/>
    <n v="10176.76"/>
    <n v="10074.992400000001"/>
    <x v="509"/>
    <s v="ZQ2RS7RHNZK72E487FZ3"/>
    <n v="0"/>
    <s v=""/>
    <x v="3"/>
  </r>
  <r>
    <n v="10516"/>
    <x v="0"/>
    <n v="12708"/>
    <n v="399"/>
    <x v="302"/>
    <n v="4"/>
    <n v="0"/>
    <n v="509.11"/>
    <n v="2036.44"/>
    <n v="2036.44"/>
    <x v="510"/>
    <s v="EYN5NU28ZNKVLXDX2LDL"/>
    <n v="0"/>
    <s v=""/>
    <x v="2"/>
  </r>
  <r>
    <n v="10517"/>
    <x v="7"/>
    <n v="13866"/>
    <n v="48"/>
    <x v="247"/>
    <n v="4"/>
    <n v="0"/>
    <n v="603.62"/>
    <n v="2414.48"/>
    <n v="2414.48"/>
    <x v="511"/>
    <s v="YSP6FXTZJF53AKSFL4CO"/>
    <n v="0"/>
    <s v=""/>
    <x v="4"/>
  </r>
  <r>
    <n v="10518"/>
    <x v="4"/>
    <n v="28287"/>
    <n v="256"/>
    <x v="303"/>
    <n v="8"/>
    <n v="0"/>
    <n v="957.02"/>
    <n v="7656.16"/>
    <n v="7656.16"/>
    <x v="512"/>
    <s v="NCZCHHRB4UMHWF5YZ8X8"/>
    <n v="0"/>
    <s v=""/>
    <x v="2"/>
  </r>
  <r>
    <n v="10519"/>
    <x v="0"/>
    <n v="31155"/>
    <n v="379"/>
    <x v="217"/>
    <n v="8"/>
    <n v="0"/>
    <n v="893.04"/>
    <n v="7144.32"/>
    <n v="7144.32"/>
    <x v="513"/>
    <s v="F8ERADKIHG0W3BGPUYF2"/>
    <n v="0"/>
    <s v=""/>
    <x v="4"/>
  </r>
  <r>
    <n v="10520"/>
    <x v="4"/>
    <n v="76081"/>
    <n v="367"/>
    <x v="277"/>
    <n v="20"/>
    <n v="0"/>
    <n v="638.28"/>
    <n v="12765.599999999999"/>
    <n v="12765.599999999999"/>
    <x v="514"/>
    <s v="EKJLD4MHMWFF073KK646"/>
    <n v="0"/>
    <s v=""/>
    <x v="8"/>
  </r>
  <r>
    <n v="10521"/>
    <x v="6"/>
    <n v="2478"/>
    <n v="90"/>
    <x v="304"/>
    <n v="1"/>
    <n v="2"/>
    <n v="6.93"/>
    <n v="6.93"/>
    <n v="6.7913999999999994"/>
    <x v="515"/>
    <s v="NDMKT4P849H6K0NV6W8Y"/>
    <n v="0"/>
    <s v=""/>
    <x v="0"/>
  </r>
  <r>
    <n v="10522"/>
    <x v="21"/>
    <n v="41144"/>
    <n v="445"/>
    <x v="183"/>
    <n v="11"/>
    <n v="0"/>
    <n v="592.46"/>
    <n v="6517.06"/>
    <n v="6517.06"/>
    <x v="516"/>
    <s v="UKKH33C5ARBWVR6W1KZX"/>
    <n v="0"/>
    <s v=""/>
    <x v="1"/>
  </r>
  <r>
    <n v="10523"/>
    <x v="21"/>
    <n v="91166"/>
    <n v="129"/>
    <x v="305"/>
    <n v="24"/>
    <n v="0"/>
    <n v="672.32"/>
    <n v="16135.68"/>
    <n v="16135.68"/>
    <x v="517"/>
    <s v="HMY9F7FODAV8STT13Q1C"/>
    <n v="0"/>
    <s v=""/>
    <x v="4"/>
  </r>
  <r>
    <n v="10524"/>
    <x v="20"/>
    <n v="30600"/>
    <n v="320"/>
    <x v="245"/>
    <n v="8"/>
    <n v="2"/>
    <n v="734.39"/>
    <n v="5875.12"/>
    <n v="5757.6175999999996"/>
    <x v="518"/>
    <s v="UI5AP9GY4C90RCYM7NWW"/>
    <n v="0"/>
    <s v=""/>
    <x v="0"/>
  </r>
  <r>
    <n v="10525"/>
    <x v="18"/>
    <n v="55207"/>
    <n v="306"/>
    <x v="306"/>
    <n v="14"/>
    <n v="0"/>
    <n v="435.95"/>
    <n v="6103.3"/>
    <n v="6103.3"/>
    <x v="519"/>
    <s v="WHGN2XDVXUYK6N4SZQXY"/>
    <n v="0"/>
    <s v=""/>
    <x v="5"/>
  </r>
  <r>
    <n v="10526"/>
    <x v="12"/>
    <n v="82786"/>
    <n v="340"/>
    <x v="232"/>
    <n v="21"/>
    <n v="2"/>
    <n v="282.33999999999997"/>
    <n v="5929.1399999999994"/>
    <n v="5810.5571999999993"/>
    <x v="520"/>
    <s v="8YL70GUEV35FLY0OMMC3"/>
    <n v="0"/>
    <s v=""/>
    <x v="6"/>
  </r>
  <r>
    <n v="10527"/>
    <x v="15"/>
    <n v="4670"/>
    <n v="334"/>
    <x v="119"/>
    <n v="2"/>
    <n v="0"/>
    <n v="216.13"/>
    <n v="432.26"/>
    <n v="432.26"/>
    <x v="521"/>
    <s v="7HBGLPUT8WZYRNJUG2HI"/>
    <n v="0"/>
    <s v=""/>
    <x v="4"/>
  </r>
  <r>
    <n v="10528"/>
    <x v="18"/>
    <n v="78081"/>
    <n v="325"/>
    <x v="307"/>
    <n v="20"/>
    <n v="0"/>
    <n v="31.65"/>
    <n v="633"/>
    <n v="633"/>
    <x v="522"/>
    <s v="2RT5KP33C4KVM1GARER0"/>
    <n v="0"/>
    <s v=""/>
    <x v="8"/>
  </r>
  <r>
    <n v="10529"/>
    <x v="12"/>
    <n v="48646"/>
    <n v="173"/>
    <x v="80"/>
    <n v="13"/>
    <n v="2"/>
    <n v="44.54"/>
    <n v="579.02"/>
    <n v="567.43959999999993"/>
    <x v="523"/>
    <s v="N65HUAHU6JVKM5QHA10Q"/>
    <n v="0"/>
    <s v=""/>
    <x v="1"/>
  </r>
  <r>
    <n v="10530"/>
    <x v="16"/>
    <n v="94872"/>
    <n v="44"/>
    <x v="88"/>
    <n v="25"/>
    <n v="0"/>
    <n v="485.98"/>
    <n v="12149.5"/>
    <n v="12149.5"/>
    <x v="524"/>
    <s v="VRE25L2KONPIVFKNNQEL"/>
    <n v="0"/>
    <s v=""/>
    <x v="4"/>
  </r>
  <r>
    <n v="10531"/>
    <x v="18"/>
    <n v="40296"/>
    <n v="132"/>
    <x v="2"/>
    <n v="11"/>
    <n v="0"/>
    <n v="116.21"/>
    <n v="1278.31"/>
    <n v="1278.31"/>
    <x v="525"/>
    <s v="6KPBZWQSGDQ9VRERFOOF"/>
    <n v="0"/>
    <s v=""/>
    <x v="2"/>
  </r>
  <r>
    <n v="10532"/>
    <x v="15"/>
    <n v="91443"/>
    <n v="216"/>
    <x v="124"/>
    <n v="24"/>
    <n v="0"/>
    <n v="390.25"/>
    <n v="9366"/>
    <n v="9366"/>
    <x v="526"/>
    <s v="HW52QQ5UNAM5GP7OQ5PC"/>
    <n v="0"/>
    <s v=""/>
    <x v="10"/>
  </r>
  <r>
    <n v="10533"/>
    <x v="21"/>
    <n v="23904"/>
    <n v="22"/>
    <x v="139"/>
    <n v="7"/>
    <n v="0"/>
    <n v="278.95"/>
    <n v="1952.6499999999999"/>
    <n v="1952.6499999999999"/>
    <x v="527"/>
    <s v="8AZ80N5V81P6ZPOK986K"/>
    <n v="0"/>
    <s v=""/>
    <x v="2"/>
  </r>
  <r>
    <n v="10534"/>
    <x v="9"/>
    <n v="76652"/>
    <n v="81"/>
    <x v="308"/>
    <n v="20"/>
    <n v="0"/>
    <n v="866.48"/>
    <n v="17329.599999999999"/>
    <n v="17329.599999999999"/>
    <x v="528"/>
    <s v="T244E273OIZ2I8L5TQ20"/>
    <n v="0"/>
    <s v=""/>
    <x v="3"/>
  </r>
  <r>
    <n v="10535"/>
    <x v="0"/>
    <n v="87929"/>
    <n v="361"/>
    <x v="246"/>
    <n v="23"/>
    <n v="1"/>
    <n v="364.51"/>
    <n v="8383.73"/>
    <n v="8299.8927000000003"/>
    <x v="529"/>
    <s v="F9WZGZI3HXISTF7U3LLX"/>
    <n v="0"/>
    <s v=""/>
    <x v="3"/>
  </r>
  <r>
    <n v="10536"/>
    <x v="21"/>
    <n v="35789"/>
    <n v="409"/>
    <x v="227"/>
    <n v="10"/>
    <n v="0"/>
    <n v="23.52"/>
    <n v="235.2"/>
    <n v="235.2"/>
    <x v="530"/>
    <s v="JIP3GG2EFI3JYDT74Y2P"/>
    <n v="0"/>
    <s v=""/>
    <x v="7"/>
  </r>
  <r>
    <n v="10537"/>
    <x v="7"/>
    <n v="92831"/>
    <n v="274"/>
    <x v="118"/>
    <n v="24"/>
    <n v="0"/>
    <n v="881.19"/>
    <n v="21148.560000000001"/>
    <n v="21148.560000000001"/>
    <x v="531"/>
    <s v="7LGAPTEBQ4G26VQ6VZIG"/>
    <n v="0"/>
    <s v=""/>
    <x v="3"/>
  </r>
  <r>
    <n v="10538"/>
    <x v="19"/>
    <n v="51981"/>
    <n v="213"/>
    <x v="111"/>
    <n v="14"/>
    <n v="0"/>
    <n v="705.89"/>
    <n v="9882.4599999999991"/>
    <n v="9882.4599999999991"/>
    <x v="532"/>
    <s v="2FE8U1DMZNI8TCX9TRNO"/>
    <n v="0"/>
    <s v=""/>
    <x v="9"/>
  </r>
  <r>
    <n v="10539"/>
    <x v="15"/>
    <n v="33646"/>
    <n v="452"/>
    <x v="309"/>
    <n v="9"/>
    <n v="1"/>
    <n v="285.64999999999998"/>
    <n v="2570.85"/>
    <n v="2545.1414999999997"/>
    <x v="533"/>
    <s v="PDNGSI318YJ995511UR0"/>
    <n v="0"/>
    <s v=""/>
    <x v="7"/>
  </r>
  <r>
    <n v="10540"/>
    <x v="5"/>
    <n v="61219"/>
    <n v="282"/>
    <x v="77"/>
    <n v="16"/>
    <n v="2"/>
    <n v="561.5"/>
    <n v="8984"/>
    <n v="8804.32"/>
    <x v="534"/>
    <s v="QHYUDISX27VRLC1RR2IA"/>
    <n v="0"/>
    <s v=""/>
    <x v="9"/>
  </r>
  <r>
    <n v="10541"/>
    <x v="18"/>
    <n v="71122"/>
    <n v="25"/>
    <x v="310"/>
    <n v="19"/>
    <n v="0"/>
    <n v="807.66"/>
    <n v="15345.539999999999"/>
    <n v="15345.539999999999"/>
    <x v="535"/>
    <s v="QOZZJ7R7SWVNEYWOME0A"/>
    <n v="0"/>
    <s v=""/>
    <x v="9"/>
  </r>
  <r>
    <n v="10542"/>
    <x v="21"/>
    <n v="69845"/>
    <n v="104"/>
    <x v="18"/>
    <n v="18"/>
    <n v="0"/>
    <n v="982.47"/>
    <n v="17684.46"/>
    <n v="17684.46"/>
    <x v="536"/>
    <s v="6ROHOS4A9S8P30SZUUA0"/>
    <n v="0"/>
    <s v=""/>
    <x v="8"/>
  </r>
  <r>
    <n v="10543"/>
    <x v="13"/>
    <n v="96930"/>
    <n v="214"/>
    <x v="99"/>
    <n v="25"/>
    <n v="1"/>
    <n v="612.12"/>
    <n v="15303"/>
    <n v="15149.97"/>
    <x v="537"/>
    <s v="9BZ37E424NIZIJXAIVFN"/>
    <n v="0"/>
    <s v=""/>
    <x v="8"/>
  </r>
  <r>
    <n v="10544"/>
    <x v="0"/>
    <n v="79447"/>
    <n v="42"/>
    <x v="83"/>
    <n v="21"/>
    <n v="0"/>
    <n v="810.48"/>
    <n v="17020.080000000002"/>
    <n v="17020.080000000002"/>
    <x v="538"/>
    <s v="I4NYBY4PSKPACWFPDGEZ"/>
    <n v="0"/>
    <s v=""/>
    <x v="10"/>
  </r>
  <r>
    <n v="10545"/>
    <x v="16"/>
    <n v="59819"/>
    <n v="108"/>
    <x v="96"/>
    <n v="16"/>
    <n v="0"/>
    <n v="790.03"/>
    <n v="12640.48"/>
    <n v="12640.48"/>
    <x v="539"/>
    <s v="44QQLGVOCYVDTR6C5VG0"/>
    <n v="0"/>
    <s v=""/>
    <x v="10"/>
  </r>
  <r>
    <n v="10546"/>
    <x v="7"/>
    <n v="56699"/>
    <n v="297"/>
    <x v="311"/>
    <n v="15"/>
    <n v="0"/>
    <n v="819"/>
    <n v="12285"/>
    <n v="12285"/>
    <x v="540"/>
    <s v="C3TP5NHL4E1OQEZX8QH9"/>
    <n v="0"/>
    <s v=""/>
    <x v="6"/>
  </r>
  <r>
    <n v="10547"/>
    <x v="3"/>
    <n v="62381"/>
    <n v="85"/>
    <x v="85"/>
    <n v="16"/>
    <n v="0"/>
    <n v="868.85"/>
    <n v="13901.6"/>
    <n v="13901.6"/>
    <x v="541"/>
    <s v="GLTXJ58C7LYYUR0W0FTD"/>
    <n v="0"/>
    <s v=""/>
    <x v="4"/>
  </r>
  <r>
    <n v="10548"/>
    <x v="13"/>
    <n v="71973"/>
    <n v="357"/>
    <x v="204"/>
    <n v="19"/>
    <n v="2"/>
    <n v="68.33"/>
    <n v="1298.27"/>
    <n v="1272.3045999999999"/>
    <x v="542"/>
    <s v="7KUP3C6EX5YRBWIZSMH8"/>
    <n v="0"/>
    <s v=""/>
    <x v="3"/>
  </r>
  <r>
    <n v="10549"/>
    <x v="13"/>
    <n v="77944"/>
    <n v="195"/>
    <x v="7"/>
    <n v="20"/>
    <n v="1"/>
    <n v="35.200000000000003"/>
    <n v="704"/>
    <n v="696.96"/>
    <x v="543"/>
    <s v="WT2PVMZ07BNVY80Z8FS1"/>
    <n v="0"/>
    <s v=""/>
    <x v="3"/>
  </r>
  <r>
    <n v="10550"/>
    <x v="6"/>
    <n v="25118"/>
    <n v="340"/>
    <x v="232"/>
    <n v="7"/>
    <n v="2"/>
    <n v="282.33999999999997"/>
    <n v="1976.3799999999999"/>
    <n v="1936.8523999999998"/>
    <x v="544"/>
    <s v="AGZ7IVIX8TC4UARRZ7Q7"/>
    <n v="0"/>
    <s v=""/>
    <x v="6"/>
  </r>
  <r>
    <n v="10551"/>
    <x v="13"/>
    <n v="50287"/>
    <n v="332"/>
    <x v="312"/>
    <n v="13"/>
    <n v="0"/>
    <n v="597.57000000000005"/>
    <n v="7768.4100000000008"/>
    <n v="7768.4100000000008"/>
    <x v="545"/>
    <s v="QTBVCNHZK6O6AMD3IDQG"/>
    <n v="0"/>
    <s v=""/>
    <x v="8"/>
  </r>
  <r>
    <n v="10552"/>
    <x v="2"/>
    <n v="78184"/>
    <n v="185"/>
    <x v="58"/>
    <n v="20"/>
    <n v="0"/>
    <n v="484.19"/>
    <n v="9683.7999999999993"/>
    <n v="9683.7999999999993"/>
    <x v="546"/>
    <s v="YHBR4X98872UJJMOB571"/>
    <n v="0"/>
    <s v=""/>
    <x v="2"/>
  </r>
  <r>
    <n v="10553"/>
    <x v="18"/>
    <n v="15130"/>
    <n v="65"/>
    <x v="313"/>
    <n v="4"/>
    <n v="0"/>
    <n v="221.1"/>
    <n v="884.4"/>
    <n v="884.4"/>
    <x v="547"/>
    <s v="OMNXJOENHUZQBSCZ48Q7"/>
    <n v="0"/>
    <s v=""/>
    <x v="6"/>
  </r>
  <r>
    <n v="10554"/>
    <x v="4"/>
    <n v="72218"/>
    <n v="78"/>
    <x v="229"/>
    <n v="19"/>
    <n v="0"/>
    <n v="304.202"/>
    <n v="5779.8379999999997"/>
    <n v="5779.8379999999997"/>
    <x v="548"/>
    <s v="BZMCR2QE77JF69VOTK9V"/>
    <n v="0"/>
    <s v=""/>
    <x v="5"/>
  </r>
  <r>
    <n v="10555"/>
    <x v="21"/>
    <n v="77008"/>
    <n v="189"/>
    <x v="133"/>
    <n v="20"/>
    <n v="0"/>
    <n v="763.02"/>
    <n v="15260.4"/>
    <n v="15260.4"/>
    <x v="549"/>
    <s v="QD238RAO6XHT5DN0KSLN"/>
    <n v="0"/>
    <s v=""/>
    <x v="8"/>
  </r>
  <r>
    <n v="10556"/>
    <x v="7"/>
    <n v="47228"/>
    <n v="410"/>
    <x v="140"/>
    <n v="12"/>
    <n v="0"/>
    <n v="18.350000000000001"/>
    <n v="220.20000000000002"/>
    <n v="220.20000000000002"/>
    <x v="550"/>
    <s v="AMGB5IGBBNGB7KLJ9IAG"/>
    <n v="0"/>
    <s v=""/>
    <x v="2"/>
  </r>
  <r>
    <n v="10557"/>
    <x v="12"/>
    <n v="25711"/>
    <n v="379"/>
    <x v="217"/>
    <n v="7"/>
    <n v="0"/>
    <n v="893.04"/>
    <n v="6251.28"/>
    <n v="6251.28"/>
    <x v="551"/>
    <s v="092L0W8N9SN8BGQMR39T"/>
    <n v="0"/>
    <s v=""/>
    <x v="4"/>
  </r>
  <r>
    <n v="10558"/>
    <x v="4"/>
    <n v="117"/>
    <n v="383"/>
    <x v="136"/>
    <n v="1"/>
    <n v="0"/>
    <n v="99.69"/>
    <n v="99.69"/>
    <n v="99.69"/>
    <x v="552"/>
    <s v="VA0HYS1HB9B6I9CDP4M7"/>
    <n v="0"/>
    <s v=""/>
    <x v="3"/>
  </r>
  <r>
    <n v="10559"/>
    <x v="3"/>
    <n v="38467"/>
    <n v="38"/>
    <x v="271"/>
    <n v="10"/>
    <n v="1"/>
    <n v="816.57"/>
    <n v="8165.7000000000007"/>
    <n v="8084.0430000000006"/>
    <x v="553"/>
    <s v="1VS3V4UWHF1MC5Z14236"/>
    <n v="0"/>
    <s v=""/>
    <x v="2"/>
  </r>
  <r>
    <n v="10560"/>
    <x v="2"/>
    <n v="24818"/>
    <n v="12"/>
    <x v="6"/>
    <n v="7"/>
    <n v="0"/>
    <n v="493.35"/>
    <n v="3453.4500000000003"/>
    <n v="3453.4500000000003"/>
    <x v="554"/>
    <s v="YIC1S7E82YMMPTE7E2O7"/>
    <n v="0"/>
    <s v=""/>
    <x v="5"/>
  </r>
  <r>
    <n v="10561"/>
    <x v="3"/>
    <n v="80686"/>
    <n v="45"/>
    <x v="20"/>
    <n v="21"/>
    <n v="0"/>
    <n v="795.32399999999996"/>
    <n v="16701.804"/>
    <n v="16701.804"/>
    <x v="555"/>
    <s v="TU9K63CCL2I0I3CG23WG"/>
    <n v="0"/>
    <s v=""/>
    <x v="5"/>
  </r>
  <r>
    <n v="10562"/>
    <x v="1"/>
    <n v="1173"/>
    <n v="160"/>
    <x v="200"/>
    <n v="1"/>
    <n v="0"/>
    <n v="546.87"/>
    <n v="546.87"/>
    <n v="546.87"/>
    <x v="556"/>
    <s v="FHF0NBKTPZFZK4O2HM31"/>
    <n v="0"/>
    <s v=""/>
    <x v="4"/>
  </r>
  <r>
    <n v="10563"/>
    <x v="15"/>
    <n v="87938"/>
    <n v="177"/>
    <x v="54"/>
    <n v="23"/>
    <n v="0"/>
    <n v="691.67"/>
    <n v="15908.41"/>
    <n v="15908.41"/>
    <x v="557"/>
    <s v="HV3L6P2RCZRQXECUJJRS"/>
    <n v="0"/>
    <s v=""/>
    <x v="6"/>
  </r>
  <r>
    <n v="10564"/>
    <x v="14"/>
    <n v="11872"/>
    <n v="62"/>
    <x v="180"/>
    <n v="4"/>
    <n v="0"/>
    <n v="195.21"/>
    <n v="780.84"/>
    <n v="780.84"/>
    <x v="558"/>
    <s v="V330XZODLGTFRXLBFGMI"/>
    <n v="0"/>
    <s v=""/>
    <x v="10"/>
  </r>
  <r>
    <n v="10565"/>
    <x v="2"/>
    <n v="83030"/>
    <n v="10"/>
    <x v="216"/>
    <n v="22"/>
    <n v="2"/>
    <n v="950.95"/>
    <n v="20920.900000000001"/>
    <n v="20502.482"/>
    <x v="559"/>
    <s v="DZN9NQB8X3B9CLS0K9QD"/>
    <n v="0"/>
    <s v=""/>
    <x v="5"/>
  </r>
  <r>
    <n v="10566"/>
    <x v="5"/>
    <n v="53951"/>
    <n v="432"/>
    <x v="49"/>
    <n v="14"/>
    <n v="0"/>
    <n v="327.14999999999998"/>
    <n v="4580.0999999999995"/>
    <n v="4580.0999999999995"/>
    <x v="560"/>
    <s v="RIYB6GQJ4259HH3FRA8C"/>
    <n v="0"/>
    <s v=""/>
    <x v="3"/>
  </r>
  <r>
    <n v="10567"/>
    <x v="1"/>
    <n v="62347"/>
    <n v="392"/>
    <x v="178"/>
    <n v="16"/>
    <n v="0"/>
    <n v="988.26"/>
    <n v="15812.16"/>
    <n v="15812.16"/>
    <x v="561"/>
    <s v="NDI6EBTAV7V4OMGPYH9K"/>
    <n v="0"/>
    <s v=""/>
    <x v="8"/>
  </r>
  <r>
    <n v="10568"/>
    <x v="13"/>
    <n v="42392"/>
    <n v="251"/>
    <x v="104"/>
    <n v="11"/>
    <n v="0"/>
    <n v="117.08"/>
    <n v="1287.8799999999999"/>
    <n v="1287.8799999999999"/>
    <x v="562"/>
    <s v="T05ZV3PLSYH1835G4R5X"/>
    <n v="0"/>
    <s v=""/>
    <x v="8"/>
  </r>
  <r>
    <n v="10569"/>
    <x v="11"/>
    <n v="20942"/>
    <n v="202"/>
    <x v="279"/>
    <n v="6"/>
    <n v="2"/>
    <n v="788.77"/>
    <n v="4732.62"/>
    <n v="4637.9675999999999"/>
    <x v="563"/>
    <s v="9V94SVMPTSZRGUCC6I74"/>
    <n v="0"/>
    <s v=""/>
    <x v="7"/>
  </r>
  <r>
    <n v="10570"/>
    <x v="1"/>
    <n v="50534"/>
    <n v="21"/>
    <x v="314"/>
    <n v="13"/>
    <n v="0"/>
    <n v="467.25"/>
    <n v="6074.25"/>
    <n v="6074.25"/>
    <x v="564"/>
    <s v="28E3GIB9TP4NFK5WU382"/>
    <n v="0"/>
    <s v=""/>
    <x v="4"/>
  </r>
  <r>
    <n v="10571"/>
    <x v="1"/>
    <n v="18636"/>
    <n v="126"/>
    <x v="213"/>
    <n v="5"/>
    <n v="0"/>
    <n v="141.91"/>
    <n v="709.55"/>
    <n v="709.55"/>
    <x v="565"/>
    <s v="Z5I9R9T3Y9XTK6MV1CCB"/>
    <n v="0"/>
    <s v=""/>
    <x v="2"/>
  </r>
  <r>
    <n v="10572"/>
    <x v="3"/>
    <n v="60644"/>
    <n v="287"/>
    <x v="168"/>
    <n v="16"/>
    <n v="0"/>
    <n v="57.7"/>
    <n v="923.2"/>
    <n v="923.2"/>
    <x v="566"/>
    <s v="03U4196FCFZ1S32VTO9H"/>
    <n v="0"/>
    <s v=""/>
    <x v="4"/>
  </r>
  <r>
    <n v="10573"/>
    <x v="19"/>
    <n v="93400"/>
    <n v="257"/>
    <x v="315"/>
    <n v="24"/>
    <n v="0"/>
    <n v="84.43"/>
    <n v="2026.3200000000002"/>
    <n v="2026.3200000000002"/>
    <x v="567"/>
    <s v="VG7TUDJ0SQVRFZ2O4QZM"/>
    <n v="0"/>
    <s v=""/>
    <x v="7"/>
  </r>
  <r>
    <n v="10574"/>
    <x v="13"/>
    <n v="68696"/>
    <n v="98"/>
    <x v="67"/>
    <n v="18"/>
    <n v="0"/>
    <n v="998.75"/>
    <n v="17977.5"/>
    <n v="17977.5"/>
    <x v="568"/>
    <s v="LUXRS3J07O3TA4MMA6WM"/>
    <n v="0"/>
    <s v=""/>
    <x v="6"/>
  </r>
  <r>
    <n v="10575"/>
    <x v="6"/>
    <n v="4960"/>
    <n v="343"/>
    <x v="300"/>
    <n v="2"/>
    <n v="0"/>
    <n v="512.05999999999995"/>
    <n v="1024.1199999999999"/>
    <n v="1024.1199999999999"/>
    <x v="569"/>
    <s v="JO3AC407OX9UH9M912AZ"/>
    <n v="0"/>
    <s v=""/>
    <x v="10"/>
  </r>
  <r>
    <n v="10576"/>
    <x v="19"/>
    <n v="31393"/>
    <n v="438"/>
    <x v="316"/>
    <n v="8"/>
    <n v="0"/>
    <n v="449.41"/>
    <n v="3595.28"/>
    <n v="3595.28"/>
    <x v="570"/>
    <s v="L2SY5UF1UK3Z825UHFZJ"/>
    <n v="0"/>
    <s v=""/>
    <x v="3"/>
  </r>
  <r>
    <n v="10577"/>
    <x v="20"/>
    <n v="42973"/>
    <n v="232"/>
    <x v="317"/>
    <n v="11"/>
    <n v="0"/>
    <n v="33.94"/>
    <n v="373.34"/>
    <n v="373.34"/>
    <x v="571"/>
    <s v="IQTYSV0D84LNEYLAB79K"/>
    <n v="0"/>
    <s v=""/>
    <x v="6"/>
  </r>
  <r>
    <n v="10578"/>
    <x v="17"/>
    <n v="11720"/>
    <n v="88"/>
    <x v="262"/>
    <n v="3"/>
    <n v="0"/>
    <n v="91.99"/>
    <n v="275.96999999999997"/>
    <n v="275.96999999999997"/>
    <x v="572"/>
    <s v="UD6V86GFKMAG72BZZCYF"/>
    <n v="0"/>
    <s v=""/>
    <x v="3"/>
  </r>
  <r>
    <n v="10579"/>
    <x v="16"/>
    <n v="69541"/>
    <n v="213"/>
    <x v="111"/>
    <n v="18"/>
    <n v="0"/>
    <n v="705.89"/>
    <n v="12706.02"/>
    <n v="12706.02"/>
    <x v="573"/>
    <s v="LFHCU4JJ58PYNNDM3KOJ"/>
    <n v="0"/>
    <s v=""/>
    <x v="9"/>
  </r>
  <r>
    <n v="10580"/>
    <x v="3"/>
    <n v="97268"/>
    <n v="9"/>
    <x v="70"/>
    <n v="25"/>
    <n v="1"/>
    <n v="844.21"/>
    <n v="21105.25"/>
    <n v="20894.197499999998"/>
    <x v="574"/>
    <s v="OHB66V9BCUB5H9XPIE2W"/>
    <n v="0"/>
    <s v=""/>
    <x v="7"/>
  </r>
  <r>
    <n v="10581"/>
    <x v="0"/>
    <n v="20405"/>
    <n v="255"/>
    <x v="181"/>
    <n v="6"/>
    <n v="0"/>
    <n v="292.27999999999997"/>
    <n v="1753.6799999999998"/>
    <n v="1753.6799999999998"/>
    <x v="575"/>
    <s v="EELHKEYCWS9VPWX66N89"/>
    <n v="0"/>
    <s v=""/>
    <x v="6"/>
  </r>
  <r>
    <n v="10582"/>
    <x v="19"/>
    <n v="31456"/>
    <n v="430"/>
    <x v="270"/>
    <n v="8"/>
    <n v="0"/>
    <n v="462.58"/>
    <n v="3700.64"/>
    <n v="3700.64"/>
    <x v="576"/>
    <s v="TDET5EFXL5MN2A3POLHB"/>
    <n v="0"/>
    <s v=""/>
    <x v="3"/>
  </r>
  <r>
    <n v="10583"/>
    <x v="22"/>
    <n v="138"/>
    <n v="130"/>
    <x v="128"/>
    <n v="1"/>
    <n v="0"/>
    <n v="419.8"/>
    <n v="419.8"/>
    <n v="419.8"/>
    <x v="577"/>
    <s v="F21ARD0JBQTMNK06OF0J"/>
    <n v="0"/>
    <s v=""/>
    <x v="3"/>
  </r>
  <r>
    <n v="10584"/>
    <x v="8"/>
    <n v="23528"/>
    <n v="285"/>
    <x v="249"/>
    <n v="6"/>
    <n v="1"/>
    <n v="718.3"/>
    <n v="4309.7999999999993"/>
    <n v="4266.7019999999993"/>
    <x v="578"/>
    <s v="BMN7NMTGI1RY9DBDJD0E"/>
    <n v="0"/>
    <s v=""/>
    <x v="4"/>
  </r>
  <r>
    <n v="10585"/>
    <x v="9"/>
    <n v="44585"/>
    <n v="165"/>
    <x v="318"/>
    <n v="12"/>
    <n v="1"/>
    <n v="449"/>
    <n v="5388"/>
    <n v="5334.12"/>
    <x v="579"/>
    <s v="9ES0FP3JZ6HRK4FD24Q6"/>
    <n v="0"/>
    <s v=""/>
    <x v="2"/>
  </r>
  <r>
    <n v="10586"/>
    <x v="22"/>
    <n v="60871"/>
    <n v="399"/>
    <x v="302"/>
    <n v="16"/>
    <n v="0"/>
    <n v="509.11"/>
    <n v="8145.76"/>
    <n v="8145.76"/>
    <x v="580"/>
    <s v="TO2OE7OT51Z4017U77XQ"/>
    <n v="0"/>
    <s v=""/>
    <x v="2"/>
  </r>
  <r>
    <n v="10587"/>
    <x v="11"/>
    <n v="76314"/>
    <n v="152"/>
    <x v="319"/>
    <n v="20"/>
    <n v="1"/>
    <n v="588.12"/>
    <n v="11762.4"/>
    <n v="11644.776"/>
    <x v="581"/>
    <s v="IV97O8WZG898BGQQC0IF"/>
    <n v="0"/>
    <s v=""/>
    <x v="4"/>
  </r>
  <r>
    <n v="10588"/>
    <x v="3"/>
    <n v="50445"/>
    <n v="396"/>
    <x v="24"/>
    <n v="13"/>
    <n v="0"/>
    <n v="369.16"/>
    <n v="4799.08"/>
    <n v="4799.08"/>
    <x v="582"/>
    <s v="U4IMK37JUWTF5ATSHPYR"/>
    <n v="0"/>
    <s v=""/>
    <x v="2"/>
  </r>
  <r>
    <n v="10589"/>
    <x v="9"/>
    <n v="98403"/>
    <n v="345"/>
    <x v="47"/>
    <n v="25"/>
    <n v="2"/>
    <n v="985.97"/>
    <n v="24649.25"/>
    <n v="24156.264999999999"/>
    <x v="583"/>
    <s v="OTPVOLH4V6EA6OQRK45P"/>
    <n v="0"/>
    <s v=""/>
    <x v="5"/>
  </r>
  <r>
    <n v="10590"/>
    <x v="4"/>
    <n v="40701"/>
    <n v="403"/>
    <x v="298"/>
    <n v="11"/>
    <n v="0"/>
    <n v="681.89"/>
    <n v="7500.79"/>
    <n v="7500.79"/>
    <x v="584"/>
    <s v="MBGS65WXVBJOW5BTQVIP"/>
    <n v="0"/>
    <s v=""/>
    <x v="8"/>
  </r>
  <r>
    <n v="10591"/>
    <x v="14"/>
    <n v="10078"/>
    <n v="31"/>
    <x v="102"/>
    <n v="3"/>
    <n v="0"/>
    <n v="739.85"/>
    <n v="2219.5500000000002"/>
    <n v="2219.5500000000002"/>
    <x v="585"/>
    <s v="YPE5YM31WLS2E2H93IFL"/>
    <n v="0"/>
    <s v=""/>
    <x v="3"/>
  </r>
  <r>
    <n v="10592"/>
    <x v="11"/>
    <n v="92714"/>
    <n v="343"/>
    <x v="300"/>
    <n v="24"/>
    <n v="1"/>
    <n v="512.05999999999995"/>
    <n v="12289.439999999999"/>
    <n v="12166.545599999999"/>
    <x v="586"/>
    <s v="0VVMAJEYT8NZ0NL1N7JT"/>
    <n v="0"/>
    <s v=""/>
    <x v="10"/>
  </r>
  <r>
    <n v="10593"/>
    <x v="3"/>
    <n v="13515"/>
    <n v="176"/>
    <x v="55"/>
    <n v="4"/>
    <n v="0"/>
    <n v="813.16"/>
    <n v="3252.64"/>
    <n v="3252.64"/>
    <x v="587"/>
    <s v="YQQLI2UJND248YUJIO2P"/>
    <n v="0"/>
    <s v=""/>
    <x v="2"/>
  </r>
  <r>
    <n v="10594"/>
    <x v="9"/>
    <n v="8829"/>
    <n v="441"/>
    <x v="296"/>
    <n v="3"/>
    <n v="2"/>
    <n v="729.43"/>
    <n v="2188.29"/>
    <n v="2144.5241999999998"/>
    <x v="588"/>
    <s v="2C52DFV8FAWSB2540SGJ"/>
    <n v="0"/>
    <s v=""/>
    <x v="6"/>
  </r>
  <r>
    <n v="10595"/>
    <x v="13"/>
    <n v="79292"/>
    <n v="237"/>
    <x v="1"/>
    <n v="21"/>
    <n v="0"/>
    <n v="656.3"/>
    <n v="13782.3"/>
    <n v="13782.3"/>
    <x v="589"/>
    <s v="5UKURORH4JG3SVDKJ4NY"/>
    <n v="0"/>
    <s v=""/>
    <x v="1"/>
  </r>
  <r>
    <n v="10596"/>
    <x v="20"/>
    <n v="69949"/>
    <n v="318"/>
    <x v="130"/>
    <n v="18"/>
    <n v="0"/>
    <n v="57.26"/>
    <n v="1030.68"/>
    <n v="1030.68"/>
    <x v="590"/>
    <s v="836CXWOEIVM5PXHL7LQ4"/>
    <n v="0"/>
    <s v=""/>
    <x v="9"/>
  </r>
  <r>
    <n v="10597"/>
    <x v="1"/>
    <n v="80666"/>
    <n v="380"/>
    <x v="320"/>
    <n v="21"/>
    <n v="0"/>
    <n v="859.74"/>
    <n v="18054.54"/>
    <n v="18054.54"/>
    <x v="591"/>
    <s v="ARFOJ6RJHOTL2XRDIUS2"/>
    <n v="0"/>
    <s v=""/>
    <x v="5"/>
  </r>
  <r>
    <n v="10599"/>
    <x v="12"/>
    <n v="95176"/>
    <n v="33"/>
    <x v="321"/>
    <n v="25"/>
    <n v="0"/>
    <n v="455.55"/>
    <n v="11388.75"/>
    <n v="11388.75"/>
    <x v="592"/>
    <s v="07SJMZQ8PRX1NO4LPF8V"/>
    <n v="0"/>
    <s v=""/>
    <x v="9"/>
  </r>
  <r>
    <n v="10600"/>
    <x v="15"/>
    <n v="5869"/>
    <n v="128"/>
    <x v="165"/>
    <n v="2"/>
    <n v="0"/>
    <n v="46.79"/>
    <n v="93.58"/>
    <n v="93.58"/>
    <x v="593"/>
    <s v="65WQH0GMUG357LF1FGY6"/>
    <n v="0"/>
    <s v=""/>
    <x v="3"/>
  </r>
  <r>
    <n v="10601"/>
    <x v="11"/>
    <n v="93111"/>
    <n v="358"/>
    <x v="322"/>
    <n v="24"/>
    <n v="0"/>
    <n v="847.11"/>
    <n v="20330.64"/>
    <n v="20330.64"/>
    <x v="594"/>
    <s v="LQZTX865YYH1AU1WT5Z9"/>
    <n v="0"/>
    <s v=""/>
    <x v="0"/>
  </r>
  <r>
    <n v="10602"/>
    <x v="6"/>
    <n v="19990"/>
    <n v="287"/>
    <x v="168"/>
    <n v="6"/>
    <n v="1"/>
    <n v="57.7"/>
    <n v="346.20000000000005"/>
    <n v="342.73800000000006"/>
    <x v="595"/>
    <s v="VAUVG3OKAZ9PTKEXWJR9"/>
    <n v="0"/>
    <s v=""/>
    <x v="4"/>
  </r>
  <r>
    <n v="10603"/>
    <x v="0"/>
    <n v="51031"/>
    <n v="155"/>
    <x v="12"/>
    <n v="13"/>
    <n v="0"/>
    <n v="635.52"/>
    <n v="8261.76"/>
    <n v="8261.76"/>
    <x v="596"/>
    <s v="VIL4WQE4LBZW5QG4YG5I"/>
    <n v="0"/>
    <s v=""/>
    <x v="0"/>
  </r>
  <r>
    <n v="10604"/>
    <x v="12"/>
    <n v="27410"/>
    <n v="175"/>
    <x v="215"/>
    <n v="7"/>
    <n v="0"/>
    <n v="917.67"/>
    <n v="6423.69"/>
    <n v="6423.69"/>
    <x v="597"/>
    <s v="OY8BG9MYWL704ZS9QJC9"/>
    <n v="0"/>
    <s v=""/>
    <x v="10"/>
  </r>
  <r>
    <n v="10605"/>
    <x v="1"/>
    <n v="6483"/>
    <n v="215"/>
    <x v="323"/>
    <n v="2"/>
    <n v="2"/>
    <n v="901.15"/>
    <n v="1802.3"/>
    <n v="1766.2539999999999"/>
    <x v="598"/>
    <s v="ON9TOUYTY3MQW7JDSFHR"/>
    <n v="0"/>
    <s v=""/>
    <x v="4"/>
  </r>
  <r>
    <n v="10606"/>
    <x v="17"/>
    <n v="88402"/>
    <n v="45"/>
    <x v="20"/>
    <n v="23"/>
    <n v="0"/>
    <n v="795.32399999999996"/>
    <n v="18292.451999999997"/>
    <n v="18292.451999999997"/>
    <x v="599"/>
    <s v="OPRV0ROV7WT84ZBYISFN"/>
    <n v="0"/>
    <s v=""/>
    <x v="5"/>
  </r>
  <r>
    <n v="10607"/>
    <x v="16"/>
    <n v="83544"/>
    <n v="381"/>
    <x v="157"/>
    <n v="22"/>
    <n v="0"/>
    <n v="442.33"/>
    <n v="9731.26"/>
    <n v="9731.26"/>
    <x v="600"/>
    <s v="XIL98S8VY3VIAZYIXO2A"/>
    <n v="0"/>
    <s v=""/>
    <x v="10"/>
  </r>
  <r>
    <n v="10608"/>
    <x v="22"/>
    <n v="45194"/>
    <n v="420"/>
    <x v="278"/>
    <n v="12"/>
    <n v="0"/>
    <n v="699.16"/>
    <n v="8389.92"/>
    <n v="8389.92"/>
    <x v="601"/>
    <s v="R6SIR78FAN140Q75LSZF"/>
    <n v="0"/>
    <s v=""/>
    <x v="0"/>
  </r>
  <r>
    <n v="10609"/>
    <x v="16"/>
    <n v="67258"/>
    <n v="188"/>
    <x v="324"/>
    <n v="18"/>
    <n v="0"/>
    <n v="781.76"/>
    <n v="14071.68"/>
    <n v="14071.68"/>
    <x v="602"/>
    <s v="9SXQUZCFL3CD76CSRGK0"/>
    <n v="0"/>
    <s v=""/>
    <x v="1"/>
  </r>
  <r>
    <n v="10610"/>
    <x v="22"/>
    <n v="45615"/>
    <n v="203"/>
    <x v="115"/>
    <n v="12"/>
    <n v="0"/>
    <n v="599.54999999999995"/>
    <n v="7194.5999999999995"/>
    <n v="7194.5999999999995"/>
    <x v="603"/>
    <s v="NGTE98RCBV3VYHDURX7V"/>
    <n v="0"/>
    <s v=""/>
    <x v="10"/>
  </r>
  <r>
    <n v="10611"/>
    <x v="22"/>
    <n v="4256"/>
    <n v="179"/>
    <x v="325"/>
    <n v="2"/>
    <n v="0"/>
    <n v="838.75"/>
    <n v="1677.5"/>
    <n v="1677.5"/>
    <x v="604"/>
    <s v="PJPQSKUCUCEFJLC4CKQL"/>
    <n v="0"/>
    <s v=""/>
    <x v="2"/>
  </r>
  <r>
    <n v="10612"/>
    <x v="22"/>
    <n v="13991"/>
    <n v="292"/>
    <x v="222"/>
    <n v="4"/>
    <n v="0"/>
    <n v="345.36"/>
    <n v="1381.44"/>
    <n v="1381.44"/>
    <x v="605"/>
    <s v="978I8OZY0IC4GYW4NHOW"/>
    <n v="0"/>
    <s v=""/>
    <x v="1"/>
  </r>
  <r>
    <n v="10613"/>
    <x v="6"/>
    <n v="29336"/>
    <n v="170"/>
    <x v="35"/>
    <n v="8"/>
    <n v="1"/>
    <n v="206.55"/>
    <n v="1652.4"/>
    <n v="1635.876"/>
    <x v="606"/>
    <s v="HJPFFW0QEDG9WFBG8KVV"/>
    <n v="0"/>
    <s v=""/>
    <x v="10"/>
  </r>
  <r>
    <n v="10614"/>
    <x v="10"/>
    <n v="39959"/>
    <n v="29"/>
    <x v="242"/>
    <n v="11"/>
    <n v="1"/>
    <n v="335.88"/>
    <n v="3694.68"/>
    <n v="3657.7331999999997"/>
    <x v="607"/>
    <s v="UT1A3MGZP32P3SOI2TSY"/>
    <n v="0"/>
    <s v=""/>
    <x v="4"/>
  </r>
  <r>
    <n v="10615"/>
    <x v="14"/>
    <n v="4413"/>
    <n v="210"/>
    <x v="142"/>
    <n v="2"/>
    <n v="0"/>
    <n v="822.35"/>
    <n v="1644.7"/>
    <n v="1644.7"/>
    <x v="608"/>
    <s v="L5WVJJKNFWT1KMQO5C9K"/>
    <n v="0"/>
    <s v=""/>
    <x v="6"/>
  </r>
  <r>
    <n v="10616"/>
    <x v="2"/>
    <n v="49231"/>
    <n v="67"/>
    <x v="121"/>
    <n v="13"/>
    <n v="1"/>
    <n v="37.799999999999997"/>
    <n v="491.4"/>
    <n v="486.48599999999999"/>
    <x v="609"/>
    <s v="P9EKTNNX5Q3W79O5FJ3V"/>
    <n v="0"/>
    <s v=""/>
    <x v="8"/>
  </r>
  <r>
    <n v="10617"/>
    <x v="8"/>
    <n v="1036"/>
    <n v="30"/>
    <x v="326"/>
    <n v="1"/>
    <n v="1"/>
    <n v="67.89"/>
    <n v="67.89"/>
    <n v="67.211100000000002"/>
    <x v="610"/>
    <s v="A69OI5YUWHIEHVVHAQVW"/>
    <n v="0"/>
    <s v=""/>
    <x v="2"/>
  </r>
  <r>
    <n v="10618"/>
    <x v="5"/>
    <n v="64411"/>
    <n v="344"/>
    <x v="267"/>
    <n v="17"/>
    <n v="0"/>
    <n v="635.38"/>
    <n v="10801.46"/>
    <n v="10801.46"/>
    <x v="611"/>
    <s v="96Q4DD1JQS6OEF35WAIP"/>
    <n v="0"/>
    <s v=""/>
    <x v="3"/>
  </r>
  <r>
    <n v="10619"/>
    <x v="6"/>
    <n v="66047"/>
    <n v="350"/>
    <x v="243"/>
    <n v="17"/>
    <n v="0"/>
    <n v="8.2799999999999994"/>
    <n v="140.76"/>
    <n v="140.76"/>
    <x v="612"/>
    <s v="99KIQDSN4S8YL00IJ4RW"/>
    <n v="0"/>
    <s v=""/>
    <x v="1"/>
  </r>
  <r>
    <n v="10620"/>
    <x v="3"/>
    <n v="22160"/>
    <n v="63"/>
    <x v="327"/>
    <n v="6"/>
    <n v="0"/>
    <n v="562.67999999999995"/>
    <n v="3376.08"/>
    <n v="3376.08"/>
    <x v="613"/>
    <s v="6OCQ2FSCEGD7NZW5MN09"/>
    <n v="0"/>
    <s v=""/>
    <x v="0"/>
  </r>
  <r>
    <n v="10621"/>
    <x v="12"/>
    <n v="76396"/>
    <n v="280"/>
    <x v="328"/>
    <n v="20"/>
    <n v="0"/>
    <n v="618.35"/>
    <n v="12367"/>
    <n v="12367"/>
    <x v="614"/>
    <s v="LZXPSE2MC5QTR3K7SNYZ"/>
    <n v="0"/>
    <s v=""/>
    <x v="8"/>
  </r>
  <r>
    <n v="10622"/>
    <x v="19"/>
    <n v="11902"/>
    <n v="448"/>
    <x v="240"/>
    <n v="4"/>
    <n v="0"/>
    <n v="768.98"/>
    <n v="3075.92"/>
    <n v="3075.92"/>
    <x v="615"/>
    <s v="QCURY13DXHRMFKPE090Q"/>
    <n v="0"/>
    <s v=""/>
    <x v="8"/>
  </r>
  <r>
    <n v="10623"/>
    <x v="16"/>
    <n v="42748"/>
    <n v="358"/>
    <x v="322"/>
    <n v="11"/>
    <n v="0"/>
    <n v="847.11"/>
    <n v="9318.2100000000009"/>
    <n v="9318.2100000000009"/>
    <x v="616"/>
    <s v="1AMEVWCYT01AJVM3YUDY"/>
    <n v="0"/>
    <s v=""/>
    <x v="0"/>
  </r>
  <r>
    <n v="10624"/>
    <x v="3"/>
    <n v="79000"/>
    <n v="252"/>
    <x v="190"/>
    <n v="20"/>
    <n v="0"/>
    <n v="278.16000000000003"/>
    <n v="5563.2000000000007"/>
    <n v="5563.2000000000007"/>
    <x v="617"/>
    <s v="EOZ6BIVTRDX9MO28C24R"/>
    <n v="0"/>
    <s v=""/>
    <x v="5"/>
  </r>
  <r>
    <n v="10625"/>
    <x v="2"/>
    <n v="40456"/>
    <n v="442"/>
    <x v="284"/>
    <n v="11"/>
    <n v="0"/>
    <n v="729.04"/>
    <n v="8019.44"/>
    <n v="8019.44"/>
    <x v="618"/>
    <s v="3HPCVO2B2FMRGMMM8KEH"/>
    <n v="0"/>
    <s v=""/>
    <x v="2"/>
  </r>
  <r>
    <n v="10626"/>
    <x v="2"/>
    <n v="24681"/>
    <n v="235"/>
    <x v="137"/>
    <n v="7"/>
    <n v="0"/>
    <n v="345.06"/>
    <n v="2415.42"/>
    <n v="2415.42"/>
    <x v="619"/>
    <s v="2M41X7KULR97UB6ATFTS"/>
    <n v="0"/>
    <s v=""/>
    <x v="2"/>
  </r>
  <r>
    <n v="10628"/>
    <x v="21"/>
    <n v="84572"/>
    <n v="268"/>
    <x v="120"/>
    <n v="22"/>
    <n v="0"/>
    <n v="978.43"/>
    <n v="21525.46"/>
    <n v="21525.46"/>
    <x v="620"/>
    <s v="GNDKLBFCE4KONCOTJR55"/>
    <n v="0"/>
    <s v=""/>
    <x v="0"/>
  </r>
  <r>
    <n v="10629"/>
    <x v="21"/>
    <n v="88163"/>
    <n v="313"/>
    <x v="62"/>
    <n v="23"/>
    <n v="0"/>
    <n v="399.11"/>
    <n v="9179.5300000000007"/>
    <n v="9179.5300000000007"/>
    <x v="621"/>
    <s v="G9JXK9COIHBB18AXXKPZ"/>
    <n v="0"/>
    <s v=""/>
    <x v="7"/>
  </r>
  <r>
    <n v="10630"/>
    <x v="16"/>
    <n v="33771"/>
    <n v="26"/>
    <x v="198"/>
    <n v="9"/>
    <n v="0"/>
    <n v="337.82"/>
    <n v="3040.38"/>
    <n v="3040.38"/>
    <x v="622"/>
    <s v="QD5LMO5RR6CC60EUN023"/>
    <n v="0"/>
    <s v=""/>
    <x v="7"/>
  </r>
  <r>
    <n v="10631"/>
    <x v="4"/>
    <n v="49487"/>
    <n v="59"/>
    <x v="76"/>
    <n v="13"/>
    <n v="0"/>
    <n v="735.38"/>
    <n v="9559.94"/>
    <n v="9559.94"/>
    <x v="623"/>
    <s v="VM8DM4EWM7G50QVDBYK6"/>
    <n v="0"/>
    <s v=""/>
    <x v="9"/>
  </r>
  <r>
    <n v="10632"/>
    <x v="7"/>
    <n v="56674"/>
    <n v="80"/>
    <x v="3"/>
    <n v="15"/>
    <n v="0"/>
    <n v="939.75"/>
    <n v="14096.25"/>
    <n v="14096.25"/>
    <x v="624"/>
    <s v="RBZYU8V39JNWLURX80KQ"/>
    <n v="0"/>
    <s v=""/>
    <x v="3"/>
  </r>
  <r>
    <n v="10633"/>
    <x v="9"/>
    <n v="15303"/>
    <n v="55"/>
    <x v="264"/>
    <n v="4"/>
    <n v="0"/>
    <n v="66.180000000000007"/>
    <n v="264.72000000000003"/>
    <n v="264.72000000000003"/>
    <x v="625"/>
    <s v="4YW769IGB2HWQ4B8ERWJ"/>
    <n v="0"/>
    <s v=""/>
    <x v="6"/>
  </r>
  <r>
    <n v="10634"/>
    <x v="5"/>
    <n v="63673"/>
    <n v="85"/>
    <x v="85"/>
    <n v="17"/>
    <n v="0"/>
    <n v="868.85"/>
    <n v="14770.45"/>
    <n v="14770.45"/>
    <x v="626"/>
    <s v="CNS8FV4G3Y0G1MD3ROYD"/>
    <n v="0"/>
    <s v=""/>
    <x v="4"/>
  </r>
  <r>
    <n v="10635"/>
    <x v="15"/>
    <n v="4157"/>
    <n v="103"/>
    <x v="329"/>
    <n v="2"/>
    <n v="0"/>
    <n v="727.53"/>
    <n v="1455.06"/>
    <n v="1455.06"/>
    <x v="627"/>
    <s v="YG60UQGOT8O71SA3YQEE"/>
    <n v="0"/>
    <s v=""/>
    <x v="4"/>
  </r>
  <r>
    <n v="10636"/>
    <x v="11"/>
    <n v="416"/>
    <n v="420"/>
    <x v="278"/>
    <n v="1"/>
    <n v="0"/>
    <n v="699.16"/>
    <n v="699.16"/>
    <n v="699.16"/>
    <x v="628"/>
    <s v="84GGOHY4N3X66E7M8L4O"/>
    <n v="0"/>
    <s v=""/>
    <x v="0"/>
  </r>
  <r>
    <n v="10637"/>
    <x v="5"/>
    <n v="79184"/>
    <n v="275"/>
    <x v="38"/>
    <n v="21"/>
    <n v="0"/>
    <n v="50.14"/>
    <n v="1052.94"/>
    <n v="1052.94"/>
    <x v="629"/>
    <s v="9PC80U20TXKYMPCPK58I"/>
    <n v="0"/>
    <s v=""/>
    <x v="10"/>
  </r>
  <r>
    <n v="10638"/>
    <x v="6"/>
    <n v="71488"/>
    <n v="408"/>
    <x v="330"/>
    <n v="19"/>
    <n v="0"/>
    <n v="687.34"/>
    <n v="13059.460000000001"/>
    <n v="13059.460000000001"/>
    <x v="630"/>
    <s v="64Q1VD3GQ59Q8ZE37ONV"/>
    <n v="0"/>
    <s v=""/>
    <x v="5"/>
  </r>
  <r>
    <n v="10639"/>
    <x v="9"/>
    <n v="17046"/>
    <n v="71"/>
    <x v="13"/>
    <n v="5"/>
    <n v="0"/>
    <n v="744.07"/>
    <n v="3720.3500000000004"/>
    <n v="3720.3500000000004"/>
    <x v="631"/>
    <s v="T6D7KPUXNFW672LM64GY"/>
    <n v="0"/>
    <s v=""/>
    <x v="2"/>
  </r>
  <r>
    <n v="10640"/>
    <x v="11"/>
    <n v="54942"/>
    <n v="120"/>
    <x v="230"/>
    <n v="14"/>
    <n v="0"/>
    <n v="27.31"/>
    <n v="382.34"/>
    <n v="382.34"/>
    <x v="632"/>
    <s v="2SB8EPXLCHLMFCYDUAO8"/>
    <n v="0"/>
    <s v=""/>
    <x v="3"/>
  </r>
  <r>
    <n v="10641"/>
    <x v="15"/>
    <n v="76087"/>
    <n v="19"/>
    <x v="331"/>
    <n v="20"/>
    <n v="0"/>
    <n v="225.61"/>
    <n v="4512.2000000000007"/>
    <n v="4512.2000000000007"/>
    <x v="633"/>
    <s v="2QDK0WTH1J7XKRE2Z5ZX"/>
    <n v="0"/>
    <s v=""/>
    <x v="6"/>
  </r>
  <r>
    <n v="10642"/>
    <x v="6"/>
    <n v="31121"/>
    <n v="185"/>
    <x v="58"/>
    <n v="8"/>
    <n v="0"/>
    <n v="484.19"/>
    <n v="3873.52"/>
    <n v="3873.52"/>
    <x v="634"/>
    <s v="BYBJSQN8CTRP001XOET4"/>
    <n v="0"/>
    <s v=""/>
    <x v="2"/>
  </r>
  <r>
    <n v="10643"/>
    <x v="11"/>
    <n v="81947"/>
    <n v="209"/>
    <x v="131"/>
    <n v="21"/>
    <n v="2"/>
    <n v="329.88"/>
    <n v="6927.48"/>
    <n v="6788.9303999999993"/>
    <x v="635"/>
    <s v="BXEPVLKBV5PB8RR20766"/>
    <n v="0"/>
    <s v=""/>
    <x v="6"/>
  </r>
  <r>
    <n v="10644"/>
    <x v="21"/>
    <n v="52789"/>
    <n v="142"/>
    <x v="332"/>
    <n v="14"/>
    <n v="0"/>
    <n v="247.8"/>
    <n v="3469.2000000000003"/>
    <n v="3469.2000000000003"/>
    <x v="636"/>
    <s v="PPF7JRC4AR6T600WUW43"/>
    <n v="0"/>
    <s v=""/>
    <x v="2"/>
  </r>
  <r>
    <n v="10645"/>
    <x v="3"/>
    <n v="36446"/>
    <n v="225"/>
    <x v="209"/>
    <n v="10"/>
    <n v="0"/>
    <n v="103.72"/>
    <n v="1037.2"/>
    <n v="1037.2"/>
    <x v="637"/>
    <s v="HO2ES89VN6MYVM7YHCU7"/>
    <n v="0"/>
    <s v=""/>
    <x v="6"/>
  </r>
  <r>
    <n v="10646"/>
    <x v="0"/>
    <n v="94847"/>
    <n v="192"/>
    <x v="333"/>
    <n v="25"/>
    <n v="0"/>
    <n v="295.92"/>
    <n v="7398"/>
    <n v="7398"/>
    <x v="638"/>
    <s v="KDII1RR55B22A70CTQI2"/>
    <n v="0"/>
    <s v=""/>
    <x v="4"/>
  </r>
  <r>
    <n v="10647"/>
    <x v="9"/>
    <n v="63379"/>
    <n v="173"/>
    <x v="80"/>
    <n v="17"/>
    <n v="0"/>
    <n v="44.54"/>
    <n v="757.18"/>
    <n v="757.18"/>
    <x v="639"/>
    <s v="MKJUAESYCKAVQWBJVRHI"/>
    <n v="0"/>
    <s v=""/>
    <x v="1"/>
  </r>
  <r>
    <n v="10648"/>
    <x v="8"/>
    <n v="72315"/>
    <n v="148"/>
    <x v="101"/>
    <n v="19"/>
    <n v="0"/>
    <n v="285.55"/>
    <n v="5425.45"/>
    <n v="5425.45"/>
    <x v="640"/>
    <s v="IVKVLE6MOLC5YXSZNQCY"/>
    <n v="0"/>
    <s v=""/>
    <x v="7"/>
  </r>
  <r>
    <n v="10649"/>
    <x v="17"/>
    <n v="4416"/>
    <n v="232"/>
    <x v="317"/>
    <n v="2"/>
    <n v="0"/>
    <n v="33.94"/>
    <n v="67.88"/>
    <n v="67.88"/>
    <x v="641"/>
    <s v="TQS7JAPSXZ0JH4PZZPZM"/>
    <n v="0"/>
    <s v=""/>
    <x v="6"/>
  </r>
  <r>
    <n v="10650"/>
    <x v="5"/>
    <n v="30062"/>
    <n v="171"/>
    <x v="100"/>
    <n v="8"/>
    <n v="0"/>
    <n v="216.79"/>
    <n v="1734.32"/>
    <n v="1734.32"/>
    <x v="642"/>
    <s v="NZXPSZIK704KJP4SN13G"/>
    <n v="0"/>
    <s v=""/>
    <x v="8"/>
  </r>
  <r>
    <n v="10651"/>
    <x v="11"/>
    <n v="68914"/>
    <n v="288"/>
    <x v="334"/>
    <n v="18"/>
    <n v="0"/>
    <n v="788.4"/>
    <n v="14191.199999999999"/>
    <n v="14191.199999999999"/>
    <x v="643"/>
    <s v="RLBMGS3ZO0CCV5RUIRB7"/>
    <n v="0"/>
    <s v=""/>
    <x v="7"/>
  </r>
  <r>
    <n v="10652"/>
    <x v="12"/>
    <n v="16255"/>
    <n v="37"/>
    <x v="335"/>
    <n v="5"/>
    <n v="0"/>
    <n v="803.17"/>
    <n v="4015.85"/>
    <n v="4015.85"/>
    <x v="644"/>
    <s v="PZVZYFK6COW5HWEM3C7F"/>
    <n v="0"/>
    <s v=""/>
    <x v="4"/>
  </r>
  <r>
    <n v="10653"/>
    <x v="5"/>
    <n v="19013"/>
    <n v="255"/>
    <x v="181"/>
    <n v="5"/>
    <n v="1"/>
    <n v="292.27999999999997"/>
    <n v="1461.3999999999999"/>
    <n v="1446.7859999999998"/>
    <x v="645"/>
    <s v="JZR7OKDY5AR9L1LFMIDI"/>
    <n v="0"/>
    <s v=""/>
    <x v="6"/>
  </r>
  <r>
    <n v="10654"/>
    <x v="0"/>
    <n v="73017"/>
    <n v="422"/>
    <x v="237"/>
    <n v="19"/>
    <n v="1"/>
    <n v="502.89"/>
    <n v="9554.91"/>
    <n v="9459.3608999999997"/>
    <x v="646"/>
    <s v="BCG7D8D7EE4SN6Z3R9V7"/>
    <n v="0"/>
    <s v=""/>
    <x v="8"/>
  </r>
  <r>
    <n v="10655"/>
    <x v="20"/>
    <n v="28232"/>
    <n v="301"/>
    <x v="336"/>
    <n v="8"/>
    <n v="0"/>
    <n v="43.41"/>
    <n v="347.28"/>
    <n v="347.28"/>
    <x v="647"/>
    <s v="6D4VWVS6GTTXR7MB0BB0"/>
    <n v="0"/>
    <s v=""/>
    <x v="1"/>
  </r>
  <r>
    <n v="10656"/>
    <x v="9"/>
    <n v="81210"/>
    <n v="363"/>
    <x v="15"/>
    <n v="21"/>
    <n v="0"/>
    <n v="487.71"/>
    <n v="10241.91"/>
    <n v="10241.91"/>
    <x v="648"/>
    <s v="QVNGYULCV9HAK4YBBHCK"/>
    <n v="0"/>
    <s v=""/>
    <x v="7"/>
  </r>
  <r>
    <n v="10657"/>
    <x v="20"/>
    <n v="76001"/>
    <n v="381"/>
    <x v="157"/>
    <n v="20"/>
    <n v="0"/>
    <n v="442.33"/>
    <n v="8846.6"/>
    <n v="8846.6"/>
    <x v="649"/>
    <s v="YLAVVYCSQYJ7IGIGEX16"/>
    <n v="0"/>
    <s v=""/>
    <x v="10"/>
  </r>
  <r>
    <n v="10658"/>
    <x v="8"/>
    <n v="70791"/>
    <n v="356"/>
    <x v="105"/>
    <n v="18"/>
    <n v="0"/>
    <n v="171.27"/>
    <n v="3082.86"/>
    <n v="3082.86"/>
    <x v="650"/>
    <s v="KKBM72O0PUZFOSADL2W9"/>
    <n v="0"/>
    <s v=""/>
    <x v="2"/>
  </r>
  <r>
    <n v="10659"/>
    <x v="16"/>
    <n v="85713"/>
    <n v="185"/>
    <x v="58"/>
    <n v="22"/>
    <n v="1"/>
    <n v="484.19"/>
    <n v="10652.18"/>
    <n v="10545.6582"/>
    <x v="651"/>
    <s v="4AY31OGUWJBE7D0Y8OVO"/>
    <n v="0"/>
    <s v=""/>
    <x v="2"/>
  </r>
  <r>
    <n v="10660"/>
    <x v="11"/>
    <n v="80561"/>
    <n v="432"/>
    <x v="49"/>
    <n v="21"/>
    <n v="0"/>
    <n v="327.14999999999998"/>
    <n v="6870.15"/>
    <n v="6870.15"/>
    <x v="652"/>
    <s v="14JRUO83TV4XAF9DJ6E7"/>
    <n v="0"/>
    <s v=""/>
    <x v="3"/>
  </r>
  <r>
    <n v="10661"/>
    <x v="22"/>
    <n v="41273"/>
    <n v="386"/>
    <x v="337"/>
    <n v="11"/>
    <n v="0"/>
    <n v="427.11"/>
    <n v="4698.21"/>
    <n v="4698.21"/>
    <x v="653"/>
    <s v="TAO1HE9FDE0KS36FC708"/>
    <n v="0"/>
    <s v=""/>
    <x v="9"/>
  </r>
  <r>
    <n v="10662"/>
    <x v="18"/>
    <n v="97731"/>
    <n v="113"/>
    <x v="103"/>
    <n v="25"/>
    <n v="0"/>
    <n v="105.96"/>
    <n v="2649"/>
    <n v="2649"/>
    <x v="654"/>
    <s v="3N6HWXQLPHHGM8TVQC9Y"/>
    <n v="0"/>
    <s v=""/>
    <x v="4"/>
  </r>
  <r>
    <n v="10663"/>
    <x v="22"/>
    <n v="55790"/>
    <n v="107"/>
    <x v="146"/>
    <n v="15"/>
    <n v="0"/>
    <n v="74.150000000000006"/>
    <n v="1112.25"/>
    <n v="1112.25"/>
    <x v="655"/>
    <s v="GH4CIC3Y7ZEZEPMHKKHI"/>
    <n v="0"/>
    <s v=""/>
    <x v="10"/>
  </r>
  <r>
    <n v="10664"/>
    <x v="10"/>
    <n v="33488"/>
    <n v="162"/>
    <x v="274"/>
    <n v="9"/>
    <n v="0"/>
    <n v="27.35"/>
    <n v="246.15"/>
    <n v="246.15"/>
    <x v="656"/>
    <s v="NWJ35VDJLUQ93M624ELN"/>
    <n v="0"/>
    <s v=""/>
    <x v="7"/>
  </r>
  <r>
    <n v="10665"/>
    <x v="2"/>
    <n v="94888"/>
    <n v="145"/>
    <x v="74"/>
    <n v="25"/>
    <n v="0"/>
    <n v="344.13"/>
    <n v="8603.25"/>
    <n v="8603.25"/>
    <x v="657"/>
    <s v="II2H8I6D5RSFTSLK8CGQ"/>
    <n v="0"/>
    <s v=""/>
    <x v="0"/>
  </r>
  <r>
    <n v="10666"/>
    <x v="0"/>
    <n v="46341"/>
    <n v="100"/>
    <x v="272"/>
    <n v="12"/>
    <n v="0"/>
    <n v="696.5"/>
    <n v="8358"/>
    <n v="8358"/>
    <x v="658"/>
    <s v="L4NPA3GFF6VV75DGMXD6"/>
    <n v="0"/>
    <s v=""/>
    <x v="0"/>
  </r>
  <r>
    <n v="10667"/>
    <x v="10"/>
    <n v="97448"/>
    <n v="237"/>
    <x v="1"/>
    <n v="25"/>
    <n v="1"/>
    <n v="656.3"/>
    <n v="16407.5"/>
    <n v="16243.424999999999"/>
    <x v="659"/>
    <s v="F2XT9ULHV25X8XEERXEQ"/>
    <n v="0"/>
    <s v=""/>
    <x v="1"/>
  </r>
  <r>
    <n v="10668"/>
    <x v="0"/>
    <n v="64423"/>
    <n v="86"/>
    <x v="338"/>
    <n v="17"/>
    <n v="0"/>
    <n v="183.79"/>
    <n v="3124.43"/>
    <n v="3124.43"/>
    <x v="660"/>
    <s v="QLXKMN74ME2J951QV19U"/>
    <n v="0"/>
    <s v=""/>
    <x v="3"/>
  </r>
  <r>
    <n v="10669"/>
    <x v="2"/>
    <n v="35803"/>
    <n v="379"/>
    <x v="217"/>
    <n v="10"/>
    <n v="0"/>
    <n v="893.04"/>
    <n v="8930.4"/>
    <n v="8930.4"/>
    <x v="661"/>
    <s v="K3QXY8Z1UZYG7PH09M6D"/>
    <n v="0"/>
    <s v=""/>
    <x v="4"/>
  </r>
  <r>
    <n v="10670"/>
    <x v="11"/>
    <n v="3997"/>
    <n v="242"/>
    <x v="87"/>
    <n v="2"/>
    <n v="2"/>
    <n v="3.26"/>
    <n v="6.52"/>
    <n v="6.3895999999999997"/>
    <x v="662"/>
    <s v="8N3DZRCOVW5VZ6I7NNF8"/>
    <n v="0"/>
    <s v=""/>
    <x v="0"/>
  </r>
  <r>
    <n v="10671"/>
    <x v="1"/>
    <n v="68806"/>
    <n v="244"/>
    <x v="95"/>
    <n v="18"/>
    <n v="0"/>
    <n v="940.66"/>
    <n v="16931.88"/>
    <n v="16931.88"/>
    <x v="663"/>
    <s v="RE331FKPME2HLBGMJZGM"/>
    <n v="0"/>
    <s v=""/>
    <x v="3"/>
  </r>
  <r>
    <n v="10672"/>
    <x v="2"/>
    <n v="28307"/>
    <n v="75"/>
    <x v="161"/>
    <n v="8"/>
    <n v="0"/>
    <n v="418"/>
    <n v="3344"/>
    <n v="3344"/>
    <x v="664"/>
    <s v="Z3TK7JZTLZQ5AH8ZAXBS"/>
    <n v="0"/>
    <s v=""/>
    <x v="1"/>
  </r>
  <r>
    <n v="10673"/>
    <x v="17"/>
    <n v="47365"/>
    <n v="274"/>
    <x v="118"/>
    <n v="12"/>
    <n v="0"/>
    <n v="881.19"/>
    <n v="10574.28"/>
    <n v="10574.28"/>
    <x v="665"/>
    <s v="8H3EEV1K3NZMPSBAIUWL"/>
    <n v="0"/>
    <s v=""/>
    <x v="3"/>
  </r>
  <r>
    <n v="10674"/>
    <x v="9"/>
    <n v="11105"/>
    <n v="230"/>
    <x v="123"/>
    <n v="3"/>
    <n v="0"/>
    <n v="835.38"/>
    <n v="2506.14"/>
    <n v="2506.14"/>
    <x v="666"/>
    <s v="0FBCBT7N824UEQMP6TOX"/>
    <n v="0"/>
    <s v=""/>
    <x v="7"/>
  </r>
  <r>
    <n v="10675"/>
    <x v="21"/>
    <n v="44832"/>
    <n v="45"/>
    <x v="20"/>
    <n v="12"/>
    <n v="0"/>
    <n v="795.32399999999996"/>
    <n v="9543.887999999999"/>
    <n v="9543.887999999999"/>
    <x v="667"/>
    <s v="HBRILPXPR2F7282R221U"/>
    <n v="0"/>
    <s v=""/>
    <x v="5"/>
  </r>
  <r>
    <n v="10676"/>
    <x v="3"/>
    <n v="45276"/>
    <n v="96"/>
    <x v="59"/>
    <n v="12"/>
    <n v="0"/>
    <n v="621.99"/>
    <n v="7463.88"/>
    <n v="7463.88"/>
    <x v="668"/>
    <s v="ULVSA1OKB18ONI4KTQ49"/>
    <n v="0"/>
    <s v=""/>
    <x v="4"/>
  </r>
  <r>
    <n v="10677"/>
    <x v="22"/>
    <n v="28715"/>
    <n v="239"/>
    <x v="283"/>
    <n v="8"/>
    <n v="0"/>
    <n v="76.010000000000005"/>
    <n v="608.08000000000004"/>
    <n v="608.08000000000004"/>
    <x v="669"/>
    <s v="HZONBIKY4QN2CNPWQAN8"/>
    <n v="0"/>
    <s v=""/>
    <x v="8"/>
  </r>
  <r>
    <n v="10678"/>
    <x v="16"/>
    <n v="88719"/>
    <n v="217"/>
    <x v="339"/>
    <n v="23"/>
    <n v="0"/>
    <n v="9.65"/>
    <n v="221.95000000000002"/>
    <n v="221.95000000000002"/>
    <x v="670"/>
    <s v="F17IFPX69CWKYDM64ZJ4"/>
    <n v="0"/>
    <s v=""/>
    <x v="1"/>
  </r>
  <r>
    <n v="10679"/>
    <x v="21"/>
    <n v="42555"/>
    <n v="28"/>
    <x v="340"/>
    <n v="11"/>
    <n v="2"/>
    <n v="123.15"/>
    <n v="1354.65"/>
    <n v="1327.557"/>
    <x v="671"/>
    <s v="7AKLAVEO2GH0T1XH4WTM"/>
    <n v="0"/>
    <s v=""/>
    <x v="0"/>
  </r>
  <r>
    <n v="10680"/>
    <x v="11"/>
    <n v="44369"/>
    <n v="251"/>
    <x v="104"/>
    <n v="12"/>
    <n v="0"/>
    <n v="117.08"/>
    <n v="1404.96"/>
    <n v="1404.96"/>
    <x v="672"/>
    <s v="VEQHE93PMB44I8RMX4TI"/>
    <n v="0"/>
    <s v=""/>
    <x v="8"/>
  </r>
  <r>
    <n v="10681"/>
    <x v="15"/>
    <n v="60062"/>
    <n v="62"/>
    <x v="180"/>
    <n v="16"/>
    <n v="2"/>
    <n v="195.21"/>
    <n v="3123.36"/>
    <n v="3060.8928000000001"/>
    <x v="673"/>
    <s v="6WFK4COP02PITCWU4WMB"/>
    <n v="0"/>
    <s v=""/>
    <x v="10"/>
  </r>
  <r>
    <n v="10682"/>
    <x v="0"/>
    <n v="73575"/>
    <n v="416"/>
    <x v="275"/>
    <n v="19"/>
    <n v="0"/>
    <n v="846.76"/>
    <n v="16088.44"/>
    <n v="16088.44"/>
    <x v="674"/>
    <s v="G4CWAS6U6R03AOHBX9WF"/>
    <n v="0"/>
    <s v=""/>
    <x v="9"/>
  </r>
  <r>
    <n v="10683"/>
    <x v="0"/>
    <n v="80157"/>
    <n v="37"/>
    <x v="335"/>
    <n v="21"/>
    <n v="0"/>
    <n v="803.17"/>
    <n v="16866.57"/>
    <n v="16866.57"/>
    <x v="675"/>
    <s v="L8EMPWUST767JQR2NTKI"/>
    <n v="0"/>
    <s v=""/>
    <x v="4"/>
  </r>
  <r>
    <n v="10684"/>
    <x v="14"/>
    <n v="58102"/>
    <n v="143"/>
    <x v="171"/>
    <n v="15"/>
    <n v="2"/>
    <n v="426.16"/>
    <n v="6392.4000000000005"/>
    <n v="6264.5520000000006"/>
    <x v="676"/>
    <s v="TAPEJNEJ6NQWXUWYALWB"/>
    <n v="0"/>
    <s v=""/>
    <x v="10"/>
  </r>
  <r>
    <n v="10685"/>
    <x v="14"/>
    <n v="63616"/>
    <n v="191"/>
    <x v="341"/>
    <n v="17"/>
    <n v="0"/>
    <n v="10.28"/>
    <n v="174.76"/>
    <n v="174.76"/>
    <x v="677"/>
    <s v="DKTVQXQ89FCW6RYO758G"/>
    <n v="0"/>
    <s v=""/>
    <x v="9"/>
  </r>
  <r>
    <n v="10686"/>
    <x v="7"/>
    <n v="33232"/>
    <n v="23"/>
    <x v="84"/>
    <n v="9"/>
    <n v="0"/>
    <n v="790.18"/>
    <n v="7111.62"/>
    <n v="7111.62"/>
    <x v="678"/>
    <s v="MKGBLVV4D8N7RGQVISPO"/>
    <n v="0"/>
    <s v=""/>
    <x v="7"/>
  </r>
  <r>
    <n v="10687"/>
    <x v="12"/>
    <n v="37662"/>
    <n v="277"/>
    <x v="207"/>
    <n v="10"/>
    <n v="0"/>
    <n v="554.96"/>
    <n v="5549.6"/>
    <n v="5549.6"/>
    <x v="679"/>
    <s v="X7DZR3Y92FNUTRZDJ51V"/>
    <n v="0"/>
    <s v=""/>
    <x v="0"/>
  </r>
  <r>
    <n v="10688"/>
    <x v="12"/>
    <n v="41045"/>
    <n v="85"/>
    <x v="85"/>
    <n v="11"/>
    <n v="0"/>
    <n v="868.85"/>
    <n v="9557.35"/>
    <n v="9557.35"/>
    <x v="680"/>
    <s v="V7OPEB7SODJRXOC2CTSX"/>
    <n v="0"/>
    <s v=""/>
    <x v="4"/>
  </r>
  <r>
    <n v="10689"/>
    <x v="6"/>
    <n v="35441"/>
    <n v="237"/>
    <x v="1"/>
    <n v="9"/>
    <n v="0"/>
    <n v="656.3"/>
    <n v="5906.7"/>
    <n v="5906.7"/>
    <x v="681"/>
    <s v="BS0CYPQIZNNT71ZO9DSQ"/>
    <n v="0"/>
    <s v=""/>
    <x v="1"/>
  </r>
  <r>
    <n v="10690"/>
    <x v="4"/>
    <n v="21707"/>
    <n v="193"/>
    <x v="177"/>
    <n v="6"/>
    <n v="1"/>
    <n v="605.30999999999995"/>
    <n v="3631.8599999999997"/>
    <n v="3595.5413999999996"/>
    <x v="682"/>
    <s v="D243W2MA7B9Y9KFODGMH"/>
    <n v="0"/>
    <s v=""/>
    <x v="7"/>
  </r>
  <r>
    <n v="10692"/>
    <x v="6"/>
    <n v="8394"/>
    <n v="372"/>
    <x v="98"/>
    <n v="3"/>
    <n v="2"/>
    <n v="62.82"/>
    <n v="188.46"/>
    <n v="184.6908"/>
    <x v="683"/>
    <s v="RBEVXHK0WW596NC845F9"/>
    <n v="0"/>
    <s v=""/>
    <x v="6"/>
  </r>
  <r>
    <n v="10693"/>
    <x v="17"/>
    <n v="84535"/>
    <n v="223"/>
    <x v="110"/>
    <n v="22"/>
    <n v="0"/>
    <n v="944.39"/>
    <n v="20776.579999999998"/>
    <n v="20776.579999999998"/>
    <x v="684"/>
    <s v="4U8RVMPS4EZD2YEH3S5S"/>
    <n v="0"/>
    <s v=""/>
    <x v="10"/>
  </r>
  <r>
    <n v="10694"/>
    <x v="22"/>
    <n v="35245"/>
    <n v="91"/>
    <x v="4"/>
    <n v="9"/>
    <n v="0"/>
    <n v="570.41999999999996"/>
    <n v="5133.78"/>
    <n v="5133.78"/>
    <x v="685"/>
    <s v="6KUX79DN4W7TANH532VV"/>
    <n v="0"/>
    <s v=""/>
    <x v="2"/>
  </r>
  <r>
    <n v="10695"/>
    <x v="0"/>
    <n v="13670"/>
    <n v="186"/>
    <x v="235"/>
    <n v="4"/>
    <n v="2"/>
    <n v="820.83"/>
    <n v="3283.32"/>
    <n v="3217.6536000000001"/>
    <x v="686"/>
    <s v="SH6W3PYQ1CAHKYADUNCC"/>
    <n v="0"/>
    <s v=""/>
    <x v="1"/>
  </r>
  <r>
    <n v="10696"/>
    <x v="14"/>
    <n v="77116"/>
    <n v="359"/>
    <x v="17"/>
    <n v="20"/>
    <n v="2"/>
    <n v="690.32"/>
    <n v="13806.400000000001"/>
    <n v="13530.272000000001"/>
    <x v="687"/>
    <s v="ZHRJSBWCZP9X5D2O13KF"/>
    <n v="0"/>
    <s v=""/>
    <x v="7"/>
  </r>
  <r>
    <n v="10697"/>
    <x v="18"/>
    <n v="74090"/>
    <n v="78"/>
    <x v="229"/>
    <n v="19"/>
    <n v="0"/>
    <n v="304.202"/>
    <n v="5779.8379999999997"/>
    <n v="5779.8379999999997"/>
    <x v="688"/>
    <s v="2JXCQO7R9FJJ3SZECBE1"/>
    <n v="0"/>
    <s v=""/>
    <x v="5"/>
  </r>
  <r>
    <n v="10698"/>
    <x v="11"/>
    <n v="48460"/>
    <n v="47"/>
    <x v="11"/>
    <n v="13"/>
    <n v="0"/>
    <n v="471.33"/>
    <n v="6127.29"/>
    <n v="6127.29"/>
    <x v="689"/>
    <s v="1M0JEK7PSJSW7XYU61MP"/>
    <n v="0"/>
    <s v=""/>
    <x v="0"/>
  </r>
  <r>
    <n v="10699"/>
    <x v="3"/>
    <n v="56660"/>
    <n v="449"/>
    <x v="342"/>
    <n v="15"/>
    <n v="0"/>
    <n v="421.41"/>
    <n v="6321.1500000000005"/>
    <n v="6321.1500000000005"/>
    <x v="690"/>
    <s v="QAQE1L2AOS5DI1WWSB3Z"/>
    <n v="0"/>
    <s v=""/>
    <x v="5"/>
  </r>
  <r>
    <n v="10700"/>
    <x v="0"/>
    <n v="88864"/>
    <n v="125"/>
    <x v="37"/>
    <n v="23"/>
    <n v="0"/>
    <n v="61.41"/>
    <n v="1412.4299999999998"/>
    <n v="1412.4299999999998"/>
    <x v="691"/>
    <s v="GWRMVV1J69RBUBCA5CZ5"/>
    <n v="0"/>
    <s v=""/>
    <x v="0"/>
  </r>
  <r>
    <n v="10702"/>
    <x v="7"/>
    <n v="97715"/>
    <n v="88"/>
    <x v="262"/>
    <n v="25"/>
    <n v="1"/>
    <n v="91.99"/>
    <n v="2299.75"/>
    <n v="2276.7525000000001"/>
    <x v="692"/>
    <s v="IID1NPKMMY4TMB5426Z0"/>
    <n v="0"/>
    <s v=""/>
    <x v="3"/>
  </r>
  <r>
    <n v="10703"/>
    <x v="0"/>
    <n v="36513"/>
    <n v="221"/>
    <x v="89"/>
    <n v="10"/>
    <n v="0"/>
    <n v="819"/>
    <n v="8190"/>
    <n v="8190"/>
    <x v="693"/>
    <s v="RJ9LB2YBD694OM88H16G"/>
    <n v="0"/>
    <s v=""/>
    <x v="6"/>
  </r>
  <r>
    <n v="10704"/>
    <x v="20"/>
    <n v="419"/>
    <n v="442"/>
    <x v="284"/>
    <n v="1"/>
    <n v="0"/>
    <n v="729.04"/>
    <n v="729.04"/>
    <n v="729.04"/>
    <x v="694"/>
    <s v="RREWWX8UP0QZ4QY4GCNL"/>
    <n v="0"/>
    <s v=""/>
    <x v="2"/>
  </r>
  <r>
    <n v="10705"/>
    <x v="14"/>
    <n v="60015"/>
    <n v="379"/>
    <x v="217"/>
    <n v="16"/>
    <n v="2"/>
    <n v="893.04"/>
    <n v="14288.64"/>
    <n v="14002.867199999999"/>
    <x v="695"/>
    <s v="9SUOXPWWL4TJA0SUOF4Q"/>
    <n v="0"/>
    <s v=""/>
    <x v="4"/>
  </r>
  <r>
    <n v="10706"/>
    <x v="20"/>
    <n v="40607"/>
    <n v="213"/>
    <x v="111"/>
    <n v="11"/>
    <n v="0"/>
    <n v="705.89"/>
    <n v="7764.79"/>
    <n v="7764.79"/>
    <x v="696"/>
    <s v="N6J4KW931PJV0HZK7Y8B"/>
    <n v="0"/>
    <s v=""/>
    <x v="9"/>
  </r>
  <r>
    <n v="10707"/>
    <x v="9"/>
    <n v="67650"/>
    <n v="216"/>
    <x v="124"/>
    <n v="18"/>
    <n v="0"/>
    <n v="390.25"/>
    <n v="7024.5"/>
    <n v="7024.5"/>
    <x v="697"/>
    <s v="4VXGUP5ASXIVTMLBKDSM"/>
    <n v="0"/>
    <s v=""/>
    <x v="10"/>
  </r>
  <r>
    <n v="10708"/>
    <x v="17"/>
    <n v="7908"/>
    <n v="26"/>
    <x v="198"/>
    <n v="3"/>
    <n v="0"/>
    <n v="337.82"/>
    <n v="1013.46"/>
    <n v="1013.46"/>
    <x v="698"/>
    <s v="KE9O9JTAGGWEJJALOQ64"/>
    <n v="0"/>
    <s v=""/>
    <x v="7"/>
  </r>
  <r>
    <n v="10709"/>
    <x v="6"/>
    <n v="28186"/>
    <n v="378"/>
    <x v="343"/>
    <n v="8"/>
    <n v="0"/>
    <n v="907.87"/>
    <n v="7262.96"/>
    <n v="7262.96"/>
    <x v="699"/>
    <s v="8S1Z6VD8NLFO4KGNRK6C"/>
    <n v="0"/>
    <s v=""/>
    <x v="0"/>
  </r>
  <r>
    <n v="10710"/>
    <x v="11"/>
    <n v="81715"/>
    <n v="205"/>
    <x v="164"/>
    <n v="21"/>
    <n v="2"/>
    <n v="189.75"/>
    <n v="3984.75"/>
    <n v="3905.0549999999998"/>
    <x v="700"/>
    <s v="BGLHA2APVMLIZBM8O2NF"/>
    <n v="0"/>
    <s v=""/>
    <x v="8"/>
  </r>
  <r>
    <n v="10711"/>
    <x v="21"/>
    <n v="52496"/>
    <n v="124"/>
    <x v="107"/>
    <n v="14"/>
    <n v="2"/>
    <n v="182.89"/>
    <n v="2560.46"/>
    <n v="2509.2507999999998"/>
    <x v="701"/>
    <s v="SVHPEZUXX50RSXCFIWS3"/>
    <n v="0"/>
    <s v=""/>
    <x v="5"/>
  </r>
  <r>
    <n v="10712"/>
    <x v="16"/>
    <n v="86041"/>
    <n v="164"/>
    <x v="192"/>
    <n v="22"/>
    <n v="0"/>
    <n v="73.98"/>
    <n v="1627.5600000000002"/>
    <n v="1627.5600000000002"/>
    <x v="702"/>
    <s v="SYT658UF2HIWYJK4SV3G"/>
    <n v="0"/>
    <s v=""/>
    <x v="7"/>
  </r>
  <r>
    <n v="10713"/>
    <x v="8"/>
    <n v="28237"/>
    <n v="329"/>
    <x v="132"/>
    <n v="8"/>
    <n v="0"/>
    <n v="393.49"/>
    <n v="3147.92"/>
    <n v="3147.92"/>
    <x v="703"/>
    <s v="XHLQ6EAS66VCIZWNJ8QZ"/>
    <n v="0"/>
    <s v=""/>
    <x v="2"/>
  </r>
  <r>
    <n v="10714"/>
    <x v="14"/>
    <n v="41344"/>
    <n v="387"/>
    <x v="154"/>
    <n v="11"/>
    <n v="0"/>
    <n v="416.38"/>
    <n v="4580.18"/>
    <n v="4580.18"/>
    <x v="704"/>
    <s v="UNHVTDRBQ0PMRUH8FZUJ"/>
    <n v="0"/>
    <s v=""/>
    <x v="0"/>
  </r>
  <r>
    <n v="10715"/>
    <x v="1"/>
    <n v="20499"/>
    <n v="371"/>
    <x v="127"/>
    <n v="6"/>
    <n v="0"/>
    <n v="824.02"/>
    <n v="4944.12"/>
    <n v="4944.12"/>
    <x v="705"/>
    <s v="VBNKGJOH8MDG93T3VC0J"/>
    <n v="0"/>
    <s v=""/>
    <x v="1"/>
  </r>
  <r>
    <n v="10716"/>
    <x v="7"/>
    <n v="66457"/>
    <n v="422"/>
    <x v="237"/>
    <n v="17"/>
    <n v="0"/>
    <n v="502.89"/>
    <n v="8549.1299999999992"/>
    <n v="8549.1299999999992"/>
    <x v="706"/>
    <s v="G55PQ5FF39VGVYCTBDU3"/>
    <n v="0"/>
    <s v=""/>
    <x v="8"/>
  </r>
  <r>
    <n v="10717"/>
    <x v="9"/>
    <n v="17575"/>
    <n v="76"/>
    <x v="280"/>
    <n v="5"/>
    <n v="0"/>
    <n v="656.76"/>
    <n v="3283.8"/>
    <n v="3283.8"/>
    <x v="707"/>
    <s v="HDC6IRN4JMT05F5HUPE8"/>
    <n v="0"/>
    <s v=""/>
    <x v="2"/>
  </r>
  <r>
    <n v="10718"/>
    <x v="8"/>
    <n v="96448"/>
    <n v="417"/>
    <x v="344"/>
    <n v="25"/>
    <n v="0"/>
    <n v="433.78"/>
    <n v="10844.5"/>
    <n v="10844.5"/>
    <x v="708"/>
    <s v="5CH0D4GAKZ6FNZRTJ8DR"/>
    <n v="0"/>
    <s v=""/>
    <x v="8"/>
  </r>
  <r>
    <n v="10719"/>
    <x v="7"/>
    <n v="68631"/>
    <n v="424"/>
    <x v="203"/>
    <n v="18"/>
    <n v="2"/>
    <n v="858.82"/>
    <n v="15458.76"/>
    <n v="15149.584800000001"/>
    <x v="709"/>
    <s v="JN1FQJ7BGNGUSC1U54N6"/>
    <n v="0"/>
    <s v=""/>
    <x v="6"/>
  </r>
  <r>
    <n v="10720"/>
    <x v="7"/>
    <n v="61656"/>
    <n v="123"/>
    <x v="220"/>
    <n v="16"/>
    <n v="0"/>
    <n v="481.48"/>
    <n v="7703.68"/>
    <n v="7703.68"/>
    <x v="710"/>
    <s v="ZNNKHGDNBH0GQLPFLNK9"/>
    <n v="0"/>
    <s v=""/>
    <x v="5"/>
  </r>
  <r>
    <n v="10721"/>
    <x v="4"/>
    <n v="8680"/>
    <n v="275"/>
    <x v="38"/>
    <n v="3"/>
    <n v="1"/>
    <n v="50.14"/>
    <n v="150.42000000000002"/>
    <n v="148.91580000000002"/>
    <x v="711"/>
    <s v="3BQKVMQZD4QLHJZEU83T"/>
    <n v="0"/>
    <s v=""/>
    <x v="10"/>
  </r>
  <r>
    <n v="10722"/>
    <x v="11"/>
    <n v="56403"/>
    <n v="153"/>
    <x v="30"/>
    <n v="15"/>
    <n v="0"/>
    <n v="702.38"/>
    <n v="10535.7"/>
    <n v="10535.7"/>
    <x v="712"/>
    <s v="56FE1QBFKG2WVWBXZMTM"/>
    <n v="0"/>
    <s v=""/>
    <x v="5"/>
  </r>
  <r>
    <n v="10723"/>
    <x v="11"/>
    <n v="28982"/>
    <n v="302"/>
    <x v="266"/>
    <n v="8"/>
    <n v="0"/>
    <n v="611.59"/>
    <n v="4892.72"/>
    <n v="4892.72"/>
    <x v="713"/>
    <s v="XC9V91Q1QFHGAX5A6TWF"/>
    <n v="0"/>
    <s v=""/>
    <x v="7"/>
  </r>
  <r>
    <n v="10724"/>
    <x v="10"/>
    <n v="14096"/>
    <n v="186"/>
    <x v="235"/>
    <n v="4"/>
    <n v="0"/>
    <n v="820.83"/>
    <n v="3283.32"/>
    <n v="3283.32"/>
    <x v="714"/>
    <s v="SOOOLMNGUL96Z7U6ISPK"/>
    <n v="0"/>
    <s v=""/>
    <x v="1"/>
  </r>
  <r>
    <n v="10725"/>
    <x v="20"/>
    <n v="79582"/>
    <n v="203"/>
    <x v="115"/>
    <n v="21"/>
    <n v="2"/>
    <n v="599.54999999999995"/>
    <n v="12590.55"/>
    <n v="12338.739"/>
    <x v="715"/>
    <s v="T0KGLZ6NTTX744NL7NE2"/>
    <n v="0"/>
    <s v=""/>
    <x v="10"/>
  </r>
  <r>
    <n v="10726"/>
    <x v="16"/>
    <n v="60413"/>
    <n v="325"/>
    <x v="307"/>
    <n v="16"/>
    <n v="0"/>
    <n v="31.65"/>
    <n v="506.4"/>
    <n v="506.4"/>
    <x v="716"/>
    <s v="WU8AAPB3O06U5ZN48ZNG"/>
    <n v="0"/>
    <s v=""/>
    <x v="8"/>
  </r>
  <r>
    <n v="10727"/>
    <x v="3"/>
    <n v="42532"/>
    <n v="305"/>
    <x v="345"/>
    <n v="11"/>
    <n v="0"/>
    <n v="910.99"/>
    <n v="10020.89"/>
    <n v="10020.89"/>
    <x v="717"/>
    <s v="1SCYU26LB4AITX6C5B9V"/>
    <n v="0"/>
    <s v=""/>
    <x v="1"/>
  </r>
  <r>
    <n v="10728"/>
    <x v="5"/>
    <n v="12121"/>
    <n v="183"/>
    <x v="69"/>
    <n v="4"/>
    <n v="0"/>
    <n v="62.15"/>
    <n v="248.6"/>
    <n v="248.6"/>
    <x v="718"/>
    <s v="5SQCZ50GZOQLQV1WBGM5"/>
    <n v="0"/>
    <s v=""/>
    <x v="5"/>
  </r>
  <r>
    <n v="10729"/>
    <x v="12"/>
    <n v="96195"/>
    <n v="44"/>
    <x v="88"/>
    <n v="25"/>
    <n v="0"/>
    <n v="485.98"/>
    <n v="12149.5"/>
    <n v="12149.5"/>
    <x v="719"/>
    <s v="CVWCC1HR2OELAVZLMVX5"/>
    <n v="0"/>
    <s v=""/>
    <x v="4"/>
  </r>
  <r>
    <n v="10730"/>
    <x v="5"/>
    <n v="66476"/>
    <n v="139"/>
    <x v="346"/>
    <n v="17"/>
    <n v="0"/>
    <n v="21.42"/>
    <n v="364.14000000000004"/>
    <n v="364.14000000000004"/>
    <x v="720"/>
    <s v="CGJW224GUUMQ0SXT0N3J"/>
    <n v="0"/>
    <s v=""/>
    <x v="10"/>
  </r>
  <r>
    <n v="10731"/>
    <x v="18"/>
    <n v="69946"/>
    <n v="18"/>
    <x v="285"/>
    <n v="18"/>
    <n v="0"/>
    <n v="233.96"/>
    <n v="4211.28"/>
    <n v="4211.28"/>
    <x v="721"/>
    <s v="XZC0GZ2APLPZE0ECG9ZC"/>
    <n v="0"/>
    <s v=""/>
    <x v="9"/>
  </r>
  <r>
    <n v="10732"/>
    <x v="20"/>
    <n v="79014"/>
    <n v="193"/>
    <x v="177"/>
    <n v="21"/>
    <n v="0"/>
    <n v="605.30999999999995"/>
    <n v="12711.509999999998"/>
    <n v="12711.509999999998"/>
    <x v="722"/>
    <s v="7TRV931RL7TMFEG7VL22"/>
    <n v="0"/>
    <s v=""/>
    <x v="7"/>
  </r>
  <r>
    <n v="10733"/>
    <x v="12"/>
    <n v="32059"/>
    <n v="220"/>
    <x v="189"/>
    <n v="9"/>
    <n v="0"/>
    <n v="17.96"/>
    <n v="161.64000000000001"/>
    <n v="161.64000000000001"/>
    <x v="723"/>
    <s v="59WRMRIHJD36DP5K56V0"/>
    <n v="0"/>
    <s v=""/>
    <x v="9"/>
  </r>
  <r>
    <n v="10734"/>
    <x v="20"/>
    <n v="52450"/>
    <n v="355"/>
    <x v="347"/>
    <n v="14"/>
    <n v="0"/>
    <n v="591.67999999999995"/>
    <n v="8283.5199999999986"/>
    <n v="8283.5199999999986"/>
    <x v="724"/>
    <s v="3DWCZLY5KNXA52KV3NBJ"/>
    <n v="0"/>
    <s v=""/>
    <x v="8"/>
  </r>
  <r>
    <n v="10735"/>
    <x v="20"/>
    <n v="46971"/>
    <n v="296"/>
    <x v="348"/>
    <n v="12"/>
    <n v="0"/>
    <n v="313.54000000000002"/>
    <n v="3762.4800000000005"/>
    <n v="3762.4800000000005"/>
    <x v="725"/>
    <s v="1UPG1PAMQF61N1V0FM5K"/>
    <n v="0"/>
    <s v=""/>
    <x v="6"/>
  </r>
  <r>
    <n v="10736"/>
    <x v="17"/>
    <n v="61106"/>
    <n v="427"/>
    <x v="282"/>
    <n v="16"/>
    <n v="0"/>
    <n v="463.25"/>
    <n v="7412"/>
    <n v="7412"/>
    <x v="726"/>
    <s v="ZQ6W7MLP1JJH81J6WXVN"/>
    <n v="0"/>
    <s v=""/>
    <x v="6"/>
  </r>
  <r>
    <n v="10737"/>
    <x v="21"/>
    <n v="37062"/>
    <n v="196"/>
    <x v="199"/>
    <n v="10"/>
    <n v="0"/>
    <n v="82.28"/>
    <n v="822.8"/>
    <n v="822.8"/>
    <x v="727"/>
    <s v="U8Q9I1PUO05YZ23JJT3P"/>
    <n v="0"/>
    <s v=""/>
    <x v="10"/>
  </r>
  <r>
    <n v="10738"/>
    <x v="3"/>
    <n v="79738"/>
    <n v="47"/>
    <x v="11"/>
    <n v="21"/>
    <n v="2"/>
    <n v="471.33"/>
    <n v="9897.93"/>
    <n v="9699.9714000000004"/>
    <x v="728"/>
    <s v="OVMJE0BUIP9WS5HGNOLV"/>
    <n v="0"/>
    <s v=""/>
    <x v="0"/>
  </r>
  <r>
    <n v="10739"/>
    <x v="10"/>
    <n v="96846"/>
    <n v="217"/>
    <x v="339"/>
    <n v="25"/>
    <n v="1"/>
    <n v="9.65"/>
    <n v="241.25"/>
    <n v="238.83750000000001"/>
    <x v="729"/>
    <s v="DIEI8YGNC3SXL5C3P31D"/>
    <n v="0"/>
    <s v=""/>
    <x v="1"/>
  </r>
  <r>
    <n v="10740"/>
    <x v="4"/>
    <n v="23009"/>
    <n v="430"/>
    <x v="270"/>
    <n v="6"/>
    <n v="0"/>
    <n v="462.58"/>
    <n v="2775.48"/>
    <n v="2775.48"/>
    <x v="730"/>
    <s v="5BV26XL2W5IT2BD8061V"/>
    <n v="0"/>
    <s v=""/>
    <x v="3"/>
  </r>
  <r>
    <n v="10741"/>
    <x v="20"/>
    <n v="64342"/>
    <n v="259"/>
    <x v="90"/>
    <n v="17"/>
    <n v="0"/>
    <n v="674.36"/>
    <n v="11464.12"/>
    <n v="11464.12"/>
    <x v="731"/>
    <s v="6LHY6Z5DXKKHU77IG11U"/>
    <n v="0"/>
    <s v=""/>
    <x v="4"/>
  </r>
  <r>
    <n v="10742"/>
    <x v="22"/>
    <n v="29754"/>
    <n v="252"/>
    <x v="190"/>
    <n v="8"/>
    <n v="0"/>
    <n v="278.16000000000003"/>
    <n v="2225.2800000000002"/>
    <n v="2225.2800000000002"/>
    <x v="732"/>
    <s v="GYA3JUZUOXZITZQE30YG"/>
    <n v="0"/>
    <s v=""/>
    <x v="5"/>
  </r>
  <r>
    <n v="10743"/>
    <x v="8"/>
    <n v="12860"/>
    <n v="159"/>
    <x v="349"/>
    <n v="4"/>
    <n v="0"/>
    <n v="921.05"/>
    <n v="3684.2"/>
    <n v="3684.2"/>
    <x v="733"/>
    <s v="YKYC745QK4Z1LPM7UM45"/>
    <n v="0"/>
    <s v=""/>
    <x v="4"/>
  </r>
  <r>
    <n v="10744"/>
    <x v="9"/>
    <n v="52486"/>
    <n v="32"/>
    <x v="135"/>
    <n v="14"/>
    <n v="0"/>
    <n v="964.12"/>
    <n v="13497.68"/>
    <n v="13497.68"/>
    <x v="734"/>
    <s v="8MKZ17G3D13DVHDCRCQT"/>
    <n v="0"/>
    <s v=""/>
    <x v="6"/>
  </r>
  <r>
    <n v="10746"/>
    <x v="22"/>
    <n v="35893"/>
    <n v="328"/>
    <x v="350"/>
    <n v="10"/>
    <n v="0"/>
    <n v="968.78"/>
    <n v="9687.7999999999993"/>
    <n v="9687.7999999999993"/>
    <x v="735"/>
    <s v="72WNQ88V2AEBF4TJIUYD"/>
    <n v="0"/>
    <s v=""/>
    <x v="2"/>
  </r>
  <r>
    <n v="10747"/>
    <x v="3"/>
    <n v="78917"/>
    <n v="44"/>
    <x v="88"/>
    <n v="20"/>
    <n v="0"/>
    <n v="485.98"/>
    <n v="9719.6"/>
    <n v="9719.6"/>
    <x v="736"/>
    <s v="4N92PSGYF7T4FXQ3TH1U"/>
    <n v="0"/>
    <s v=""/>
    <x v="4"/>
  </r>
  <r>
    <n v="10748"/>
    <x v="3"/>
    <n v="43191"/>
    <n v="289"/>
    <x v="25"/>
    <n v="11"/>
    <n v="0"/>
    <n v="435.16"/>
    <n v="4786.76"/>
    <n v="4786.76"/>
    <x v="737"/>
    <s v="53EZQL4UTBYBQ2EMK0FS"/>
    <n v="0"/>
    <s v=""/>
    <x v="9"/>
  </r>
  <r>
    <n v="10749"/>
    <x v="13"/>
    <n v="14747"/>
    <n v="173"/>
    <x v="80"/>
    <n v="4"/>
    <n v="0"/>
    <n v="44.54"/>
    <n v="178.16"/>
    <n v="178.16"/>
    <x v="738"/>
    <s v="N2L7Z72FPDWIKYKV3Z7C"/>
    <n v="0"/>
    <s v=""/>
    <x v="1"/>
  </r>
  <r>
    <n v="10750"/>
    <x v="1"/>
    <n v="45972"/>
    <n v="217"/>
    <x v="339"/>
    <n v="12"/>
    <n v="2"/>
    <n v="9.65"/>
    <n v="115.80000000000001"/>
    <n v="113.48400000000001"/>
    <x v="739"/>
    <s v="LWVSPUBH8GL1EI0TSQD1"/>
    <n v="0"/>
    <s v=""/>
    <x v="1"/>
  </r>
  <r>
    <n v="10751"/>
    <x v="6"/>
    <n v="59541"/>
    <n v="283"/>
    <x v="258"/>
    <n v="16"/>
    <n v="0"/>
    <n v="11.88"/>
    <n v="190.08"/>
    <n v="190.08"/>
    <x v="740"/>
    <s v="3X1T54UQH08GT16PEACQ"/>
    <n v="0"/>
    <s v=""/>
    <x v="5"/>
  </r>
  <r>
    <n v="10752"/>
    <x v="1"/>
    <n v="76401"/>
    <n v="114"/>
    <x v="214"/>
    <n v="20"/>
    <n v="1"/>
    <n v="795.63"/>
    <n v="15912.6"/>
    <n v="15753.474"/>
    <x v="741"/>
    <s v="HWBG6GJ2B9TAPIYUZJPH"/>
    <n v="0"/>
    <s v=""/>
    <x v="1"/>
  </r>
  <r>
    <n v="10753"/>
    <x v="16"/>
    <n v="78588"/>
    <n v="75"/>
    <x v="161"/>
    <n v="20"/>
    <n v="0"/>
    <n v="418"/>
    <n v="8360"/>
    <n v="8360"/>
    <x v="742"/>
    <s v="RFDLLGU3DF0AFM1QCZNB"/>
    <n v="0"/>
    <s v=""/>
    <x v="1"/>
  </r>
  <r>
    <n v="10754"/>
    <x v="17"/>
    <n v="93764"/>
    <n v="327"/>
    <x v="125"/>
    <n v="24"/>
    <n v="1"/>
    <n v="71.430000000000007"/>
    <n v="1714.3200000000002"/>
    <n v="1697.1768000000002"/>
    <x v="743"/>
    <s v="5RE63J8VFRM98PGXVL0P"/>
    <n v="0"/>
    <s v=""/>
    <x v="3"/>
  </r>
  <r>
    <n v="10755"/>
    <x v="12"/>
    <n v="80185"/>
    <n v="303"/>
    <x v="150"/>
    <n v="21"/>
    <n v="0"/>
    <n v="726.13"/>
    <n v="15248.73"/>
    <n v="15248.73"/>
    <x v="744"/>
    <s v="YUS0AVW4MJ252MOZFHWL"/>
    <n v="0"/>
    <s v=""/>
    <x v="4"/>
  </r>
  <r>
    <n v="10756"/>
    <x v="0"/>
    <n v="39756"/>
    <n v="255"/>
    <x v="181"/>
    <n v="11"/>
    <n v="2"/>
    <n v="292.27999999999997"/>
    <n v="3215.08"/>
    <n v="3150.7783999999997"/>
    <x v="745"/>
    <s v="XNE07XKSHENLP7XL6TOB"/>
    <n v="0"/>
    <s v=""/>
    <x v="6"/>
  </r>
  <r>
    <n v="10757"/>
    <x v="1"/>
    <n v="68734"/>
    <n v="238"/>
    <x v="351"/>
    <n v="18"/>
    <n v="0"/>
    <n v="284.06"/>
    <n v="5113.08"/>
    <n v="5113.08"/>
    <x v="746"/>
    <s v="T7K353SYG333Q06EZ2YC"/>
    <n v="0"/>
    <s v=""/>
    <x v="2"/>
  </r>
  <r>
    <n v="10758"/>
    <x v="13"/>
    <n v="22417"/>
    <n v="36"/>
    <x v="352"/>
    <n v="6"/>
    <n v="1"/>
    <n v="692.57"/>
    <n v="4155.42"/>
    <n v="4113.8657999999996"/>
    <x v="747"/>
    <s v="55EKCFQD9O89H4GTX1TS"/>
    <n v="0"/>
    <s v=""/>
    <x v="0"/>
  </r>
  <r>
    <n v="10759"/>
    <x v="10"/>
    <n v="19597"/>
    <n v="240"/>
    <x v="45"/>
    <n v="5"/>
    <n v="0"/>
    <n v="708.59"/>
    <n v="3542.9500000000003"/>
    <n v="3542.9500000000003"/>
    <x v="748"/>
    <s v="1AJHZ6R76QQZFN16JTO1"/>
    <n v="0"/>
    <s v=""/>
    <x v="5"/>
  </r>
  <r>
    <n v="10760"/>
    <x v="5"/>
    <n v="98362"/>
    <n v="54"/>
    <x v="353"/>
    <n v="25"/>
    <n v="0"/>
    <n v="535.59"/>
    <n v="13389.75"/>
    <n v="13389.75"/>
    <x v="749"/>
    <s v="6FVU8WPL214KG3VU2D8Z"/>
    <n v="0"/>
    <s v=""/>
    <x v="0"/>
  </r>
  <r>
    <n v="10761"/>
    <x v="14"/>
    <n v="96835"/>
    <n v="361"/>
    <x v="246"/>
    <n v="25"/>
    <n v="2"/>
    <n v="364.51"/>
    <n v="9112.75"/>
    <n v="8930.494999999999"/>
    <x v="750"/>
    <s v="2YI91GEMD85Q9UVONQA1"/>
    <n v="0"/>
    <s v=""/>
    <x v="3"/>
  </r>
  <r>
    <n v="10762"/>
    <x v="19"/>
    <n v="55530"/>
    <n v="33"/>
    <x v="321"/>
    <n v="15"/>
    <n v="0"/>
    <n v="455.55"/>
    <n v="6833.25"/>
    <n v="6833.25"/>
    <x v="751"/>
    <s v="4PLFYK6BHGF1F4HDK6FB"/>
    <n v="0"/>
    <s v=""/>
    <x v="9"/>
  </r>
  <r>
    <n v="10763"/>
    <x v="19"/>
    <n v="10473"/>
    <n v="435"/>
    <x v="197"/>
    <n v="3"/>
    <n v="0"/>
    <n v="326.10000000000002"/>
    <n v="978.30000000000007"/>
    <n v="978.30000000000007"/>
    <x v="752"/>
    <s v="OTYT7906ENYYJX9WT3W8"/>
    <n v="0"/>
    <s v=""/>
    <x v="1"/>
  </r>
  <r>
    <n v="10764"/>
    <x v="13"/>
    <n v="60469"/>
    <n v="240"/>
    <x v="45"/>
    <n v="16"/>
    <n v="1"/>
    <n v="708.59"/>
    <n v="11337.44"/>
    <n v="11224.0656"/>
    <x v="753"/>
    <s v="WSPOUPDA2JVQNGVNMRA5"/>
    <n v="0"/>
    <s v=""/>
    <x v="5"/>
  </r>
  <r>
    <n v="10765"/>
    <x v="5"/>
    <n v="11770"/>
    <n v="187"/>
    <x v="354"/>
    <n v="3"/>
    <n v="0"/>
    <n v="413.83"/>
    <n v="1241.49"/>
    <n v="1241.49"/>
    <x v="754"/>
    <s v="2SH3V68HQ3I2NS185CJM"/>
    <n v="0"/>
    <s v=""/>
    <x v="6"/>
  </r>
  <r>
    <n v="10766"/>
    <x v="13"/>
    <n v="72241"/>
    <n v="383"/>
    <x v="136"/>
    <n v="19"/>
    <n v="0"/>
    <n v="99.69"/>
    <n v="1894.11"/>
    <n v="1894.11"/>
    <x v="755"/>
    <s v="B337WHD97BL24TZ8KZJ5"/>
    <n v="0"/>
    <s v=""/>
    <x v="3"/>
  </r>
  <r>
    <n v="10767"/>
    <x v="8"/>
    <n v="53982"/>
    <n v="397"/>
    <x v="355"/>
    <n v="14"/>
    <n v="0"/>
    <n v="208.16"/>
    <n v="2914.24"/>
    <n v="2914.24"/>
    <x v="756"/>
    <s v="BFCNZNUEHERJARPEVYOU"/>
    <n v="0"/>
    <s v=""/>
    <x v="10"/>
  </r>
  <r>
    <n v="10768"/>
    <x v="10"/>
    <n v="74546"/>
    <n v="426"/>
    <x v="251"/>
    <n v="19"/>
    <n v="0"/>
    <n v="835.75"/>
    <n v="15879.25"/>
    <n v="15879.25"/>
    <x v="757"/>
    <s v="JSW0JZ20KD0G1ZOQKXUI"/>
    <n v="0"/>
    <s v=""/>
    <x v="6"/>
  </r>
  <r>
    <n v="10769"/>
    <x v="4"/>
    <n v="93133"/>
    <n v="91"/>
    <x v="4"/>
    <n v="24"/>
    <n v="0"/>
    <n v="570.41999999999996"/>
    <n v="13690.079999999998"/>
    <n v="13690.079999999998"/>
    <x v="758"/>
    <s v="QWUJU29TO0UALSNFNGOS"/>
    <n v="0"/>
    <s v=""/>
    <x v="2"/>
  </r>
  <r>
    <n v="10770"/>
    <x v="17"/>
    <n v="58152"/>
    <n v="396"/>
    <x v="24"/>
    <n v="15"/>
    <n v="0"/>
    <n v="369.16"/>
    <n v="5537.4000000000005"/>
    <n v="5537.4000000000005"/>
    <x v="759"/>
    <s v="W1R29R1NB0UCDSV2GPXS"/>
    <n v="0"/>
    <s v=""/>
    <x v="2"/>
  </r>
  <r>
    <n v="10771"/>
    <x v="7"/>
    <n v="29396"/>
    <n v="227"/>
    <x v="356"/>
    <n v="8"/>
    <n v="0"/>
    <n v="554.69000000000005"/>
    <n v="4437.5200000000004"/>
    <n v="4437.5200000000004"/>
    <x v="760"/>
    <s v="VC56F70BXH6QGTV3HKB8"/>
    <n v="0"/>
    <s v=""/>
    <x v="8"/>
  </r>
  <r>
    <n v="10772"/>
    <x v="15"/>
    <n v="36596"/>
    <n v="30"/>
    <x v="326"/>
    <n v="10"/>
    <n v="0"/>
    <n v="67.89"/>
    <n v="678.9"/>
    <n v="678.9"/>
    <x v="761"/>
    <s v="D0ZY80SC6QQ071OLWTK0"/>
    <n v="0"/>
    <s v=""/>
    <x v="2"/>
  </r>
  <r>
    <n v="10773"/>
    <x v="20"/>
    <n v="98362"/>
    <n v="201"/>
    <x v="66"/>
    <n v="25"/>
    <n v="0"/>
    <n v="963.87"/>
    <n v="24096.75"/>
    <n v="24096.75"/>
    <x v="762"/>
    <s v="DJOMWZZYZ4MJ0IC67778"/>
    <n v="0"/>
    <s v=""/>
    <x v="1"/>
  </r>
  <r>
    <n v="10774"/>
    <x v="14"/>
    <n v="45622"/>
    <n v="446"/>
    <x v="357"/>
    <n v="12"/>
    <n v="0"/>
    <n v="490.45"/>
    <n v="5885.4"/>
    <n v="5885.4"/>
    <x v="763"/>
    <s v="RQFP9S6ILQR8UZGBCB0S"/>
    <n v="0"/>
    <s v=""/>
    <x v="4"/>
  </r>
  <r>
    <n v="10775"/>
    <x v="9"/>
    <n v="96074"/>
    <n v="316"/>
    <x v="358"/>
    <n v="25"/>
    <n v="0"/>
    <n v="659.39"/>
    <n v="16484.75"/>
    <n v="16484.75"/>
    <x v="764"/>
    <s v="6M4G7JCFOLCSCMT8WM7T"/>
    <n v="0"/>
    <s v=""/>
    <x v="7"/>
  </r>
  <r>
    <n v="10776"/>
    <x v="3"/>
    <n v="77685"/>
    <n v="24"/>
    <x v="359"/>
    <n v="20"/>
    <n v="0"/>
    <n v="89.03"/>
    <n v="1780.6"/>
    <n v="1780.6"/>
    <x v="765"/>
    <s v="EDVB5IVUVW6FKK3A928T"/>
    <n v="0"/>
    <s v=""/>
    <x v="6"/>
  </r>
  <r>
    <n v="10777"/>
    <x v="4"/>
    <n v="43543"/>
    <n v="446"/>
    <x v="357"/>
    <n v="12"/>
    <n v="1"/>
    <n v="490.45"/>
    <n v="5885.4"/>
    <n v="5826.5459999999994"/>
    <x v="766"/>
    <s v="W5EFHCN2FOTZXR89510G"/>
    <n v="0"/>
    <s v=""/>
    <x v="4"/>
  </r>
  <r>
    <n v="10778"/>
    <x v="19"/>
    <n v="75256"/>
    <n v="270"/>
    <x v="360"/>
    <n v="20"/>
    <n v="0"/>
    <n v="44.21"/>
    <n v="884.2"/>
    <n v="884.2"/>
    <x v="767"/>
    <s v="SP6DS1PXNKYZDH8HVO58"/>
    <n v="0"/>
    <s v=""/>
    <x v="2"/>
  </r>
  <r>
    <n v="10779"/>
    <x v="15"/>
    <n v="44885"/>
    <n v="117"/>
    <x v="253"/>
    <n v="12"/>
    <n v="0"/>
    <n v="68.63"/>
    <n v="823.56"/>
    <n v="823.56"/>
    <x v="768"/>
    <s v="F7CFMTV1318DI3F72PAY"/>
    <n v="0"/>
    <s v=""/>
    <x v="7"/>
  </r>
  <r>
    <n v="10780"/>
    <x v="5"/>
    <n v="43689"/>
    <n v="327"/>
    <x v="125"/>
    <n v="12"/>
    <n v="0"/>
    <n v="71.430000000000007"/>
    <n v="857.16000000000008"/>
    <n v="857.16000000000008"/>
    <x v="769"/>
    <s v="S4V0K90S9DU8SDIUX58U"/>
    <n v="0"/>
    <s v=""/>
    <x v="3"/>
  </r>
  <r>
    <n v="10781"/>
    <x v="5"/>
    <n v="80256"/>
    <n v="282"/>
    <x v="77"/>
    <n v="21"/>
    <n v="0"/>
    <n v="561.5"/>
    <n v="11791.5"/>
    <n v="11791.5"/>
    <x v="770"/>
    <s v="JIPMUES9TYVANN3GF2JU"/>
    <n v="0"/>
    <s v=""/>
    <x v="9"/>
  </r>
  <r>
    <n v="10782"/>
    <x v="10"/>
    <n v="98101"/>
    <n v="16"/>
    <x v="361"/>
    <n v="25"/>
    <n v="0"/>
    <n v="547.24"/>
    <n v="13681"/>
    <n v="13681"/>
    <x v="771"/>
    <s v="UOD4QQXC4K2389L6EPV7"/>
    <n v="0"/>
    <s v=""/>
    <x v="3"/>
  </r>
  <r>
    <n v="10783"/>
    <x v="3"/>
    <n v="96133"/>
    <n v="11"/>
    <x v="206"/>
    <n v="25"/>
    <n v="0"/>
    <n v="62.94"/>
    <n v="1573.5"/>
    <n v="1573.5"/>
    <x v="772"/>
    <s v="GEZY4QEDI2OZNPUBH4NV"/>
    <n v="0"/>
    <s v=""/>
    <x v="0"/>
  </r>
  <r>
    <n v="10784"/>
    <x v="14"/>
    <n v="50223"/>
    <n v="280"/>
    <x v="328"/>
    <n v="13"/>
    <n v="0"/>
    <n v="618.35"/>
    <n v="8038.55"/>
    <n v="8038.55"/>
    <x v="773"/>
    <s v="OES6FDHA0CONREAE6L0I"/>
    <n v="0"/>
    <s v=""/>
    <x v="8"/>
  </r>
  <r>
    <n v="10785"/>
    <x v="8"/>
    <n v="6935"/>
    <n v="308"/>
    <x v="122"/>
    <n v="2"/>
    <n v="2"/>
    <n v="881.2"/>
    <n v="1762.4"/>
    <n v="1727.152"/>
    <x v="774"/>
    <s v="MHD4LJQUWL8BKRZ6RPCW"/>
    <n v="0"/>
    <s v=""/>
    <x v="2"/>
  </r>
  <r>
    <n v="10786"/>
    <x v="20"/>
    <n v="92304"/>
    <n v="357"/>
    <x v="204"/>
    <n v="24"/>
    <n v="0"/>
    <n v="68.33"/>
    <n v="1639.92"/>
    <n v="1639.92"/>
    <x v="775"/>
    <s v="HQ0CVBKXAJMDY2XF1UUR"/>
    <n v="0"/>
    <s v=""/>
    <x v="3"/>
  </r>
  <r>
    <n v="10788"/>
    <x v="22"/>
    <n v="37055"/>
    <n v="346"/>
    <x v="147"/>
    <n v="10"/>
    <n v="0"/>
    <n v="171.91"/>
    <n v="1719.1"/>
    <n v="1719.1"/>
    <x v="776"/>
    <s v="L1LYMP1RPVH5NDYK0PO9"/>
    <n v="0"/>
    <s v=""/>
    <x v="10"/>
  </r>
  <r>
    <n v="10789"/>
    <x v="22"/>
    <n v="71025"/>
    <n v="53"/>
    <x v="211"/>
    <n v="18"/>
    <n v="0"/>
    <n v="926.27"/>
    <n v="16672.86"/>
    <n v="16672.86"/>
    <x v="777"/>
    <s v="VOYR3Y6295LLJIQUCJX8"/>
    <n v="0"/>
    <s v=""/>
    <x v="1"/>
  </r>
  <r>
    <n v="10790"/>
    <x v="2"/>
    <n v="7215"/>
    <n v="41"/>
    <x v="94"/>
    <n v="2"/>
    <n v="0"/>
    <n v="81.72"/>
    <n v="163.44"/>
    <n v="163.44"/>
    <x v="778"/>
    <s v="P06G7QSSRZJW7PDN7IQV"/>
    <n v="0"/>
    <s v=""/>
    <x v="4"/>
  </r>
  <r>
    <n v="10791"/>
    <x v="6"/>
    <n v="91132"/>
    <n v="189"/>
    <x v="133"/>
    <n v="24"/>
    <n v="0"/>
    <n v="763.02"/>
    <n v="18312.48"/>
    <n v="18312.48"/>
    <x v="779"/>
    <s v="FPWK4V8QN5R096NSBV8D"/>
    <n v="0"/>
    <s v=""/>
    <x v="8"/>
  </r>
  <r>
    <n v="10792"/>
    <x v="8"/>
    <n v="14645"/>
    <n v="161"/>
    <x v="26"/>
    <n v="4"/>
    <n v="0"/>
    <n v="646.11"/>
    <n v="2584.44"/>
    <n v="2584.44"/>
    <x v="780"/>
    <s v="I52PCSC7506DR9AAV3UK"/>
    <n v="0"/>
    <s v=""/>
    <x v="9"/>
  </r>
  <r>
    <n v="10793"/>
    <x v="3"/>
    <n v="60142"/>
    <n v="259"/>
    <x v="90"/>
    <n v="16"/>
    <n v="0"/>
    <n v="674.36"/>
    <n v="10789.76"/>
    <n v="10789.76"/>
    <x v="781"/>
    <s v="3TRVXJPVWNIIEXJTVR3V"/>
    <n v="0"/>
    <s v=""/>
    <x v="4"/>
  </r>
  <r>
    <n v="10794"/>
    <x v="11"/>
    <n v="97244"/>
    <n v="163"/>
    <x v="362"/>
    <n v="25"/>
    <n v="0"/>
    <n v="117.7"/>
    <n v="2942.5"/>
    <n v="2942.5"/>
    <x v="782"/>
    <s v="I5LNIXCHFSDS8ECATE9N"/>
    <n v="0"/>
    <s v=""/>
    <x v="2"/>
  </r>
  <r>
    <n v="10795"/>
    <x v="0"/>
    <n v="24934"/>
    <n v="70"/>
    <x v="259"/>
    <n v="7"/>
    <n v="0"/>
    <n v="631.84"/>
    <n v="4422.88"/>
    <n v="4422.88"/>
    <x v="783"/>
    <s v="8DNVCBRG0BRPJKO68FLC"/>
    <n v="0"/>
    <s v=""/>
    <x v="5"/>
  </r>
  <r>
    <n v="10796"/>
    <x v="1"/>
    <n v="8812"/>
    <n v="227"/>
    <x v="356"/>
    <n v="3"/>
    <n v="0"/>
    <n v="554.69000000000005"/>
    <n v="1664.0700000000002"/>
    <n v="1664.0700000000002"/>
    <x v="784"/>
    <s v="HV4Q6J7J1DT769RXS6LL"/>
    <n v="0"/>
    <s v=""/>
    <x v="8"/>
  </r>
  <r>
    <n v="10797"/>
    <x v="5"/>
    <n v="19282"/>
    <n v="270"/>
    <x v="360"/>
    <n v="5"/>
    <n v="0"/>
    <n v="44.21"/>
    <n v="221.05"/>
    <n v="221.05"/>
    <x v="785"/>
    <s v="EGM2OTN4LZNAZRIJ45SJ"/>
    <n v="0"/>
    <s v=""/>
    <x v="2"/>
  </r>
  <r>
    <n v="10798"/>
    <x v="0"/>
    <n v="51151"/>
    <n v="371"/>
    <x v="127"/>
    <n v="13"/>
    <n v="1"/>
    <n v="824.02"/>
    <n v="10712.26"/>
    <n v="10605.1374"/>
    <x v="786"/>
    <s v="ZYXHDBX9F90RB3EINIPJ"/>
    <n v="0"/>
    <s v=""/>
    <x v="1"/>
  </r>
  <r>
    <n v="10799"/>
    <x v="6"/>
    <n v="40716"/>
    <n v="298"/>
    <x v="126"/>
    <n v="11"/>
    <n v="0"/>
    <n v="957.38"/>
    <n v="10531.18"/>
    <n v="10531.18"/>
    <x v="787"/>
    <s v="FD6X7I9EN0T24EHOKBIQ"/>
    <n v="0"/>
    <s v=""/>
    <x v="5"/>
  </r>
  <r>
    <n v="10800"/>
    <x v="11"/>
    <n v="94489"/>
    <n v="139"/>
    <x v="346"/>
    <n v="24"/>
    <n v="0"/>
    <n v="21.42"/>
    <n v="514.08000000000004"/>
    <n v="514.08000000000004"/>
    <x v="788"/>
    <s v="5PNINO30HN2ZHJKRK5SN"/>
    <n v="0"/>
    <s v=""/>
    <x v="10"/>
  </r>
  <r>
    <n v="10801"/>
    <x v="14"/>
    <n v="80671"/>
    <n v="384"/>
    <x v="221"/>
    <n v="21"/>
    <n v="0"/>
    <n v="565.19000000000005"/>
    <n v="11868.990000000002"/>
    <n v="11868.990000000002"/>
    <x v="789"/>
    <s v="S86P7OXU367SK9NIEJT5"/>
    <n v="0"/>
    <s v=""/>
    <x v="9"/>
  </r>
  <r>
    <n v="10802"/>
    <x v="8"/>
    <n v="4371"/>
    <n v="70"/>
    <x v="259"/>
    <n v="2"/>
    <n v="0"/>
    <n v="631.84"/>
    <n v="1263.68"/>
    <n v="1263.68"/>
    <x v="790"/>
    <s v="6DR2MVWW05P20DHHTF05"/>
    <n v="0"/>
    <s v=""/>
    <x v="5"/>
  </r>
  <r>
    <n v="10803"/>
    <x v="19"/>
    <n v="48818"/>
    <n v="198"/>
    <x v="363"/>
    <n v="13"/>
    <n v="1"/>
    <n v="352.18"/>
    <n v="4578.34"/>
    <n v="4532.5565999999999"/>
    <x v="791"/>
    <s v="EGU6X9X95MZHHLUEMLS0"/>
    <n v="0"/>
    <s v=""/>
    <x v="10"/>
  </r>
  <r>
    <n v="10804"/>
    <x v="3"/>
    <n v="55354"/>
    <n v="229"/>
    <x v="81"/>
    <n v="15"/>
    <n v="2"/>
    <n v="579.83000000000004"/>
    <n v="8697.4500000000007"/>
    <n v="8523.5010000000002"/>
    <x v="792"/>
    <s v="21HQKW61K4TZ7RXXVPMZ"/>
    <n v="0"/>
    <s v=""/>
    <x v="0"/>
  </r>
  <r>
    <n v="10805"/>
    <x v="10"/>
    <n v="16577"/>
    <n v="442"/>
    <x v="284"/>
    <n v="5"/>
    <n v="0"/>
    <n v="729.04"/>
    <n v="3645.2"/>
    <n v="3645.2"/>
    <x v="793"/>
    <s v="UJQKJRM27U759BFCGDDQ"/>
    <n v="0"/>
    <s v=""/>
    <x v="2"/>
  </r>
  <r>
    <n v="10806"/>
    <x v="8"/>
    <n v="22945"/>
    <n v="254"/>
    <x v="65"/>
    <n v="6"/>
    <n v="0"/>
    <n v="777.8"/>
    <n v="4666.7999999999993"/>
    <n v="4666.7999999999993"/>
    <x v="794"/>
    <s v="KH5H9UXHRW6097HR504K"/>
    <n v="0"/>
    <s v=""/>
    <x v="10"/>
  </r>
  <r>
    <n v="10807"/>
    <x v="17"/>
    <n v="76799"/>
    <n v="365"/>
    <x v="364"/>
    <n v="20"/>
    <n v="0"/>
    <n v="126.27"/>
    <n v="2525.4"/>
    <n v="2525.4"/>
    <x v="795"/>
    <s v="DALUXGIKEB89FA2K29XO"/>
    <n v="0"/>
    <s v=""/>
    <x v="4"/>
  </r>
  <r>
    <n v="10808"/>
    <x v="14"/>
    <n v="32966"/>
    <n v="81"/>
    <x v="308"/>
    <n v="9"/>
    <n v="0"/>
    <n v="866.48"/>
    <n v="7798.32"/>
    <n v="7798.32"/>
    <x v="796"/>
    <s v="FX14Z4XLBC96967KNCDF"/>
    <n v="0"/>
    <s v=""/>
    <x v="3"/>
  </r>
  <r>
    <n v="10809"/>
    <x v="5"/>
    <n v="96449"/>
    <n v="11"/>
    <x v="206"/>
    <n v="25"/>
    <n v="0"/>
    <n v="62.94"/>
    <n v="1573.5"/>
    <n v="1573.5"/>
    <x v="797"/>
    <s v="CKXRUXF62R6VDXCJQYCK"/>
    <n v="0"/>
    <s v=""/>
    <x v="0"/>
  </r>
  <r>
    <n v="10810"/>
    <x v="0"/>
    <n v="2500"/>
    <n v="279"/>
    <x v="297"/>
    <n v="1"/>
    <n v="1"/>
    <n v="911.82"/>
    <n v="911.82"/>
    <n v="902.70180000000005"/>
    <x v="798"/>
    <s v="3ZZ263U0FXJ9N3D3C46I"/>
    <n v="0"/>
    <s v=""/>
    <x v="10"/>
  </r>
  <r>
    <n v="10811"/>
    <x v="12"/>
    <n v="94972"/>
    <n v="262"/>
    <x v="36"/>
    <n v="25"/>
    <n v="2"/>
    <n v="364.6"/>
    <n v="9115"/>
    <n v="8932.7000000000007"/>
    <x v="799"/>
    <s v="9K2BV8U0WD1VY9LYPOTK"/>
    <n v="0"/>
    <s v=""/>
    <x v="4"/>
  </r>
  <r>
    <n v="10812"/>
    <x v="3"/>
    <n v="92237"/>
    <n v="421"/>
    <x v="188"/>
    <n v="24"/>
    <n v="0"/>
    <n v="388.09"/>
    <n v="9314.16"/>
    <n v="9314.16"/>
    <x v="800"/>
    <s v="MUMMQUYGEU52JUEWRAU0"/>
    <n v="0"/>
    <s v=""/>
    <x v="2"/>
  </r>
  <r>
    <n v="10813"/>
    <x v="17"/>
    <n v="76291"/>
    <n v="371"/>
    <x v="127"/>
    <n v="20"/>
    <n v="0"/>
    <n v="824.02"/>
    <n v="16480.400000000001"/>
    <n v="16480.400000000001"/>
    <x v="801"/>
    <s v="JJIDOUS5NFDX8MQFP5EV"/>
    <n v="0"/>
    <s v=""/>
    <x v="1"/>
  </r>
  <r>
    <n v="10814"/>
    <x v="11"/>
    <n v="74667"/>
    <n v="365"/>
    <x v="364"/>
    <n v="19"/>
    <n v="1"/>
    <n v="126.27"/>
    <n v="2399.13"/>
    <n v="2375.1387"/>
    <x v="802"/>
    <s v="IJWSFF61XDYK63A48106"/>
    <n v="0"/>
    <s v=""/>
    <x v="4"/>
  </r>
  <r>
    <n v="10815"/>
    <x v="10"/>
    <n v="18107"/>
    <n v="225"/>
    <x v="209"/>
    <n v="5"/>
    <n v="0"/>
    <n v="103.72"/>
    <n v="518.6"/>
    <n v="518.6"/>
    <x v="803"/>
    <s v="QES4A7NG25G4F00LL8EL"/>
    <n v="0"/>
    <s v=""/>
    <x v="6"/>
  </r>
  <r>
    <n v="10816"/>
    <x v="18"/>
    <n v="97493"/>
    <n v="345"/>
    <x v="47"/>
    <n v="25"/>
    <n v="2"/>
    <n v="985.97"/>
    <n v="24649.25"/>
    <n v="24156.264999999999"/>
    <x v="804"/>
    <s v="P2ED2JGBG3DP8R54O57J"/>
    <n v="0"/>
    <s v=""/>
    <x v="5"/>
  </r>
  <r>
    <n v="10817"/>
    <x v="3"/>
    <n v="58156"/>
    <n v="22"/>
    <x v="139"/>
    <n v="15"/>
    <n v="0"/>
    <n v="278.95"/>
    <n v="4184.25"/>
    <n v="4184.25"/>
    <x v="805"/>
    <s v="V8IFR39INTLK71BDR8O7"/>
    <n v="0"/>
    <s v=""/>
    <x v="2"/>
  </r>
  <r>
    <n v="10818"/>
    <x v="17"/>
    <n v="59009"/>
    <n v="155"/>
    <x v="12"/>
    <n v="15"/>
    <n v="0"/>
    <n v="635.52"/>
    <n v="9532.7999999999993"/>
    <n v="9532.7999999999993"/>
    <x v="806"/>
    <s v="L23F68VHX372JTTWXAG6"/>
    <n v="0"/>
    <s v=""/>
    <x v="0"/>
  </r>
  <r>
    <n v="10819"/>
    <x v="8"/>
    <n v="53534"/>
    <n v="385"/>
    <x v="365"/>
    <n v="14"/>
    <n v="0"/>
    <n v="227.09"/>
    <n v="3179.26"/>
    <n v="3179.26"/>
    <x v="807"/>
    <s v="T9R41PTQWWJBFA5FZKUE"/>
    <n v="0"/>
    <s v=""/>
    <x v="9"/>
  </r>
  <r>
    <n v="10820"/>
    <x v="19"/>
    <n v="18225"/>
    <n v="282"/>
    <x v="77"/>
    <n v="5"/>
    <n v="1"/>
    <n v="561.5"/>
    <n v="2807.5"/>
    <n v="2779.4250000000002"/>
    <x v="808"/>
    <s v="QPEHO8IHTX80CRSBB5I1"/>
    <n v="0"/>
    <s v=""/>
    <x v="9"/>
  </r>
  <r>
    <n v="10821"/>
    <x v="9"/>
    <n v="71814"/>
    <n v="266"/>
    <x v="254"/>
    <n v="19"/>
    <n v="1"/>
    <n v="681.09"/>
    <n v="12940.710000000001"/>
    <n v="12811.302900000001"/>
    <x v="809"/>
    <s v="06NQ4JNGYPLSR3KCMCHB"/>
    <n v="0"/>
    <s v=""/>
    <x v="4"/>
  </r>
  <r>
    <n v="10822"/>
    <x v="12"/>
    <n v="16927"/>
    <n v="51"/>
    <x v="92"/>
    <n v="5"/>
    <n v="0"/>
    <n v="810.13"/>
    <n v="4050.65"/>
    <n v="4050.65"/>
    <x v="810"/>
    <s v="3ZBB2ID3OFBCAPJQRKOU"/>
    <n v="0"/>
    <s v=""/>
    <x v="7"/>
  </r>
  <r>
    <n v="10823"/>
    <x v="9"/>
    <n v="3522"/>
    <n v="374"/>
    <x v="75"/>
    <n v="1"/>
    <n v="0"/>
    <n v="493.84"/>
    <n v="493.84"/>
    <n v="493.84"/>
    <x v="811"/>
    <s v="V7M7LN8YOT1QIX7CF20A"/>
    <n v="0"/>
    <s v=""/>
    <x v="8"/>
  </r>
  <r>
    <n v="10824"/>
    <x v="21"/>
    <n v="85918"/>
    <n v="50"/>
    <x v="366"/>
    <n v="22"/>
    <n v="0"/>
    <n v="432.86"/>
    <n v="9522.92"/>
    <n v="9522.92"/>
    <x v="812"/>
    <s v="9AAFHE1MVSTG77RP3GU5"/>
    <n v="0"/>
    <s v=""/>
    <x v="4"/>
  </r>
  <r>
    <n v="10825"/>
    <x v="1"/>
    <n v="65779"/>
    <n v="208"/>
    <x v="293"/>
    <n v="17"/>
    <n v="0"/>
    <n v="87.33"/>
    <n v="1484.61"/>
    <n v="1484.61"/>
    <x v="813"/>
    <s v="ZMAMRSBECINJNLWBS496"/>
    <n v="0"/>
    <s v=""/>
    <x v="8"/>
  </r>
  <r>
    <n v="10826"/>
    <x v="9"/>
    <n v="14751"/>
    <n v="67"/>
    <x v="121"/>
    <n v="4"/>
    <n v="0"/>
    <n v="37.799999999999997"/>
    <n v="151.19999999999999"/>
    <n v="151.19999999999999"/>
    <x v="814"/>
    <s v="T089BPFNBL5579O0TPLP"/>
    <n v="0"/>
    <s v=""/>
    <x v="8"/>
  </r>
  <r>
    <n v="10827"/>
    <x v="5"/>
    <n v="75214"/>
    <n v="223"/>
    <x v="110"/>
    <n v="20"/>
    <n v="1"/>
    <n v="944.39"/>
    <n v="18887.8"/>
    <n v="18698.921999999999"/>
    <x v="815"/>
    <s v="J95XJLUDBBLYS6L1CF3V"/>
    <n v="0"/>
    <s v=""/>
    <x v="10"/>
  </r>
  <r>
    <n v="10828"/>
    <x v="3"/>
    <n v="1119"/>
    <n v="38"/>
    <x v="271"/>
    <n v="1"/>
    <n v="0"/>
    <n v="816.57"/>
    <n v="816.57"/>
    <n v="816.57"/>
    <x v="816"/>
    <s v="0WIDGC8AYENH4AR3CS3L"/>
    <n v="0"/>
    <s v=""/>
    <x v="2"/>
  </r>
  <r>
    <n v="10829"/>
    <x v="22"/>
    <n v="20689"/>
    <n v="377"/>
    <x v="367"/>
    <n v="6"/>
    <n v="0"/>
    <n v="750.78"/>
    <n v="4504.68"/>
    <n v="4504.68"/>
    <x v="817"/>
    <s v="ZAK7E33YHAITGIDNJ39M"/>
    <n v="0"/>
    <s v=""/>
    <x v="10"/>
  </r>
  <r>
    <n v="10830"/>
    <x v="13"/>
    <n v="87262"/>
    <n v="90"/>
    <x v="304"/>
    <n v="23"/>
    <n v="1"/>
    <n v="6.93"/>
    <n v="159.38999999999999"/>
    <n v="157.7961"/>
    <x v="818"/>
    <s v="DWXGOVTY0NZAH1MX6184"/>
    <n v="0"/>
    <s v=""/>
    <x v="0"/>
  </r>
  <r>
    <n v="10831"/>
    <x v="8"/>
    <n v="58404"/>
    <n v="207"/>
    <x v="268"/>
    <n v="15"/>
    <n v="0"/>
    <n v="142.68"/>
    <n v="2140.2000000000003"/>
    <n v="2140.2000000000003"/>
    <x v="819"/>
    <s v="H45NOREGSOTY6LDNQQ79"/>
    <n v="0"/>
    <s v=""/>
    <x v="9"/>
  </r>
  <r>
    <n v="10832"/>
    <x v="14"/>
    <n v="91152"/>
    <n v="75"/>
    <x v="161"/>
    <n v="24"/>
    <n v="0"/>
    <n v="418"/>
    <n v="10032"/>
    <n v="10032"/>
    <x v="820"/>
    <s v="HMJIYGQPD21IQWSSTZ3F"/>
    <n v="0"/>
    <s v=""/>
    <x v="1"/>
  </r>
  <r>
    <n v="10833"/>
    <x v="10"/>
    <n v="34540"/>
    <n v="425"/>
    <x v="187"/>
    <n v="9"/>
    <n v="2"/>
    <n v="567.89"/>
    <n v="5111.01"/>
    <n v="5008.7898000000005"/>
    <x v="821"/>
    <s v="7Y5CAF9AFA0UC0HL4PBN"/>
    <n v="0"/>
    <s v=""/>
    <x v="5"/>
  </r>
  <r>
    <n v="10834"/>
    <x v="16"/>
    <n v="49156"/>
    <n v="431"/>
    <x v="193"/>
    <n v="13"/>
    <n v="0"/>
    <n v="199.95"/>
    <n v="2599.35"/>
    <n v="2599.35"/>
    <x v="822"/>
    <s v="FMSGGPKVXR3UH9OD6O1H"/>
    <n v="0"/>
    <s v=""/>
    <x v="9"/>
  </r>
  <r>
    <n v="10835"/>
    <x v="1"/>
    <n v="61778"/>
    <n v="396"/>
    <x v="24"/>
    <n v="16"/>
    <n v="0"/>
    <n v="369.16"/>
    <n v="5906.56"/>
    <n v="5906.56"/>
    <x v="823"/>
    <s v="XS0NEVB6OASSSSCDWUPO"/>
    <n v="0"/>
    <s v=""/>
    <x v="2"/>
  </r>
  <r>
    <n v="10836"/>
    <x v="0"/>
    <n v="75885"/>
    <n v="213"/>
    <x v="111"/>
    <n v="20"/>
    <n v="0"/>
    <n v="705.89"/>
    <n v="14117.8"/>
    <n v="14117.8"/>
    <x v="824"/>
    <s v="IIW0VQS8Y195AHURS1U9"/>
    <n v="0"/>
    <s v=""/>
    <x v="9"/>
  </r>
  <r>
    <n v="10837"/>
    <x v="17"/>
    <n v="49284"/>
    <n v="270"/>
    <x v="360"/>
    <n v="13"/>
    <n v="0"/>
    <n v="44.21"/>
    <n v="574.73"/>
    <n v="574.73"/>
    <x v="825"/>
    <s v="9HB2OHCZ9UBT0F94NJ5I"/>
    <n v="0"/>
    <s v=""/>
    <x v="2"/>
  </r>
  <r>
    <n v="10838"/>
    <x v="21"/>
    <n v="40779"/>
    <n v="235"/>
    <x v="137"/>
    <n v="11"/>
    <n v="0"/>
    <n v="345.06"/>
    <n v="3795.66"/>
    <n v="3795.66"/>
    <x v="826"/>
    <s v="P8JMHAHM3SVFQ91LX69G"/>
    <n v="0"/>
    <s v=""/>
    <x v="2"/>
  </r>
  <r>
    <n v="10839"/>
    <x v="18"/>
    <n v="33647"/>
    <n v="290"/>
    <x v="368"/>
    <n v="9"/>
    <n v="0"/>
    <n v="388.03"/>
    <n v="3492.2699999999995"/>
    <n v="3492.2699999999995"/>
    <x v="827"/>
    <s v="O7YCA2LN4IOQRJ8SF76U"/>
    <n v="0"/>
    <s v=""/>
    <x v="10"/>
  </r>
  <r>
    <n v="10840"/>
    <x v="10"/>
    <n v="82749"/>
    <n v="55"/>
    <x v="264"/>
    <n v="21"/>
    <n v="0"/>
    <n v="66.180000000000007"/>
    <n v="1389.7800000000002"/>
    <n v="1389.7800000000002"/>
    <x v="828"/>
    <s v="51FEA67IPDV1O01K978W"/>
    <n v="0"/>
    <s v=""/>
    <x v="6"/>
  </r>
  <r>
    <n v="10841"/>
    <x v="5"/>
    <n v="15506"/>
    <n v="445"/>
    <x v="183"/>
    <n v="4"/>
    <n v="0"/>
    <n v="592.46"/>
    <n v="2369.84"/>
    <n v="2369.84"/>
    <x v="829"/>
    <s v="Z96OYPTTHY3MVI5IYZVD"/>
    <n v="0"/>
    <s v=""/>
    <x v="1"/>
  </r>
  <r>
    <n v="10842"/>
    <x v="11"/>
    <n v="66220"/>
    <n v="37"/>
    <x v="335"/>
    <n v="17"/>
    <n v="0"/>
    <n v="803.17"/>
    <n v="13653.89"/>
    <n v="13653.89"/>
    <x v="830"/>
    <s v="F5TP2I6750XXE6R8PBGD"/>
    <n v="0"/>
    <s v=""/>
    <x v="4"/>
  </r>
  <r>
    <n v="10843"/>
    <x v="9"/>
    <n v="39366"/>
    <n v="336"/>
    <x v="369"/>
    <n v="10"/>
    <n v="0"/>
    <n v="719.24"/>
    <n v="7192.4"/>
    <n v="7192.4"/>
    <x v="831"/>
    <s v="7ERESHW2B8CIUK4DZW7M"/>
    <n v="0"/>
    <s v=""/>
    <x v="3"/>
  </r>
  <r>
    <n v="10844"/>
    <x v="1"/>
    <n v="68526"/>
    <n v="226"/>
    <x v="370"/>
    <n v="18"/>
    <n v="0"/>
    <n v="920.87"/>
    <n v="16575.66"/>
    <n v="16575.66"/>
    <x v="832"/>
    <s v="BY6OHBD98NFZF7Q1AA0A"/>
    <n v="0"/>
    <s v=""/>
    <x v="9"/>
  </r>
  <r>
    <n v="10845"/>
    <x v="7"/>
    <n v="11003"/>
    <n v="232"/>
    <x v="317"/>
    <n v="3"/>
    <n v="0"/>
    <n v="33.94"/>
    <n v="101.82"/>
    <n v="101.82"/>
    <x v="833"/>
    <s v="URKEJMNVQF9R3WGLQA6I"/>
    <n v="0"/>
    <s v=""/>
    <x v="6"/>
  </r>
  <r>
    <n v="10846"/>
    <x v="8"/>
    <n v="97654"/>
    <n v="221"/>
    <x v="89"/>
    <n v="25"/>
    <n v="0"/>
    <n v="819"/>
    <n v="20475"/>
    <n v="20475"/>
    <x v="834"/>
    <s v="2KXIFCDBOL6CHH6L9YPQ"/>
    <n v="0"/>
    <s v=""/>
    <x v="6"/>
  </r>
  <r>
    <n v="10847"/>
    <x v="5"/>
    <n v="37114"/>
    <n v="242"/>
    <x v="87"/>
    <n v="10"/>
    <n v="0"/>
    <n v="3.26"/>
    <n v="32.599999999999994"/>
    <n v="32.599999999999994"/>
    <x v="835"/>
    <s v="I768CBAGKZUSCR7NW499"/>
    <n v="0"/>
    <s v=""/>
    <x v="0"/>
  </r>
  <r>
    <n v="10848"/>
    <x v="15"/>
    <n v="84234"/>
    <n v="346"/>
    <x v="147"/>
    <n v="22"/>
    <n v="0"/>
    <n v="171.91"/>
    <n v="3782.02"/>
    <n v="3782.02"/>
    <x v="836"/>
    <s v="1T2EME90GCGRFJCRA213"/>
    <n v="0"/>
    <s v=""/>
    <x v="10"/>
  </r>
  <r>
    <n v="10849"/>
    <x v="14"/>
    <n v="79137"/>
    <n v="391"/>
    <x v="371"/>
    <n v="21"/>
    <n v="0"/>
    <n v="650.9"/>
    <n v="13668.9"/>
    <n v="13668.9"/>
    <x v="837"/>
    <s v="4MBK4PZYDTFHTHD3TQW0"/>
    <n v="0"/>
    <s v=""/>
    <x v="10"/>
  </r>
  <r>
    <n v="10850"/>
    <x v="9"/>
    <n v="26200"/>
    <n v="177"/>
    <x v="54"/>
    <n v="7"/>
    <n v="2"/>
    <n v="691.67"/>
    <n v="4841.6899999999996"/>
    <n v="4744.8561999999993"/>
    <x v="838"/>
    <s v="4ND0X7UVL186PW7RUHPA"/>
    <n v="0"/>
    <s v=""/>
    <x v="6"/>
  </r>
  <r>
    <n v="10851"/>
    <x v="19"/>
    <n v="49416"/>
    <n v="205"/>
    <x v="164"/>
    <n v="13"/>
    <n v="0"/>
    <n v="189.75"/>
    <n v="2466.75"/>
    <n v="2466.75"/>
    <x v="839"/>
    <s v="2I1AL2YNGC52F0YYJ7H4"/>
    <n v="0"/>
    <s v=""/>
    <x v="8"/>
  </r>
  <r>
    <n v="10852"/>
    <x v="9"/>
    <n v="59033"/>
    <n v="115"/>
    <x v="239"/>
    <n v="15"/>
    <n v="0"/>
    <n v="450.46"/>
    <n v="6756.9"/>
    <n v="6756.9"/>
    <x v="840"/>
    <s v="SS7A4K6CZ87QE14BPB5V"/>
    <n v="0"/>
    <s v=""/>
    <x v="7"/>
  </r>
  <r>
    <n v="10853"/>
    <x v="8"/>
    <n v="96376"/>
    <n v="439"/>
    <x v="219"/>
    <n v="25"/>
    <n v="2"/>
    <n v="560.91"/>
    <n v="14022.75"/>
    <n v="13742.295"/>
    <x v="841"/>
    <s v="5O239W8SAA75ZAPUZHIS"/>
    <n v="0"/>
    <s v=""/>
    <x v="7"/>
  </r>
  <r>
    <n v="10854"/>
    <x v="21"/>
    <n v="22492"/>
    <n v="16"/>
    <x v="361"/>
    <n v="6"/>
    <n v="0"/>
    <n v="547.24"/>
    <n v="3283.44"/>
    <n v="3283.44"/>
    <x v="842"/>
    <s v="H4XB1YUMUVC9UM347UOX"/>
    <n v="0"/>
    <s v=""/>
    <x v="3"/>
  </r>
  <r>
    <n v="10855"/>
    <x v="6"/>
    <n v="22676"/>
    <n v="325"/>
    <x v="307"/>
    <n v="6"/>
    <n v="0"/>
    <n v="31.65"/>
    <n v="189.89999999999998"/>
    <n v="189.89999999999998"/>
    <x v="843"/>
    <s v="OYZLEREHPTM3WNK4R8XE"/>
    <n v="0"/>
    <s v=""/>
    <x v="8"/>
  </r>
  <r>
    <n v="10856"/>
    <x v="15"/>
    <n v="63744"/>
    <n v="333"/>
    <x v="91"/>
    <n v="17"/>
    <n v="0"/>
    <n v="202.36"/>
    <n v="3440.1200000000003"/>
    <n v="3440.1200000000003"/>
    <x v="844"/>
    <s v="GEVW4NMPSNTUST5YQM7F"/>
    <n v="0"/>
    <s v=""/>
    <x v="4"/>
  </r>
  <r>
    <n v="10857"/>
    <x v="1"/>
    <n v="849"/>
    <n v="148"/>
    <x v="101"/>
    <n v="1"/>
    <n v="0"/>
    <n v="285.55"/>
    <n v="285.55"/>
    <n v="285.55"/>
    <x v="845"/>
    <s v="41P5YYJZFLRJC7J4OA4S"/>
    <n v="0"/>
    <s v=""/>
    <x v="7"/>
  </r>
  <r>
    <n v="10858"/>
    <x v="9"/>
    <n v="61659"/>
    <n v="148"/>
    <x v="101"/>
    <n v="16"/>
    <n v="2"/>
    <n v="285.55"/>
    <n v="4568.8"/>
    <n v="4477.424"/>
    <x v="846"/>
    <s v="X6T83UF61LPZ1CC5Q6O3"/>
    <n v="0"/>
    <s v=""/>
    <x v="7"/>
  </r>
  <r>
    <n v="10859"/>
    <x v="22"/>
    <n v="88334"/>
    <n v="22"/>
    <x v="139"/>
    <n v="23"/>
    <n v="1"/>
    <n v="278.95"/>
    <n v="6415.8499999999995"/>
    <n v="6351.691499999999"/>
    <x v="847"/>
    <s v="C12BGLLT1C3MD7VWXU43"/>
    <n v="0"/>
    <s v=""/>
    <x v="2"/>
  </r>
  <r>
    <n v="10860"/>
    <x v="22"/>
    <n v="1826"/>
    <n v="375"/>
    <x v="372"/>
    <n v="1"/>
    <n v="0"/>
    <n v="831.75"/>
    <n v="831.75"/>
    <n v="831.75"/>
    <x v="848"/>
    <s v="E01JAV7YY3FP1K5RXN8T"/>
    <n v="0"/>
    <s v=""/>
    <x v="1"/>
  </r>
  <r>
    <n v="10861"/>
    <x v="17"/>
    <n v="46491"/>
    <n v="32"/>
    <x v="135"/>
    <n v="12"/>
    <n v="0"/>
    <n v="964.12"/>
    <n v="11569.44"/>
    <n v="11569.44"/>
    <x v="849"/>
    <s v="Z9MCO5H9TBKZWX10R5QE"/>
    <n v="0"/>
    <s v=""/>
    <x v="6"/>
  </r>
  <r>
    <n v="10862"/>
    <x v="14"/>
    <n v="75681"/>
    <n v="327"/>
    <x v="125"/>
    <n v="20"/>
    <n v="1"/>
    <n v="71.430000000000007"/>
    <n v="1428.6000000000001"/>
    <n v="1414.3140000000001"/>
    <x v="850"/>
    <s v="38NXBMQ4Z6VAGFQF7MPP"/>
    <n v="0"/>
    <s v=""/>
    <x v="3"/>
  </r>
  <r>
    <n v="10863"/>
    <x v="0"/>
    <n v="12278"/>
    <n v="157"/>
    <x v="373"/>
    <n v="4"/>
    <n v="0"/>
    <n v="141.08000000000001"/>
    <n v="564.32000000000005"/>
    <n v="564.32000000000005"/>
    <x v="851"/>
    <s v="4RUQ4M3Q5IHFIV0YFCIR"/>
    <n v="0"/>
    <s v=""/>
    <x v="7"/>
  </r>
  <r>
    <n v="10864"/>
    <x v="3"/>
    <n v="9187"/>
    <n v="374"/>
    <x v="75"/>
    <n v="3"/>
    <n v="0"/>
    <n v="493.84"/>
    <n v="1481.52"/>
    <n v="1481.52"/>
    <x v="852"/>
    <s v="T5POFIALKJ0O5YHS66ZM"/>
    <n v="0"/>
    <s v=""/>
    <x v="8"/>
  </r>
  <r>
    <n v="10865"/>
    <x v="3"/>
    <n v="42855"/>
    <n v="73"/>
    <x v="156"/>
    <n v="11"/>
    <n v="2"/>
    <n v="841.9"/>
    <n v="9260.9"/>
    <n v="9075.6819999999989"/>
    <x v="853"/>
    <s v="UODVYJQGR97YKBM51P4T"/>
    <n v="0"/>
    <s v=""/>
    <x v="7"/>
  </r>
  <r>
    <n v="10866"/>
    <x v="1"/>
    <n v="3821"/>
    <n v="187"/>
    <x v="354"/>
    <n v="1"/>
    <n v="2"/>
    <n v="413.83"/>
    <n v="413.83"/>
    <n v="405.55339999999995"/>
    <x v="854"/>
    <s v="LYHQCXJ685J5QZGBTHZK"/>
    <n v="0"/>
    <s v=""/>
    <x v="6"/>
  </r>
  <r>
    <n v="10867"/>
    <x v="8"/>
    <n v="57698"/>
    <n v="449"/>
    <x v="342"/>
    <n v="15"/>
    <n v="0"/>
    <n v="421.41"/>
    <n v="6321.1500000000005"/>
    <n v="6321.1500000000005"/>
    <x v="855"/>
    <s v="SATQLNUM5HVS98PW4LM7"/>
    <n v="0"/>
    <s v=""/>
    <x v="5"/>
  </r>
  <r>
    <n v="10868"/>
    <x v="16"/>
    <n v="27136"/>
    <n v="392"/>
    <x v="178"/>
    <n v="7"/>
    <n v="0"/>
    <n v="988.26"/>
    <n v="6917.82"/>
    <n v="6917.82"/>
    <x v="856"/>
    <s v="J3NSTB6T77590TONZR9O"/>
    <n v="0"/>
    <s v=""/>
    <x v="8"/>
  </r>
  <r>
    <n v="10869"/>
    <x v="3"/>
    <n v="12889"/>
    <n v="422"/>
    <x v="237"/>
    <n v="4"/>
    <n v="0"/>
    <n v="502.89"/>
    <n v="2011.56"/>
    <n v="2011.56"/>
    <x v="857"/>
    <s v="3NOCHQQFOVDCU866XRBO"/>
    <n v="0"/>
    <s v=""/>
    <x v="8"/>
  </r>
  <r>
    <n v="10870"/>
    <x v="8"/>
    <n v="40981"/>
    <n v="13"/>
    <x v="23"/>
    <n v="11"/>
    <n v="0"/>
    <n v="282.23"/>
    <n v="3104.53"/>
    <n v="3104.53"/>
    <x v="858"/>
    <s v="X9PJ9F194UCIRGGZGCKF"/>
    <n v="0"/>
    <s v=""/>
    <x v="7"/>
  </r>
  <r>
    <n v="10871"/>
    <x v="2"/>
    <n v="48210"/>
    <n v="75"/>
    <x v="161"/>
    <n v="13"/>
    <n v="0"/>
    <n v="418"/>
    <n v="5434"/>
    <n v="5434"/>
    <x v="859"/>
    <s v="JCRW5KIH20Y0Q5DYS8BP"/>
    <n v="0"/>
    <s v=""/>
    <x v="1"/>
  </r>
  <r>
    <n v="10872"/>
    <x v="3"/>
    <n v="17377"/>
    <n v="240"/>
    <x v="45"/>
    <n v="5"/>
    <n v="0"/>
    <n v="708.59"/>
    <n v="3542.9500000000003"/>
    <n v="3542.9500000000003"/>
    <x v="860"/>
    <s v="J01U3SQ6GEQ8EEXXN3UI"/>
    <n v="0"/>
    <s v=""/>
    <x v="5"/>
  </r>
  <r>
    <n v="10873"/>
    <x v="3"/>
    <n v="25363"/>
    <n v="318"/>
    <x v="130"/>
    <n v="7"/>
    <n v="1"/>
    <n v="57.26"/>
    <n v="400.82"/>
    <n v="396.81180000000001"/>
    <x v="861"/>
    <s v="2UDH1A20O48Q7ZBQ11RS"/>
    <n v="0"/>
    <s v=""/>
    <x v="9"/>
  </r>
  <r>
    <n v="10874"/>
    <x v="20"/>
    <n v="69545"/>
    <n v="330"/>
    <x v="374"/>
    <n v="18"/>
    <n v="0"/>
    <n v="187.91"/>
    <n v="3382.38"/>
    <n v="3382.38"/>
    <x v="862"/>
    <s v="LL7SBRG054H6EH6ND2IN"/>
    <n v="0"/>
    <s v=""/>
    <x v="9"/>
  </r>
  <r>
    <n v="10875"/>
    <x v="0"/>
    <n v="2720"/>
    <n v="290"/>
    <x v="368"/>
    <n v="1"/>
    <n v="0"/>
    <n v="388.03"/>
    <n v="388.03"/>
    <n v="388.03"/>
    <x v="863"/>
    <s v="S9HH6FL7L23QHH96OPIL"/>
    <n v="0"/>
    <s v=""/>
    <x v="10"/>
  </r>
  <r>
    <n v="10876"/>
    <x v="17"/>
    <n v="5594"/>
    <n v="229"/>
    <x v="81"/>
    <n v="2"/>
    <n v="0"/>
    <n v="579.83000000000004"/>
    <n v="1159.6600000000001"/>
    <n v="1159.6600000000001"/>
    <x v="864"/>
    <s v="I0RKTH53OZ843SBPB4CU"/>
    <n v="0"/>
    <s v=""/>
    <x v="0"/>
  </r>
  <r>
    <n v="10877"/>
    <x v="20"/>
    <n v="76321"/>
    <n v="168"/>
    <x v="151"/>
    <n v="20"/>
    <n v="0"/>
    <n v="707.41"/>
    <n v="14148.199999999999"/>
    <n v="14148.199999999999"/>
    <x v="865"/>
    <s v="J2EGW0XGOC02699QXDXF"/>
    <n v="0"/>
    <s v=""/>
    <x v="2"/>
  </r>
  <r>
    <n v="10878"/>
    <x v="13"/>
    <n v="33756"/>
    <n v="148"/>
    <x v="101"/>
    <n v="9"/>
    <n v="0"/>
    <n v="285.55"/>
    <n v="2569.9500000000003"/>
    <n v="2569.9500000000003"/>
    <x v="866"/>
    <s v="X3ULDOXHDK6Q6ZYD3XH8"/>
    <n v="0"/>
    <s v=""/>
    <x v="7"/>
  </r>
  <r>
    <n v="10879"/>
    <x v="16"/>
    <n v="74916"/>
    <n v="271"/>
    <x v="134"/>
    <n v="19"/>
    <n v="2"/>
    <n v="733.95"/>
    <n v="13945.050000000001"/>
    <n v="13666.149000000001"/>
    <x v="867"/>
    <s v="ZM82XI1YERFEQMZJUIBZ"/>
    <n v="0"/>
    <s v=""/>
    <x v="8"/>
  </r>
  <r>
    <n v="10880"/>
    <x v="9"/>
    <n v="66885"/>
    <n v="439"/>
    <x v="219"/>
    <n v="17"/>
    <n v="0"/>
    <n v="560.91"/>
    <n v="9535.4699999999993"/>
    <n v="9535.4699999999993"/>
    <x v="868"/>
    <s v="BSTBZABCTGF7GXGLJG5V"/>
    <n v="0"/>
    <s v=""/>
    <x v="7"/>
  </r>
  <r>
    <n v="10881"/>
    <x v="19"/>
    <n v="76397"/>
    <n v="277"/>
    <x v="207"/>
    <n v="20"/>
    <n v="1"/>
    <n v="554.96"/>
    <n v="11099.2"/>
    <n v="10988.208000000001"/>
    <x v="869"/>
    <s v="YTRBGCZT9E59NOUERY8Q"/>
    <n v="0"/>
    <s v=""/>
    <x v="0"/>
  </r>
  <r>
    <n v="10882"/>
    <x v="2"/>
    <n v="89739"/>
    <n v="329"/>
    <x v="132"/>
    <n v="23"/>
    <n v="0"/>
    <n v="393.49"/>
    <n v="9050.27"/>
    <n v="9050.27"/>
    <x v="870"/>
    <s v="LBZ79PIYA254GDY2ZJXC"/>
    <n v="0"/>
    <s v=""/>
    <x v="2"/>
  </r>
  <r>
    <n v="10883"/>
    <x v="16"/>
    <n v="20741"/>
    <n v="100"/>
    <x v="272"/>
    <n v="6"/>
    <n v="0"/>
    <n v="696.5"/>
    <n v="4179"/>
    <n v="4179"/>
    <x v="871"/>
    <s v="J1AXS9M6SHX4WDHR46NH"/>
    <n v="0"/>
    <s v=""/>
    <x v="0"/>
  </r>
  <r>
    <n v="10884"/>
    <x v="5"/>
    <n v="93248"/>
    <n v="200"/>
    <x v="64"/>
    <n v="24"/>
    <n v="0"/>
    <n v="111.29"/>
    <n v="2670.96"/>
    <n v="2670.96"/>
    <x v="872"/>
    <s v="YCZ56BVBRFAE31APAHGV"/>
    <n v="0"/>
    <s v=""/>
    <x v="8"/>
  </r>
  <r>
    <n v="10885"/>
    <x v="18"/>
    <n v="37847"/>
    <n v="337"/>
    <x v="375"/>
    <n v="10"/>
    <n v="0"/>
    <n v="835.37"/>
    <n v="8353.7000000000007"/>
    <n v="8353.7000000000007"/>
    <x v="873"/>
    <s v="IK8ZKZHBVCAVNLPASLXR"/>
    <n v="0"/>
    <s v=""/>
    <x v="6"/>
  </r>
  <r>
    <n v="10886"/>
    <x v="7"/>
    <n v="98131"/>
    <n v="93"/>
    <x v="10"/>
    <n v="25"/>
    <n v="1"/>
    <n v="8.11"/>
    <n v="202.75"/>
    <n v="200.7225"/>
    <x v="874"/>
    <s v="02MQSB72UP7L3GRR5MBD"/>
    <n v="0"/>
    <s v=""/>
    <x v="1"/>
  </r>
  <r>
    <n v="10887"/>
    <x v="4"/>
    <n v="93535"/>
    <n v="88"/>
    <x v="262"/>
    <n v="24"/>
    <n v="0"/>
    <n v="91.99"/>
    <n v="2207.7599999999998"/>
    <n v="2207.7599999999998"/>
    <x v="875"/>
    <s v="W20JFGKFHVI4WHIL8RNA"/>
    <n v="0"/>
    <s v=""/>
    <x v="3"/>
  </r>
  <r>
    <n v="10888"/>
    <x v="5"/>
    <n v="12049"/>
    <n v="409"/>
    <x v="227"/>
    <n v="4"/>
    <n v="0"/>
    <n v="23.52"/>
    <n v="94.08"/>
    <n v="94.08"/>
    <x v="876"/>
    <s v="1N29J5YJMZMDT40M7DVM"/>
    <n v="0"/>
    <s v=""/>
    <x v="7"/>
  </r>
  <r>
    <n v="10889"/>
    <x v="0"/>
    <n v="26481"/>
    <n v="107"/>
    <x v="146"/>
    <n v="7"/>
    <n v="0"/>
    <n v="74.150000000000006"/>
    <n v="519.05000000000007"/>
    <n v="519.05000000000007"/>
    <x v="877"/>
    <s v="CTPH7Y95XUN3SVFX9VBM"/>
    <n v="0"/>
    <s v=""/>
    <x v="10"/>
  </r>
  <r>
    <n v="10890"/>
    <x v="19"/>
    <n v="96794"/>
    <n v="64"/>
    <x v="159"/>
    <n v="25"/>
    <n v="0"/>
    <n v="165.22"/>
    <n v="4130.5"/>
    <n v="4130.5"/>
    <x v="878"/>
    <s v="UWVQ2DHZ1ESNLOUDSC6O"/>
    <n v="0"/>
    <s v=""/>
    <x v="2"/>
  </r>
  <r>
    <n v="10891"/>
    <x v="7"/>
    <n v="75037"/>
    <n v="65"/>
    <x v="313"/>
    <n v="19"/>
    <n v="0"/>
    <n v="221.1"/>
    <n v="4200.8999999999996"/>
    <n v="4200.8999999999996"/>
    <x v="879"/>
    <s v="P5ZA18LOXHK0RIXTQ4LR"/>
    <n v="0"/>
    <s v=""/>
    <x v="6"/>
  </r>
  <r>
    <n v="10892"/>
    <x v="5"/>
    <n v="86384"/>
    <n v="123"/>
    <x v="220"/>
    <n v="22"/>
    <n v="0"/>
    <n v="481.48"/>
    <n v="10592.560000000001"/>
    <n v="10592.560000000001"/>
    <x v="880"/>
    <s v="WFVF77KJGI4XI5QWG14W"/>
    <n v="0"/>
    <s v=""/>
    <x v="5"/>
  </r>
  <r>
    <n v="10893"/>
    <x v="19"/>
    <n v="51205"/>
    <n v="213"/>
    <x v="111"/>
    <n v="13"/>
    <n v="0"/>
    <n v="705.89"/>
    <n v="9176.57"/>
    <n v="9176.57"/>
    <x v="881"/>
    <s v="3W7NT6WK28LX7TQ4UU10"/>
    <n v="0"/>
    <s v=""/>
    <x v="9"/>
  </r>
  <r>
    <n v="10894"/>
    <x v="13"/>
    <n v="31821"/>
    <n v="367"/>
    <x v="277"/>
    <n v="9"/>
    <n v="0"/>
    <n v="638.28"/>
    <n v="5744.5199999999995"/>
    <n v="5744.5199999999995"/>
    <x v="882"/>
    <s v="HYF28D6XA2GUVSINRD1N"/>
    <n v="0"/>
    <s v=""/>
    <x v="8"/>
  </r>
  <r>
    <n v="10896"/>
    <x v="1"/>
    <n v="38584"/>
    <n v="118"/>
    <x v="117"/>
    <n v="10"/>
    <n v="0"/>
    <n v="65.959999999999994"/>
    <n v="659.59999999999991"/>
    <n v="659.59999999999991"/>
    <x v="883"/>
    <s v="R642C07G2G0C62OV2Y15"/>
    <n v="0"/>
    <s v=""/>
    <x v="0"/>
  </r>
  <r>
    <n v="10897"/>
    <x v="17"/>
    <n v="53943"/>
    <n v="333"/>
    <x v="91"/>
    <n v="14"/>
    <n v="0"/>
    <n v="202.36"/>
    <n v="2833.04"/>
    <n v="2833.04"/>
    <x v="884"/>
    <s v="OVCXQ6KV7S7XBM3FXYBS"/>
    <n v="0"/>
    <s v=""/>
    <x v="4"/>
  </r>
  <r>
    <n v="10898"/>
    <x v="15"/>
    <n v="30179"/>
    <n v="414"/>
    <x v="114"/>
    <n v="8"/>
    <n v="0"/>
    <n v="830.58"/>
    <n v="6644.64"/>
    <n v="6644.64"/>
    <x v="885"/>
    <s v="IR3KYJ9WIMRKI3BS5LTN"/>
    <n v="0"/>
    <s v=""/>
    <x v="4"/>
  </r>
  <r>
    <n v="10899"/>
    <x v="19"/>
    <n v="25671"/>
    <n v="154"/>
    <x v="287"/>
    <n v="7"/>
    <n v="0"/>
    <n v="24.756"/>
    <n v="173.292"/>
    <n v="173.292"/>
    <x v="886"/>
    <s v="VNSEUFLG5ZPCT549DRNB"/>
    <n v="0"/>
    <s v=""/>
    <x v="5"/>
  </r>
  <r>
    <n v="10900"/>
    <x v="11"/>
    <n v="7182"/>
    <n v="45"/>
    <x v="20"/>
    <n v="2"/>
    <n v="0"/>
    <n v="795.32399999999996"/>
    <n v="1590.6479999999999"/>
    <n v="1590.6479999999999"/>
    <x v="887"/>
    <s v="P6FDTJSNRDH5QN3B543N"/>
    <n v="0"/>
    <s v=""/>
    <x v="5"/>
  </r>
  <r>
    <n v="10901"/>
    <x v="21"/>
    <n v="39957"/>
    <n v="225"/>
    <x v="209"/>
    <n v="11"/>
    <n v="0"/>
    <n v="103.72"/>
    <n v="1140.92"/>
    <n v="1140.92"/>
    <x v="888"/>
    <s v="CN27PX7IRU6BM6HC11WS"/>
    <n v="0"/>
    <s v=""/>
    <x v="6"/>
  </r>
  <r>
    <n v="10902"/>
    <x v="2"/>
    <n v="9978"/>
    <n v="303"/>
    <x v="150"/>
    <n v="3"/>
    <n v="1"/>
    <n v="726.13"/>
    <n v="2178.39"/>
    <n v="2156.6061"/>
    <x v="889"/>
    <s v="DM873I0Y8NJNJCJD53LL"/>
    <n v="0"/>
    <s v=""/>
    <x v="4"/>
  </r>
  <r>
    <n v="10903"/>
    <x v="10"/>
    <n v="71346"/>
    <n v="377"/>
    <x v="367"/>
    <n v="19"/>
    <n v="0"/>
    <n v="750.78"/>
    <n v="14264.82"/>
    <n v="14264.82"/>
    <x v="890"/>
    <s v="0JBT3GMY327VLY1T0MF6"/>
    <n v="0"/>
    <s v=""/>
    <x v="10"/>
  </r>
  <r>
    <n v="10904"/>
    <x v="4"/>
    <n v="38157"/>
    <n v="378"/>
    <x v="343"/>
    <n v="10"/>
    <n v="0"/>
    <n v="907.87"/>
    <n v="9078.7000000000007"/>
    <n v="9078.7000000000007"/>
    <x v="891"/>
    <s v="J6NO2TXYWXA7PD2XDZ1D"/>
    <n v="0"/>
    <s v=""/>
    <x v="0"/>
  </r>
  <r>
    <n v="10905"/>
    <x v="1"/>
    <n v="76750"/>
    <n v="103"/>
    <x v="329"/>
    <n v="20"/>
    <n v="0"/>
    <n v="727.53"/>
    <n v="14550.599999999999"/>
    <n v="14550.599999999999"/>
    <x v="892"/>
    <s v="4KBSXEHJ5H6EJHCN51MO"/>
    <n v="0"/>
    <s v=""/>
    <x v="4"/>
  </r>
  <r>
    <n v="10906"/>
    <x v="15"/>
    <n v="32039"/>
    <n v="417"/>
    <x v="344"/>
    <n v="9"/>
    <n v="0"/>
    <n v="433.78"/>
    <n v="3904.0199999999995"/>
    <n v="3904.0199999999995"/>
    <x v="893"/>
    <s v="75WOWLYWMNDSLFLBW5FG"/>
    <n v="0"/>
    <s v=""/>
    <x v="8"/>
  </r>
  <r>
    <n v="10907"/>
    <x v="16"/>
    <n v="33671"/>
    <n v="249"/>
    <x v="376"/>
    <n v="9"/>
    <n v="0"/>
    <n v="766.2"/>
    <n v="6895.8"/>
    <n v="6895.8"/>
    <x v="894"/>
    <s v="QG4S6WQ98YEPZWFE41SJ"/>
    <n v="0"/>
    <s v=""/>
    <x v="9"/>
  </r>
  <r>
    <n v="10908"/>
    <x v="10"/>
    <n v="26832"/>
    <n v="109"/>
    <x v="34"/>
    <n v="7"/>
    <n v="0"/>
    <n v="493.79"/>
    <n v="3456.53"/>
    <n v="3456.53"/>
    <x v="895"/>
    <s v="IUSMY2QB8V78LGPSVQP7"/>
    <n v="0"/>
    <s v=""/>
    <x v="10"/>
  </r>
  <r>
    <n v="10909"/>
    <x v="17"/>
    <n v="19772"/>
    <n v="178"/>
    <x v="112"/>
    <n v="6"/>
    <n v="0"/>
    <n v="523.62"/>
    <n v="3141.7200000000003"/>
    <n v="3141.7200000000003"/>
    <x v="896"/>
    <s v="EPY3LI6XS4MWR8LB68UZ"/>
    <n v="0"/>
    <s v=""/>
    <x v="9"/>
  </r>
  <r>
    <n v="10910"/>
    <x v="18"/>
    <n v="17082"/>
    <n v="97"/>
    <x v="153"/>
    <n v="5"/>
    <n v="0"/>
    <n v="247.79"/>
    <n v="1238.95"/>
    <n v="1238.95"/>
    <x v="897"/>
    <s v="Z27GEGQL8B3BZ35UICJK"/>
    <n v="0"/>
    <s v=""/>
    <x v="5"/>
  </r>
  <r>
    <n v="10911"/>
    <x v="12"/>
    <n v="86183"/>
    <n v="166"/>
    <x v="377"/>
    <n v="22"/>
    <n v="0"/>
    <n v="232.84"/>
    <n v="5122.4800000000005"/>
    <n v="5122.4800000000005"/>
    <x v="898"/>
    <s v="GRKCT83HPHV8PFMRM72F"/>
    <n v="0"/>
    <s v=""/>
    <x v="8"/>
  </r>
  <r>
    <n v="10912"/>
    <x v="14"/>
    <n v="65852"/>
    <n v="1"/>
    <x v="196"/>
    <n v="17"/>
    <n v="0"/>
    <n v="742.98"/>
    <n v="12630.66"/>
    <n v="12630.66"/>
    <x v="899"/>
    <s v="KSJKR4GHNVAFJJAN4K7N"/>
    <n v="0"/>
    <s v=""/>
    <x v="6"/>
  </r>
  <r>
    <n v="10913"/>
    <x v="3"/>
    <n v="85503"/>
    <n v="330"/>
    <x v="374"/>
    <n v="22"/>
    <n v="0"/>
    <n v="187.91"/>
    <n v="4134.0199999999995"/>
    <n v="4134.0199999999995"/>
    <x v="900"/>
    <s v="JT83AOI3V4H53WY0R14N"/>
    <n v="0"/>
    <s v=""/>
    <x v="9"/>
  </r>
  <r>
    <n v="10914"/>
    <x v="10"/>
    <n v="21450"/>
    <n v="35"/>
    <x v="163"/>
    <n v="6"/>
    <n v="0"/>
    <n v="157.22999999999999"/>
    <n v="943.37999999999988"/>
    <n v="943.37999999999988"/>
    <x v="901"/>
    <s v="1MKT6VC3IMUS70ZAHHFY"/>
    <n v="0"/>
    <s v=""/>
    <x v="2"/>
  </r>
  <r>
    <n v="10915"/>
    <x v="5"/>
    <n v="24189"/>
    <n v="99"/>
    <x v="234"/>
    <n v="7"/>
    <n v="0"/>
    <n v="274.87"/>
    <n v="1924.0900000000001"/>
    <n v="1924.0900000000001"/>
    <x v="902"/>
    <s v="SQS9GNBMCJ304H6NA3S6"/>
    <n v="0"/>
    <s v=""/>
    <x v="8"/>
  </r>
  <r>
    <n v="10916"/>
    <x v="2"/>
    <n v="55511"/>
    <n v="155"/>
    <x v="12"/>
    <n v="15"/>
    <n v="0"/>
    <n v="635.52"/>
    <n v="9532.7999999999993"/>
    <n v="9532.7999999999993"/>
    <x v="903"/>
    <s v="DIMCVVYPAJOOM9VSJQ80"/>
    <n v="0"/>
    <s v=""/>
    <x v="0"/>
  </r>
  <r>
    <n v="10917"/>
    <x v="5"/>
    <n v="54941"/>
    <n v="227"/>
    <x v="356"/>
    <n v="14"/>
    <n v="0"/>
    <n v="554.69000000000005"/>
    <n v="7765.6600000000008"/>
    <n v="7765.6600000000008"/>
    <x v="904"/>
    <s v="53RS3JSN7EMREE85XKRC"/>
    <n v="0"/>
    <s v=""/>
    <x v="8"/>
  </r>
  <r>
    <n v="10918"/>
    <x v="2"/>
    <n v="17790"/>
    <n v="409"/>
    <x v="227"/>
    <n v="5"/>
    <n v="2"/>
    <n v="23.52"/>
    <n v="117.6"/>
    <n v="115.24799999999999"/>
    <x v="905"/>
    <s v="2ZEBH8BVQCJ5I7EVKSC6"/>
    <n v="0"/>
    <s v=""/>
    <x v="7"/>
  </r>
  <r>
    <n v="10919"/>
    <x v="14"/>
    <n v="70100"/>
    <n v="38"/>
    <x v="271"/>
    <n v="18"/>
    <n v="0"/>
    <n v="816.57"/>
    <n v="14698.26"/>
    <n v="14698.26"/>
    <x v="906"/>
    <s v="251X8UMMM6GNK24CHLAH"/>
    <n v="0"/>
    <s v=""/>
    <x v="2"/>
  </r>
  <r>
    <n v="10921"/>
    <x v="21"/>
    <n v="9045"/>
    <n v="100"/>
    <x v="272"/>
    <n v="3"/>
    <n v="0"/>
    <n v="696.5"/>
    <n v="2089.5"/>
    <n v="2089.5"/>
    <x v="907"/>
    <s v="463HX4AI371OAL3YACNT"/>
    <n v="0"/>
    <s v=""/>
    <x v="0"/>
  </r>
  <r>
    <n v="10922"/>
    <x v="20"/>
    <n v="45650"/>
    <n v="40"/>
    <x v="378"/>
    <n v="12"/>
    <n v="0"/>
    <n v="89.37"/>
    <n v="1072.44"/>
    <n v="1072.44"/>
    <x v="908"/>
    <s v="9F1GQ2AZ2CXSKCVZ4Y2J"/>
    <n v="0"/>
    <s v=""/>
    <x v="1"/>
  </r>
  <r>
    <n v="10923"/>
    <x v="6"/>
    <n v="656"/>
    <n v="286"/>
    <x v="295"/>
    <n v="1"/>
    <n v="0"/>
    <n v="404.89"/>
    <n v="404.89"/>
    <n v="404.89"/>
    <x v="909"/>
    <s v="9JEHKEPE3WQVVVQ1172Z"/>
    <n v="0"/>
    <s v=""/>
    <x v="3"/>
  </r>
  <r>
    <n v="10924"/>
    <x v="2"/>
    <n v="14855"/>
    <n v="358"/>
    <x v="322"/>
    <n v="4"/>
    <n v="0"/>
    <n v="847.11"/>
    <n v="3388.44"/>
    <n v="3388.44"/>
    <x v="910"/>
    <s v="0V4WP98Z6EL9L0VNY6OL"/>
    <n v="0"/>
    <s v=""/>
    <x v="0"/>
  </r>
  <r>
    <n v="10925"/>
    <x v="9"/>
    <n v="64704"/>
    <n v="400"/>
    <x v="379"/>
    <n v="17"/>
    <n v="0"/>
    <n v="181.49"/>
    <n v="3085.33"/>
    <n v="3085.33"/>
    <x v="911"/>
    <s v="ZF7WOG4Y3R0J88OALU4H"/>
    <n v="0"/>
    <s v=""/>
    <x v="10"/>
  </r>
  <r>
    <n v="10926"/>
    <x v="4"/>
    <n v="60586"/>
    <n v="405"/>
    <x v="261"/>
    <n v="16"/>
    <n v="0"/>
    <n v="4.17"/>
    <n v="66.72"/>
    <n v="66.72"/>
    <x v="912"/>
    <s v="XI4L9VVE20DEX1FX01S3"/>
    <n v="0"/>
    <s v=""/>
    <x v="7"/>
  </r>
  <r>
    <n v="10927"/>
    <x v="2"/>
    <n v="64932"/>
    <n v="28"/>
    <x v="340"/>
    <n v="17"/>
    <n v="0"/>
    <n v="123.15"/>
    <n v="2093.5500000000002"/>
    <n v="2093.5500000000002"/>
    <x v="913"/>
    <s v="3NLQDR6CDCK362W2AEL9"/>
    <n v="0"/>
    <s v=""/>
    <x v="0"/>
  </r>
  <r>
    <n v="10928"/>
    <x v="0"/>
    <n v="92301"/>
    <n v="403"/>
    <x v="298"/>
    <n v="24"/>
    <n v="0"/>
    <n v="681.89"/>
    <n v="16365.36"/>
    <n v="16365.36"/>
    <x v="914"/>
    <s v="0QM4A78DLTBDETVJVW3O"/>
    <n v="0"/>
    <s v=""/>
    <x v="8"/>
  </r>
  <r>
    <n v="10929"/>
    <x v="4"/>
    <n v="33286"/>
    <n v="307"/>
    <x v="169"/>
    <n v="9"/>
    <n v="0"/>
    <n v="502.25"/>
    <n v="4520.25"/>
    <n v="4520.25"/>
    <x v="915"/>
    <s v="OOTBRYJUPM7TH2WYL2JX"/>
    <n v="0"/>
    <s v=""/>
    <x v="10"/>
  </r>
  <r>
    <n v="10930"/>
    <x v="1"/>
    <n v="62896"/>
    <n v="173"/>
    <x v="80"/>
    <n v="16"/>
    <n v="2"/>
    <n v="44.54"/>
    <n v="712.64"/>
    <n v="698.38720000000001"/>
    <x v="916"/>
    <s v="RJ8PS81IFIHLHB2STJ8P"/>
    <n v="0"/>
    <s v=""/>
    <x v="1"/>
  </r>
  <r>
    <n v="10931"/>
    <x v="21"/>
    <n v="50411"/>
    <n v="348"/>
    <x v="380"/>
    <n v="13"/>
    <n v="2"/>
    <n v="553.67999999999995"/>
    <n v="7197.8399999999992"/>
    <n v="7053.8831999999993"/>
    <x v="917"/>
    <s v="W64KWRYK9UKQ1W4KLYQH"/>
    <n v="0"/>
    <s v=""/>
    <x v="9"/>
  </r>
  <r>
    <n v="10932"/>
    <x v="18"/>
    <n v="46142"/>
    <n v="206"/>
    <x v="381"/>
    <n v="12"/>
    <n v="0"/>
    <n v="7.75"/>
    <n v="93"/>
    <n v="93"/>
    <x v="918"/>
    <s v="94P8ZQU6SJB8HVC45VG2"/>
    <n v="0"/>
    <s v=""/>
    <x v="6"/>
  </r>
  <r>
    <n v="10933"/>
    <x v="18"/>
    <n v="8086"/>
    <n v="446"/>
    <x v="357"/>
    <n v="3"/>
    <n v="0"/>
    <n v="490.45"/>
    <n v="1471.35"/>
    <n v="1471.35"/>
    <x v="919"/>
    <s v="6NXUFEX88KI76M2EBW14"/>
    <n v="0"/>
    <s v=""/>
    <x v="4"/>
  </r>
  <r>
    <n v="10934"/>
    <x v="18"/>
    <n v="67734"/>
    <n v="227"/>
    <x v="356"/>
    <n v="18"/>
    <n v="0"/>
    <n v="554.69000000000005"/>
    <n v="9984.4200000000019"/>
    <n v="9984.4200000000019"/>
    <x v="920"/>
    <s v="GA9IK1SGF29FD3GRDJBX"/>
    <n v="0"/>
    <s v=""/>
    <x v="8"/>
  </r>
  <r>
    <n v="10935"/>
    <x v="22"/>
    <n v="26928"/>
    <n v="215"/>
    <x v="323"/>
    <n v="7"/>
    <n v="0"/>
    <n v="901.15"/>
    <n v="6308.05"/>
    <n v="6308.05"/>
    <x v="921"/>
    <s v="JYS0B99PTYFYJPDOCVD4"/>
    <n v="0"/>
    <s v=""/>
    <x v="4"/>
  </r>
  <r>
    <n v="10936"/>
    <x v="7"/>
    <n v="66419"/>
    <n v="426"/>
    <x v="251"/>
    <n v="17"/>
    <n v="2"/>
    <n v="835.75"/>
    <n v="14207.75"/>
    <n v="13923.594999999999"/>
    <x v="922"/>
    <s v="SH8SSIMNYDP7GWCGH8RJ"/>
    <n v="0"/>
    <s v=""/>
    <x v="6"/>
  </r>
  <r>
    <n v="10937"/>
    <x v="2"/>
    <n v="18394"/>
    <n v="404"/>
    <x v="184"/>
    <n v="5"/>
    <n v="2"/>
    <n v="65.02"/>
    <n v="325.09999999999997"/>
    <n v="318.59799999999996"/>
    <x v="923"/>
    <s v="M4UHUE330OXS5RGK8JRM"/>
    <n v="0"/>
    <s v=""/>
    <x v="10"/>
  </r>
  <r>
    <n v="10938"/>
    <x v="22"/>
    <n v="81343"/>
    <n v="174"/>
    <x v="108"/>
    <n v="21"/>
    <n v="0"/>
    <n v="615.04"/>
    <n v="12915.84"/>
    <n v="12915.84"/>
    <x v="924"/>
    <s v="VLPR2S08UMML16DDAY4J"/>
    <n v="0"/>
    <s v=""/>
    <x v="7"/>
  </r>
  <r>
    <n v="10939"/>
    <x v="18"/>
    <n v="16499"/>
    <n v="98"/>
    <x v="67"/>
    <n v="5"/>
    <n v="0"/>
    <n v="998.75"/>
    <n v="4993.75"/>
    <n v="4993.75"/>
    <x v="925"/>
    <s v="XOSEB5WV9P0WNQI4QRL2"/>
    <n v="0"/>
    <s v=""/>
    <x v="6"/>
  </r>
  <r>
    <n v="10940"/>
    <x v="12"/>
    <n v="5808"/>
    <n v="372"/>
    <x v="98"/>
    <n v="2"/>
    <n v="0"/>
    <n v="62.82"/>
    <n v="125.64"/>
    <n v="125.64"/>
    <x v="926"/>
    <s v="51B73K26XKM2IXXXCRM4"/>
    <n v="0"/>
    <s v=""/>
    <x v="6"/>
  </r>
  <r>
    <n v="10941"/>
    <x v="13"/>
    <n v="64460"/>
    <n v="296"/>
    <x v="348"/>
    <n v="17"/>
    <n v="0"/>
    <n v="313.54000000000002"/>
    <n v="5330.18"/>
    <n v="5330.18"/>
    <x v="927"/>
    <s v="LWLOEFV9K7IHOSMG68KT"/>
    <n v="0"/>
    <s v=""/>
    <x v="6"/>
  </r>
  <r>
    <n v="10942"/>
    <x v="1"/>
    <n v="66704"/>
    <n v="432"/>
    <x v="49"/>
    <n v="17"/>
    <n v="1"/>
    <n v="327.14999999999998"/>
    <n v="5561.5499999999993"/>
    <n v="5505.9344999999994"/>
    <x v="928"/>
    <s v="C4DU5TL7DZZYIK5PJP57"/>
    <n v="0"/>
    <s v=""/>
    <x v="3"/>
  </r>
  <r>
    <n v="10943"/>
    <x v="19"/>
    <n v="91036"/>
    <n v="231"/>
    <x v="143"/>
    <n v="24"/>
    <n v="0"/>
    <n v="683.06"/>
    <n v="16393.439999999999"/>
    <n v="16393.439999999999"/>
    <x v="929"/>
    <s v="CD4LT5AG5J2AN8R8U9MA"/>
    <n v="0"/>
    <s v=""/>
    <x v="8"/>
  </r>
  <r>
    <n v="10944"/>
    <x v="22"/>
    <n v="9399"/>
    <n v="10"/>
    <x v="216"/>
    <n v="3"/>
    <n v="0"/>
    <n v="950.95"/>
    <n v="2852.8500000000004"/>
    <n v="2852.8500000000004"/>
    <x v="930"/>
    <s v="67JI67HRNIFMRZR88BNA"/>
    <n v="0"/>
    <s v=""/>
    <x v="5"/>
  </r>
  <r>
    <n v="10945"/>
    <x v="13"/>
    <n v="10611"/>
    <n v="350"/>
    <x v="243"/>
    <n v="3"/>
    <n v="2"/>
    <n v="8.2799999999999994"/>
    <n v="24.839999999999996"/>
    <n v="24.343199999999996"/>
    <x v="931"/>
    <s v="7GWNVCDGOFIXV56L3NYT"/>
    <n v="0"/>
    <s v=""/>
    <x v="1"/>
  </r>
  <r>
    <n v="10946"/>
    <x v="2"/>
    <n v="9185"/>
    <n v="65"/>
    <x v="313"/>
    <n v="3"/>
    <n v="0"/>
    <n v="221.1"/>
    <n v="663.3"/>
    <n v="663.3"/>
    <x v="932"/>
    <s v="H0MOV80ZLYYZBZRMUBU4"/>
    <n v="0"/>
    <s v=""/>
    <x v="6"/>
  </r>
  <r>
    <n v="10947"/>
    <x v="13"/>
    <n v="882"/>
    <n v="246"/>
    <x v="382"/>
    <n v="1"/>
    <n v="0"/>
    <n v="485.37"/>
    <n v="485.37"/>
    <n v="485.37"/>
    <x v="933"/>
    <s v="Y2WPWULN5NPH0PFAZZ3C"/>
    <n v="0"/>
    <s v=""/>
    <x v="0"/>
  </r>
  <r>
    <n v="10948"/>
    <x v="6"/>
    <n v="29755"/>
    <n v="179"/>
    <x v="325"/>
    <n v="8"/>
    <n v="0"/>
    <n v="838.75"/>
    <n v="6710"/>
    <n v="6710"/>
    <x v="934"/>
    <s v="3HKXK6EZ8C3OFJXPZZEF"/>
    <n v="0"/>
    <s v=""/>
    <x v="2"/>
  </r>
  <r>
    <n v="10949"/>
    <x v="2"/>
    <n v="7632"/>
    <n v="269"/>
    <x v="241"/>
    <n v="2"/>
    <n v="0"/>
    <n v="26.7"/>
    <n v="53.4"/>
    <n v="53.4"/>
    <x v="935"/>
    <s v="GA8IA9BCVBRRTVLCRBN6"/>
    <n v="0"/>
    <s v=""/>
    <x v="7"/>
  </r>
  <r>
    <n v="10950"/>
    <x v="7"/>
    <n v="79508"/>
    <n v="321"/>
    <x v="383"/>
    <n v="21"/>
    <n v="2"/>
    <n v="104"/>
    <n v="2184"/>
    <n v="2140.3200000000002"/>
    <x v="936"/>
    <s v="WAMSL6IK0ZPX4M7BF9X3"/>
    <n v="0"/>
    <s v=""/>
    <x v="10"/>
  </r>
  <r>
    <n v="10951"/>
    <x v="12"/>
    <n v="82403"/>
    <n v="343"/>
    <x v="300"/>
    <n v="21"/>
    <n v="2"/>
    <n v="512.05999999999995"/>
    <n v="10753.259999999998"/>
    <n v="10538.194799999997"/>
    <x v="937"/>
    <s v="D0CXMNCD7NR8OJZMPP2S"/>
    <n v="0"/>
    <s v=""/>
    <x v="10"/>
  </r>
  <r>
    <n v="10952"/>
    <x v="2"/>
    <n v="36153"/>
    <n v="377"/>
    <x v="367"/>
    <n v="10"/>
    <n v="0"/>
    <n v="750.78"/>
    <n v="7507.7999999999993"/>
    <n v="7507.7999999999993"/>
    <x v="938"/>
    <s v="UB2TO9D0C1Q31J9AUZJ6"/>
    <n v="0"/>
    <s v=""/>
    <x v="10"/>
  </r>
  <r>
    <n v="10953"/>
    <x v="14"/>
    <n v="58839"/>
    <n v="377"/>
    <x v="367"/>
    <n v="15"/>
    <n v="0"/>
    <n v="750.78"/>
    <n v="11261.699999999999"/>
    <n v="11261.699999999999"/>
    <x v="939"/>
    <s v="TCYPF27PPKUAUIPA4XDY"/>
    <n v="0"/>
    <s v=""/>
    <x v="10"/>
  </r>
  <r>
    <n v="10954"/>
    <x v="14"/>
    <n v="80946"/>
    <n v="175"/>
    <x v="215"/>
    <n v="21"/>
    <n v="0"/>
    <n v="917.67"/>
    <n v="19271.07"/>
    <n v="19271.07"/>
    <x v="940"/>
    <s v="UL05N0PCUPJML1Z33976"/>
    <n v="0"/>
    <s v=""/>
    <x v="10"/>
  </r>
  <r>
    <n v="10955"/>
    <x v="11"/>
    <n v="96897"/>
    <n v="398"/>
    <x v="14"/>
    <n v="25"/>
    <n v="1"/>
    <n v="423.63"/>
    <n v="10590.75"/>
    <n v="10484.842500000001"/>
    <x v="941"/>
    <s v="MHVS60KZQ157TYQXKR2H"/>
    <n v="0"/>
    <s v=""/>
    <x v="7"/>
  </r>
  <r>
    <n v="10956"/>
    <x v="0"/>
    <n v="93066"/>
    <n v="185"/>
    <x v="58"/>
    <n v="24"/>
    <n v="0"/>
    <n v="484.19"/>
    <n v="11620.56"/>
    <n v="11620.56"/>
    <x v="942"/>
    <s v="UUBN8HP60N6R1845CGZ5"/>
    <n v="0"/>
    <s v=""/>
    <x v="2"/>
  </r>
  <r>
    <n v="10957"/>
    <x v="18"/>
    <n v="9323"/>
    <n v="18"/>
    <x v="285"/>
    <n v="3"/>
    <n v="0"/>
    <n v="233.96"/>
    <n v="701.88"/>
    <n v="701.88"/>
    <x v="943"/>
    <s v="4ODFS296JH5PYRMK4YJU"/>
    <n v="0"/>
    <s v=""/>
    <x v="9"/>
  </r>
  <r>
    <n v="10958"/>
    <x v="15"/>
    <n v="56491"/>
    <n v="19"/>
    <x v="331"/>
    <n v="15"/>
    <n v="0"/>
    <n v="225.61"/>
    <n v="3384.15"/>
    <n v="3384.15"/>
    <x v="944"/>
    <s v="QDYGSQLR7B2B0Q6X8GEG"/>
    <n v="0"/>
    <s v=""/>
    <x v="6"/>
  </r>
  <r>
    <n v="10959"/>
    <x v="15"/>
    <n v="72213"/>
    <n v="431"/>
    <x v="193"/>
    <n v="19"/>
    <n v="0"/>
    <n v="199.95"/>
    <n v="3799.0499999999997"/>
    <n v="3799.0499999999997"/>
    <x v="945"/>
    <s v="G6122GIK7HGAIDAEZZCO"/>
    <n v="0"/>
    <s v=""/>
    <x v="9"/>
  </r>
  <r>
    <n v="10960"/>
    <x v="11"/>
    <n v="16164"/>
    <n v="150"/>
    <x v="223"/>
    <n v="5"/>
    <n v="0"/>
    <n v="406.55"/>
    <n v="2032.75"/>
    <n v="2032.75"/>
    <x v="946"/>
    <s v="B62DY0FMWI4EU97XDQ92"/>
    <n v="0"/>
    <s v=""/>
    <x v="0"/>
  </r>
  <r>
    <n v="10961"/>
    <x v="19"/>
    <n v="65867"/>
    <n v="390"/>
    <x v="73"/>
    <n v="17"/>
    <n v="0"/>
    <n v="12.95"/>
    <n v="220.14999999999998"/>
    <n v="220.14999999999998"/>
    <x v="947"/>
    <s v="0TL1IDWI9G1SK4ZYO4F2"/>
    <n v="0"/>
    <s v=""/>
    <x v="6"/>
  </r>
  <r>
    <n v="10962"/>
    <x v="6"/>
    <n v="40129"/>
    <n v="299"/>
    <x v="384"/>
    <n v="11"/>
    <n v="0"/>
    <n v="801.37"/>
    <n v="8815.07"/>
    <n v="8815.07"/>
    <x v="948"/>
    <s v="BZBVO32HL93L8BCGBGNJ"/>
    <n v="0"/>
    <s v=""/>
    <x v="5"/>
  </r>
  <r>
    <n v="10963"/>
    <x v="16"/>
    <n v="92305"/>
    <n v="255"/>
    <x v="181"/>
    <n v="24"/>
    <n v="1"/>
    <n v="292.27999999999997"/>
    <n v="7014.7199999999993"/>
    <n v="6944.572799999999"/>
    <x v="949"/>
    <s v="M22M958YPLT08PUA5T9T"/>
    <n v="0"/>
    <s v=""/>
    <x v="6"/>
  </r>
  <r>
    <n v="10964"/>
    <x v="6"/>
    <n v="55636"/>
    <n v="6"/>
    <x v="385"/>
    <n v="15"/>
    <n v="0"/>
    <n v="797.18"/>
    <n v="11957.699999999999"/>
    <n v="11957.699999999999"/>
    <x v="950"/>
    <s v="O6Y6CTMICOSJTOX89EYU"/>
    <n v="0"/>
    <s v=""/>
    <x v="1"/>
  </r>
  <r>
    <n v="10965"/>
    <x v="18"/>
    <n v="65430"/>
    <n v="201"/>
    <x v="66"/>
    <n v="17"/>
    <n v="0"/>
    <n v="963.87"/>
    <n v="16385.79"/>
    <n v="16385.79"/>
    <x v="951"/>
    <s v="WO9LZMI66MDP3YV4FXCL"/>
    <n v="0"/>
    <s v=""/>
    <x v="1"/>
  </r>
  <r>
    <n v="10966"/>
    <x v="2"/>
    <n v="40042"/>
    <n v="413"/>
    <x v="8"/>
    <n v="11"/>
    <n v="1"/>
    <n v="954.06"/>
    <n v="10494.66"/>
    <n v="10389.713400000001"/>
    <x v="952"/>
    <s v="CX1GF0W1WFBZHSIOLC64"/>
    <n v="0"/>
    <s v=""/>
    <x v="6"/>
  </r>
  <r>
    <n v="10967"/>
    <x v="10"/>
    <n v="57767"/>
    <n v="7"/>
    <x v="148"/>
    <n v="15"/>
    <n v="1"/>
    <n v="31.87"/>
    <n v="478.05"/>
    <n v="473.26949999999999"/>
    <x v="953"/>
    <s v="61ETPQ14TGM92KQ74KML"/>
    <n v="0"/>
    <s v=""/>
    <x v="0"/>
  </r>
  <r>
    <n v="10968"/>
    <x v="18"/>
    <n v="17770"/>
    <n v="103"/>
    <x v="329"/>
    <n v="5"/>
    <n v="0"/>
    <n v="727.53"/>
    <n v="3637.6499999999996"/>
    <n v="3637.6499999999996"/>
    <x v="954"/>
    <s v="962QM6DFUL5G45VNNPAV"/>
    <n v="0"/>
    <s v=""/>
    <x v="4"/>
  </r>
  <r>
    <n v="10969"/>
    <x v="9"/>
    <n v="93281"/>
    <n v="272"/>
    <x v="386"/>
    <n v="24"/>
    <n v="0"/>
    <n v="681.13"/>
    <n v="16347.119999999999"/>
    <n v="16347.119999999999"/>
    <x v="955"/>
    <s v="3ZPQE8SHGSKI6XVB23KO"/>
    <n v="0"/>
    <s v=""/>
    <x v="3"/>
  </r>
  <r>
    <n v="10970"/>
    <x v="14"/>
    <n v="56530"/>
    <n v="125"/>
    <x v="37"/>
    <n v="15"/>
    <n v="0"/>
    <n v="61.41"/>
    <n v="921.15"/>
    <n v="921.15"/>
    <x v="956"/>
    <s v="YVGSYEUKHUBQ867D07YL"/>
    <n v="0"/>
    <s v=""/>
    <x v="0"/>
  </r>
  <r>
    <n v="10971"/>
    <x v="10"/>
    <n v="37117"/>
    <n v="203"/>
    <x v="115"/>
    <n v="10"/>
    <n v="0"/>
    <n v="599.54999999999995"/>
    <n v="5995.5"/>
    <n v="5995.5"/>
    <x v="957"/>
    <s v="DSKYY80BKMP78438XGTX"/>
    <n v="0"/>
    <s v=""/>
    <x v="10"/>
  </r>
  <r>
    <n v="10972"/>
    <x v="22"/>
    <n v="72357"/>
    <n v="54"/>
    <x v="353"/>
    <n v="19"/>
    <n v="0"/>
    <n v="535.59"/>
    <n v="10176.210000000001"/>
    <n v="10176.210000000001"/>
    <x v="958"/>
    <s v="ZX8RYQNY2VM2QL2VT05T"/>
    <n v="0"/>
    <s v=""/>
    <x v="0"/>
  </r>
  <r>
    <n v="10973"/>
    <x v="19"/>
    <n v="1292"/>
    <n v="311"/>
    <x v="289"/>
    <n v="1"/>
    <n v="0"/>
    <n v="40.200000000000003"/>
    <n v="40.200000000000003"/>
    <n v="40.200000000000003"/>
    <x v="959"/>
    <s v="W8MJZ1352R4N1EVC7ZHD"/>
    <n v="0"/>
    <s v=""/>
    <x v="0"/>
  </r>
  <r>
    <n v="10974"/>
    <x v="15"/>
    <n v="64292"/>
    <n v="118"/>
    <x v="117"/>
    <n v="17"/>
    <n v="2"/>
    <n v="65.959999999999994"/>
    <n v="1121.32"/>
    <n v="1098.8935999999999"/>
    <x v="960"/>
    <s v="HQ34IJ1C4GN4O3OM8YOJ"/>
    <n v="0"/>
    <s v=""/>
    <x v="0"/>
  </r>
  <r>
    <n v="10975"/>
    <x v="4"/>
    <n v="77783"/>
    <n v="137"/>
    <x v="233"/>
    <n v="20"/>
    <n v="0"/>
    <n v="840.56"/>
    <n v="16811.199999999997"/>
    <n v="16811.199999999997"/>
    <x v="961"/>
    <s v="Z3HFO77JM0NGUEIIEHI2"/>
    <n v="0"/>
    <s v=""/>
    <x v="9"/>
  </r>
  <r>
    <n v="10976"/>
    <x v="16"/>
    <n v="41101"/>
    <n v="121"/>
    <x v="238"/>
    <n v="11"/>
    <n v="0"/>
    <n v="60.97"/>
    <n v="670.67"/>
    <n v="670.67"/>
    <x v="962"/>
    <s v="YBGJCB6PY0TTKHNMPTCU"/>
    <n v="0"/>
    <s v=""/>
    <x v="7"/>
  </r>
  <r>
    <n v="10977"/>
    <x v="7"/>
    <n v="53373"/>
    <n v="261"/>
    <x v="276"/>
    <n v="14"/>
    <n v="0"/>
    <n v="220.9"/>
    <n v="3092.6"/>
    <n v="3092.6"/>
    <x v="963"/>
    <s v="IG0NUO64UH5H01S0VBW0"/>
    <n v="0"/>
    <s v=""/>
    <x v="0"/>
  </r>
  <r>
    <n v="10978"/>
    <x v="14"/>
    <n v="90016"/>
    <n v="276"/>
    <x v="208"/>
    <n v="23"/>
    <n v="0"/>
    <n v="492.5"/>
    <n v="11327.5"/>
    <n v="11327.5"/>
    <x v="964"/>
    <s v="NZUMAWVWON67ZGVGVIMZ"/>
    <n v="0"/>
    <s v=""/>
    <x v="8"/>
  </r>
  <r>
    <n v="10979"/>
    <x v="11"/>
    <n v="4245"/>
    <n v="9"/>
    <x v="70"/>
    <n v="2"/>
    <n v="2"/>
    <n v="844.21"/>
    <n v="1688.42"/>
    <n v="1654.6516000000001"/>
    <x v="965"/>
    <s v="4JNBJGVLTIGTZUG51JRB"/>
    <n v="0"/>
    <s v=""/>
    <x v="7"/>
  </r>
  <r>
    <n v="10980"/>
    <x v="4"/>
    <n v="55519"/>
    <n v="336"/>
    <x v="369"/>
    <n v="15"/>
    <n v="1"/>
    <n v="719.24"/>
    <n v="10788.6"/>
    <n v="10680.714"/>
    <x v="966"/>
    <s v="5UZ91KWK0T908IG7BQG0"/>
    <n v="0"/>
    <s v=""/>
    <x v="3"/>
  </r>
  <r>
    <n v="10981"/>
    <x v="14"/>
    <n v="59705"/>
    <n v="160"/>
    <x v="200"/>
    <n v="16"/>
    <n v="0"/>
    <n v="546.87"/>
    <n v="8749.92"/>
    <n v="8749.92"/>
    <x v="967"/>
    <s v="V4QE0LEBUYVODZON1IVY"/>
    <n v="0"/>
    <s v=""/>
    <x v="4"/>
  </r>
  <r>
    <n v="10982"/>
    <x v="18"/>
    <n v="35178"/>
    <n v="302"/>
    <x v="266"/>
    <n v="9"/>
    <n v="2"/>
    <n v="611.59"/>
    <n v="5504.31"/>
    <n v="5394.2238000000007"/>
    <x v="968"/>
    <s v="TP6SQB0YQTBBX9P8V0ZH"/>
    <n v="0"/>
    <s v=""/>
    <x v="7"/>
  </r>
  <r>
    <n v="10983"/>
    <x v="12"/>
    <n v="84669"/>
    <n v="135"/>
    <x v="167"/>
    <n v="22"/>
    <n v="0"/>
    <n v="109.64"/>
    <n v="2412.08"/>
    <n v="2412.08"/>
    <x v="969"/>
    <s v="6UDCVJRJ97K192FJL99E"/>
    <n v="0"/>
    <s v=""/>
    <x v="9"/>
  </r>
  <r>
    <n v="10984"/>
    <x v="12"/>
    <n v="52538"/>
    <n v="438"/>
    <x v="316"/>
    <n v="14"/>
    <n v="0"/>
    <n v="449.41"/>
    <n v="6291.7400000000007"/>
    <n v="6291.7400000000007"/>
    <x v="970"/>
    <s v="35KDFPYF6IWGRMUTGVS9"/>
    <n v="0"/>
    <s v=""/>
    <x v="3"/>
  </r>
  <r>
    <n v="10985"/>
    <x v="5"/>
    <n v="79252"/>
    <n v="282"/>
    <x v="77"/>
    <n v="21"/>
    <n v="1"/>
    <n v="561.5"/>
    <n v="11791.5"/>
    <n v="11673.584999999999"/>
    <x v="971"/>
    <s v="GLQ9N7AP9QP3W2OTZFUT"/>
    <n v="0"/>
    <s v=""/>
    <x v="9"/>
  </r>
  <r>
    <n v="10986"/>
    <x v="3"/>
    <n v="14258"/>
    <n v="424"/>
    <x v="203"/>
    <n v="4"/>
    <n v="0"/>
    <n v="858.82"/>
    <n v="3435.28"/>
    <n v="3435.28"/>
    <x v="972"/>
    <s v="2PNKIFKQ5EH5YNJT3SHO"/>
    <n v="0"/>
    <s v=""/>
    <x v="6"/>
  </r>
  <r>
    <n v="10987"/>
    <x v="21"/>
    <n v="86062"/>
    <n v="281"/>
    <x v="260"/>
    <n v="22"/>
    <n v="0"/>
    <n v="330.83"/>
    <n v="7278.2599999999993"/>
    <n v="7278.2599999999993"/>
    <x v="973"/>
    <s v="XR7DVK6ZHFYFAEW3P5SP"/>
    <n v="0"/>
    <s v=""/>
    <x v="3"/>
  </r>
  <r>
    <n v="10988"/>
    <x v="21"/>
    <n v="25900"/>
    <n v="272"/>
    <x v="386"/>
    <n v="7"/>
    <n v="0"/>
    <n v="681.13"/>
    <n v="4767.91"/>
    <n v="4767.91"/>
    <x v="974"/>
    <s v="3C7YXF5ZVNC4E5XG7MUE"/>
    <n v="0"/>
    <s v=""/>
    <x v="3"/>
  </r>
  <r>
    <n v="10989"/>
    <x v="14"/>
    <n v="69596"/>
    <n v="282"/>
    <x v="77"/>
    <n v="18"/>
    <n v="0"/>
    <n v="561.5"/>
    <n v="10107"/>
    <n v="10107"/>
    <x v="975"/>
    <s v="OYIPO8MQDNOYRTFZEX51"/>
    <n v="0"/>
    <s v=""/>
    <x v="9"/>
  </r>
  <r>
    <n v="10990"/>
    <x v="7"/>
    <n v="32622"/>
    <n v="30"/>
    <x v="326"/>
    <n v="9"/>
    <n v="0"/>
    <n v="67.89"/>
    <n v="611.01"/>
    <n v="611.01"/>
    <x v="976"/>
    <s v="LSLAV8ZMIIXA7FDO996I"/>
    <n v="0"/>
    <s v=""/>
    <x v="2"/>
  </r>
  <r>
    <n v="10991"/>
    <x v="13"/>
    <n v="57097"/>
    <n v="409"/>
    <x v="227"/>
    <n v="15"/>
    <n v="0"/>
    <n v="23.52"/>
    <n v="352.8"/>
    <n v="352.8"/>
    <x v="977"/>
    <s v="H0N6MBHGSOPDR25WESZN"/>
    <n v="0"/>
    <s v=""/>
    <x v="7"/>
  </r>
  <r>
    <n v="10992"/>
    <x v="22"/>
    <n v="60662"/>
    <n v="385"/>
    <x v="365"/>
    <n v="16"/>
    <n v="0"/>
    <n v="227.09"/>
    <n v="3633.44"/>
    <n v="3633.44"/>
    <x v="978"/>
    <s v="V4RNKE2A5OYIQ3SY48WH"/>
    <n v="0"/>
    <s v=""/>
    <x v="9"/>
  </r>
  <r>
    <n v="10993"/>
    <x v="16"/>
    <n v="9131"/>
    <n v="196"/>
    <x v="199"/>
    <n v="3"/>
    <n v="0"/>
    <n v="82.28"/>
    <n v="246.84"/>
    <n v="246.84"/>
    <x v="979"/>
    <s v="PT8XFC7RUG6U5MVWI2XF"/>
    <n v="0"/>
    <s v=""/>
    <x v="10"/>
  </r>
  <r>
    <n v="10994"/>
    <x v="11"/>
    <n v="335"/>
    <n v="400"/>
    <x v="379"/>
    <n v="1"/>
    <n v="0"/>
    <n v="181.49"/>
    <n v="181.49"/>
    <n v="181.49"/>
    <x v="980"/>
    <s v="M0QU1ZDY9J26X5AIQ51U"/>
    <n v="0"/>
    <s v=""/>
    <x v="10"/>
  </r>
  <r>
    <n v="10995"/>
    <x v="8"/>
    <n v="38701"/>
    <n v="435"/>
    <x v="197"/>
    <n v="10"/>
    <n v="0"/>
    <n v="326.10000000000002"/>
    <n v="3261"/>
    <n v="3261"/>
    <x v="981"/>
    <s v="A7ROKHW2M6Y203TH2EDU"/>
    <n v="0"/>
    <s v=""/>
    <x v="1"/>
  </r>
  <r>
    <n v="10997"/>
    <x v="0"/>
    <n v="73158"/>
    <n v="177"/>
    <x v="54"/>
    <n v="19"/>
    <n v="0"/>
    <n v="691.67"/>
    <n v="13141.73"/>
    <n v="13141.73"/>
    <x v="982"/>
    <s v="NC43W2H1NRO0PPAO0C0C"/>
    <n v="0"/>
    <s v=""/>
    <x v="6"/>
  </r>
  <r>
    <n v="10998"/>
    <x v="5"/>
    <n v="35401"/>
    <n v="226"/>
    <x v="370"/>
    <n v="9"/>
    <n v="0"/>
    <n v="920.87"/>
    <n v="8287.83"/>
    <n v="8287.83"/>
    <x v="983"/>
    <s v="U92HEQ0IWXUDWYKZKBD2"/>
    <n v="0"/>
    <s v=""/>
    <x v="9"/>
  </r>
  <r>
    <n v="10999"/>
    <x v="8"/>
    <n v="42729"/>
    <n v="261"/>
    <x v="276"/>
    <n v="11"/>
    <n v="0"/>
    <n v="220.9"/>
    <n v="2429.9"/>
    <n v="2429.9"/>
    <x v="984"/>
    <s v="458KWNIB64H47S21MHBH"/>
    <n v="0"/>
    <s v="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1"/>
    <x v="0"/>
    <x v="0"/>
    <n v="2018"/>
    <n v="742.98"/>
    <n v="3"/>
    <s v="Medium"/>
    <d v="2018-02-16T08:21:49"/>
    <s v="Durable"/>
    <s v="Unknown"/>
    <n v="0"/>
  </r>
  <r>
    <n v="2"/>
    <x v="0"/>
    <x v="1"/>
    <n v="2017"/>
    <n v="912.32"/>
    <n v="3"/>
    <s v="Medium"/>
    <d v="2017-02-12T11:39:11"/>
    <s v="Unknown"/>
    <s v="Unknown"/>
    <n v="0"/>
  </r>
  <r>
    <n v="3"/>
    <x v="1"/>
    <x v="2"/>
    <n v="2018"/>
    <n v="91.37"/>
    <n v="9"/>
    <s v="Medium"/>
    <d v="2018-03-15T08:11:52"/>
    <s v="Weak"/>
    <s v="False"/>
    <n v="1110"/>
  </r>
  <r>
    <n v="4"/>
    <x v="1"/>
    <x v="3"/>
    <n v="2017"/>
    <n v="543.04999999999995"/>
    <n v="9"/>
    <s v="Medium"/>
    <d v="2017-07-16T00:46:29"/>
    <s v="Durable"/>
    <s v="Unknown"/>
    <n v="0"/>
  </r>
  <r>
    <n v="5"/>
    <x v="2"/>
    <x v="4"/>
    <n v="2017"/>
    <n v="654.77"/>
    <n v="2"/>
    <s v="Low"/>
    <d v="2017-08-16T14:13:35"/>
    <s v="Durable"/>
    <s v="True"/>
    <n v="270"/>
  </r>
  <r>
    <n v="6"/>
    <x v="3"/>
    <x v="5"/>
    <n v="2017"/>
    <n v="797.18"/>
    <n v="8"/>
    <s v="High"/>
    <d v="2017-05-25T15:08:40"/>
    <s v="Unknown"/>
    <s v="Unknown"/>
    <n v="0"/>
  </r>
  <r>
    <n v="7"/>
    <x v="1"/>
    <x v="6"/>
    <n v="2017"/>
    <n v="31.87"/>
    <n v="9"/>
    <s v="Medium"/>
    <d v="2017-02-24T15:14:30"/>
    <s v="Durable"/>
    <s v="False"/>
    <n v="0"/>
  </r>
  <r>
    <n v="8"/>
    <x v="4"/>
    <x v="7"/>
    <n v="2018"/>
    <n v="898.57"/>
    <n v="5"/>
    <s v="Medium"/>
    <d v="2018-03-24T05:21:22"/>
    <s v="Unknown"/>
    <s v="True"/>
    <n v="1080"/>
  </r>
  <r>
    <n v="9"/>
    <x v="5"/>
    <x v="8"/>
    <n v="2017"/>
    <n v="844.21"/>
    <n v="11"/>
    <s v="Medium"/>
    <d v="2017-06-17T12:12:05"/>
    <s v="Durable"/>
    <s v="Unknown"/>
    <n v="0"/>
  </r>
  <r>
    <n v="10"/>
    <x v="6"/>
    <x v="9"/>
    <n v="2017"/>
    <n v="950.95"/>
    <n v="4"/>
    <s v="Low"/>
    <d v="2017-07-30T10:11:46"/>
    <s v="Weak"/>
    <s v="True"/>
    <n v="1050"/>
  </r>
  <r>
    <n v="11"/>
    <x v="1"/>
    <x v="10"/>
    <n v="2017"/>
    <n v="62.94"/>
    <n v="9"/>
    <s v="Low"/>
    <d v="2017-01-05T21:02:21"/>
    <s v="Durable"/>
    <s v="True"/>
    <n v="670"/>
  </r>
  <r>
    <n v="12"/>
    <x v="6"/>
    <x v="11"/>
    <n v="2017"/>
    <n v="493.35"/>
    <n v="4"/>
    <s v="Medium"/>
    <d v="2017-11-01T09:49:59"/>
    <s v="Durable"/>
    <s v="True"/>
    <n v="0"/>
  </r>
  <r>
    <n v="13"/>
    <x v="5"/>
    <x v="12"/>
    <n v="2017"/>
    <n v="282.23"/>
    <n v="11"/>
    <s v="Low"/>
    <d v="2017-01-16T19:49:11"/>
    <s v="Durable"/>
    <s v="False"/>
    <n v="690"/>
  </r>
  <r>
    <n v="14"/>
    <x v="7"/>
    <x v="13"/>
    <n v="2017"/>
    <n v="33.32"/>
    <n v="7"/>
    <s v="Medium"/>
    <d v="2017-02-26T11:40:48"/>
    <s v="Durable"/>
    <s v="True"/>
    <n v="0"/>
  </r>
  <r>
    <n v="15"/>
    <x v="8"/>
    <x v="14"/>
    <n v="2017"/>
    <n v="32.44"/>
    <n v="1"/>
    <s v="Low"/>
    <d v="2017-03-03T09:47:09"/>
    <s v="Weak"/>
    <s v="True"/>
    <n v="0"/>
  </r>
  <r>
    <n v="16"/>
    <x v="2"/>
    <x v="15"/>
    <n v="2017"/>
    <n v="547.24"/>
    <n v="2"/>
    <s v="Low"/>
    <d v="2017-01-23T09:25:47"/>
    <s v="Durable"/>
    <s v="True"/>
    <n v="0"/>
  </r>
  <r>
    <n v="17"/>
    <x v="9"/>
    <x v="16"/>
    <n v="2017"/>
    <n v="439.18"/>
    <n v="10"/>
    <s v="Medium"/>
    <d v="2017-03-01T14:03:05"/>
    <s v="Unknown"/>
    <s v="Unknown"/>
    <n v="0"/>
  </r>
  <r>
    <n v="18"/>
    <x v="9"/>
    <x v="17"/>
    <n v="2017"/>
    <n v="233.96"/>
    <n v="10"/>
    <s v="Medium"/>
    <d v="2017-12-19T16:45:05"/>
    <s v="Unknown"/>
    <s v="False"/>
    <n v="0"/>
  </r>
  <r>
    <n v="19"/>
    <x v="0"/>
    <x v="18"/>
    <n v="2017"/>
    <n v="225.61"/>
    <n v="3"/>
    <s v="Medium"/>
    <d v="2017-06-14T22:39:53"/>
    <s v="Weak"/>
    <s v="True"/>
    <n v="940"/>
  </r>
  <r>
    <n v="20"/>
    <x v="0"/>
    <x v="19"/>
    <n v="2017"/>
    <n v="859.01"/>
    <n v="3"/>
    <s v="Low"/>
    <d v="2017-07-21T11:13:58"/>
    <s v="Durable"/>
    <s v="True"/>
    <n v="0"/>
  </r>
  <r>
    <n v="21"/>
    <x v="7"/>
    <x v="20"/>
    <n v="2018"/>
    <n v="467.25"/>
    <n v="7"/>
    <s v="High"/>
    <d v="2018-05-09T08:59:46"/>
    <s v="Durable"/>
    <s v="Unknown"/>
    <n v="0"/>
  </r>
  <r>
    <n v="22"/>
    <x v="10"/>
    <x v="21"/>
    <n v="2017"/>
    <n v="278.95"/>
    <n v="6"/>
    <s v="Medium"/>
    <d v="2017-05-09T14:08:24"/>
    <s v="Weak"/>
    <s v="Unknown"/>
    <n v="480"/>
  </r>
  <r>
    <n v="23"/>
    <x v="5"/>
    <x v="22"/>
    <n v="2017"/>
    <n v="790.18"/>
    <n v="11"/>
    <s v="Medium"/>
    <d v="2017-08-19T07:18:30"/>
    <s v="Durable"/>
    <s v="True"/>
    <n v="0"/>
  </r>
  <r>
    <n v="24"/>
    <x v="0"/>
    <x v="23"/>
    <n v="2017"/>
    <n v="89.03"/>
    <n v="3"/>
    <s v="Medium"/>
    <d v="2017-05-23T03:36:02"/>
    <s v="Durable"/>
    <s v="True"/>
    <n v="650"/>
  </r>
  <r>
    <n v="25"/>
    <x v="9"/>
    <x v="24"/>
    <n v="2017"/>
    <n v="807.66"/>
    <n v="10"/>
    <s v="High"/>
    <d v="2017-04-09T15:30:41"/>
    <s v="Durable"/>
    <s v="True"/>
    <n v="0"/>
  </r>
  <r>
    <n v="26"/>
    <x v="5"/>
    <x v="25"/>
    <n v="2018"/>
    <n v="337.82"/>
    <n v="11"/>
    <s v="Medium"/>
    <d v="2018-03-26T19:31:27"/>
    <s v="Weak"/>
    <s v="False"/>
    <n v="100"/>
  </r>
  <r>
    <n v="27"/>
    <x v="8"/>
    <x v="26"/>
    <n v="2017"/>
    <n v="171.72"/>
    <n v="1"/>
    <s v="Medium"/>
    <d v="2017-10-29T17:27:27"/>
    <s v="Unknown"/>
    <s v="Unknown"/>
    <n v="860"/>
  </r>
  <r>
    <n v="28"/>
    <x v="1"/>
    <x v="27"/>
    <n v="2017"/>
    <n v="123.15"/>
    <n v="9"/>
    <s v="High"/>
    <d v="2017-10-25T04:23:48"/>
    <s v="Durable"/>
    <s v="True"/>
    <n v="0"/>
  </r>
  <r>
    <n v="29"/>
    <x v="7"/>
    <x v="28"/>
    <n v="2017"/>
    <n v="335.88"/>
    <n v="7"/>
    <s v="Low"/>
    <d v="2017-08-06T17:21:24"/>
    <s v="Durable"/>
    <s v="True"/>
    <n v="500"/>
  </r>
  <r>
    <n v="30"/>
    <x v="10"/>
    <x v="29"/>
    <n v="2018"/>
    <n v="67.89"/>
    <n v="6"/>
    <s v="Low"/>
    <d v="2018-03-21T19:28:47"/>
    <s v="Weak"/>
    <s v="Unknown"/>
    <n v="720"/>
  </r>
  <r>
    <n v="31"/>
    <x v="2"/>
    <x v="30"/>
    <n v="2017"/>
    <n v="739.85"/>
    <n v="2"/>
    <s v="Medium"/>
    <d v="2017-04-17T23:33:06"/>
    <s v="Durable"/>
    <s v="False"/>
    <n v="0"/>
  </r>
  <r>
    <n v="32"/>
    <x v="0"/>
    <x v="31"/>
    <n v="2017"/>
    <n v="964.12"/>
    <n v="3"/>
    <s v="High"/>
    <d v="2017-01-09T18:29:06"/>
    <s v="Durable"/>
    <s v="True"/>
    <n v="0"/>
  </r>
  <r>
    <n v="33"/>
    <x v="9"/>
    <x v="32"/>
    <n v="2017"/>
    <n v="455.55"/>
    <n v="10"/>
    <s v="Medium"/>
    <d v="2017-02-01T15:20:23"/>
    <s v="Weak"/>
    <s v="True"/>
    <n v="0"/>
  </r>
  <r>
    <n v="34"/>
    <x v="10"/>
    <x v="33"/>
    <n v="2017"/>
    <n v="433.46"/>
    <n v="6"/>
    <s v="Medium"/>
    <d v="2017-09-21T16:05:21"/>
    <s v="Weak"/>
    <s v="Unknown"/>
    <n v="70"/>
  </r>
  <r>
    <n v="35"/>
    <x v="10"/>
    <x v="34"/>
    <n v="2017"/>
    <n v="157.22999999999999"/>
    <n v="6"/>
    <s v="Low"/>
    <d v="2017-10-01T15:36:07"/>
    <s v="Durable"/>
    <s v="True"/>
    <n v="970"/>
  </r>
  <r>
    <n v="36"/>
    <x v="1"/>
    <x v="35"/>
    <n v="2018"/>
    <n v="692.57"/>
    <n v="9"/>
    <s v="Low"/>
    <d v="2018-03-04T18:24:58"/>
    <s v="Durable"/>
    <s v="True"/>
    <n v="0"/>
  </r>
  <r>
    <n v="37"/>
    <x v="7"/>
    <x v="36"/>
    <n v="2017"/>
    <n v="803.17"/>
    <n v="7"/>
    <s v="Low"/>
    <d v="2017-02-27T14:01:39"/>
    <s v="Unknown"/>
    <s v="False"/>
    <n v="0"/>
  </r>
  <r>
    <n v="38"/>
    <x v="10"/>
    <x v="37"/>
    <n v="2017"/>
    <n v="816.57"/>
    <n v="6"/>
    <s v="High"/>
    <d v="2017-09-26T00:45:36"/>
    <s v="Weak"/>
    <s v="False"/>
    <n v="0"/>
  </r>
  <r>
    <n v="39"/>
    <x v="5"/>
    <x v="38"/>
    <n v="2017"/>
    <n v="752.05"/>
    <n v="11"/>
    <s v="Medium"/>
    <d v="2017-08-04T21:51:44"/>
    <s v="Weak"/>
    <s v="False"/>
    <n v="1200"/>
  </r>
  <r>
    <n v="40"/>
    <x v="3"/>
    <x v="39"/>
    <n v="2017"/>
    <n v="89.37"/>
    <n v="8"/>
    <s v="Low"/>
    <d v="2017-06-28T03:05:34"/>
    <s v="Unknown"/>
    <s v="Unknown"/>
    <n v="0"/>
  </r>
  <r>
    <n v="41"/>
    <x v="7"/>
    <x v="40"/>
    <n v="2018"/>
    <n v="81.72"/>
    <n v="7"/>
    <s v="Medium"/>
    <d v="2018-03-15T16:02:56"/>
    <s v="Unknown"/>
    <s v="True"/>
    <n v="0"/>
  </r>
  <r>
    <n v="42"/>
    <x v="8"/>
    <x v="41"/>
    <n v="2018"/>
    <n v="810.48"/>
    <n v="1"/>
    <s v="High"/>
    <d v="2018-04-01T08:39:17"/>
    <s v="Weak"/>
    <s v="False"/>
    <n v="0"/>
  </r>
  <r>
    <n v="43"/>
    <x v="1"/>
    <x v="42"/>
    <n v="2017"/>
    <n v="163.98"/>
    <n v="9"/>
    <s v="High"/>
    <d v="2017-08-12T13:40:17"/>
    <s v="Weak"/>
    <s v="True"/>
    <n v="960"/>
  </r>
  <r>
    <n v="44"/>
    <x v="7"/>
    <x v="43"/>
    <n v="2018"/>
    <n v="485.98"/>
    <n v="7"/>
    <s v="High"/>
    <d v="2018-04-09T16:28:48"/>
    <s v="Durable"/>
    <s v="True"/>
    <n v="0"/>
  </r>
  <r>
    <n v="45"/>
    <x v="6"/>
    <x v="44"/>
    <n v="2018"/>
    <n v="795.32399999999996"/>
    <n v="4"/>
    <s v="Medium"/>
    <d v="2018-03-23T17:00:00"/>
    <s v="Weak"/>
    <s v="True"/>
    <n v="0"/>
  </r>
  <r>
    <n v="46"/>
    <x v="1"/>
    <x v="45"/>
    <n v="2017"/>
    <n v="867.91"/>
    <n v="9"/>
    <s v="High"/>
    <d v="2017-07-12T21:27:58"/>
    <s v="Durable"/>
    <s v="False"/>
    <n v="0"/>
  </r>
  <r>
    <n v="47"/>
    <x v="1"/>
    <x v="46"/>
    <n v="2018"/>
    <n v="471.33"/>
    <n v="9"/>
    <s v="High"/>
    <d v="2018-02-16T02:50:47"/>
    <s v="Weak"/>
    <s v="False"/>
    <n v="0"/>
  </r>
  <r>
    <n v="48"/>
    <x v="7"/>
    <x v="47"/>
    <n v="2017"/>
    <n v="603.62"/>
    <n v="7"/>
    <s v="Low"/>
    <d v="2017-11-26T03:31:03"/>
    <s v="Unknown"/>
    <s v="Unknown"/>
    <n v="1140"/>
  </r>
  <r>
    <n v="49"/>
    <x v="3"/>
    <x v="48"/>
    <n v="2017"/>
    <n v="614.30999999999995"/>
    <n v="8"/>
    <s v="High"/>
    <d v="2017-01-03T12:21:42"/>
    <s v="Durable"/>
    <s v="False"/>
    <n v="0"/>
  </r>
  <r>
    <n v="50"/>
    <x v="7"/>
    <x v="49"/>
    <n v="2018"/>
    <n v="432.86"/>
    <n v="7"/>
    <s v="High"/>
    <d v="2018-04-21T00:02:16"/>
    <s v="Weak"/>
    <s v="True"/>
    <n v="0"/>
  </r>
  <r>
    <n v="51"/>
    <x v="5"/>
    <x v="50"/>
    <n v="2017"/>
    <n v="810.13"/>
    <n v="11"/>
    <s v="Medium"/>
    <d v="2017-05-16T18:38:05"/>
    <s v="Unknown"/>
    <s v="Unknown"/>
    <n v="0"/>
  </r>
  <r>
    <n v="52"/>
    <x v="8"/>
    <x v="51"/>
    <n v="2017"/>
    <n v="556.04999999999995"/>
    <n v="1"/>
    <s v="Low"/>
    <d v="2017-06-27T06:39:04"/>
    <s v="Durable"/>
    <s v="False"/>
    <n v="0"/>
  </r>
  <r>
    <n v="53"/>
    <x v="3"/>
    <x v="52"/>
    <n v="2018"/>
    <n v="926.27"/>
    <n v="8"/>
    <s v="Medium"/>
    <d v="2018-02-16T15:42:45"/>
    <s v="Weak"/>
    <s v="True"/>
    <n v="0"/>
  </r>
  <r>
    <n v="54"/>
    <x v="1"/>
    <x v="53"/>
    <n v="2017"/>
    <n v="535.59"/>
    <n v="9"/>
    <s v="Medium"/>
    <d v="2017-06-23T03:31:04"/>
    <s v="Weak"/>
    <s v="True"/>
    <n v="0"/>
  </r>
  <r>
    <n v="55"/>
    <x v="0"/>
    <x v="54"/>
    <n v="2018"/>
    <n v="66.180000000000007"/>
    <n v="3"/>
    <s v="High"/>
    <d v="2018-03-05T08:20:42"/>
    <s v="Unknown"/>
    <s v="False"/>
    <n v="850"/>
  </r>
  <r>
    <n v="56"/>
    <x v="1"/>
    <x v="55"/>
    <n v="2017"/>
    <n v="464.03"/>
    <n v="9"/>
    <s v="Low"/>
    <d v="2017-10-10T18:13:26"/>
    <s v="Weak"/>
    <s v="False"/>
    <n v="0"/>
  </r>
  <r>
    <n v="57"/>
    <x v="0"/>
    <x v="56"/>
    <n v="2017"/>
    <n v="122.14"/>
    <n v="3"/>
    <s v="Low"/>
    <d v="2017-11-03T04:20:41"/>
    <s v="Unknown"/>
    <s v="True"/>
    <n v="1030"/>
  </r>
  <r>
    <n v="58"/>
    <x v="7"/>
    <x v="57"/>
    <n v="2017"/>
    <n v="201"/>
    <n v="7"/>
    <s v="Low"/>
    <d v="2017-10-24T04:35:49"/>
    <s v="Durable"/>
    <s v="Unknown"/>
    <n v="910"/>
  </r>
  <r>
    <n v="59"/>
    <x v="9"/>
    <x v="58"/>
    <n v="2017"/>
    <n v="735.38"/>
    <n v="10"/>
    <s v="High"/>
    <d v="2017-04-08T09:15:48"/>
    <s v="Unknown"/>
    <s v="False"/>
    <n v="0"/>
  </r>
  <r>
    <n v="60"/>
    <x v="2"/>
    <x v="59"/>
    <n v="2017"/>
    <n v="316.94"/>
    <n v="2"/>
    <s v="Medium"/>
    <d v="2017-09-29T18:42:08"/>
    <s v="Weak"/>
    <s v="Unknown"/>
    <n v="0"/>
  </r>
  <r>
    <n v="61"/>
    <x v="3"/>
    <x v="60"/>
    <n v="2017"/>
    <n v="62.54"/>
    <n v="8"/>
    <s v="Low"/>
    <d v="2017-12-03T21:41:12"/>
    <s v="Durable"/>
    <s v="False"/>
    <n v="900"/>
  </r>
  <r>
    <n v="62"/>
    <x v="8"/>
    <x v="61"/>
    <n v="2017"/>
    <n v="195.21"/>
    <n v="1"/>
    <s v="Medium"/>
    <d v="2017-09-09T10:50:42"/>
    <s v="Unknown"/>
    <s v="Unknown"/>
    <n v="130"/>
  </r>
  <r>
    <n v="63"/>
    <x v="1"/>
    <x v="62"/>
    <n v="2017"/>
    <n v="562.67999999999995"/>
    <n v="9"/>
    <s v="Low"/>
    <d v="2017-08-18T11:59:58"/>
    <s v="Weak"/>
    <s v="Unknown"/>
    <n v="0"/>
  </r>
  <r>
    <n v="64"/>
    <x v="10"/>
    <x v="63"/>
    <n v="2017"/>
    <n v="165.22"/>
    <n v="6"/>
    <s v="Low"/>
    <d v="2017-08-05T16:43:18"/>
    <s v="Unknown"/>
    <s v="True"/>
    <n v="940"/>
  </r>
  <r>
    <n v="65"/>
    <x v="0"/>
    <x v="64"/>
    <n v="2017"/>
    <n v="221.1"/>
    <n v="3"/>
    <s v="High"/>
    <d v="2017-04-14T10:38:40"/>
    <s v="Weak"/>
    <s v="False"/>
    <n v="0"/>
  </r>
  <r>
    <n v="66"/>
    <x v="7"/>
    <x v="65"/>
    <n v="2018"/>
    <n v="98.82"/>
    <n v="7"/>
    <s v="Medium"/>
    <d v="2018-05-06T02:33:16"/>
    <s v="Weak"/>
    <s v="False"/>
    <n v="0"/>
  </r>
  <r>
    <n v="67"/>
    <x v="4"/>
    <x v="66"/>
    <n v="2017"/>
    <n v="37.799999999999997"/>
    <n v="5"/>
    <s v="Low"/>
    <d v="2017-09-30T18:29:36"/>
    <s v="Unknown"/>
    <s v="True"/>
    <n v="1080"/>
  </r>
  <r>
    <n v="68"/>
    <x v="10"/>
    <x v="67"/>
    <n v="2017"/>
    <n v="848.76"/>
    <n v="6"/>
    <s v="High"/>
    <d v="2017-09-04T03:43:50"/>
    <s v="Durable"/>
    <s v="False"/>
    <n v="720"/>
  </r>
  <r>
    <n v="69"/>
    <x v="8"/>
    <x v="68"/>
    <n v="2017"/>
    <n v="876.09"/>
    <n v="1"/>
    <s v="Low"/>
    <d v="2017-10-04T20:04:41"/>
    <s v="Unknown"/>
    <s v="True"/>
    <n v="0"/>
  </r>
  <r>
    <n v="70"/>
    <x v="6"/>
    <x v="69"/>
    <n v="2017"/>
    <n v="631.84"/>
    <n v="4"/>
    <s v="Low"/>
    <d v="2017-05-08T15:22:12"/>
    <s v="Weak"/>
    <s v="True"/>
    <n v="450"/>
  </r>
  <r>
    <n v="71"/>
    <x v="10"/>
    <x v="70"/>
    <n v="2018"/>
    <n v="744.07"/>
    <n v="6"/>
    <s v="Low"/>
    <d v="2018-04-04T19:24:08"/>
    <s v="Durable"/>
    <s v="Unknown"/>
    <n v="0"/>
  </r>
  <r>
    <n v="72"/>
    <x v="6"/>
    <x v="71"/>
    <n v="2017"/>
    <n v="622.6"/>
    <n v="4"/>
    <s v="High"/>
    <d v="2017-10-13T13:17:29"/>
    <s v="Durable"/>
    <s v="False"/>
    <n v="0"/>
  </r>
  <r>
    <n v="73"/>
    <x v="5"/>
    <x v="72"/>
    <n v="2017"/>
    <n v="841.9"/>
    <n v="11"/>
    <s v="Low"/>
    <d v="2017-05-17T18:53:20"/>
    <s v="Weak"/>
    <s v="True"/>
    <n v="0"/>
  </r>
  <r>
    <n v="74"/>
    <x v="7"/>
    <x v="73"/>
    <n v="2018"/>
    <n v="135.24"/>
    <n v="7"/>
    <s v="Medium"/>
    <d v="2018-04-26T19:34:19"/>
    <s v="Durable"/>
    <s v="False"/>
    <n v="260"/>
  </r>
  <r>
    <n v="75"/>
    <x v="3"/>
    <x v="74"/>
    <n v="2017"/>
    <n v="418"/>
    <n v="8"/>
    <s v="High"/>
    <d v="2017-09-14T19:11:02"/>
    <s v="Durable"/>
    <s v="Unknown"/>
    <n v="1160"/>
  </r>
  <r>
    <n v="76"/>
    <x v="10"/>
    <x v="75"/>
    <n v="2017"/>
    <n v="656.76"/>
    <n v="6"/>
    <s v="Low"/>
    <d v="2017-02-08T00:20:29"/>
    <s v="Durable"/>
    <s v="False"/>
    <n v="950"/>
  </r>
  <r>
    <n v="77"/>
    <x v="1"/>
    <x v="76"/>
    <n v="2018"/>
    <n v="114.97"/>
    <n v="9"/>
    <s v="Medium"/>
    <d v="2018-02-04T00:28:07"/>
    <s v="Durable"/>
    <s v="False"/>
    <n v="0"/>
  </r>
  <r>
    <n v="78"/>
    <x v="6"/>
    <x v="77"/>
    <n v="2017"/>
    <n v="304.202"/>
    <n v="4"/>
    <s v="Medium"/>
    <d v="2017-09-18T14:49:41"/>
    <s v="Weak"/>
    <s v="Unknown"/>
    <n v="0"/>
  </r>
  <r>
    <n v="79"/>
    <x v="5"/>
    <x v="78"/>
    <n v="2017"/>
    <n v="95.04"/>
    <n v="11"/>
    <s v="High"/>
    <d v="2017-07-09T10:36:02"/>
    <s v="Weak"/>
    <s v="False"/>
    <n v="1040"/>
  </r>
  <r>
    <n v="80"/>
    <x v="2"/>
    <x v="79"/>
    <n v="2018"/>
    <n v="939.75"/>
    <n v="2"/>
    <s v="High"/>
    <d v="2018-02-04T18:02:43"/>
    <s v="Weak"/>
    <s v="True"/>
    <n v="0"/>
  </r>
  <r>
    <n v="81"/>
    <x v="2"/>
    <x v="80"/>
    <n v="2017"/>
    <n v="866.48"/>
    <n v="2"/>
    <s v="Medium"/>
    <d v="2017-02-08T16:40:40"/>
    <s v="Unknown"/>
    <s v="Unknown"/>
    <n v="0"/>
  </r>
  <r>
    <n v="82"/>
    <x v="4"/>
    <x v="81"/>
    <n v="2018"/>
    <n v="568.09"/>
    <n v="5"/>
    <s v="Low"/>
    <d v="2018-04-12T13:56:24"/>
    <s v="Unknown"/>
    <s v="Unknown"/>
    <n v="630"/>
  </r>
  <r>
    <n v="83"/>
    <x v="8"/>
    <x v="82"/>
    <n v="2017"/>
    <n v="508.83"/>
    <n v="1"/>
    <s v="High"/>
    <d v="2017-10-22T16:02:06"/>
    <s v="Durable"/>
    <s v="Unknown"/>
    <n v="1160"/>
  </r>
  <r>
    <n v="84"/>
    <x v="8"/>
    <x v="83"/>
    <n v="2017"/>
    <n v="903.01"/>
    <n v="1"/>
    <s v="Medium"/>
    <d v="2017-08-25T17:19:08"/>
    <s v="Durable"/>
    <s v="False"/>
    <n v="0"/>
  </r>
  <r>
    <n v="85"/>
    <x v="7"/>
    <x v="84"/>
    <n v="2017"/>
    <n v="868.85"/>
    <n v="7"/>
    <s v="High"/>
    <d v="2017-11-06T00:50:42"/>
    <s v="Durable"/>
    <s v="Unknown"/>
    <n v="0"/>
  </r>
  <r>
    <n v="86"/>
    <x v="2"/>
    <x v="85"/>
    <n v="2018"/>
    <n v="183.79"/>
    <n v="2"/>
    <s v="Low"/>
    <d v="2018-02-28T16:54:02"/>
    <s v="Weak"/>
    <s v="False"/>
    <n v="0"/>
  </r>
  <r>
    <n v="87"/>
    <x v="7"/>
    <x v="86"/>
    <n v="2017"/>
    <n v="37.840000000000003"/>
    <n v="7"/>
    <s v="Low"/>
    <d v="2017-04-02T02:46:21"/>
    <s v="Unknown"/>
    <s v="False"/>
    <n v="0"/>
  </r>
  <r>
    <n v="88"/>
    <x v="2"/>
    <x v="87"/>
    <n v="2017"/>
    <n v="91.99"/>
    <n v="2"/>
    <s v="Low"/>
    <d v="2017-12-19T11:49:18"/>
    <s v="Durable"/>
    <s v="Unknown"/>
    <n v="0"/>
  </r>
  <r>
    <n v="89"/>
    <x v="0"/>
    <x v="88"/>
    <n v="2017"/>
    <n v="367.28"/>
    <n v="3"/>
    <s v="Medium"/>
    <d v="2017-11-26T07:44:39"/>
    <s v="Weak"/>
    <s v="True"/>
    <n v="0"/>
  </r>
  <r>
    <n v="90"/>
    <x v="1"/>
    <x v="89"/>
    <n v="2018"/>
    <n v="6.93"/>
    <n v="9"/>
    <s v="High"/>
    <d v="2018-04-30T21:22:42"/>
    <s v="Unknown"/>
    <s v="True"/>
    <n v="370"/>
  </r>
  <r>
    <n v="91"/>
    <x v="10"/>
    <x v="90"/>
    <n v="2017"/>
    <n v="570.41999999999996"/>
    <n v="6"/>
    <s v="High"/>
    <d v="2017-05-02T14:04:16"/>
    <s v="Durable"/>
    <s v="True"/>
    <n v="970"/>
  </r>
  <r>
    <n v="92"/>
    <x v="8"/>
    <x v="91"/>
    <n v="2017"/>
    <n v="602.16"/>
    <n v="1"/>
    <s v="Low"/>
    <d v="2017-09-13T09:25:50"/>
    <s v="Weak"/>
    <s v="Unknown"/>
    <n v="0"/>
  </r>
  <r>
    <n v="93"/>
    <x v="3"/>
    <x v="92"/>
    <n v="2017"/>
    <n v="8.11"/>
    <n v="8"/>
    <s v="Low"/>
    <d v="2017-06-20T15:29:48"/>
    <s v="Durable"/>
    <s v="False"/>
    <n v="110"/>
  </r>
  <r>
    <n v="94"/>
    <x v="1"/>
    <x v="93"/>
    <n v="2018"/>
    <n v="435.1"/>
    <n v="9"/>
    <s v="High"/>
    <d v="2018-03-15T03:09:36"/>
    <s v="Weak"/>
    <s v="Unknown"/>
    <n v="1080"/>
  </r>
  <r>
    <n v="95"/>
    <x v="8"/>
    <x v="94"/>
    <n v="2017"/>
    <n v="463.91"/>
    <n v="1"/>
    <s v="High"/>
    <d v="2017-12-02T05:24:22"/>
    <s v="Unknown"/>
    <s v="Unknown"/>
    <n v="0"/>
  </r>
  <r>
    <n v="96"/>
    <x v="7"/>
    <x v="95"/>
    <n v="2017"/>
    <n v="621.99"/>
    <n v="7"/>
    <s v="High"/>
    <d v="2017-07-07T05:12:14"/>
    <s v="Unknown"/>
    <s v="False"/>
    <n v="0"/>
  </r>
  <r>
    <n v="97"/>
    <x v="6"/>
    <x v="96"/>
    <n v="2017"/>
    <n v="247.79"/>
    <n v="4"/>
    <s v="Medium"/>
    <d v="2017-08-14T20:39:19"/>
    <s v="Weak"/>
    <s v="True"/>
    <n v="0"/>
  </r>
  <r>
    <n v="98"/>
    <x v="0"/>
    <x v="97"/>
    <n v="2017"/>
    <n v="998.75"/>
    <n v="3"/>
    <s v="High"/>
    <d v="2017-01-07T20:56:59"/>
    <s v="Weak"/>
    <s v="False"/>
    <n v="0"/>
  </r>
  <r>
    <n v="99"/>
    <x v="4"/>
    <x v="98"/>
    <n v="2017"/>
    <n v="274.87"/>
    <n v="5"/>
    <s v="Low"/>
    <d v="2017-12-27T05:50:09"/>
    <s v="Weak"/>
    <s v="True"/>
    <n v="0"/>
  </r>
  <r>
    <n v="100"/>
    <x v="1"/>
    <x v="99"/>
    <n v="2018"/>
    <n v="696.5"/>
    <n v="9"/>
    <s v="Low"/>
    <d v="2018-03-27T14:26:45"/>
    <s v="Durable"/>
    <s v="Unknown"/>
    <n v="70"/>
  </r>
  <r>
    <n v="101"/>
    <x v="6"/>
    <x v="100"/>
    <n v="2018"/>
    <n v="83.01"/>
    <n v="4"/>
    <s v="Medium"/>
    <d v="2018-02-19T02:58:22"/>
    <s v="Durable"/>
    <s v="Unknown"/>
    <n v="990"/>
  </r>
  <r>
    <n v="102"/>
    <x v="6"/>
    <x v="101"/>
    <n v="2017"/>
    <n v="62.25"/>
    <n v="4"/>
    <s v="High"/>
    <d v="2017-06-14T23:06:57"/>
    <s v="Unknown"/>
    <s v="False"/>
    <n v="0"/>
  </r>
  <r>
    <n v="103"/>
    <x v="7"/>
    <x v="102"/>
    <n v="2017"/>
    <n v="727.53"/>
    <n v="7"/>
    <s v="Low"/>
    <d v="2017-02-22T07:26:22"/>
    <s v="Unknown"/>
    <s v="Unknown"/>
    <n v="0"/>
  </r>
  <r>
    <n v="104"/>
    <x v="4"/>
    <x v="103"/>
    <n v="2018"/>
    <n v="982.47"/>
    <n v="5"/>
    <s v="High"/>
    <d v="2018-01-04T20:59:30"/>
    <s v="Unknown"/>
    <s v="False"/>
    <n v="0"/>
  </r>
  <r>
    <n v="105"/>
    <x v="8"/>
    <x v="104"/>
    <n v="2017"/>
    <n v="688.78"/>
    <n v="1"/>
    <s v="Medium"/>
    <d v="2017-01-17T04:38:08"/>
    <s v="Durable"/>
    <s v="True"/>
    <n v="0"/>
  </r>
  <r>
    <n v="106"/>
    <x v="7"/>
    <x v="105"/>
    <n v="2017"/>
    <n v="18.75"/>
    <n v="7"/>
    <s v="High"/>
    <d v="2017-12-11T05:20:36"/>
    <s v="Weak"/>
    <s v="False"/>
    <n v="190"/>
  </r>
  <r>
    <n v="107"/>
    <x v="8"/>
    <x v="106"/>
    <n v="2017"/>
    <n v="74.150000000000006"/>
    <n v="1"/>
    <s v="High"/>
    <d v="2017-02-10T11:45:43"/>
    <s v="Weak"/>
    <s v="False"/>
    <n v="0"/>
  </r>
  <r>
    <n v="108"/>
    <x v="8"/>
    <x v="107"/>
    <n v="2018"/>
    <n v="790.03"/>
    <n v="1"/>
    <s v="High"/>
    <d v="2018-03-01T20:08:26"/>
    <s v="Weak"/>
    <s v="True"/>
    <n v="0"/>
  </r>
  <r>
    <n v="109"/>
    <x v="8"/>
    <x v="108"/>
    <n v="2018"/>
    <n v="493.79"/>
    <n v="1"/>
    <s v="Medium"/>
    <d v="2018-02-15T08:20:03"/>
    <s v="Durable"/>
    <s v="False"/>
    <n v="0"/>
  </r>
  <r>
    <n v="110"/>
    <x v="1"/>
    <x v="109"/>
    <n v="2018"/>
    <n v="409.41"/>
    <n v="9"/>
    <s v="High"/>
    <d v="2018-01-26T08:00:13"/>
    <s v="Durable"/>
    <s v="Unknown"/>
    <n v="480"/>
  </r>
  <r>
    <n v="111"/>
    <x v="5"/>
    <x v="110"/>
    <n v="2018"/>
    <n v="349.06"/>
    <n v="11"/>
    <s v="Medium"/>
    <d v="2018-01-13T17:45:19"/>
    <s v="Durable"/>
    <s v="Unknown"/>
    <n v="0"/>
  </r>
  <r>
    <n v="112"/>
    <x v="9"/>
    <x v="111"/>
    <n v="2017"/>
    <n v="817.94"/>
    <n v="10"/>
    <s v="High"/>
    <d v="2017-02-15T13:31:00"/>
    <s v="Weak"/>
    <s v="Unknown"/>
    <n v="0"/>
  </r>
  <r>
    <n v="113"/>
    <x v="7"/>
    <x v="112"/>
    <n v="2017"/>
    <n v="105.96"/>
    <n v="7"/>
    <s v="Low"/>
    <d v="2017-04-17T17:59:47"/>
    <s v="Unknown"/>
    <s v="False"/>
    <n v="1060"/>
  </r>
  <r>
    <n v="114"/>
    <x v="3"/>
    <x v="113"/>
    <n v="2017"/>
    <n v="795.63"/>
    <n v="8"/>
    <s v="High"/>
    <d v="2017-07-11T15:13:04"/>
    <s v="Weak"/>
    <s v="True"/>
    <n v="930"/>
  </r>
  <r>
    <n v="115"/>
    <x v="5"/>
    <x v="114"/>
    <n v="2017"/>
    <n v="450.46"/>
    <n v="11"/>
    <s v="Low"/>
    <d v="2017-08-22T02:01:28"/>
    <s v="Weak"/>
    <s v="False"/>
    <n v="0"/>
  </r>
  <r>
    <n v="116"/>
    <x v="0"/>
    <x v="115"/>
    <n v="2017"/>
    <n v="5.73"/>
    <n v="3"/>
    <s v="Low"/>
    <d v="2017-12-31T07:44:48"/>
    <s v="Weak"/>
    <s v="True"/>
    <n v="1040"/>
  </r>
  <r>
    <n v="117"/>
    <x v="5"/>
    <x v="116"/>
    <n v="2018"/>
    <n v="68.63"/>
    <n v="11"/>
    <s v="High"/>
    <d v="2018-03-27T18:48:35"/>
    <s v="Weak"/>
    <s v="Unknown"/>
    <n v="0"/>
  </r>
  <r>
    <n v="118"/>
    <x v="1"/>
    <x v="117"/>
    <n v="2018"/>
    <n v="65.959999999999994"/>
    <n v="9"/>
    <s v="High"/>
    <d v="2018-05-02T18:40:50"/>
    <s v="Weak"/>
    <s v="Unknown"/>
    <n v="0"/>
  </r>
  <r>
    <n v="119"/>
    <x v="5"/>
    <x v="118"/>
    <n v="2018"/>
    <n v="296.37"/>
    <n v="11"/>
    <s v="Medium"/>
    <d v="2018-02-06T15:52:36"/>
    <s v="Unknown"/>
    <s v="False"/>
    <n v="0"/>
  </r>
  <r>
    <n v="120"/>
    <x v="2"/>
    <x v="119"/>
    <n v="2017"/>
    <n v="27.31"/>
    <n v="2"/>
    <s v="Medium"/>
    <d v="2017-06-23T17:44:38"/>
    <s v="Durable"/>
    <s v="Unknown"/>
    <n v="940"/>
  </r>
  <r>
    <n v="121"/>
    <x v="5"/>
    <x v="120"/>
    <n v="2018"/>
    <n v="60.97"/>
    <n v="11"/>
    <s v="Low"/>
    <d v="2018-02-03T23:46:55"/>
    <s v="Durable"/>
    <s v="Unknown"/>
    <n v="0"/>
  </r>
  <r>
    <n v="122"/>
    <x v="6"/>
    <x v="121"/>
    <n v="2018"/>
    <n v="117.84"/>
    <n v="4"/>
    <s v="High"/>
    <d v="2018-02-19T06:40:18"/>
    <s v="Weak"/>
    <s v="False"/>
    <n v="0"/>
  </r>
  <r>
    <n v="123"/>
    <x v="6"/>
    <x v="122"/>
    <n v="2018"/>
    <n v="481.48"/>
    <n v="4"/>
    <s v="Low"/>
    <d v="2018-02-15T19:59:11"/>
    <s v="Unknown"/>
    <s v="Unknown"/>
    <n v="0"/>
  </r>
  <r>
    <n v="124"/>
    <x v="6"/>
    <x v="123"/>
    <n v="2017"/>
    <n v="182.89"/>
    <n v="4"/>
    <s v="Low"/>
    <d v="2017-10-13T22:41:59"/>
    <s v="Unknown"/>
    <s v="True"/>
    <n v="810"/>
  </r>
  <r>
    <n v="125"/>
    <x v="1"/>
    <x v="124"/>
    <n v="2017"/>
    <n v="61.41"/>
    <n v="9"/>
    <s v="Low"/>
    <d v="2017-01-07T01:17:55"/>
    <s v="Weak"/>
    <s v="False"/>
    <n v="0"/>
  </r>
  <r>
    <n v="126"/>
    <x v="10"/>
    <x v="125"/>
    <n v="2017"/>
    <n v="141.91"/>
    <n v="6"/>
    <s v="Low"/>
    <d v="2017-07-23T09:58:18"/>
    <s v="Unknown"/>
    <s v="Unknown"/>
    <n v="760"/>
  </r>
  <r>
    <n v="127"/>
    <x v="3"/>
    <x v="126"/>
    <n v="2017"/>
    <n v="541.41"/>
    <n v="8"/>
    <s v="Medium"/>
    <d v="2017-04-25T21:47:41"/>
    <s v="Unknown"/>
    <s v="False"/>
    <n v="340"/>
  </r>
  <r>
    <n v="128"/>
    <x v="2"/>
    <x v="127"/>
    <n v="2017"/>
    <n v="46.79"/>
    <n v="2"/>
    <s v="Medium"/>
    <d v="2017-07-12T15:43:45"/>
    <s v="Durable"/>
    <s v="Unknown"/>
    <n v="710"/>
  </r>
  <r>
    <n v="129"/>
    <x v="7"/>
    <x v="128"/>
    <n v="2017"/>
    <n v="672.32"/>
    <n v="7"/>
    <s v="High"/>
    <d v="2017-05-26T14:09:57"/>
    <s v="Durable"/>
    <s v="True"/>
    <n v="0"/>
  </r>
  <r>
    <n v="130"/>
    <x v="2"/>
    <x v="129"/>
    <n v="2017"/>
    <n v="419.8"/>
    <n v="2"/>
    <s v="Low"/>
    <d v="2017-03-11T13:58:48"/>
    <s v="Unknown"/>
    <s v="False"/>
    <n v="0"/>
  </r>
  <r>
    <n v="131"/>
    <x v="0"/>
    <x v="130"/>
    <n v="2017"/>
    <n v="408.96"/>
    <n v="3"/>
    <s v="Medium"/>
    <d v="2017-11-03T03:41:09"/>
    <s v="Durable"/>
    <s v="False"/>
    <n v="0"/>
  </r>
  <r>
    <n v="132"/>
    <x v="10"/>
    <x v="131"/>
    <n v="2018"/>
    <n v="116.21"/>
    <n v="6"/>
    <s v="High"/>
    <d v="2018-01-28T03:31:08"/>
    <s v="Weak"/>
    <s v="False"/>
    <n v="240"/>
  </r>
  <r>
    <n v="133"/>
    <x v="5"/>
    <x v="132"/>
    <n v="2018"/>
    <n v="29.32"/>
    <n v="11"/>
    <s v="Low"/>
    <d v="2018-01-30T08:59:33"/>
    <s v="Weak"/>
    <s v="Unknown"/>
    <n v="0"/>
  </r>
  <r>
    <n v="134"/>
    <x v="2"/>
    <x v="133"/>
    <n v="2017"/>
    <n v="398.54"/>
    <n v="2"/>
    <s v="High"/>
    <d v="2017-08-21T20:09:17"/>
    <s v="Weak"/>
    <s v="True"/>
    <n v="0"/>
  </r>
  <r>
    <n v="135"/>
    <x v="9"/>
    <x v="134"/>
    <n v="2018"/>
    <n v="109.64"/>
    <n v="10"/>
    <s v="Low"/>
    <d v="2018-04-25T15:04:22"/>
    <s v="Durable"/>
    <s v="False"/>
    <n v="610"/>
  </r>
  <r>
    <n v="136"/>
    <x v="9"/>
    <x v="135"/>
    <n v="2018"/>
    <n v="243.91"/>
    <n v="10"/>
    <s v="Medium"/>
    <d v="2018-01-03T17:33:44"/>
    <s v="Weak"/>
    <s v="True"/>
    <n v="0"/>
  </r>
  <r>
    <n v="137"/>
    <x v="9"/>
    <x v="136"/>
    <n v="2018"/>
    <n v="840.56"/>
    <n v="10"/>
    <s v="Low"/>
    <d v="2018-02-19T06:30:02"/>
    <s v="Durable"/>
    <s v="False"/>
    <n v="0"/>
  </r>
  <r>
    <n v="138"/>
    <x v="7"/>
    <x v="137"/>
    <n v="2018"/>
    <n v="526.36"/>
    <n v="7"/>
    <s v="Low"/>
    <d v="2018-02-24T19:02:36"/>
    <s v="Durable"/>
    <s v="Unknown"/>
    <n v="0"/>
  </r>
  <r>
    <n v="139"/>
    <x v="8"/>
    <x v="138"/>
    <n v="2017"/>
    <n v="21.42"/>
    <n v="1"/>
    <s v="High"/>
    <d v="2017-08-09T12:41:00"/>
    <s v="Weak"/>
    <s v="False"/>
    <n v="0"/>
  </r>
  <r>
    <n v="140"/>
    <x v="5"/>
    <x v="139"/>
    <n v="2018"/>
    <n v="681.32"/>
    <n v="11"/>
    <s v="High"/>
    <d v="2018-04-04T19:30:06"/>
    <s v="Durable"/>
    <s v="Unknown"/>
    <n v="160"/>
  </r>
  <r>
    <n v="141"/>
    <x v="8"/>
    <x v="140"/>
    <n v="2018"/>
    <n v="10.96"/>
    <n v="1"/>
    <s v="Low"/>
    <d v="2018-01-19T05:08:19"/>
    <s v="Durable"/>
    <s v="True"/>
    <n v="370"/>
  </r>
  <r>
    <n v="142"/>
    <x v="10"/>
    <x v="141"/>
    <n v="2017"/>
    <n v="247.8"/>
    <n v="6"/>
    <s v="Medium"/>
    <d v="2017-06-10T06:37:55"/>
    <s v="Weak"/>
    <s v="True"/>
    <n v="0"/>
  </r>
  <r>
    <n v="143"/>
    <x v="8"/>
    <x v="142"/>
    <n v="2018"/>
    <n v="426.16"/>
    <n v="1"/>
    <s v="Medium"/>
    <d v="2018-03-13T03:29:16"/>
    <s v="Unknown"/>
    <s v="True"/>
    <n v="0"/>
  </r>
  <r>
    <n v="144"/>
    <x v="4"/>
    <x v="143"/>
    <n v="2018"/>
    <n v="957.86"/>
    <n v="5"/>
    <s v="Medium"/>
    <d v="2018-03-09T23:44:26"/>
    <s v="Durable"/>
    <s v="False"/>
    <n v="0"/>
  </r>
  <r>
    <n v="145"/>
    <x v="1"/>
    <x v="144"/>
    <n v="2017"/>
    <n v="344.13"/>
    <n v="9"/>
    <s v="Low"/>
    <d v="2017-04-18T03:37:23"/>
    <s v="Durable"/>
    <s v="Unknown"/>
    <n v="270"/>
  </r>
  <r>
    <n v="146"/>
    <x v="7"/>
    <x v="145"/>
    <n v="2017"/>
    <n v="752.48"/>
    <n v="7"/>
    <s v="High"/>
    <d v="2017-03-18T00:33:17"/>
    <s v="Durable"/>
    <s v="False"/>
    <n v="0"/>
  </r>
  <r>
    <n v="147"/>
    <x v="4"/>
    <x v="146"/>
    <n v="2017"/>
    <n v="496.19"/>
    <n v="5"/>
    <s v="High"/>
    <d v="2017-05-29T15:26:03"/>
    <s v="Unknown"/>
    <s v="False"/>
    <n v="0"/>
  </r>
  <r>
    <n v="148"/>
    <x v="5"/>
    <x v="147"/>
    <n v="2018"/>
    <n v="285.55"/>
    <n v="11"/>
    <s v="Medium"/>
    <d v="2018-04-19T00:16:44"/>
    <s v="Durable"/>
    <s v="True"/>
    <n v="910"/>
  </r>
  <r>
    <n v="149"/>
    <x v="9"/>
    <x v="148"/>
    <n v="2017"/>
    <n v="984.64"/>
    <n v="10"/>
    <s v="High"/>
    <d v="2017-07-25T01:08:08"/>
    <s v="Weak"/>
    <s v="True"/>
    <n v="0"/>
  </r>
  <r>
    <n v="150"/>
    <x v="1"/>
    <x v="149"/>
    <n v="2018"/>
    <n v="406.55"/>
    <n v="9"/>
    <s v="High"/>
    <d v="2018-04-10T21:39:34"/>
    <s v="Durable"/>
    <s v="False"/>
    <n v="0"/>
  </r>
  <r>
    <n v="151"/>
    <x v="7"/>
    <x v="150"/>
    <n v="2017"/>
    <n v="935.61"/>
    <n v="7"/>
    <s v="High"/>
    <d v="2017-08-19T10:23:39"/>
    <s v="Weak"/>
    <s v="True"/>
    <n v="0"/>
  </r>
  <r>
    <n v="152"/>
    <x v="7"/>
    <x v="151"/>
    <n v="2017"/>
    <n v="588.12"/>
    <n v="7"/>
    <s v="Medium"/>
    <d v="2017-08-22T01:58:29"/>
    <s v="Unknown"/>
    <s v="Unknown"/>
    <n v="260"/>
  </r>
  <r>
    <n v="153"/>
    <x v="6"/>
    <x v="152"/>
    <n v="2017"/>
    <n v="702.38"/>
    <n v="4"/>
    <s v="Low"/>
    <d v="2017-04-10T05:04:22"/>
    <s v="Weak"/>
    <s v="False"/>
    <n v="0"/>
  </r>
  <r>
    <n v="154"/>
    <x v="6"/>
    <x v="153"/>
    <n v="2017"/>
    <n v="24.756"/>
    <n v="4"/>
    <s v="Medium"/>
    <d v="2017-07-06T12:05:31"/>
    <s v="Weak"/>
    <s v="True"/>
    <n v="0"/>
  </r>
  <r>
    <n v="155"/>
    <x v="1"/>
    <x v="154"/>
    <n v="2017"/>
    <n v="635.52"/>
    <n v="9"/>
    <s v="High"/>
    <d v="2017-02-21T14:39:50"/>
    <s v="Weak"/>
    <s v="False"/>
    <n v="0"/>
  </r>
  <r>
    <n v="156"/>
    <x v="8"/>
    <x v="155"/>
    <n v="2018"/>
    <n v="712.26"/>
    <n v="1"/>
    <s v="High"/>
    <d v="2018-05-09T20:18:04"/>
    <s v="Durable"/>
    <s v="False"/>
    <n v="0"/>
  </r>
  <r>
    <n v="157"/>
    <x v="5"/>
    <x v="156"/>
    <n v="2017"/>
    <n v="141.08000000000001"/>
    <n v="11"/>
    <s v="Medium"/>
    <d v="2017-09-06T03:07:45"/>
    <s v="Unknown"/>
    <s v="False"/>
    <n v="190"/>
  </r>
  <r>
    <n v="158"/>
    <x v="6"/>
    <x v="157"/>
    <n v="2017"/>
    <n v="544.64"/>
    <n v="4"/>
    <s v="High"/>
    <d v="2017-09-18T08:44:23"/>
    <s v="Unknown"/>
    <s v="False"/>
    <n v="180"/>
  </r>
  <r>
    <n v="159"/>
    <x v="7"/>
    <x v="158"/>
    <n v="2017"/>
    <n v="921.05"/>
    <n v="7"/>
    <s v="Medium"/>
    <d v="2017-12-29T19:41:35"/>
    <s v="Durable"/>
    <s v="True"/>
    <n v="0"/>
  </r>
  <r>
    <n v="160"/>
    <x v="7"/>
    <x v="159"/>
    <n v="2017"/>
    <n v="546.87"/>
    <n v="7"/>
    <s v="Medium"/>
    <d v="2017-11-03T18:39:50"/>
    <s v="Weak"/>
    <s v="True"/>
    <n v="0"/>
  </r>
  <r>
    <n v="161"/>
    <x v="9"/>
    <x v="160"/>
    <n v="2017"/>
    <n v="646.11"/>
    <n v="10"/>
    <s v="Low"/>
    <d v="2017-08-18T07:32:55"/>
    <s v="Weak"/>
    <s v="Unknown"/>
    <n v="0"/>
  </r>
  <r>
    <n v="162"/>
    <x v="5"/>
    <x v="161"/>
    <n v="2017"/>
    <n v="27.35"/>
    <n v="11"/>
    <s v="Medium"/>
    <d v="2017-12-08T20:01:59"/>
    <s v="Weak"/>
    <s v="True"/>
    <n v="1170"/>
  </r>
  <r>
    <n v="163"/>
    <x v="10"/>
    <x v="162"/>
    <n v="2017"/>
    <n v="117.7"/>
    <n v="6"/>
    <s v="Low"/>
    <d v="2017-10-07T05:58:29"/>
    <s v="Unknown"/>
    <s v="True"/>
    <n v="1160"/>
  </r>
  <r>
    <n v="164"/>
    <x v="5"/>
    <x v="163"/>
    <n v="2017"/>
    <n v="73.98"/>
    <n v="11"/>
    <s v="Medium"/>
    <d v="2017-12-07T18:21:15"/>
    <s v="Unknown"/>
    <s v="False"/>
    <n v="0"/>
  </r>
  <r>
    <n v="165"/>
    <x v="10"/>
    <x v="164"/>
    <n v="2017"/>
    <n v="449"/>
    <n v="6"/>
    <s v="Low"/>
    <d v="2017-03-26T04:19:04"/>
    <s v="Unknown"/>
    <s v="False"/>
    <n v="0"/>
  </r>
  <r>
    <n v="166"/>
    <x v="4"/>
    <x v="165"/>
    <n v="2018"/>
    <n v="232.84"/>
    <n v="5"/>
    <s v="High"/>
    <d v="2018-04-25T14:14:11"/>
    <s v="Durable"/>
    <s v="False"/>
    <n v="0"/>
  </r>
  <r>
    <n v="167"/>
    <x v="5"/>
    <x v="166"/>
    <n v="2017"/>
    <n v="788.61"/>
    <n v="11"/>
    <s v="Medium"/>
    <d v="2017-05-26T04:31:27"/>
    <s v="Durable"/>
    <s v="False"/>
    <n v="0"/>
  </r>
  <r>
    <n v="168"/>
    <x v="10"/>
    <x v="167"/>
    <n v="2018"/>
    <n v="707.41"/>
    <n v="6"/>
    <s v="Medium"/>
    <d v="2018-01-03T21:50:30"/>
    <s v="Unknown"/>
    <s v="True"/>
    <n v="290"/>
  </r>
  <r>
    <n v="169"/>
    <x v="9"/>
    <x v="168"/>
    <n v="2017"/>
    <n v="685.99"/>
    <n v="10"/>
    <s v="Medium"/>
    <d v="2017-07-26T00:08:42"/>
    <s v="Unknown"/>
    <s v="False"/>
    <n v="0"/>
  </r>
  <r>
    <n v="170"/>
    <x v="8"/>
    <x v="169"/>
    <n v="2017"/>
    <n v="206.55"/>
    <n v="1"/>
    <s v="Medium"/>
    <d v="2017-12-26T08:27:45"/>
    <s v="Durable"/>
    <s v="False"/>
    <n v="0"/>
  </r>
  <r>
    <n v="171"/>
    <x v="4"/>
    <x v="170"/>
    <n v="2018"/>
    <n v="216.79"/>
    <n v="5"/>
    <s v="High"/>
    <d v="2018-03-21T01:14:47"/>
    <s v="Durable"/>
    <s v="False"/>
    <n v="0"/>
  </r>
  <r>
    <n v="172"/>
    <x v="4"/>
    <x v="171"/>
    <n v="2017"/>
    <n v="160.01"/>
    <n v="5"/>
    <s v="High"/>
    <d v="2017-01-31T23:45:59"/>
    <s v="Durable"/>
    <s v="Unknown"/>
    <n v="720"/>
  </r>
  <r>
    <n v="173"/>
    <x v="3"/>
    <x v="172"/>
    <n v="2017"/>
    <n v="44.54"/>
    <n v="8"/>
    <s v="Low"/>
    <d v="2017-09-24T05:59:51"/>
    <s v="Durable"/>
    <s v="False"/>
    <n v="0"/>
  </r>
  <r>
    <n v="174"/>
    <x v="5"/>
    <x v="173"/>
    <n v="2018"/>
    <n v="615.04"/>
    <n v="11"/>
    <s v="High"/>
    <d v="2018-03-13T20:22:31"/>
    <s v="Durable"/>
    <s v="True"/>
    <n v="0"/>
  </r>
  <r>
    <n v="175"/>
    <x v="8"/>
    <x v="174"/>
    <n v="2017"/>
    <n v="917.67"/>
    <n v="1"/>
    <s v="Low"/>
    <d v="2017-10-12T12:36:19"/>
    <s v="Weak"/>
    <s v="True"/>
    <n v="520"/>
  </r>
  <r>
    <n v="176"/>
    <x v="10"/>
    <x v="175"/>
    <n v="2017"/>
    <n v="813.16"/>
    <n v="6"/>
    <s v="High"/>
    <d v="2017-08-27T17:09:00"/>
    <s v="Durable"/>
    <s v="True"/>
    <n v="900"/>
  </r>
  <r>
    <n v="177"/>
    <x v="0"/>
    <x v="176"/>
    <n v="2018"/>
    <n v="691.67"/>
    <n v="3"/>
    <s v="Medium"/>
    <d v="2018-04-18T03:11:02"/>
    <s v="Weak"/>
    <s v="True"/>
    <n v="0"/>
  </r>
  <r>
    <n v="178"/>
    <x v="9"/>
    <x v="177"/>
    <n v="2018"/>
    <n v="523.62"/>
    <n v="10"/>
    <s v="High"/>
    <d v="2018-04-17T20:14:46"/>
    <s v="Weak"/>
    <s v="True"/>
    <n v="0"/>
  </r>
  <r>
    <n v="179"/>
    <x v="10"/>
    <x v="178"/>
    <n v="2017"/>
    <n v="838.75"/>
    <n v="6"/>
    <s v="Low"/>
    <d v="2017-06-28T19:04:36"/>
    <s v="Durable"/>
    <s v="Unknown"/>
    <n v="260"/>
  </r>
  <r>
    <n v="180"/>
    <x v="0"/>
    <x v="179"/>
    <n v="2018"/>
    <n v="308.93"/>
    <n v="3"/>
    <s v="Low"/>
    <d v="2018-03-01T00:44:39"/>
    <s v="Durable"/>
    <s v="True"/>
    <n v="270"/>
  </r>
  <r>
    <n v="181"/>
    <x v="8"/>
    <x v="180"/>
    <n v="2017"/>
    <n v="645.71"/>
    <n v="1"/>
    <s v="Medium"/>
    <d v="2017-02-24T18:32:15"/>
    <s v="Unknown"/>
    <s v="False"/>
    <n v="0"/>
  </r>
  <r>
    <n v="182"/>
    <x v="1"/>
    <x v="181"/>
    <n v="2017"/>
    <n v="25.58"/>
    <n v="9"/>
    <s v="Low"/>
    <d v="2017-05-16T21:30:58"/>
    <s v="Weak"/>
    <s v="False"/>
    <n v="540"/>
  </r>
  <r>
    <n v="183"/>
    <x v="6"/>
    <x v="182"/>
    <n v="2018"/>
    <n v="62.15"/>
    <n v="4"/>
    <s v="High"/>
    <d v="2018-04-27T14:35:37"/>
    <s v="Weak"/>
    <s v="False"/>
    <n v="0"/>
  </r>
  <r>
    <n v="184"/>
    <x v="1"/>
    <x v="183"/>
    <n v="2017"/>
    <n v="265.77"/>
    <n v="9"/>
    <s v="Low"/>
    <d v="2017-06-24T16:30:23"/>
    <s v="Weak"/>
    <s v="True"/>
    <n v="0"/>
  </r>
  <r>
    <n v="185"/>
    <x v="10"/>
    <x v="184"/>
    <n v="2017"/>
    <n v="484.19"/>
    <n v="6"/>
    <s v="Low"/>
    <d v="2017-11-30T03:35:09"/>
    <s v="Weak"/>
    <s v="Unknown"/>
    <n v="400"/>
  </r>
  <r>
    <n v="186"/>
    <x v="3"/>
    <x v="185"/>
    <n v="2017"/>
    <n v="820.83"/>
    <n v="8"/>
    <s v="Low"/>
    <d v="2017-03-15T01:42:40"/>
    <s v="Weak"/>
    <s v="False"/>
    <n v="0"/>
  </r>
  <r>
    <n v="187"/>
    <x v="0"/>
    <x v="186"/>
    <n v="2017"/>
    <n v="413.83"/>
    <n v="3"/>
    <s v="Medium"/>
    <d v="2017-10-20T22:26:46"/>
    <s v="Durable"/>
    <s v="False"/>
    <n v="310"/>
  </r>
  <r>
    <n v="188"/>
    <x v="3"/>
    <x v="187"/>
    <n v="2017"/>
    <n v="781.76"/>
    <n v="8"/>
    <s v="High"/>
    <d v="2017-07-27T20:54:02"/>
    <s v="Durable"/>
    <s v="False"/>
    <n v="910"/>
  </r>
  <r>
    <n v="189"/>
    <x v="4"/>
    <x v="188"/>
    <n v="2017"/>
    <n v="763.02"/>
    <n v="5"/>
    <s v="High"/>
    <d v="2017-07-01T05:29:27"/>
    <s v="Unknown"/>
    <s v="False"/>
    <n v="160"/>
  </r>
  <r>
    <n v="190"/>
    <x v="1"/>
    <x v="189"/>
    <n v="2018"/>
    <n v="397.37"/>
    <n v="9"/>
    <s v="Medium"/>
    <d v="2018-04-25T18:46:18"/>
    <s v="Durable"/>
    <s v="True"/>
    <n v="930"/>
  </r>
  <r>
    <n v="191"/>
    <x v="9"/>
    <x v="190"/>
    <n v="2017"/>
    <n v="10.28"/>
    <n v="10"/>
    <s v="High"/>
    <d v="2017-04-30T14:25:58"/>
    <s v="Weak"/>
    <s v="Unknown"/>
    <n v="0"/>
  </r>
  <r>
    <n v="192"/>
    <x v="7"/>
    <x v="191"/>
    <n v="2017"/>
    <n v="295.92"/>
    <n v="7"/>
    <s v="Medium"/>
    <d v="2017-06-03T21:45:38"/>
    <s v="Durable"/>
    <s v="Unknown"/>
    <n v="0"/>
  </r>
  <r>
    <n v="193"/>
    <x v="5"/>
    <x v="192"/>
    <n v="2017"/>
    <n v="605.30999999999995"/>
    <n v="11"/>
    <s v="Medium"/>
    <d v="2017-02-26T23:21:02"/>
    <s v="Unknown"/>
    <s v="False"/>
    <n v="190"/>
  </r>
  <r>
    <n v="194"/>
    <x v="10"/>
    <x v="193"/>
    <n v="2018"/>
    <n v="667.35"/>
    <n v="6"/>
    <s v="Medium"/>
    <d v="2018-02-12T18:01:09"/>
    <s v="Unknown"/>
    <s v="False"/>
    <n v="0"/>
  </r>
  <r>
    <n v="195"/>
    <x v="2"/>
    <x v="194"/>
    <n v="2017"/>
    <n v="35.200000000000003"/>
    <n v="2"/>
    <s v="Medium"/>
    <d v="2017-08-18T11:57:11"/>
    <s v="Durable"/>
    <s v="Unknown"/>
    <n v="700"/>
  </r>
  <r>
    <n v="196"/>
    <x v="8"/>
    <x v="195"/>
    <n v="2017"/>
    <n v="82.28"/>
    <n v="1"/>
    <s v="High"/>
    <d v="2017-02-11T09:06:20"/>
    <s v="Unknown"/>
    <s v="Unknown"/>
    <n v="0"/>
  </r>
  <r>
    <n v="197"/>
    <x v="8"/>
    <x v="196"/>
    <n v="2018"/>
    <n v="130.1"/>
    <n v="1"/>
    <s v="Medium"/>
    <d v="2018-01-11T00:39:26"/>
    <s v="Unknown"/>
    <s v="True"/>
    <n v="0"/>
  </r>
  <r>
    <n v="198"/>
    <x v="8"/>
    <x v="197"/>
    <n v="2017"/>
    <n v="352.18"/>
    <n v="1"/>
    <s v="Low"/>
    <d v="2017-04-06T09:08:00"/>
    <s v="Durable"/>
    <s v="False"/>
    <n v="600"/>
  </r>
  <r>
    <n v="199"/>
    <x v="9"/>
    <x v="198"/>
    <n v="2017"/>
    <n v="957.41"/>
    <n v="10"/>
    <s v="Medium"/>
    <d v="2017-12-15T19:25:22"/>
    <s v="Weak"/>
    <s v="Unknown"/>
    <n v="1050"/>
  </r>
  <r>
    <n v="200"/>
    <x v="4"/>
    <x v="199"/>
    <n v="2017"/>
    <n v="111.29"/>
    <n v="5"/>
    <s v="Medium"/>
    <d v="2017-05-02T13:23:12"/>
    <s v="Weak"/>
    <s v="False"/>
    <n v="0"/>
  </r>
  <r>
    <n v="201"/>
    <x v="3"/>
    <x v="200"/>
    <n v="2018"/>
    <n v="963.87"/>
    <n v="8"/>
    <s v="Medium"/>
    <d v="2018-03-01T20:01:50"/>
    <s v="Weak"/>
    <s v="True"/>
    <n v="1170"/>
  </r>
  <r>
    <n v="202"/>
    <x v="5"/>
    <x v="201"/>
    <n v="2017"/>
    <n v="788.77"/>
    <n v="11"/>
    <s v="Low"/>
    <d v="2017-10-02T17:35:33"/>
    <s v="Weak"/>
    <s v="True"/>
    <n v="0"/>
  </r>
  <r>
    <n v="203"/>
    <x v="8"/>
    <x v="202"/>
    <n v="2017"/>
    <n v="599.54999999999995"/>
    <n v="1"/>
    <s v="High"/>
    <d v="2017-09-25T00:08:02"/>
    <s v="Weak"/>
    <s v="Unknown"/>
    <n v="290"/>
  </r>
  <r>
    <n v="204"/>
    <x v="1"/>
    <x v="203"/>
    <n v="2017"/>
    <n v="77.8"/>
    <n v="9"/>
    <s v="Medium"/>
    <d v="2017-12-06T16:40:23"/>
    <s v="Durable"/>
    <s v="True"/>
    <n v="50"/>
  </r>
  <r>
    <n v="205"/>
    <x v="4"/>
    <x v="204"/>
    <n v="2017"/>
    <n v="189.75"/>
    <n v="5"/>
    <s v="High"/>
    <d v="2017-01-21T20:24:47"/>
    <s v="Weak"/>
    <s v="False"/>
    <n v="320"/>
  </r>
  <r>
    <n v="206"/>
    <x v="0"/>
    <x v="205"/>
    <n v="2017"/>
    <n v="7.75"/>
    <n v="3"/>
    <s v="Low"/>
    <d v="2017-07-19T10:37:39"/>
    <s v="Unknown"/>
    <s v="Unknown"/>
    <n v="0"/>
  </r>
  <r>
    <n v="207"/>
    <x v="9"/>
    <x v="206"/>
    <n v="2018"/>
    <n v="142.68"/>
    <n v="10"/>
    <s v="Medium"/>
    <d v="2018-04-06T19:58:39"/>
    <s v="Unknown"/>
    <s v="True"/>
    <n v="1160"/>
  </r>
  <r>
    <n v="208"/>
    <x v="4"/>
    <x v="207"/>
    <n v="2017"/>
    <n v="87.33"/>
    <n v="5"/>
    <s v="Medium"/>
    <d v="2017-06-06T08:41:52"/>
    <s v="Weak"/>
    <s v="False"/>
    <n v="150"/>
  </r>
  <r>
    <n v="209"/>
    <x v="0"/>
    <x v="208"/>
    <n v="2018"/>
    <n v="329.88"/>
    <n v="3"/>
    <s v="Low"/>
    <d v="2018-01-31T23:29:12"/>
    <s v="Unknown"/>
    <s v="Unknown"/>
    <n v="0"/>
  </r>
  <r>
    <n v="210"/>
    <x v="0"/>
    <x v="209"/>
    <n v="2017"/>
    <n v="822.35"/>
    <n v="3"/>
    <s v="High"/>
    <d v="2017-11-03T21:30:50"/>
    <s v="Unknown"/>
    <s v="Unknown"/>
    <n v="0"/>
  </r>
  <r>
    <n v="211"/>
    <x v="1"/>
    <x v="210"/>
    <n v="2017"/>
    <n v="20.58"/>
    <n v="9"/>
    <s v="Low"/>
    <d v="2017-01-22T17:07:02"/>
    <s v="Unknown"/>
    <s v="True"/>
    <n v="760"/>
  </r>
  <r>
    <n v="212"/>
    <x v="2"/>
    <x v="211"/>
    <n v="2017"/>
    <n v="61.74"/>
    <n v="2"/>
    <s v="High"/>
    <d v="2017-09-28T06:53:00"/>
    <s v="Weak"/>
    <s v="True"/>
    <n v="970"/>
  </r>
  <r>
    <n v="213"/>
    <x v="9"/>
    <x v="212"/>
    <n v="2017"/>
    <n v="705.89"/>
    <n v="10"/>
    <s v="High"/>
    <d v="2017-03-23T13:39:47"/>
    <s v="Weak"/>
    <s v="True"/>
    <n v="390"/>
  </r>
  <r>
    <n v="214"/>
    <x v="4"/>
    <x v="213"/>
    <n v="2018"/>
    <n v="612.12"/>
    <n v="5"/>
    <s v="Low"/>
    <d v="2018-03-09T18:56:56"/>
    <s v="Durable"/>
    <s v="Unknown"/>
    <n v="0"/>
  </r>
  <r>
    <n v="215"/>
    <x v="7"/>
    <x v="214"/>
    <n v="2017"/>
    <n v="901.15"/>
    <n v="7"/>
    <s v="High"/>
    <d v="2017-09-10T00:07:35"/>
    <s v="Weak"/>
    <s v="Unknown"/>
    <n v="920"/>
  </r>
  <r>
    <n v="216"/>
    <x v="8"/>
    <x v="215"/>
    <n v="2017"/>
    <n v="390.25"/>
    <n v="1"/>
    <s v="Low"/>
    <d v="2017-04-04T10:01:57"/>
    <s v="Unknown"/>
    <s v="Unknown"/>
    <n v="0"/>
  </r>
  <r>
    <n v="217"/>
    <x v="3"/>
    <x v="216"/>
    <n v="2017"/>
    <n v="9.65"/>
    <n v="8"/>
    <s v="Medium"/>
    <d v="2017-12-21T05:26:21"/>
    <s v="Durable"/>
    <s v="True"/>
    <n v="0"/>
  </r>
  <r>
    <n v="218"/>
    <x v="3"/>
    <x v="217"/>
    <n v="2017"/>
    <n v="851.93"/>
    <n v="8"/>
    <s v="High"/>
    <d v="2017-04-15T13:28:06"/>
    <s v="Weak"/>
    <s v="True"/>
    <n v="310"/>
  </r>
  <r>
    <n v="219"/>
    <x v="4"/>
    <x v="218"/>
    <n v="2017"/>
    <n v="589.78"/>
    <n v="5"/>
    <s v="Low"/>
    <d v="2017-01-08T14:46:06"/>
    <s v="Durable"/>
    <s v="False"/>
    <n v="0"/>
  </r>
  <r>
    <n v="220"/>
    <x v="9"/>
    <x v="219"/>
    <n v="2017"/>
    <n v="17.96"/>
    <n v="10"/>
    <s v="Low"/>
    <d v="2017-01-12T02:36:23"/>
    <s v="Weak"/>
    <s v="False"/>
    <n v="0"/>
  </r>
  <r>
    <n v="221"/>
    <x v="0"/>
    <x v="220"/>
    <n v="2017"/>
    <n v="819"/>
    <n v="3"/>
    <s v="Low"/>
    <d v="2017-07-06T15:47:25"/>
    <s v="Unknown"/>
    <s v="False"/>
    <n v="0"/>
  </r>
  <r>
    <n v="222"/>
    <x v="0"/>
    <x v="221"/>
    <n v="2018"/>
    <n v="6.84"/>
    <n v="3"/>
    <s v="High"/>
    <d v="2018-03-08T07:37:25"/>
    <s v="Unknown"/>
    <s v="False"/>
    <n v="0"/>
  </r>
  <r>
    <n v="223"/>
    <x v="8"/>
    <x v="222"/>
    <n v="2017"/>
    <n v="944.39"/>
    <n v="1"/>
    <s v="Medium"/>
    <d v="2017-07-06T16:21:03"/>
    <s v="Unknown"/>
    <s v="Unknown"/>
    <n v="0"/>
  </r>
  <r>
    <n v="224"/>
    <x v="8"/>
    <x v="223"/>
    <n v="2017"/>
    <n v="288.61"/>
    <n v="1"/>
    <s v="High"/>
    <d v="2017-08-09T05:22:24"/>
    <s v="Weak"/>
    <s v="False"/>
    <n v="0"/>
  </r>
  <r>
    <n v="225"/>
    <x v="0"/>
    <x v="224"/>
    <n v="2017"/>
    <n v="103.72"/>
    <n v="3"/>
    <s v="Medium"/>
    <d v="2017-08-28T18:01:47"/>
    <s v="Weak"/>
    <s v="Unknown"/>
    <n v="0"/>
  </r>
  <r>
    <n v="226"/>
    <x v="9"/>
    <x v="225"/>
    <n v="2017"/>
    <n v="920.87"/>
    <n v="10"/>
    <s v="Medium"/>
    <d v="2017-10-18T03:29:08"/>
    <s v="Durable"/>
    <s v="True"/>
    <n v="0"/>
  </r>
  <r>
    <n v="227"/>
    <x v="4"/>
    <x v="226"/>
    <n v="2018"/>
    <n v="554.69000000000005"/>
    <n v="5"/>
    <s v="Low"/>
    <d v="2018-04-14T00:24:57"/>
    <s v="Weak"/>
    <s v="False"/>
    <n v="0"/>
  </r>
  <r>
    <n v="228"/>
    <x v="0"/>
    <x v="227"/>
    <n v="2017"/>
    <n v="778.08"/>
    <n v="3"/>
    <s v="High"/>
    <d v="2017-12-19T11:58:41"/>
    <s v="Durable"/>
    <s v="Unknown"/>
    <n v="930"/>
  </r>
  <r>
    <n v="229"/>
    <x v="1"/>
    <x v="228"/>
    <n v="2017"/>
    <n v="579.83000000000004"/>
    <n v="9"/>
    <s v="Medium"/>
    <d v="2017-07-27T08:25:20"/>
    <s v="Weak"/>
    <s v="False"/>
    <n v="660"/>
  </r>
  <r>
    <n v="230"/>
    <x v="5"/>
    <x v="229"/>
    <n v="2017"/>
    <n v="835.38"/>
    <n v="11"/>
    <s v="Medium"/>
    <d v="2017-09-01T03:29:58"/>
    <s v="Weak"/>
    <s v="False"/>
    <n v="750"/>
  </r>
  <r>
    <n v="231"/>
    <x v="4"/>
    <x v="230"/>
    <n v="2017"/>
    <n v="683.06"/>
    <n v="5"/>
    <s v="Medium"/>
    <d v="2017-12-24T16:29:34"/>
    <s v="Unknown"/>
    <s v="True"/>
    <n v="0"/>
  </r>
  <r>
    <n v="232"/>
    <x v="0"/>
    <x v="231"/>
    <n v="2018"/>
    <n v="33.94"/>
    <n v="3"/>
    <s v="Medium"/>
    <d v="2018-01-12T18:03:02"/>
    <s v="Weak"/>
    <s v="False"/>
    <n v="0"/>
  </r>
  <r>
    <n v="233"/>
    <x v="5"/>
    <x v="232"/>
    <n v="2017"/>
    <n v="566.20000000000005"/>
    <n v="11"/>
    <s v="Low"/>
    <d v="2017-05-04T00:49:24"/>
    <s v="Durable"/>
    <s v="True"/>
    <n v="0"/>
  </r>
  <r>
    <n v="234"/>
    <x v="8"/>
    <x v="233"/>
    <n v="2017"/>
    <n v="727.45"/>
    <n v="1"/>
    <s v="Medium"/>
    <d v="2017-02-27T05:41:24"/>
    <s v="Weak"/>
    <s v="Unknown"/>
    <n v="0"/>
  </r>
  <r>
    <n v="235"/>
    <x v="10"/>
    <x v="234"/>
    <n v="2018"/>
    <n v="345.06"/>
    <n v="6"/>
    <s v="High"/>
    <d v="2018-05-09T04:42:49"/>
    <s v="Durable"/>
    <s v="False"/>
    <n v="0"/>
  </r>
  <r>
    <n v="236"/>
    <x v="8"/>
    <x v="235"/>
    <n v="2017"/>
    <n v="85.69"/>
    <n v="1"/>
    <s v="Low"/>
    <d v="2017-10-02T00:56:42"/>
    <s v="Unknown"/>
    <s v="True"/>
    <n v="1130"/>
  </r>
  <r>
    <n v="237"/>
    <x v="3"/>
    <x v="236"/>
    <n v="2017"/>
    <n v="656.3"/>
    <n v="8"/>
    <s v="Low"/>
    <d v="2017-12-29T21:22:56"/>
    <s v="Weak"/>
    <s v="False"/>
    <n v="940"/>
  </r>
  <r>
    <n v="238"/>
    <x v="10"/>
    <x v="237"/>
    <n v="2017"/>
    <n v="284.06"/>
    <n v="6"/>
    <s v="Medium"/>
    <d v="2017-05-22T21:55:14"/>
    <s v="Durable"/>
    <s v="False"/>
    <n v="0"/>
  </r>
  <r>
    <n v="239"/>
    <x v="4"/>
    <x v="238"/>
    <n v="2017"/>
    <n v="76.010000000000005"/>
    <n v="5"/>
    <s v="Medium"/>
    <d v="2017-06-03T20:05:36"/>
    <s v="Weak"/>
    <s v="True"/>
    <n v="0"/>
  </r>
  <r>
    <n v="240"/>
    <x v="6"/>
    <x v="239"/>
    <n v="2017"/>
    <n v="708.59"/>
    <n v="4"/>
    <s v="Low"/>
    <d v="2017-05-14T16:57:30"/>
    <s v="Weak"/>
    <s v="False"/>
    <n v="0"/>
  </r>
  <r>
    <n v="241"/>
    <x v="1"/>
    <x v="240"/>
    <n v="2017"/>
    <n v="678.15"/>
    <n v="9"/>
    <s v="Medium"/>
    <d v="2017-04-17T05:44:01"/>
    <s v="Unknown"/>
    <s v="Unknown"/>
    <n v="0"/>
  </r>
  <r>
    <n v="242"/>
    <x v="1"/>
    <x v="241"/>
    <n v="2017"/>
    <n v="3.26"/>
    <n v="9"/>
    <s v="Low"/>
    <d v="2017-05-17T13:44:54"/>
    <s v="Weak"/>
    <s v="False"/>
    <n v="110"/>
  </r>
  <r>
    <n v="243"/>
    <x v="10"/>
    <x v="242"/>
    <n v="2017"/>
    <n v="451.88"/>
    <n v="6"/>
    <s v="Medium"/>
    <d v="2017-11-02T21:24:49"/>
    <s v="Weak"/>
    <s v="False"/>
    <n v="1040"/>
  </r>
  <r>
    <n v="244"/>
    <x v="2"/>
    <x v="243"/>
    <n v="2018"/>
    <n v="940.66"/>
    <n v="2"/>
    <s v="Low"/>
    <d v="2018-01-04T07:58:37"/>
    <s v="Unknown"/>
    <s v="True"/>
    <n v="0"/>
  </r>
  <r>
    <n v="245"/>
    <x v="8"/>
    <x v="244"/>
    <n v="2018"/>
    <n v="376.79"/>
    <n v="1"/>
    <s v="Medium"/>
    <d v="2018-04-04T01:39:16"/>
    <s v="Weak"/>
    <s v="Unknown"/>
    <n v="1110"/>
  </r>
  <r>
    <n v="246"/>
    <x v="1"/>
    <x v="245"/>
    <n v="2017"/>
    <n v="485.37"/>
    <n v="9"/>
    <s v="Low"/>
    <d v="2017-12-10T07:32:59"/>
    <s v="Weak"/>
    <s v="False"/>
    <n v="960"/>
  </r>
  <r>
    <n v="247"/>
    <x v="1"/>
    <x v="246"/>
    <n v="2017"/>
    <n v="590.03"/>
    <n v="9"/>
    <s v="High"/>
    <d v="2017-03-14T08:05:52"/>
    <s v="Weak"/>
    <s v="False"/>
    <n v="580"/>
  </r>
  <r>
    <n v="248"/>
    <x v="7"/>
    <x v="247"/>
    <n v="2017"/>
    <n v="993.19"/>
    <n v="7"/>
    <s v="Low"/>
    <d v="2017-04-29T04:24:06"/>
    <s v="Unknown"/>
    <s v="Unknown"/>
    <n v="0"/>
  </r>
  <r>
    <n v="249"/>
    <x v="9"/>
    <x v="248"/>
    <n v="2017"/>
    <n v="766.2"/>
    <n v="10"/>
    <s v="Medium"/>
    <d v="2017-06-05T17:53:34"/>
    <s v="Weak"/>
    <s v="True"/>
    <n v="0"/>
  </r>
  <r>
    <n v="250"/>
    <x v="8"/>
    <x v="249"/>
    <n v="2017"/>
    <n v="644.95000000000005"/>
    <n v="1"/>
    <s v="Low"/>
    <d v="2017-05-17T01:55:14"/>
    <s v="Durable"/>
    <s v="False"/>
    <n v="0"/>
  </r>
  <r>
    <n v="251"/>
    <x v="4"/>
    <x v="250"/>
    <n v="2017"/>
    <n v="117.08"/>
    <n v="5"/>
    <s v="Low"/>
    <d v="2017-07-01T03:39:59"/>
    <s v="Weak"/>
    <s v="True"/>
    <n v="70"/>
  </r>
  <r>
    <n v="252"/>
    <x v="6"/>
    <x v="251"/>
    <n v="2017"/>
    <n v="278.16000000000003"/>
    <n v="4"/>
    <s v="Medium"/>
    <d v="2017-09-28T11:11:20"/>
    <s v="Weak"/>
    <s v="Unknown"/>
    <n v="830"/>
  </r>
  <r>
    <n v="253"/>
    <x v="7"/>
    <x v="252"/>
    <n v="2017"/>
    <n v="7.62"/>
    <n v="7"/>
    <s v="High"/>
    <d v="2017-03-29T18:21:54"/>
    <s v="Unknown"/>
    <s v="Unknown"/>
    <n v="0"/>
  </r>
  <r>
    <n v="254"/>
    <x v="8"/>
    <x v="253"/>
    <n v="2017"/>
    <n v="777.8"/>
    <n v="1"/>
    <s v="Low"/>
    <d v="2017-12-04T16:48:58"/>
    <s v="Weak"/>
    <s v="True"/>
    <n v="0"/>
  </r>
  <r>
    <n v="255"/>
    <x v="0"/>
    <x v="254"/>
    <n v="2018"/>
    <n v="292.27999999999997"/>
    <n v="3"/>
    <s v="Low"/>
    <d v="2018-03-05T21:35:47"/>
    <s v="Weak"/>
    <s v="False"/>
    <n v="0"/>
  </r>
  <r>
    <n v="256"/>
    <x v="10"/>
    <x v="255"/>
    <n v="2018"/>
    <n v="957.02"/>
    <n v="6"/>
    <s v="Medium"/>
    <d v="2018-05-03T12:24:25"/>
    <s v="Durable"/>
    <s v="Unknown"/>
    <n v="0"/>
  </r>
  <r>
    <n v="257"/>
    <x v="5"/>
    <x v="256"/>
    <n v="2017"/>
    <n v="84.43"/>
    <n v="11"/>
    <s v="High"/>
    <d v="2017-03-30T01:14:30"/>
    <s v="Durable"/>
    <s v="Unknown"/>
    <n v="0"/>
  </r>
  <r>
    <n v="258"/>
    <x v="8"/>
    <x v="257"/>
    <n v="2017"/>
    <n v="310.93"/>
    <n v="1"/>
    <s v="Low"/>
    <d v="2017-02-16T18:45:37"/>
    <s v="Weak"/>
    <s v="Unknown"/>
    <n v="0"/>
  </r>
  <r>
    <n v="259"/>
    <x v="7"/>
    <x v="258"/>
    <n v="2017"/>
    <n v="674.36"/>
    <n v="7"/>
    <s v="High"/>
    <d v="2017-04-10T22:38:36"/>
    <s v="Unknown"/>
    <s v="True"/>
    <n v="710"/>
  </r>
  <r>
    <n v="260"/>
    <x v="7"/>
    <x v="259"/>
    <n v="2017"/>
    <n v="268.88"/>
    <n v="7"/>
    <s v="Low"/>
    <d v="2017-08-13T16:55:38"/>
    <s v="Durable"/>
    <s v="False"/>
    <n v="310"/>
  </r>
  <r>
    <n v="261"/>
    <x v="1"/>
    <x v="260"/>
    <n v="2017"/>
    <n v="220.9"/>
    <n v="9"/>
    <s v="High"/>
    <d v="2017-08-14T10:12:42"/>
    <s v="Durable"/>
    <s v="True"/>
    <n v="0"/>
  </r>
  <r>
    <n v="262"/>
    <x v="7"/>
    <x v="261"/>
    <n v="2017"/>
    <n v="364.6"/>
    <n v="7"/>
    <s v="Medium"/>
    <d v="2017-04-19T07:59:58"/>
    <s v="Durable"/>
    <s v="Unknown"/>
    <n v="410"/>
  </r>
  <r>
    <n v="263"/>
    <x v="7"/>
    <x v="262"/>
    <n v="2018"/>
    <n v="507.49"/>
    <n v="7"/>
    <s v="Low"/>
    <d v="2018-03-20T00:16:32"/>
    <s v="Weak"/>
    <s v="False"/>
    <n v="0"/>
  </r>
  <r>
    <n v="264"/>
    <x v="0"/>
    <x v="263"/>
    <n v="2017"/>
    <n v="494.49"/>
    <n v="3"/>
    <s v="High"/>
    <d v="2017-06-02T19:59:14"/>
    <s v="Durable"/>
    <s v="True"/>
    <n v="0"/>
  </r>
  <r>
    <n v="265"/>
    <x v="9"/>
    <x v="264"/>
    <n v="2018"/>
    <n v="139.29"/>
    <n v="10"/>
    <s v="Medium"/>
    <d v="2018-03-20T05:01:16"/>
    <s v="Weak"/>
    <s v="Unknown"/>
    <n v="70"/>
  </r>
  <r>
    <n v="266"/>
    <x v="7"/>
    <x v="265"/>
    <n v="2017"/>
    <n v="681.09"/>
    <n v="7"/>
    <s v="High"/>
    <d v="2017-05-19T23:04:00"/>
    <s v="Weak"/>
    <s v="Unknown"/>
    <n v="0"/>
  </r>
  <r>
    <n v="267"/>
    <x v="2"/>
    <x v="266"/>
    <n v="2017"/>
    <n v="5.12"/>
    <n v="2"/>
    <s v="Medium"/>
    <d v="2017-05-28T06:03:36"/>
    <s v="Unknown"/>
    <s v="True"/>
    <n v="0"/>
  </r>
  <r>
    <n v="268"/>
    <x v="1"/>
    <x v="267"/>
    <n v="2017"/>
    <n v="978.43"/>
    <n v="9"/>
    <s v="Low"/>
    <d v="2017-01-25T07:58:22"/>
    <s v="Durable"/>
    <s v="False"/>
    <n v="0"/>
  </r>
  <r>
    <n v="269"/>
    <x v="5"/>
    <x v="268"/>
    <n v="2018"/>
    <n v="26.7"/>
    <n v="11"/>
    <s v="Medium"/>
    <d v="2018-03-10T14:14:07"/>
    <s v="Durable"/>
    <s v="True"/>
    <n v="0"/>
  </r>
  <r>
    <n v="270"/>
    <x v="10"/>
    <x v="269"/>
    <n v="2018"/>
    <n v="44.21"/>
    <n v="6"/>
    <s v="Medium"/>
    <d v="2018-04-17T23:10:53"/>
    <s v="Durable"/>
    <s v="Unknown"/>
    <n v="1010"/>
  </r>
  <r>
    <n v="271"/>
    <x v="4"/>
    <x v="270"/>
    <n v="2017"/>
    <n v="733.95"/>
    <n v="5"/>
    <s v="High"/>
    <d v="2017-08-13T12:39:01"/>
    <s v="Unknown"/>
    <s v="True"/>
    <n v="0"/>
  </r>
  <r>
    <n v="272"/>
    <x v="2"/>
    <x v="271"/>
    <n v="2017"/>
    <n v="681.13"/>
    <n v="2"/>
    <s v="Low"/>
    <d v="2017-08-01T07:31:07"/>
    <s v="Weak"/>
    <s v="True"/>
    <n v="130"/>
  </r>
  <r>
    <n v="273"/>
    <x v="6"/>
    <x v="272"/>
    <n v="2018"/>
    <n v="775.91"/>
    <n v="4"/>
    <s v="Medium"/>
    <d v="2018-03-21T17:22:29"/>
    <s v="Weak"/>
    <s v="Unknown"/>
    <n v="0"/>
  </r>
  <r>
    <n v="274"/>
    <x v="2"/>
    <x v="273"/>
    <n v="2018"/>
    <n v="881.19"/>
    <n v="2"/>
    <s v="Low"/>
    <d v="2018-01-03T21:48:36"/>
    <s v="Weak"/>
    <s v="False"/>
    <n v="0"/>
  </r>
  <r>
    <n v="275"/>
    <x v="8"/>
    <x v="274"/>
    <n v="2018"/>
    <n v="50.14"/>
    <n v="1"/>
    <s v="Medium"/>
    <d v="2018-02-03T20:52:22"/>
    <s v="Durable"/>
    <s v="True"/>
    <n v="880"/>
  </r>
  <r>
    <n v="276"/>
    <x v="4"/>
    <x v="275"/>
    <n v="2017"/>
    <n v="492.5"/>
    <n v="5"/>
    <s v="High"/>
    <d v="2017-02-20T02:02:31"/>
    <s v="Unknown"/>
    <s v="True"/>
    <n v="0"/>
  </r>
  <r>
    <n v="277"/>
    <x v="1"/>
    <x v="276"/>
    <n v="2017"/>
    <n v="554.96"/>
    <n v="9"/>
    <s v="Medium"/>
    <d v="2017-05-06T10:12:35"/>
    <s v="Durable"/>
    <s v="Unknown"/>
    <n v="1180"/>
  </r>
  <r>
    <n v="278"/>
    <x v="5"/>
    <x v="277"/>
    <n v="2017"/>
    <n v="3.73"/>
    <n v="11"/>
    <s v="Medium"/>
    <d v="2017-11-09T08:22:26"/>
    <s v="Weak"/>
    <s v="False"/>
    <n v="870"/>
  </r>
  <r>
    <n v="279"/>
    <x v="8"/>
    <x v="278"/>
    <n v="2017"/>
    <n v="911.82"/>
    <n v="1"/>
    <s v="Low"/>
    <d v="2017-09-14T03:43:08"/>
    <s v="Durable"/>
    <s v="True"/>
    <n v="0"/>
  </r>
  <r>
    <n v="280"/>
    <x v="4"/>
    <x v="279"/>
    <n v="2018"/>
    <n v="618.35"/>
    <n v="5"/>
    <s v="Medium"/>
    <d v="2018-01-26T10:28:48"/>
    <s v="Durable"/>
    <s v="False"/>
    <n v="0"/>
  </r>
  <r>
    <n v="281"/>
    <x v="2"/>
    <x v="280"/>
    <n v="2017"/>
    <n v="330.83"/>
    <n v="2"/>
    <s v="High"/>
    <d v="2017-08-06T19:23:17"/>
    <s v="Durable"/>
    <s v="True"/>
    <n v="0"/>
  </r>
  <r>
    <n v="282"/>
    <x v="9"/>
    <x v="281"/>
    <n v="2017"/>
    <n v="561.5"/>
    <n v="10"/>
    <s v="Low"/>
    <d v="2017-12-16T20:00:52"/>
    <s v="Durable"/>
    <s v="False"/>
    <n v="880"/>
  </r>
  <r>
    <n v="283"/>
    <x v="6"/>
    <x v="282"/>
    <n v="2017"/>
    <n v="11.88"/>
    <n v="4"/>
    <s v="Low"/>
    <d v="2017-07-16T18:05:07"/>
    <s v="Durable"/>
    <s v="False"/>
    <n v="0"/>
  </r>
  <r>
    <n v="284"/>
    <x v="1"/>
    <x v="283"/>
    <n v="2017"/>
    <n v="934.88"/>
    <n v="9"/>
    <s v="Low"/>
    <d v="2017-03-13T06:30:06"/>
    <s v="Weak"/>
    <s v="False"/>
    <n v="0"/>
  </r>
  <r>
    <n v="285"/>
    <x v="7"/>
    <x v="284"/>
    <n v="2017"/>
    <n v="718.3"/>
    <n v="7"/>
    <s v="Low"/>
    <d v="2017-03-03T23:49:59"/>
    <s v="Unknown"/>
    <s v="Unknown"/>
    <n v="1070"/>
  </r>
  <r>
    <n v="286"/>
    <x v="2"/>
    <x v="285"/>
    <n v="2017"/>
    <n v="404.89"/>
    <n v="2"/>
    <s v="Low"/>
    <d v="2017-03-29T05:18:14"/>
    <s v="Durable"/>
    <s v="False"/>
    <n v="290"/>
  </r>
  <r>
    <n v="287"/>
    <x v="7"/>
    <x v="286"/>
    <n v="2017"/>
    <n v="57.7"/>
    <n v="7"/>
    <s v="Medium"/>
    <d v="2017-10-16T23:41:08"/>
    <s v="Durable"/>
    <s v="True"/>
    <n v="0"/>
  </r>
  <r>
    <n v="288"/>
    <x v="5"/>
    <x v="287"/>
    <n v="2017"/>
    <n v="788.4"/>
    <n v="11"/>
    <s v="Low"/>
    <d v="2017-10-07T08:00:25"/>
    <s v="Durable"/>
    <s v="True"/>
    <n v="0"/>
  </r>
  <r>
    <n v="289"/>
    <x v="9"/>
    <x v="288"/>
    <n v="2017"/>
    <n v="435.16"/>
    <n v="10"/>
    <s v="Low"/>
    <d v="2017-05-03T08:05:38"/>
    <s v="Durable"/>
    <s v="False"/>
    <n v="0"/>
  </r>
  <r>
    <n v="290"/>
    <x v="8"/>
    <x v="289"/>
    <n v="2017"/>
    <n v="388.03"/>
    <n v="1"/>
    <s v="Low"/>
    <d v="2017-01-06T16:18:24"/>
    <s v="Unknown"/>
    <s v="True"/>
    <n v="1100"/>
  </r>
  <r>
    <n v="291"/>
    <x v="2"/>
    <x v="290"/>
    <n v="2017"/>
    <n v="12.55"/>
    <n v="2"/>
    <s v="Medium"/>
    <d v="2017-07-05T23:42:12"/>
    <s v="Unknown"/>
    <s v="False"/>
    <n v="0"/>
  </r>
  <r>
    <n v="292"/>
    <x v="3"/>
    <x v="291"/>
    <n v="2017"/>
    <n v="345.36"/>
    <n v="8"/>
    <s v="Low"/>
    <d v="2017-11-13T02:37:19"/>
    <s v="Unknown"/>
    <s v="False"/>
    <n v="0"/>
  </r>
  <r>
    <n v="293"/>
    <x v="5"/>
    <x v="292"/>
    <n v="2017"/>
    <n v="609.69000000000005"/>
    <n v="11"/>
    <s v="Medium"/>
    <d v="2017-02-11T23:16:38"/>
    <s v="Durable"/>
    <s v="Unknown"/>
    <n v="0"/>
  </r>
  <r>
    <n v="294"/>
    <x v="9"/>
    <x v="293"/>
    <n v="2018"/>
    <n v="807.13"/>
    <n v="10"/>
    <s v="Low"/>
    <d v="2018-02-28T03:09:58"/>
    <s v="Weak"/>
    <s v="Unknown"/>
    <n v="180"/>
  </r>
  <r>
    <n v="295"/>
    <x v="7"/>
    <x v="294"/>
    <n v="2018"/>
    <n v="487.69"/>
    <n v="7"/>
    <s v="Low"/>
    <d v="2018-02-07T06:44:48"/>
    <s v="Unknown"/>
    <s v="True"/>
    <n v="0"/>
  </r>
  <r>
    <n v="296"/>
    <x v="0"/>
    <x v="295"/>
    <n v="2018"/>
    <n v="313.54000000000002"/>
    <n v="3"/>
    <s v="Low"/>
    <d v="2018-05-07T21:44:04"/>
    <s v="Weak"/>
    <s v="False"/>
    <n v="900"/>
  </r>
  <r>
    <n v="297"/>
    <x v="0"/>
    <x v="296"/>
    <n v="2017"/>
    <n v="819"/>
    <n v="3"/>
    <s v="Low"/>
    <d v="2017-07-07T13:28:22"/>
    <s v="Durable"/>
    <s v="True"/>
    <n v="1200"/>
  </r>
  <r>
    <n v="298"/>
    <x v="6"/>
    <x v="297"/>
    <n v="2017"/>
    <n v="957.38"/>
    <n v="4"/>
    <s v="Medium"/>
    <d v="2017-06-03T01:25:35"/>
    <s v="Unknown"/>
    <s v="False"/>
    <n v="0"/>
  </r>
  <r>
    <n v="299"/>
    <x v="6"/>
    <x v="298"/>
    <n v="2018"/>
    <n v="801.37"/>
    <n v="4"/>
    <s v="Medium"/>
    <d v="2018-02-24T02:57:21"/>
    <s v="Unknown"/>
    <s v="False"/>
    <n v="0"/>
  </r>
  <r>
    <n v="300"/>
    <x v="4"/>
    <x v="299"/>
    <n v="2017"/>
    <n v="695.69"/>
    <n v="5"/>
    <s v="Medium"/>
    <d v="2017-11-16T02:35:17"/>
    <s v="Unknown"/>
    <s v="True"/>
    <n v="0"/>
  </r>
  <r>
    <n v="301"/>
    <x v="3"/>
    <x v="300"/>
    <n v="2017"/>
    <n v="43.41"/>
    <n v="8"/>
    <s v="Medium"/>
    <d v="2017-07-16T01:29:23"/>
    <s v="Weak"/>
    <s v="Unknown"/>
    <n v="0"/>
  </r>
  <r>
    <n v="302"/>
    <x v="5"/>
    <x v="301"/>
    <n v="2017"/>
    <n v="611.59"/>
    <n v="11"/>
    <s v="Medium"/>
    <d v="2017-02-18T00:07:29"/>
    <s v="Durable"/>
    <s v="Unknown"/>
    <n v="0"/>
  </r>
  <r>
    <n v="303"/>
    <x v="7"/>
    <x v="302"/>
    <n v="2017"/>
    <n v="726.13"/>
    <n v="7"/>
    <s v="High"/>
    <d v="2017-06-28T14:09:58"/>
    <s v="Unknown"/>
    <s v="False"/>
    <n v="0"/>
  </r>
  <r>
    <n v="304"/>
    <x v="4"/>
    <x v="303"/>
    <n v="2017"/>
    <n v="721.98"/>
    <n v="5"/>
    <s v="High"/>
    <d v="2017-06-27T18:42:41"/>
    <s v="Unknown"/>
    <s v="True"/>
    <n v="0"/>
  </r>
  <r>
    <n v="305"/>
    <x v="3"/>
    <x v="304"/>
    <n v="2018"/>
    <n v="910.99"/>
    <n v="8"/>
    <s v="Medium"/>
    <d v="2018-02-10T13:16:13"/>
    <s v="Weak"/>
    <s v="True"/>
    <n v="190"/>
  </r>
  <r>
    <n v="306"/>
    <x v="6"/>
    <x v="305"/>
    <n v="2018"/>
    <n v="435.95"/>
    <n v="4"/>
    <s v="Low"/>
    <d v="2018-04-08T20:08:52"/>
    <s v="Durable"/>
    <s v="True"/>
    <n v="1170"/>
  </r>
  <r>
    <n v="307"/>
    <x v="8"/>
    <x v="306"/>
    <n v="2017"/>
    <n v="502.25"/>
    <n v="1"/>
    <s v="High"/>
    <d v="2017-11-16T17:48:51"/>
    <s v="Durable"/>
    <s v="Unknown"/>
    <n v="0"/>
  </r>
  <r>
    <n v="308"/>
    <x v="10"/>
    <x v="307"/>
    <n v="2017"/>
    <n v="881.2"/>
    <n v="6"/>
    <s v="High"/>
    <d v="2017-08-02T20:33:18"/>
    <s v="Durable"/>
    <s v="Unknown"/>
    <n v="0"/>
  </r>
  <r>
    <n v="309"/>
    <x v="5"/>
    <x v="308"/>
    <n v="2018"/>
    <n v="276.33999999999997"/>
    <n v="11"/>
    <s v="Medium"/>
    <d v="2018-03-09T19:56:36"/>
    <s v="Durable"/>
    <s v="True"/>
    <n v="760"/>
  </r>
  <r>
    <n v="310"/>
    <x v="1"/>
    <x v="309"/>
    <n v="2018"/>
    <n v="79.97"/>
    <n v="9"/>
    <s v="Low"/>
    <d v="2018-01-14T19:33:16"/>
    <s v="Weak"/>
    <s v="False"/>
    <n v="0"/>
  </r>
  <r>
    <n v="311"/>
    <x v="1"/>
    <x v="310"/>
    <n v="2017"/>
    <n v="40.200000000000003"/>
    <n v="9"/>
    <s v="High"/>
    <d v="2017-12-29T02:11:50"/>
    <s v="Weak"/>
    <s v="Unknown"/>
    <n v="560"/>
  </r>
  <r>
    <n v="312"/>
    <x v="8"/>
    <x v="311"/>
    <n v="2017"/>
    <n v="840.64"/>
    <n v="1"/>
    <s v="Low"/>
    <d v="2017-09-27T16:52:04"/>
    <s v="Weak"/>
    <s v="True"/>
    <n v="540"/>
  </r>
  <r>
    <n v="313"/>
    <x v="5"/>
    <x v="312"/>
    <n v="2017"/>
    <n v="399.11"/>
    <n v="11"/>
    <s v="High"/>
    <d v="2017-10-12T15:02:30"/>
    <s v="Unknown"/>
    <s v="Unknown"/>
    <n v="1160"/>
  </r>
  <r>
    <n v="314"/>
    <x v="2"/>
    <x v="313"/>
    <n v="2017"/>
    <n v="56.01"/>
    <n v="2"/>
    <s v="Medium"/>
    <d v="2017-07-23T12:09:48"/>
    <s v="Unknown"/>
    <s v="True"/>
    <n v="820"/>
  </r>
  <r>
    <n v="315"/>
    <x v="10"/>
    <x v="314"/>
    <n v="2017"/>
    <n v="938.04"/>
    <n v="6"/>
    <s v="Medium"/>
    <d v="2017-01-07T21:32:22"/>
    <s v="Unknown"/>
    <s v="True"/>
    <n v="0"/>
  </r>
  <r>
    <n v="316"/>
    <x v="5"/>
    <x v="315"/>
    <n v="2018"/>
    <n v="659.39"/>
    <n v="11"/>
    <s v="High"/>
    <d v="2018-01-05T14:11:50"/>
    <s v="Weak"/>
    <s v="False"/>
    <n v="940"/>
  </r>
  <r>
    <n v="317"/>
    <x v="0"/>
    <x v="316"/>
    <n v="2018"/>
    <n v="352.72"/>
    <n v="3"/>
    <s v="Low"/>
    <d v="2018-02-10T13:54:51"/>
    <s v="Weak"/>
    <s v="False"/>
    <n v="0"/>
  </r>
  <r>
    <n v="318"/>
    <x v="9"/>
    <x v="317"/>
    <n v="2018"/>
    <n v="57.26"/>
    <n v="10"/>
    <s v="High"/>
    <d v="2018-01-07T17:46:26"/>
    <s v="Unknown"/>
    <s v="Unknown"/>
    <n v="760"/>
  </r>
  <r>
    <n v="319"/>
    <x v="7"/>
    <x v="318"/>
    <n v="2017"/>
    <n v="776.19"/>
    <n v="7"/>
    <s v="High"/>
    <d v="2017-04-01T20:09:15"/>
    <s v="Unknown"/>
    <s v="Unknown"/>
    <n v="0"/>
  </r>
  <r>
    <n v="320"/>
    <x v="1"/>
    <x v="319"/>
    <n v="2017"/>
    <n v="734.39"/>
    <n v="9"/>
    <s v="Low"/>
    <d v="2017-12-22T23:43:02"/>
    <s v="Unknown"/>
    <s v="Unknown"/>
    <n v="0"/>
  </r>
  <r>
    <n v="321"/>
    <x v="8"/>
    <x v="320"/>
    <n v="2017"/>
    <n v="104"/>
    <n v="1"/>
    <s v="Medium"/>
    <d v="2017-12-10T23:22:52"/>
    <s v="Durable"/>
    <s v="Unknown"/>
    <n v="0"/>
  </r>
  <r>
    <n v="322"/>
    <x v="2"/>
    <x v="321"/>
    <n v="2017"/>
    <n v="262.83999999999997"/>
    <n v="2"/>
    <s v="Medium"/>
    <d v="2017-12-28T22:03:10"/>
    <s v="Unknown"/>
    <s v="Unknown"/>
    <n v="0"/>
  </r>
  <r>
    <n v="323"/>
    <x v="9"/>
    <x v="322"/>
    <n v="2018"/>
    <n v="543.26"/>
    <n v="10"/>
    <s v="High"/>
    <d v="2018-01-31T23:52:45"/>
    <s v="Weak"/>
    <s v="False"/>
    <n v="990"/>
  </r>
  <r>
    <n v="324"/>
    <x v="9"/>
    <x v="323"/>
    <n v="2018"/>
    <n v="879.02"/>
    <n v="10"/>
    <s v="Low"/>
    <d v="2018-03-04T21:55:44"/>
    <s v="Durable"/>
    <s v="True"/>
    <n v="420"/>
  </r>
  <r>
    <n v="325"/>
    <x v="4"/>
    <x v="324"/>
    <n v="2017"/>
    <n v="31.65"/>
    <n v="5"/>
    <s v="Low"/>
    <d v="2017-10-13T23:28:41"/>
    <s v="Unknown"/>
    <s v="True"/>
    <n v="870"/>
  </r>
  <r>
    <n v="326"/>
    <x v="1"/>
    <x v="325"/>
    <n v="2018"/>
    <n v="38.85"/>
    <n v="9"/>
    <s v="High"/>
    <d v="2018-02-07T10:01:42"/>
    <s v="Unknown"/>
    <s v="False"/>
    <n v="0"/>
  </r>
  <r>
    <n v="327"/>
    <x v="2"/>
    <x v="326"/>
    <n v="2017"/>
    <n v="71.430000000000007"/>
    <n v="2"/>
    <s v="Medium"/>
    <d v="2017-06-20T08:14:29"/>
    <s v="Unknown"/>
    <s v="False"/>
    <n v="0"/>
  </r>
  <r>
    <n v="328"/>
    <x v="10"/>
    <x v="327"/>
    <n v="2017"/>
    <n v="968.78"/>
    <n v="6"/>
    <s v="Medium"/>
    <d v="2017-01-22T14:12:31"/>
    <s v="Durable"/>
    <s v="True"/>
    <n v="350"/>
  </r>
  <r>
    <n v="329"/>
    <x v="10"/>
    <x v="328"/>
    <n v="2018"/>
    <n v="393.49"/>
    <n v="6"/>
    <s v="High"/>
    <d v="2018-04-05T15:03:49"/>
    <s v="Weak"/>
    <s v="True"/>
    <n v="0"/>
  </r>
  <r>
    <n v="330"/>
    <x v="9"/>
    <x v="329"/>
    <n v="2018"/>
    <n v="187.91"/>
    <n v="10"/>
    <s v="Medium"/>
    <d v="2018-02-05T23:08:18"/>
    <s v="Unknown"/>
    <s v="False"/>
    <n v="0"/>
  </r>
  <r>
    <n v="331"/>
    <x v="0"/>
    <x v="330"/>
    <n v="2017"/>
    <n v="673.5"/>
    <n v="3"/>
    <s v="High"/>
    <d v="2017-12-23T12:34:09"/>
    <s v="Durable"/>
    <s v="Unknown"/>
    <n v="800"/>
  </r>
  <r>
    <n v="332"/>
    <x v="4"/>
    <x v="331"/>
    <n v="2018"/>
    <n v="597.57000000000005"/>
    <n v="5"/>
    <s v="Low"/>
    <d v="2018-04-12T08:47:00"/>
    <s v="Unknown"/>
    <s v="False"/>
    <n v="0"/>
  </r>
  <r>
    <n v="333"/>
    <x v="7"/>
    <x v="332"/>
    <n v="2018"/>
    <n v="202.36"/>
    <n v="7"/>
    <s v="High"/>
    <d v="2018-01-23T05:25:06"/>
    <s v="Weak"/>
    <s v="False"/>
    <n v="0"/>
  </r>
  <r>
    <n v="334"/>
    <x v="7"/>
    <x v="333"/>
    <n v="2018"/>
    <n v="216.13"/>
    <n v="7"/>
    <s v="High"/>
    <d v="2018-03-08T01:07:51"/>
    <s v="Weak"/>
    <s v="True"/>
    <n v="0"/>
  </r>
  <r>
    <n v="335"/>
    <x v="1"/>
    <x v="334"/>
    <n v="2017"/>
    <n v="184.23"/>
    <n v="9"/>
    <s v="Low"/>
    <d v="2017-07-14T08:59:25"/>
    <s v="Weak"/>
    <s v="Unknown"/>
    <n v="840"/>
  </r>
  <r>
    <n v="336"/>
    <x v="2"/>
    <x v="335"/>
    <n v="2017"/>
    <n v="719.24"/>
    <n v="2"/>
    <s v="Low"/>
    <d v="2017-06-19T19:15:48"/>
    <s v="Durable"/>
    <s v="True"/>
    <n v="0"/>
  </r>
  <r>
    <n v="337"/>
    <x v="0"/>
    <x v="336"/>
    <n v="2017"/>
    <n v="835.37"/>
    <n v="3"/>
    <s v="Low"/>
    <d v="2017-06-21T05:50:53"/>
    <s v="Durable"/>
    <s v="True"/>
    <n v="0"/>
  </r>
  <r>
    <n v="338"/>
    <x v="5"/>
    <x v="337"/>
    <n v="2017"/>
    <n v="289.89"/>
    <n v="11"/>
    <s v="Low"/>
    <d v="2017-01-19T23:22:26"/>
    <s v="Durable"/>
    <s v="Unknown"/>
    <n v="0"/>
  </r>
  <r>
    <n v="339"/>
    <x v="2"/>
    <x v="338"/>
    <n v="2017"/>
    <n v="2.38"/>
    <n v="2"/>
    <s v="Medium"/>
    <d v="2017-06-09T17:13:53"/>
    <s v="Weak"/>
    <s v="Unknown"/>
    <n v="0"/>
  </r>
  <r>
    <n v="340"/>
    <x v="0"/>
    <x v="339"/>
    <n v="2017"/>
    <n v="282.33999999999997"/>
    <n v="3"/>
    <s v="High"/>
    <d v="2017-04-04T03:41:08"/>
    <s v="Durable"/>
    <s v="True"/>
    <n v="0"/>
  </r>
  <r>
    <n v="341"/>
    <x v="8"/>
    <x v="340"/>
    <n v="2017"/>
    <n v="902.64"/>
    <n v="1"/>
    <s v="Low"/>
    <d v="2017-09-19T11:29:23"/>
    <s v="Weak"/>
    <s v="True"/>
    <n v="0"/>
  </r>
  <r>
    <n v="342"/>
    <x v="8"/>
    <x v="341"/>
    <n v="2017"/>
    <n v="695.88"/>
    <n v="1"/>
    <s v="Medium"/>
    <d v="2017-03-17T03:07:50"/>
    <s v="Unknown"/>
    <s v="False"/>
    <n v="510"/>
  </r>
  <r>
    <n v="343"/>
    <x v="8"/>
    <x v="342"/>
    <n v="2017"/>
    <n v="512.05999999999995"/>
    <n v="1"/>
    <s v="High"/>
    <d v="2017-12-07T12:03:49"/>
    <s v="Durable"/>
    <s v="False"/>
    <n v="0"/>
  </r>
  <r>
    <n v="344"/>
    <x v="2"/>
    <x v="343"/>
    <n v="2017"/>
    <n v="635.38"/>
    <n v="2"/>
    <s v="Low"/>
    <d v="2017-08-26T12:32:22"/>
    <s v="Unknown"/>
    <s v="False"/>
    <n v="1140"/>
  </r>
  <r>
    <n v="345"/>
    <x v="6"/>
    <x v="344"/>
    <n v="2017"/>
    <n v="985.97"/>
    <n v="4"/>
    <s v="Medium"/>
    <d v="2017-05-18T14:06:34"/>
    <s v="Durable"/>
    <s v="False"/>
    <n v="670"/>
  </r>
  <r>
    <n v="346"/>
    <x v="8"/>
    <x v="345"/>
    <n v="2018"/>
    <n v="171.91"/>
    <n v="1"/>
    <s v="Low"/>
    <d v="2018-02-15T06:50:08"/>
    <s v="Unknown"/>
    <s v="True"/>
    <n v="0"/>
  </r>
  <r>
    <n v="347"/>
    <x v="3"/>
    <x v="346"/>
    <n v="2017"/>
    <n v="946.25"/>
    <n v="8"/>
    <s v="Low"/>
    <d v="2017-02-01T11:34:49"/>
    <s v="Unknown"/>
    <s v="True"/>
    <n v="0"/>
  </r>
  <r>
    <n v="348"/>
    <x v="9"/>
    <x v="347"/>
    <n v="2017"/>
    <n v="553.67999999999995"/>
    <n v="10"/>
    <s v="Low"/>
    <d v="2017-11-29T11:06:50"/>
    <s v="Durable"/>
    <s v="True"/>
    <n v="540"/>
  </r>
  <r>
    <n v="349"/>
    <x v="6"/>
    <x v="348"/>
    <n v="2018"/>
    <n v="869.08"/>
    <n v="4"/>
    <s v="Medium"/>
    <d v="2018-02-21T05:37:36"/>
    <s v="Unknown"/>
    <s v="True"/>
    <n v="0"/>
  </r>
  <r>
    <n v="350"/>
    <x v="3"/>
    <x v="349"/>
    <n v="2017"/>
    <n v="8.2799999999999994"/>
    <n v="8"/>
    <s v="Low"/>
    <d v="2017-02-02T16:32:57"/>
    <s v="Unknown"/>
    <s v="True"/>
    <n v="0"/>
  </r>
  <r>
    <n v="351"/>
    <x v="8"/>
    <x v="350"/>
    <n v="2017"/>
    <n v="960.82"/>
    <n v="1"/>
    <s v="High"/>
    <d v="2017-03-28T07:49:13"/>
    <s v="Durable"/>
    <s v="Unknown"/>
    <n v="0"/>
  </r>
  <r>
    <n v="352"/>
    <x v="6"/>
    <x v="351"/>
    <n v="2017"/>
    <n v="246.39"/>
    <n v="4"/>
    <s v="Low"/>
    <d v="2017-11-06T19:41:56"/>
    <s v="Unknown"/>
    <s v="False"/>
    <n v="50"/>
  </r>
  <r>
    <n v="353"/>
    <x v="3"/>
    <x v="352"/>
    <n v="2017"/>
    <n v="181.19"/>
    <n v="8"/>
    <s v="Medium"/>
    <d v="2017-03-04T05:16:21"/>
    <s v="Weak"/>
    <s v="True"/>
    <n v="800"/>
  </r>
  <r>
    <n v="354"/>
    <x v="7"/>
    <x v="353"/>
    <n v="2017"/>
    <n v="66.97"/>
    <n v="7"/>
    <s v="Medium"/>
    <d v="2017-03-05T03:14:18"/>
    <s v="Unknown"/>
    <s v="False"/>
    <n v="0"/>
  </r>
  <r>
    <n v="355"/>
    <x v="4"/>
    <x v="354"/>
    <n v="2018"/>
    <n v="591.67999999999995"/>
    <n v="5"/>
    <s v="Low"/>
    <d v="2018-04-15T03:12:25"/>
    <s v="Durable"/>
    <s v="False"/>
    <n v="120"/>
  </r>
  <r>
    <n v="356"/>
    <x v="10"/>
    <x v="355"/>
    <n v="2017"/>
    <n v="171.27"/>
    <n v="6"/>
    <s v="High"/>
    <d v="2017-11-25T03:26:13"/>
    <s v="Durable"/>
    <s v="Unknown"/>
    <n v="0"/>
  </r>
  <r>
    <n v="357"/>
    <x v="2"/>
    <x v="356"/>
    <n v="2017"/>
    <n v="68.33"/>
    <n v="2"/>
    <s v="Medium"/>
    <d v="2017-05-27T00:14:45"/>
    <s v="Durable"/>
    <s v="False"/>
    <n v="0"/>
  </r>
  <r>
    <n v="358"/>
    <x v="1"/>
    <x v="357"/>
    <n v="2017"/>
    <n v="847.11"/>
    <n v="9"/>
    <s v="Medium"/>
    <d v="2017-09-02T16:14:15"/>
    <s v="Unknown"/>
    <s v="True"/>
    <n v="0"/>
  </r>
  <r>
    <n v="359"/>
    <x v="5"/>
    <x v="358"/>
    <n v="2018"/>
    <n v="690.32"/>
    <n v="11"/>
    <s v="High"/>
    <d v="2018-01-21T19:14:00"/>
    <s v="Durable"/>
    <s v="True"/>
    <n v="960"/>
  </r>
  <r>
    <n v="360"/>
    <x v="9"/>
    <x v="359"/>
    <n v="2017"/>
    <n v="522.4"/>
    <n v="10"/>
    <s v="Medium"/>
    <d v="2017-01-04T03:14:30"/>
    <s v="Durable"/>
    <s v="True"/>
    <n v="890"/>
  </r>
  <r>
    <n v="361"/>
    <x v="2"/>
    <x v="360"/>
    <n v="2017"/>
    <n v="364.51"/>
    <n v="2"/>
    <s v="Medium"/>
    <d v="2017-10-20T11:54:23"/>
    <s v="Weak"/>
    <s v="True"/>
    <n v="710"/>
  </r>
  <r>
    <n v="362"/>
    <x v="7"/>
    <x v="361"/>
    <n v="2017"/>
    <n v="533.476"/>
    <n v="7"/>
    <s v="Medium"/>
    <d v="2017-10-26T03:36:20"/>
    <s v="Durable"/>
    <s v="Unknown"/>
    <n v="0"/>
  </r>
  <r>
    <n v="363"/>
    <x v="5"/>
    <x v="362"/>
    <n v="2017"/>
    <n v="487.71"/>
    <n v="11"/>
    <s v="High"/>
    <d v="2017-09-06T05:29:29"/>
    <s v="Unknown"/>
    <s v="True"/>
    <n v="0"/>
  </r>
  <r>
    <n v="364"/>
    <x v="8"/>
    <x v="363"/>
    <n v="2017"/>
    <n v="88.429000000000002"/>
    <n v="1"/>
    <s v="High"/>
    <d v="2017-02-01T20:48:18"/>
    <s v="Unknown"/>
    <s v="Unknown"/>
    <n v="0"/>
  </r>
  <r>
    <n v="365"/>
    <x v="7"/>
    <x v="364"/>
    <n v="2017"/>
    <n v="126.27"/>
    <n v="7"/>
    <s v="Medium"/>
    <d v="2017-01-23T06:59:06"/>
    <s v="Weak"/>
    <s v="True"/>
    <n v="950"/>
  </r>
  <r>
    <n v="366"/>
    <x v="6"/>
    <x v="365"/>
    <n v="2018"/>
    <n v="804.48"/>
    <n v="4"/>
    <s v="High"/>
    <d v="2018-01-25T17:24:50"/>
    <s v="Unknown"/>
    <s v="False"/>
    <n v="0"/>
  </r>
  <r>
    <n v="367"/>
    <x v="4"/>
    <x v="366"/>
    <n v="2018"/>
    <n v="638.28"/>
    <n v="5"/>
    <s v="Medium"/>
    <d v="2018-01-12T11:26:59"/>
    <s v="Unknown"/>
    <s v="True"/>
    <n v="650"/>
  </r>
  <r>
    <n v="368"/>
    <x v="6"/>
    <x v="367"/>
    <n v="2017"/>
    <n v="182.97"/>
    <n v="4"/>
    <s v="Low"/>
    <d v="2017-12-14T13:54:39"/>
    <s v="Unknown"/>
    <s v="False"/>
    <n v="0"/>
  </r>
  <r>
    <n v="369"/>
    <x v="4"/>
    <x v="368"/>
    <n v="2017"/>
    <n v="871.78"/>
    <n v="5"/>
    <s v="Medium"/>
    <d v="2017-01-10T03:10:23"/>
    <s v="Unknown"/>
    <s v="True"/>
    <n v="100"/>
  </r>
  <r>
    <n v="370"/>
    <x v="6"/>
    <x v="369"/>
    <n v="2017"/>
    <n v="218.8"/>
    <n v="4"/>
    <s v="Low"/>
    <d v="2017-11-28T02:16:34"/>
    <s v="Weak"/>
    <s v="True"/>
    <n v="0"/>
  </r>
  <r>
    <n v="371"/>
    <x v="3"/>
    <x v="370"/>
    <n v="2017"/>
    <n v="824.02"/>
    <n v="8"/>
    <s v="High"/>
    <d v="2017-07-18T08:20:57"/>
    <s v="Durable"/>
    <s v="Unknown"/>
    <n v="0"/>
  </r>
  <r>
    <n v="372"/>
    <x v="0"/>
    <x v="371"/>
    <n v="2018"/>
    <n v="62.82"/>
    <n v="3"/>
    <s v="Low"/>
    <d v="2018-01-22T14:32:25"/>
    <s v="Unknown"/>
    <s v="True"/>
    <n v="0"/>
  </r>
  <r>
    <n v="373"/>
    <x v="1"/>
    <x v="372"/>
    <n v="2017"/>
    <n v="548.71"/>
    <n v="9"/>
    <s v="Medium"/>
    <d v="2017-08-01T00:32:33"/>
    <s v="Durable"/>
    <s v="False"/>
    <n v="0"/>
  </r>
  <r>
    <n v="374"/>
    <x v="4"/>
    <x v="373"/>
    <n v="2018"/>
    <n v="493.84"/>
    <n v="5"/>
    <s v="Low"/>
    <d v="2018-05-07T16:28:07"/>
    <s v="Durable"/>
    <s v="False"/>
    <n v="0"/>
  </r>
  <r>
    <n v="375"/>
    <x v="3"/>
    <x v="374"/>
    <n v="2017"/>
    <n v="831.75"/>
    <n v="8"/>
    <s v="High"/>
    <d v="2017-04-05T12:13:39"/>
    <s v="Unknown"/>
    <s v="True"/>
    <n v="800"/>
  </r>
  <r>
    <n v="376"/>
    <x v="5"/>
    <x v="375"/>
    <n v="2017"/>
    <n v="408.12"/>
    <n v="11"/>
    <s v="High"/>
    <d v="2017-09-26T20:15:03"/>
    <s v="Durable"/>
    <s v="True"/>
    <n v="510"/>
  </r>
  <r>
    <n v="377"/>
    <x v="8"/>
    <x v="376"/>
    <n v="2017"/>
    <n v="750.78"/>
    <n v="1"/>
    <s v="Medium"/>
    <d v="2017-01-22T09:59:21"/>
    <s v="Durable"/>
    <s v="False"/>
    <n v="70"/>
  </r>
  <r>
    <n v="378"/>
    <x v="1"/>
    <x v="377"/>
    <n v="2017"/>
    <n v="907.87"/>
    <n v="9"/>
    <s v="High"/>
    <d v="2017-06-08T11:20:23"/>
    <s v="Durable"/>
    <s v="False"/>
    <n v="0"/>
  </r>
  <r>
    <n v="379"/>
    <x v="7"/>
    <x v="378"/>
    <n v="2017"/>
    <n v="893.04"/>
    <n v="7"/>
    <s v="High"/>
    <d v="2017-10-18T07:49:10"/>
    <s v="Unknown"/>
    <s v="False"/>
    <n v="810"/>
  </r>
  <r>
    <n v="380"/>
    <x v="6"/>
    <x v="379"/>
    <n v="2018"/>
    <n v="859.74"/>
    <n v="4"/>
    <s v="High"/>
    <d v="2018-01-05T16:38:34"/>
    <s v="Unknown"/>
    <s v="True"/>
    <n v="0"/>
  </r>
  <r>
    <n v="381"/>
    <x v="8"/>
    <x v="380"/>
    <n v="2018"/>
    <n v="442.33"/>
    <n v="1"/>
    <s v="High"/>
    <d v="2018-01-06T22:26:54"/>
    <s v="Unknown"/>
    <s v="Unknown"/>
    <n v="410"/>
  </r>
  <r>
    <n v="382"/>
    <x v="6"/>
    <x v="381"/>
    <n v="2017"/>
    <n v="517.75"/>
    <n v="4"/>
    <s v="Medium"/>
    <d v="2017-11-28T21:07:39"/>
    <s v="Weak"/>
    <s v="Unknown"/>
    <n v="0"/>
  </r>
  <r>
    <n v="383"/>
    <x v="2"/>
    <x v="382"/>
    <n v="2017"/>
    <n v="99.69"/>
    <n v="2"/>
    <s v="High"/>
    <d v="2017-04-10T08:34:55"/>
    <s v="Weak"/>
    <s v="Unknown"/>
    <n v="0"/>
  </r>
  <r>
    <n v="384"/>
    <x v="9"/>
    <x v="383"/>
    <n v="2018"/>
    <n v="565.19000000000005"/>
    <n v="10"/>
    <s v="High"/>
    <d v="2018-03-03T22:30:51"/>
    <s v="Unknown"/>
    <s v="True"/>
    <n v="1050"/>
  </r>
  <r>
    <n v="385"/>
    <x v="9"/>
    <x v="384"/>
    <n v="2017"/>
    <n v="227.09"/>
    <n v="10"/>
    <s v="High"/>
    <d v="2017-11-11T15:19:05"/>
    <s v="Durable"/>
    <s v="False"/>
    <n v="970"/>
  </r>
  <r>
    <n v="386"/>
    <x v="9"/>
    <x v="385"/>
    <n v="2017"/>
    <n v="427.11"/>
    <n v="10"/>
    <s v="Medium"/>
    <d v="2017-02-16T16:52:13"/>
    <s v="Weak"/>
    <s v="False"/>
    <n v="0"/>
  </r>
  <r>
    <n v="387"/>
    <x v="1"/>
    <x v="386"/>
    <n v="2018"/>
    <n v="416.38"/>
    <n v="9"/>
    <s v="High"/>
    <d v="2018-02-09T03:30:39"/>
    <s v="Durable"/>
    <s v="False"/>
    <n v="1000"/>
  </r>
  <r>
    <n v="388"/>
    <x v="8"/>
    <x v="387"/>
    <n v="2017"/>
    <n v="135.38"/>
    <n v="1"/>
    <s v="Medium"/>
    <d v="2017-11-21T02:10:47"/>
    <s v="Durable"/>
    <s v="True"/>
    <n v="0"/>
  </r>
  <r>
    <n v="389"/>
    <x v="0"/>
    <x v="388"/>
    <n v="2018"/>
    <n v="624.44000000000005"/>
    <n v="3"/>
    <s v="Medium"/>
    <d v="2018-04-01T21:55:26"/>
    <s v="Unknown"/>
    <s v="Unknown"/>
    <n v="1030"/>
  </r>
  <r>
    <n v="390"/>
    <x v="0"/>
    <x v="389"/>
    <n v="2017"/>
    <n v="12.95"/>
    <n v="3"/>
    <s v="Low"/>
    <d v="2017-12-27T05:33:12"/>
    <s v="Unknown"/>
    <s v="False"/>
    <n v="0"/>
  </r>
  <r>
    <n v="391"/>
    <x v="8"/>
    <x v="390"/>
    <n v="2017"/>
    <n v="650.9"/>
    <n v="1"/>
    <s v="Medium"/>
    <d v="2017-01-24T19:01:03"/>
    <s v="Unknown"/>
    <s v="True"/>
    <n v="720"/>
  </r>
  <r>
    <n v="392"/>
    <x v="4"/>
    <x v="391"/>
    <n v="2018"/>
    <n v="988.26"/>
    <n v="5"/>
    <s v="High"/>
    <d v="2018-02-25T13:36:39"/>
    <s v="Unknown"/>
    <s v="True"/>
    <n v="330"/>
  </r>
  <r>
    <n v="393"/>
    <x v="8"/>
    <x v="392"/>
    <n v="2017"/>
    <n v="599.57000000000005"/>
    <n v="1"/>
    <s v="Low"/>
    <d v="2017-05-08T04:08:26"/>
    <s v="Unknown"/>
    <s v="Unknown"/>
    <n v="0"/>
  </r>
  <r>
    <n v="394"/>
    <x v="0"/>
    <x v="393"/>
    <n v="2017"/>
    <n v="501.18"/>
    <n v="3"/>
    <s v="High"/>
    <d v="2017-06-06T13:59:22"/>
    <s v="Durable"/>
    <s v="True"/>
    <n v="760"/>
  </r>
  <r>
    <n v="395"/>
    <x v="8"/>
    <x v="394"/>
    <n v="2017"/>
    <n v="917.83"/>
    <n v="1"/>
    <s v="Low"/>
    <d v="2017-10-22T15:46:45"/>
    <s v="Weak"/>
    <s v="True"/>
    <n v="0"/>
  </r>
  <r>
    <n v="396"/>
    <x v="10"/>
    <x v="395"/>
    <n v="2018"/>
    <n v="369.16"/>
    <n v="6"/>
    <s v="High"/>
    <d v="2018-04-03T07:53:04"/>
    <s v="Durable"/>
    <s v="False"/>
    <n v="0"/>
  </r>
  <r>
    <n v="397"/>
    <x v="8"/>
    <x v="396"/>
    <n v="2017"/>
    <n v="208.16"/>
    <n v="1"/>
    <s v="Medium"/>
    <d v="2017-11-17T21:38:21"/>
    <s v="Weak"/>
    <s v="False"/>
    <n v="700"/>
  </r>
  <r>
    <n v="398"/>
    <x v="5"/>
    <x v="397"/>
    <n v="2017"/>
    <n v="423.63"/>
    <n v="11"/>
    <s v="High"/>
    <d v="2017-11-05T15:15:31"/>
    <s v="Weak"/>
    <s v="True"/>
    <n v="670"/>
  </r>
  <r>
    <n v="399"/>
    <x v="10"/>
    <x v="398"/>
    <n v="2017"/>
    <n v="509.11"/>
    <n v="6"/>
    <s v="Medium"/>
    <d v="2017-08-04T05:33:16"/>
    <s v="Unknown"/>
    <s v="True"/>
    <n v="0"/>
  </r>
  <r>
    <n v="400"/>
    <x v="8"/>
    <x v="399"/>
    <n v="2017"/>
    <n v="181.49"/>
    <n v="1"/>
    <s v="High"/>
    <d v="2017-08-30T20:41:44"/>
    <s v="Durable"/>
    <s v="True"/>
    <n v="0"/>
  </r>
  <r>
    <n v="401"/>
    <x v="3"/>
    <x v="400"/>
    <n v="2017"/>
    <n v="533.63"/>
    <n v="8"/>
    <s v="High"/>
    <d v="2017-02-03T19:23:09"/>
    <s v="Unknown"/>
    <s v="Unknown"/>
    <n v="510"/>
  </r>
  <r>
    <n v="402"/>
    <x v="4"/>
    <x v="401"/>
    <n v="2017"/>
    <n v="763.27"/>
    <n v="5"/>
    <s v="High"/>
    <d v="2017-06-27T21:40:10"/>
    <s v="Durable"/>
    <s v="Unknown"/>
    <n v="60"/>
  </r>
  <r>
    <n v="403"/>
    <x v="4"/>
    <x v="402"/>
    <n v="2017"/>
    <n v="681.89"/>
    <n v="5"/>
    <s v="Medium"/>
    <d v="2017-11-20T07:56:27"/>
    <s v="Unknown"/>
    <s v="Unknown"/>
    <n v="0"/>
  </r>
  <r>
    <n v="404"/>
    <x v="8"/>
    <x v="403"/>
    <n v="2017"/>
    <n v="65.02"/>
    <n v="1"/>
    <s v="Medium"/>
    <d v="2017-03-27T03:21:02"/>
    <s v="Durable"/>
    <s v="False"/>
    <n v="0"/>
  </r>
  <r>
    <n v="405"/>
    <x v="5"/>
    <x v="404"/>
    <n v="2017"/>
    <n v="4.17"/>
    <n v="11"/>
    <s v="Medium"/>
    <d v="2017-11-25T08:12:00"/>
    <s v="Durable"/>
    <s v="True"/>
    <n v="0"/>
  </r>
  <r>
    <n v="406"/>
    <x v="1"/>
    <x v="405"/>
    <n v="2017"/>
    <n v="897.99"/>
    <n v="9"/>
    <s v="High"/>
    <d v="2017-07-13T17:16:49"/>
    <s v="Durable"/>
    <s v="False"/>
    <n v="0"/>
  </r>
  <r>
    <n v="407"/>
    <x v="7"/>
    <x v="406"/>
    <n v="2017"/>
    <n v="697.67"/>
    <n v="7"/>
    <s v="High"/>
    <d v="2017-04-08T19:09:23"/>
    <s v="Weak"/>
    <s v="False"/>
    <n v="0"/>
  </r>
  <r>
    <n v="408"/>
    <x v="6"/>
    <x v="407"/>
    <n v="2017"/>
    <n v="687.34"/>
    <n v="4"/>
    <s v="Low"/>
    <d v="2017-03-06T12:48:14"/>
    <s v="Unknown"/>
    <s v="False"/>
    <n v="0"/>
  </r>
  <r>
    <n v="409"/>
    <x v="5"/>
    <x v="408"/>
    <n v="2018"/>
    <n v="23.52"/>
    <n v="11"/>
    <s v="Medium"/>
    <d v="2018-04-08T15:00:39"/>
    <s v="Durable"/>
    <s v="Unknown"/>
    <n v="0"/>
  </r>
  <r>
    <n v="410"/>
    <x v="10"/>
    <x v="409"/>
    <n v="2017"/>
    <n v="18.350000000000001"/>
    <n v="6"/>
    <s v="Low"/>
    <d v="2017-07-20T06:57:22"/>
    <s v="Unknown"/>
    <s v="Unknown"/>
    <n v="910"/>
  </r>
  <r>
    <n v="411"/>
    <x v="10"/>
    <x v="410"/>
    <n v="2017"/>
    <n v="420.48"/>
    <n v="6"/>
    <s v="Low"/>
    <d v="2017-11-03T17:26:52"/>
    <s v="Unknown"/>
    <s v="True"/>
    <n v="0"/>
  </r>
  <r>
    <n v="412"/>
    <x v="4"/>
    <x v="411"/>
    <n v="2018"/>
    <n v="160.44999999999999"/>
    <n v="5"/>
    <s v="High"/>
    <d v="2018-04-27T12:54:22"/>
    <s v="Weak"/>
    <s v="True"/>
    <n v="0"/>
  </r>
  <r>
    <n v="413"/>
    <x v="0"/>
    <x v="412"/>
    <n v="2018"/>
    <n v="954.06"/>
    <n v="3"/>
    <s v="High"/>
    <d v="2018-03-25T08:25:05"/>
    <s v="Durable"/>
    <s v="False"/>
    <n v="50"/>
  </r>
  <r>
    <n v="414"/>
    <x v="7"/>
    <x v="413"/>
    <n v="2017"/>
    <n v="830.58"/>
    <n v="7"/>
    <s v="Low"/>
    <d v="2017-01-17T02:35:26"/>
    <s v="Durable"/>
    <s v="Unknown"/>
    <n v="870"/>
  </r>
  <r>
    <n v="415"/>
    <x v="9"/>
    <x v="414"/>
    <n v="2017"/>
    <n v="80.06"/>
    <n v="10"/>
    <s v="High"/>
    <d v="2017-05-07T04:47:37"/>
    <s v="Durable"/>
    <s v="False"/>
    <n v="0"/>
  </r>
  <r>
    <n v="416"/>
    <x v="9"/>
    <x v="415"/>
    <n v="2018"/>
    <n v="846.76"/>
    <n v="10"/>
    <s v="Low"/>
    <d v="2018-03-31T14:46:44"/>
    <s v="Weak"/>
    <s v="True"/>
    <n v="0"/>
  </r>
  <r>
    <n v="417"/>
    <x v="4"/>
    <x v="416"/>
    <n v="2017"/>
    <n v="433.78"/>
    <n v="5"/>
    <s v="Medium"/>
    <d v="2017-07-18T19:01:25"/>
    <s v="Unknown"/>
    <s v="Unknown"/>
    <n v="120"/>
  </r>
  <r>
    <n v="418"/>
    <x v="2"/>
    <x v="417"/>
    <n v="2017"/>
    <n v="922.51"/>
    <n v="2"/>
    <s v="Low"/>
    <d v="2017-11-12T06:58:38"/>
    <s v="Unknown"/>
    <s v="True"/>
    <n v="0"/>
  </r>
  <r>
    <n v="419"/>
    <x v="0"/>
    <x v="418"/>
    <n v="2017"/>
    <n v="861.33"/>
    <n v="3"/>
    <s v="Low"/>
    <d v="2017-07-31T05:29:13"/>
    <s v="Weak"/>
    <s v="True"/>
    <n v="80"/>
  </r>
  <r>
    <n v="420"/>
    <x v="1"/>
    <x v="419"/>
    <n v="2018"/>
    <n v="699.16"/>
    <n v="9"/>
    <s v="High"/>
    <d v="2018-04-15T14:06:53"/>
    <s v="Weak"/>
    <s v="True"/>
    <n v="0"/>
  </r>
  <r>
    <n v="421"/>
    <x v="10"/>
    <x v="420"/>
    <n v="2018"/>
    <n v="388.09"/>
    <n v="6"/>
    <s v="High"/>
    <d v="2018-04-25T13:54:10"/>
    <s v="Durable"/>
    <s v="False"/>
    <n v="0"/>
  </r>
  <r>
    <n v="422"/>
    <x v="4"/>
    <x v="421"/>
    <n v="2017"/>
    <n v="502.89"/>
    <n v="5"/>
    <s v="High"/>
    <d v="2017-02-22T09:16:11"/>
    <s v="Weak"/>
    <s v="Unknown"/>
    <n v="600"/>
  </r>
  <r>
    <n v="423"/>
    <x v="2"/>
    <x v="422"/>
    <n v="2018"/>
    <n v="558.53"/>
    <n v="2"/>
    <s v="Medium"/>
    <d v="2018-01-21T15:59:12"/>
    <s v="Unknown"/>
    <s v="Unknown"/>
    <n v="350"/>
  </r>
  <r>
    <n v="424"/>
    <x v="0"/>
    <x v="423"/>
    <n v="2017"/>
    <n v="858.82"/>
    <n v="3"/>
    <s v="Medium"/>
    <d v="2017-05-23T21:37:11"/>
    <s v="Unknown"/>
    <s v="False"/>
    <n v="0"/>
  </r>
  <r>
    <n v="425"/>
    <x v="6"/>
    <x v="424"/>
    <n v="2017"/>
    <n v="567.89"/>
    <n v="4"/>
    <s v="Medium"/>
    <d v="2017-11-04T07:15:31"/>
    <s v="Weak"/>
    <s v="Unknown"/>
    <n v="0"/>
  </r>
  <r>
    <n v="426"/>
    <x v="0"/>
    <x v="425"/>
    <n v="2017"/>
    <n v="835.75"/>
    <n v="3"/>
    <s v="Low"/>
    <d v="2017-09-29T18:44:18"/>
    <s v="Unknown"/>
    <s v="Unknown"/>
    <n v="0"/>
  </r>
  <r>
    <n v="427"/>
    <x v="0"/>
    <x v="426"/>
    <n v="2017"/>
    <n v="463.25"/>
    <n v="3"/>
    <s v="High"/>
    <d v="2017-09-17T10:23:58"/>
    <s v="Durable"/>
    <s v="False"/>
    <n v="0"/>
  </r>
  <r>
    <n v="428"/>
    <x v="7"/>
    <x v="427"/>
    <n v="2017"/>
    <n v="47.23"/>
    <n v="7"/>
    <s v="Medium"/>
    <d v="2017-02-25T10:33:11"/>
    <s v="Unknown"/>
    <s v="True"/>
    <n v="480"/>
  </r>
  <r>
    <n v="429"/>
    <x v="6"/>
    <x v="428"/>
    <n v="2017"/>
    <n v="576.01"/>
    <n v="4"/>
    <s v="High"/>
    <d v="2017-07-17T00:41:22"/>
    <s v="Weak"/>
    <s v="False"/>
    <n v="0"/>
  </r>
  <r>
    <n v="430"/>
    <x v="2"/>
    <x v="429"/>
    <n v="2017"/>
    <n v="462.58"/>
    <n v="2"/>
    <s v="Low"/>
    <d v="2017-05-12T04:20:35"/>
    <s v="Durable"/>
    <s v="False"/>
    <n v="840"/>
  </r>
  <r>
    <n v="431"/>
    <x v="9"/>
    <x v="430"/>
    <n v="2018"/>
    <n v="199.95"/>
    <n v="10"/>
    <s v="Medium"/>
    <d v="2018-03-18T22:36:42"/>
    <s v="Weak"/>
    <s v="False"/>
    <n v="890"/>
  </r>
  <r>
    <n v="432"/>
    <x v="2"/>
    <x v="431"/>
    <n v="2017"/>
    <n v="327.14999999999998"/>
    <n v="2"/>
    <s v="High"/>
    <d v="2017-07-26T18:43:50"/>
    <s v="Unknown"/>
    <s v="False"/>
    <n v="440"/>
  </r>
  <r>
    <n v="433"/>
    <x v="0"/>
    <x v="432"/>
    <n v="2018"/>
    <n v="398.76"/>
    <n v="3"/>
    <s v="Low"/>
    <d v="2018-03-14T05:47:07"/>
    <s v="Durable"/>
    <s v="False"/>
    <n v="110"/>
  </r>
  <r>
    <n v="434"/>
    <x v="7"/>
    <x v="433"/>
    <n v="2017"/>
    <n v="711.55"/>
    <n v="7"/>
    <s v="Low"/>
    <d v="2017-02-18T11:07:26"/>
    <s v="Weak"/>
    <s v="True"/>
    <n v="0"/>
  </r>
  <r>
    <n v="435"/>
    <x v="3"/>
    <x v="434"/>
    <n v="2017"/>
    <n v="326.10000000000002"/>
    <n v="8"/>
    <s v="High"/>
    <d v="2017-12-02T21:15:25"/>
    <s v="Durable"/>
    <s v="True"/>
    <n v="0"/>
  </r>
  <r>
    <n v="436"/>
    <x v="7"/>
    <x v="435"/>
    <n v="2017"/>
    <n v="679.06"/>
    <n v="7"/>
    <s v="High"/>
    <d v="2017-07-13T00:46:43"/>
    <s v="Unknown"/>
    <s v="False"/>
    <n v="250"/>
  </r>
  <r>
    <n v="437"/>
    <x v="9"/>
    <x v="436"/>
    <n v="2017"/>
    <n v="835.85"/>
    <n v="10"/>
    <s v="High"/>
    <d v="2017-01-09T13:11:12"/>
    <s v="Durable"/>
    <s v="Unknown"/>
    <n v="0"/>
  </r>
  <r>
    <n v="438"/>
    <x v="2"/>
    <x v="437"/>
    <n v="2017"/>
    <n v="449.41"/>
    <n v="2"/>
    <s v="Low"/>
    <d v="2017-01-15T05:13:52"/>
    <s v="Durable"/>
    <s v="Unknown"/>
    <n v="0"/>
  </r>
  <r>
    <n v="439"/>
    <x v="5"/>
    <x v="438"/>
    <n v="2017"/>
    <n v="560.91"/>
    <n v="11"/>
    <s v="Medium"/>
    <d v="2017-04-09T14:18:51"/>
    <s v="Unknown"/>
    <s v="False"/>
    <n v="1080"/>
  </r>
  <r>
    <n v="440"/>
    <x v="8"/>
    <x v="439"/>
    <n v="2017"/>
    <n v="329.09"/>
    <n v="1"/>
    <s v="Low"/>
    <d v="2017-05-01T22:02:16"/>
    <s v="Unknown"/>
    <s v="Unknown"/>
    <n v="0"/>
  </r>
  <r>
    <n v="441"/>
    <x v="0"/>
    <x v="440"/>
    <n v="2018"/>
    <n v="729.43"/>
    <n v="3"/>
    <s v="Medium"/>
    <d v="2018-03-19T21:42:50"/>
    <s v="Weak"/>
    <s v="Unknown"/>
    <n v="0"/>
  </r>
  <r>
    <n v="442"/>
    <x v="10"/>
    <x v="441"/>
    <n v="2017"/>
    <n v="729.04"/>
    <n v="6"/>
    <s v="Medium"/>
    <d v="2017-12-06T14:42:26"/>
    <s v="Unknown"/>
    <s v="Unknown"/>
    <n v="1060"/>
  </r>
  <r>
    <n v="443"/>
    <x v="2"/>
    <x v="442"/>
    <n v="2017"/>
    <n v="900.16"/>
    <n v="2"/>
    <s v="Low"/>
    <d v="2017-12-22T11:10:08"/>
    <s v="Unknown"/>
    <s v="False"/>
    <n v="790"/>
  </r>
  <r>
    <n v="444"/>
    <x v="3"/>
    <x v="443"/>
    <n v="2017"/>
    <n v="440.88"/>
    <n v="8"/>
    <s v="Low"/>
    <d v="2017-09-13T14:58:04"/>
    <s v="Durable"/>
    <s v="Unknown"/>
    <n v="560"/>
  </r>
  <r>
    <n v="445"/>
    <x v="3"/>
    <x v="444"/>
    <n v="2017"/>
    <n v="592.46"/>
    <n v="8"/>
    <s v="High"/>
    <d v="2017-02-23T12:06:21"/>
    <s v="Weak"/>
    <s v="Unknown"/>
    <n v="760"/>
  </r>
  <r>
    <n v="446"/>
    <x v="7"/>
    <x v="445"/>
    <n v="2017"/>
    <n v="490.45"/>
    <n v="7"/>
    <s v="High"/>
    <d v="2017-02-06T06:06:41"/>
    <s v="Unknown"/>
    <s v="Unknown"/>
    <n v="180"/>
  </r>
  <r>
    <n v="447"/>
    <x v="0"/>
    <x v="446"/>
    <n v="2018"/>
    <n v="34.19"/>
    <n v="3"/>
    <s v="High"/>
    <d v="2018-04-12T05:11:34"/>
    <s v="Unknown"/>
    <s v="True"/>
    <n v="0"/>
  </r>
  <r>
    <n v="448"/>
    <x v="4"/>
    <x v="447"/>
    <n v="2017"/>
    <n v="768.98"/>
    <n v="5"/>
    <s v="Low"/>
    <d v="2017-04-22T01:33:00"/>
    <s v="Unknown"/>
    <s v="False"/>
    <n v="0"/>
  </r>
  <r>
    <n v="449"/>
    <x v="6"/>
    <x v="448"/>
    <n v="2017"/>
    <n v="421.41"/>
    <n v="4"/>
    <s v="Low"/>
    <d v="2017-01-31T09:11:45"/>
    <s v="Unknown"/>
    <s v="False"/>
    <n v="0"/>
  </r>
  <r>
    <n v="450"/>
    <x v="0"/>
    <x v="449"/>
    <n v="2017"/>
    <n v="7.1"/>
    <n v="3"/>
    <s v="Low"/>
    <d v="2017-12-01T01:00:01"/>
    <s v="Unknown"/>
    <s v="Unknown"/>
    <n v="0"/>
  </r>
  <r>
    <n v="451"/>
    <x v="8"/>
    <x v="450"/>
    <n v="2017"/>
    <n v="935.38"/>
    <n v="1"/>
    <s v="Low"/>
    <d v="2017-09-16T12:51:39"/>
    <s v="Durable"/>
    <s v="False"/>
    <n v="0"/>
  </r>
  <r>
    <n v="452"/>
    <x v="5"/>
    <x v="451"/>
    <n v="2017"/>
    <n v="285.64999999999998"/>
    <n v="11"/>
    <s v="Low"/>
    <d v="2017-01-06T14:39:43"/>
    <s v="Durable"/>
    <s v="Unknow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BE8FE-5FB7-4E54-8A07-2909C29E2370}" name="PivotTable5" cacheId="8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5">
  <location ref="A123:C221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97">
    <i>
      <x v="91"/>
    </i>
    <i>
      <x v="60"/>
    </i>
    <i>
      <x v="53"/>
    </i>
    <i>
      <x v="14"/>
    </i>
    <i>
      <x v="27"/>
    </i>
    <i>
      <x v="8"/>
    </i>
    <i>
      <x v="88"/>
    </i>
    <i>
      <x v="73"/>
    </i>
    <i>
      <x v="44"/>
    </i>
    <i>
      <x v="19"/>
    </i>
    <i>
      <x v="56"/>
    </i>
    <i>
      <x v="20"/>
    </i>
    <i>
      <x v="46"/>
    </i>
    <i>
      <x v="18"/>
    </i>
    <i>
      <x v="70"/>
    </i>
    <i>
      <x v="85"/>
    </i>
    <i>
      <x v="92"/>
    </i>
    <i>
      <x v="71"/>
    </i>
    <i>
      <x v="12"/>
    </i>
    <i>
      <x v="78"/>
    </i>
    <i>
      <x v="58"/>
    </i>
    <i>
      <x v="13"/>
    </i>
    <i>
      <x v="25"/>
    </i>
    <i>
      <x v="63"/>
    </i>
    <i>
      <x v="24"/>
    </i>
    <i>
      <x v="51"/>
    </i>
    <i>
      <x v="42"/>
    </i>
    <i>
      <x v="95"/>
    </i>
    <i>
      <x v="48"/>
    </i>
    <i>
      <x v="83"/>
    </i>
    <i>
      <x v="45"/>
    </i>
    <i>
      <x v="11"/>
    </i>
    <i>
      <x v="87"/>
    </i>
    <i>
      <x v="82"/>
    </i>
    <i>
      <x v="36"/>
    </i>
    <i>
      <x v="67"/>
    </i>
    <i>
      <x v="55"/>
    </i>
    <i>
      <x v="80"/>
    </i>
    <i>
      <x v="1"/>
    </i>
    <i>
      <x v="28"/>
    </i>
    <i>
      <x v="59"/>
    </i>
    <i>
      <x v="61"/>
    </i>
    <i>
      <x v="23"/>
    </i>
    <i>
      <x v="22"/>
    </i>
    <i>
      <x v="5"/>
    </i>
    <i>
      <x v="74"/>
    </i>
    <i>
      <x/>
    </i>
    <i>
      <x v="86"/>
    </i>
    <i>
      <x v="50"/>
    </i>
    <i>
      <x v="68"/>
    </i>
    <i>
      <x v="6"/>
    </i>
    <i>
      <x v="75"/>
    </i>
    <i>
      <x v="35"/>
    </i>
    <i>
      <x v="84"/>
    </i>
    <i>
      <x v="57"/>
    </i>
    <i>
      <x v="38"/>
    </i>
    <i>
      <x v="69"/>
    </i>
    <i>
      <x v="81"/>
    </i>
    <i>
      <x v="52"/>
    </i>
    <i>
      <x v="26"/>
    </i>
    <i>
      <x v="64"/>
    </i>
    <i>
      <x v="3"/>
    </i>
    <i>
      <x v="66"/>
    </i>
    <i>
      <x v="90"/>
    </i>
    <i>
      <x v="41"/>
    </i>
    <i>
      <x v="62"/>
    </i>
    <i>
      <x v="43"/>
    </i>
    <i>
      <x v="39"/>
    </i>
    <i>
      <x v="17"/>
    </i>
    <i>
      <x v="40"/>
    </i>
    <i>
      <x v="31"/>
    </i>
    <i>
      <x v="37"/>
    </i>
    <i>
      <x v="7"/>
    </i>
    <i>
      <x v="21"/>
    </i>
    <i>
      <x v="29"/>
    </i>
    <i>
      <x v="79"/>
    </i>
    <i>
      <x v="15"/>
    </i>
    <i>
      <x v="33"/>
    </i>
    <i>
      <x v="89"/>
    </i>
    <i>
      <x v="72"/>
    </i>
    <i>
      <x v="16"/>
    </i>
    <i>
      <x v="2"/>
    </i>
    <i>
      <x v="34"/>
    </i>
    <i>
      <x v="32"/>
    </i>
    <i>
      <x v="77"/>
    </i>
    <i>
      <x v="9"/>
    </i>
    <i>
      <x v="47"/>
    </i>
    <i>
      <x v="65"/>
    </i>
    <i>
      <x v="54"/>
    </i>
    <i>
      <x v="10"/>
    </i>
    <i>
      <x v="94"/>
    </i>
    <i>
      <x v="49"/>
    </i>
    <i>
      <x v="30"/>
    </i>
    <i>
      <x v="76"/>
    </i>
    <i>
      <x v="93"/>
    </i>
    <i>
      <x v="4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Clientes]"/>
        <x15:activeTabTopLevelEntity name="[tCiudades]"/>
        <x15:activeTabTopLevelEntity name="[tPai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9B94F-F3D2-4F02-AFED-DDD6D5CA12C4}" name="TablaDiná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03:B115" firstHeaderRow="1" firstDataRow="1" firstDataCol="1"/>
  <pivotFields count="11">
    <pivotField numFmtId="1" showAll="0"/>
    <pivotField axis="axisRow" showAll="0">
      <items count="12">
        <item x="4"/>
        <item x="0"/>
        <item x="8"/>
        <item x="6"/>
        <item x="3"/>
        <item x="7"/>
        <item x="1"/>
        <item x="5"/>
        <item x="10"/>
        <item x="2"/>
        <item x="9"/>
        <item t="default"/>
      </items>
    </pivotField>
    <pivotField showAll="0">
      <items count="453">
        <item x="130"/>
        <item x="326"/>
        <item x="325"/>
        <item x="72"/>
        <item x="323"/>
        <item x="277"/>
        <item x="157"/>
        <item x="152"/>
        <item x="4"/>
        <item x="218"/>
        <item x="48"/>
        <item x="261"/>
        <item x="415"/>
        <item x="270"/>
        <item x="303"/>
        <item x="145"/>
        <item x="92"/>
        <item x="272"/>
        <item x="71"/>
        <item x="280"/>
        <item x="217"/>
        <item x="201"/>
        <item x="94"/>
        <item x="299"/>
        <item x="432"/>
        <item x="32"/>
        <item x="438"/>
        <item x="44"/>
        <item x="88"/>
        <item x="247"/>
        <item x="372"/>
        <item x="285"/>
        <item x="243"/>
        <item x="428"/>
        <item x="338"/>
        <item x="351"/>
        <item x="278"/>
        <item x="13"/>
        <item x="132"/>
        <item x="159"/>
        <item x="129"/>
        <item x="23"/>
        <item x="131"/>
        <item x="300"/>
        <item x="431"/>
        <item x="283"/>
        <item x="147"/>
        <item x="67"/>
        <item x="194"/>
        <item x="398"/>
        <item x="109"/>
        <item x="440"/>
        <item x="407"/>
        <item x="331"/>
        <item x="64"/>
        <item x="390"/>
        <item x="344"/>
        <item x="234"/>
        <item x="106"/>
        <item x="228"/>
        <item x="366"/>
        <item x="286"/>
        <item x="216"/>
        <item x="41"/>
        <item x="340"/>
        <item x="188"/>
        <item x="336"/>
        <item x="164"/>
        <item x="220"/>
        <item x="282"/>
        <item x="377"/>
        <item x="335"/>
        <item x="111"/>
        <item x="401"/>
        <item x="382"/>
        <item x="189"/>
        <item x="62"/>
        <item x="181"/>
        <item x="399"/>
        <item x="73"/>
        <item x="52"/>
        <item x="363"/>
        <item x="95"/>
        <item x="357"/>
        <item x="29"/>
        <item x="209"/>
        <item x="443"/>
        <item x="337"/>
        <item x="240"/>
        <item x="332"/>
        <item x="284"/>
        <item x="146"/>
        <item x="84"/>
        <item x="345"/>
        <item x="226"/>
        <item x="315"/>
        <item x="70"/>
        <item x="269"/>
        <item x="74"/>
        <item x="225"/>
        <item x="202"/>
        <item x="128"/>
        <item x="138"/>
        <item x="260"/>
        <item x="436"/>
        <item x="55"/>
        <item x="26"/>
        <item x="179"/>
        <item x="19"/>
        <item x="271"/>
        <item x="54"/>
        <item x="265"/>
        <item x="39"/>
        <item x="205"/>
        <item x="176"/>
        <item x="302"/>
        <item x="309"/>
        <item x="206"/>
        <item x="127"/>
        <item x="360"/>
        <item x="433"/>
        <item x="1"/>
        <item x="248"/>
        <item x="80"/>
        <item x="330"/>
        <item x="274"/>
        <item x="362"/>
        <item x="290"/>
        <item x="22"/>
        <item x="125"/>
        <item x="353"/>
        <item x="102"/>
        <item x="370"/>
        <item x="230"/>
        <item x="361"/>
        <item x="40"/>
        <item x="187"/>
        <item x="211"/>
        <item x="355"/>
        <item x="57"/>
        <item x="301"/>
        <item x="38"/>
        <item x="232"/>
        <item x="410"/>
        <item x="333"/>
        <item x="104"/>
        <item x="317"/>
        <item x="158"/>
        <item x="322"/>
        <item x="11"/>
        <item x="409"/>
        <item x="422"/>
        <item x="89"/>
        <item x="223"/>
        <item x="367"/>
        <item x="0"/>
        <item x="306"/>
        <item x="184"/>
        <item x="383"/>
        <item x="386"/>
        <item x="213"/>
        <item x="298"/>
        <item x="117"/>
        <item x="10"/>
        <item x="237"/>
        <item x="292"/>
        <item x="199"/>
        <item x="421"/>
        <item x="447"/>
        <item x="90"/>
        <item x="170"/>
        <item x="266"/>
        <item x="200"/>
        <item x="244"/>
        <item x="173"/>
        <item x="324"/>
        <item x="7"/>
        <item x="183"/>
        <item x="190"/>
        <item x="296"/>
        <item x="350"/>
        <item x="294"/>
        <item x="153"/>
        <item x="245"/>
        <item x="412"/>
        <item x="169"/>
        <item x="126"/>
        <item x="349"/>
        <item x="373"/>
        <item x="81"/>
        <item x="246"/>
        <item x="156"/>
        <item x="396"/>
        <item x="394"/>
        <item x="437"/>
        <item x="263"/>
        <item x="254"/>
        <item x="15"/>
        <item x="116"/>
        <item x="20"/>
        <item x="166"/>
        <item x="82"/>
        <item x="416"/>
        <item x="17"/>
        <item x="45"/>
        <item x="149"/>
        <item x="281"/>
        <item x="151"/>
        <item x="411"/>
        <item x="193"/>
        <item x="442"/>
        <item x="31"/>
        <item x="197"/>
        <item x="402"/>
        <item x="53"/>
        <item x="160"/>
        <item x="85"/>
        <item x="195"/>
        <item x="163"/>
        <item x="123"/>
        <item x="341"/>
        <item x="236"/>
        <item x="219"/>
        <item x="429"/>
        <item x="167"/>
        <item x="352"/>
        <item x="369"/>
        <item x="108"/>
        <item x="120"/>
        <item x="308"/>
        <item x="430"/>
        <item x="185"/>
        <item x="264"/>
        <item x="207"/>
        <item x="150"/>
        <item x="196"/>
        <item x="414"/>
        <item x="98"/>
        <item x="33"/>
        <item x="251"/>
        <item x="448"/>
        <item x="451"/>
        <item x="124"/>
        <item x="36"/>
        <item x="112"/>
        <item x="114"/>
        <item x="174"/>
        <item x="122"/>
        <item x="334"/>
        <item x="392"/>
        <item x="329"/>
        <item x="354"/>
        <item x="279"/>
        <item x="2"/>
        <item x="321"/>
        <item x="287"/>
        <item x="250"/>
        <item x="139"/>
        <item x="342"/>
        <item x="346"/>
        <item x="222"/>
        <item x="403"/>
        <item x="273"/>
        <item x="375"/>
        <item x="347"/>
        <item x="256"/>
        <item x="107"/>
        <item x="78"/>
        <item x="58"/>
        <item x="304"/>
        <item x="444"/>
        <item x="404"/>
        <item x="212"/>
        <item x="61"/>
        <item x="83"/>
        <item x="154"/>
        <item x="47"/>
        <item x="186"/>
        <item x="59"/>
        <item x="305"/>
        <item x="406"/>
        <item x="177"/>
        <item x="180"/>
        <item x="105"/>
        <item x="65"/>
        <item x="143"/>
        <item x="388"/>
        <item x="297"/>
        <item x="384"/>
        <item x="141"/>
        <item x="418"/>
        <item x="198"/>
        <item x="439"/>
        <item x="49"/>
        <item x="99"/>
        <item x="328"/>
        <item x="76"/>
        <item x="320"/>
        <item x="348"/>
        <item x="391"/>
        <item x="231"/>
        <item x="8"/>
        <item x="368"/>
        <item x="68"/>
        <item x="87"/>
        <item x="21"/>
        <item x="358"/>
        <item x="172"/>
        <item x="101"/>
        <item x="137"/>
        <item x="393"/>
        <item x="37"/>
        <item x="446"/>
        <item x="311"/>
        <item x="313"/>
        <item x="434"/>
        <item x="60"/>
        <item x="161"/>
        <item x="3"/>
        <item x="227"/>
        <item x="289"/>
        <item x="413"/>
        <item x="56"/>
        <item x="343"/>
        <item x="203"/>
        <item x="215"/>
        <item x="425"/>
        <item x="110"/>
        <item x="9"/>
        <item x="276"/>
        <item x="389"/>
        <item x="171"/>
        <item x="97"/>
        <item x="405"/>
        <item x="408"/>
        <item x="175"/>
        <item x="378"/>
        <item x="275"/>
        <item x="374"/>
        <item x="27"/>
        <item x="221"/>
        <item x="381"/>
        <item x="450"/>
        <item x="249"/>
        <item x="238"/>
        <item x="100"/>
        <item x="253"/>
        <item x="118"/>
        <item x="255"/>
        <item x="420"/>
        <item x="24"/>
        <item x="262"/>
        <item x="182"/>
        <item x="28"/>
        <item x="42"/>
        <item x="14"/>
        <item x="155"/>
        <item x="385"/>
        <item x="69"/>
        <item x="25"/>
        <item x="115"/>
        <item x="208"/>
        <item x="242"/>
        <item x="445"/>
        <item x="288"/>
        <item x="6"/>
        <item x="387"/>
        <item x="35"/>
        <item x="121"/>
        <item x="435"/>
        <item x="365"/>
        <item x="400"/>
        <item x="307"/>
        <item x="18"/>
        <item x="257"/>
        <item x="140"/>
        <item x="395"/>
        <item x="241"/>
        <item x="46"/>
        <item x="103"/>
        <item x="356"/>
        <item x="233"/>
        <item x="235"/>
        <item x="162"/>
        <item x="318"/>
        <item x="165"/>
        <item x="417"/>
        <item x="327"/>
        <item x="291"/>
        <item x="204"/>
        <item x="51"/>
        <item x="93"/>
        <item x="380"/>
        <item x="267"/>
        <item x="214"/>
        <item x="258"/>
        <item x="96"/>
        <item x="192"/>
        <item x="113"/>
        <item x="312"/>
        <item x="339"/>
        <item x="63"/>
        <item x="423"/>
        <item x="135"/>
        <item x="252"/>
        <item x="79"/>
        <item x="168"/>
        <item x="316"/>
        <item x="34"/>
        <item x="119"/>
        <item x="12"/>
        <item x="142"/>
        <item x="419"/>
        <item x="134"/>
        <item x="293"/>
        <item x="268"/>
        <item x="229"/>
        <item x="239"/>
        <item x="224"/>
        <item x="144"/>
        <item x="50"/>
        <item x="441"/>
        <item x="75"/>
        <item x="314"/>
        <item x="359"/>
        <item x="77"/>
        <item x="5"/>
        <item x="191"/>
        <item x="86"/>
        <item x="210"/>
        <item x="91"/>
        <item x="376"/>
        <item x="364"/>
        <item x="424"/>
        <item x="427"/>
        <item x="66"/>
        <item x="133"/>
        <item x="371"/>
        <item x="295"/>
        <item x="449"/>
        <item x="426"/>
        <item x="379"/>
        <item x="43"/>
        <item x="16"/>
        <item x="136"/>
        <item x="397"/>
        <item x="310"/>
        <item x="30"/>
        <item x="178"/>
        <item x="259"/>
        <item x="319"/>
        <item x="148"/>
        <item t="default"/>
      </items>
    </pivotField>
    <pivotField showAll="0"/>
    <pivotField numFmtId="167" showAll="0"/>
    <pivotField numFmtId="1" showAll="0"/>
    <pivotField showAll="0"/>
    <pivotField numFmtId="14" showAll="0"/>
    <pivotField showAll="0"/>
    <pivotField showAll="0"/>
    <pivotField dataField="1" numFmtI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VitalityDays" fld="10" subtotal="average" baseField="2" baseItem="0" numFmtId="1"/>
  </dataFields>
  <formats count="1">
    <format dxfId="7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9959C-A357-4842-928A-B7726DFB6887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A87:B93" firstHeaderRow="1" firstDataRow="1" firstDataCol="1" rowPageCount="1" colPageCount="1"/>
  <pivotFields count="15">
    <pivotField numFmtId="1" showAll="0"/>
    <pivotField numFmtId="1" showAll="0"/>
    <pivotField numFmtId="1" showAll="0"/>
    <pivotField numFmtId="1" showAll="0"/>
    <pivotField axis="axisRow" showAll="0" measureFilter="1" sortType="descending">
      <items count="388">
        <item x="125"/>
        <item x="68"/>
        <item x="156"/>
        <item x="93"/>
        <item x="30"/>
        <item x="173"/>
        <item x="269"/>
        <item x="36"/>
        <item x="275"/>
        <item x="134"/>
        <item x="225"/>
        <item x="10"/>
        <item x="63"/>
        <item x="255"/>
        <item x="260"/>
        <item x="201"/>
        <item x="279"/>
        <item x="321"/>
        <item x="219"/>
        <item x="20"/>
        <item x="5"/>
        <item x="295"/>
        <item x="95"/>
        <item x="82"/>
        <item x="297"/>
        <item x="43"/>
        <item x="200"/>
        <item x="128"/>
        <item x="359"/>
        <item x="2"/>
        <item x="336"/>
        <item x="49"/>
        <item x="101"/>
        <item x="172"/>
        <item x="7"/>
        <item x="302"/>
        <item x="0"/>
        <item x="296"/>
        <item x="330"/>
        <item x="312"/>
        <item x="313"/>
        <item x="371"/>
        <item x="47"/>
        <item x="137"/>
        <item x="146"/>
        <item x="81"/>
        <item x="277"/>
        <item x="168"/>
        <item x="339"/>
        <item x="83"/>
        <item x="149"/>
        <item x="133"/>
        <item x="375"/>
        <item x="318"/>
        <item x="89"/>
        <item x="258"/>
        <item x="343"/>
        <item x="369"/>
        <item x="79"/>
        <item x="281"/>
        <item x="136"/>
        <item x="327"/>
        <item x="379"/>
        <item x="158"/>
        <item x="211"/>
        <item x="256"/>
        <item x="59"/>
        <item x="322"/>
        <item x="326"/>
        <item x="142"/>
        <item x="91"/>
        <item x="249"/>
        <item x="53"/>
        <item x="85"/>
        <item x="147"/>
        <item x="356"/>
        <item x="358"/>
        <item x="13"/>
        <item x="360"/>
        <item x="161"/>
        <item x="370"/>
        <item x="115"/>
        <item x="305"/>
        <item x="346"/>
        <item x="276"/>
        <item x="218"/>
        <item x="299"/>
        <item x="386"/>
        <item x="264"/>
        <item x="254"/>
        <item x="378"/>
        <item x="381"/>
        <item x="54"/>
        <item x="150"/>
        <item x="57"/>
        <item x="268"/>
        <item x="165"/>
        <item x="246"/>
        <item x="29"/>
        <item x="376"/>
        <item x="308"/>
        <item x="138"/>
        <item x="38"/>
        <item x="15"/>
        <item x="84"/>
        <item x="213"/>
        <item x="41"/>
        <item x="329"/>
        <item x="127"/>
        <item x="143"/>
        <item x="22"/>
        <item x="94"/>
        <item x="324"/>
        <item x="105"/>
        <item x="266"/>
        <item x="202"/>
        <item x="119"/>
        <item x="78"/>
        <item x="130"/>
        <item x="349"/>
        <item x="6"/>
        <item x="140"/>
        <item x="288"/>
        <item x="304"/>
        <item x="210"/>
        <item x="196"/>
        <item x="169"/>
        <item x="58"/>
        <item x="221"/>
        <item x="154"/>
        <item x="99"/>
        <item x="384"/>
        <item x="117"/>
        <item x="206"/>
        <item x="351"/>
        <item x="64"/>
        <item x="237"/>
        <item x="240"/>
        <item x="4"/>
        <item x="100"/>
        <item x="205"/>
        <item x="66"/>
        <item x="129"/>
        <item x="108"/>
        <item x="307"/>
        <item x="341"/>
        <item x="311"/>
        <item x="166"/>
        <item x="31"/>
        <item x="287"/>
        <item x="382"/>
        <item x="8"/>
        <item x="35"/>
        <item x="176"/>
        <item x="243"/>
        <item x="75"/>
        <item x="373"/>
        <item x="355"/>
        <item x="273"/>
        <item x="316"/>
        <item x="170"/>
        <item x="181"/>
        <item x="361"/>
        <item x="253"/>
        <item x="314"/>
        <item x="212"/>
        <item x="344"/>
        <item x="285"/>
        <item x="162"/>
        <item x="223"/>
        <item x="77"/>
        <item x="319"/>
        <item x="195"/>
        <item x="106"/>
        <item x="135"/>
        <item x="363"/>
        <item x="298"/>
        <item x="353"/>
        <item x="26"/>
        <item x="338"/>
        <item x="199"/>
        <item x="192"/>
        <item x="107"/>
        <item x="48"/>
        <item x="1"/>
        <item x="189"/>
        <item x="270"/>
        <item x="151"/>
        <item x="39"/>
        <item x="16"/>
        <item x="34"/>
        <item x="238"/>
        <item x="46"/>
        <item x="193"/>
        <item x="235"/>
        <item x="293"/>
        <item x="286"/>
        <item x="252"/>
        <item x="234"/>
        <item x="56"/>
        <item x="190"/>
        <item x="342"/>
        <item x="309"/>
        <item x="37"/>
        <item x="335"/>
        <item x="103"/>
        <item x="239"/>
        <item x="215"/>
        <item x="220"/>
        <item x="231"/>
        <item x="374"/>
        <item x="347"/>
        <item x="328"/>
        <item x="9"/>
        <item x="334"/>
        <item x="104"/>
        <item x="300"/>
        <item x="61"/>
        <item x="110"/>
        <item x="184"/>
        <item x="118"/>
        <item x="380"/>
        <item x="315"/>
        <item x="96"/>
        <item x="76"/>
        <item x="345"/>
        <item x="183"/>
        <item x="261"/>
        <item x="111"/>
        <item x="180"/>
        <item x="109"/>
        <item x="12"/>
        <item x="247"/>
        <item x="354"/>
        <item x="179"/>
        <item x="306"/>
        <item x="152"/>
        <item x="112"/>
        <item x="250"/>
        <item x="97"/>
        <item x="50"/>
        <item x="44"/>
        <item x="126"/>
        <item x="365"/>
        <item x="332"/>
        <item x="228"/>
        <item x="33"/>
        <item x="366"/>
        <item x="272"/>
        <item x="132"/>
        <item x="175"/>
        <item x="383"/>
        <item x="71"/>
        <item x="178"/>
        <item x="317"/>
        <item x="70"/>
        <item x="263"/>
        <item x="194"/>
        <item x="262"/>
        <item x="139"/>
        <item x="17"/>
        <item x="80"/>
        <item x="51"/>
        <item x="27"/>
        <item x="271"/>
        <item x="265"/>
        <item x="290"/>
        <item x="197"/>
        <item x="224"/>
        <item x="274"/>
        <item x="368"/>
        <item x="114"/>
        <item x="185"/>
        <item x="267"/>
        <item x="124"/>
        <item x="251"/>
        <item x="244"/>
        <item x="216"/>
        <item x="207"/>
        <item x="73"/>
        <item x="182"/>
        <item x="67"/>
        <item x="40"/>
        <item x="227"/>
        <item x="55"/>
        <item x="217"/>
        <item x="208"/>
        <item x="372"/>
        <item x="340"/>
        <item x="52"/>
        <item x="236"/>
        <item x="72"/>
        <item x="32"/>
        <item x="283"/>
        <item x="113"/>
        <item x="65"/>
        <item x="303"/>
        <item x="188"/>
        <item x="310"/>
        <item x="69"/>
        <item x="242"/>
        <item x="291"/>
        <item x="337"/>
        <item x="259"/>
        <item x="198"/>
        <item x="42"/>
        <item x="131"/>
        <item x="160"/>
        <item x="357"/>
        <item x="25"/>
        <item x="148"/>
        <item x="257"/>
        <item x="352"/>
        <item x="141"/>
        <item x="144"/>
        <item x="86"/>
        <item x="122"/>
        <item x="331"/>
        <item x="294"/>
        <item x="301"/>
        <item x="24"/>
        <item x="87"/>
        <item x="11"/>
        <item x="18"/>
        <item x="204"/>
        <item x="60"/>
        <item x="362"/>
        <item x="248"/>
        <item x="377"/>
        <item x="174"/>
        <item x="350"/>
        <item x="222"/>
        <item x="164"/>
        <item x="191"/>
        <item x="157"/>
        <item x="120"/>
        <item x="323"/>
        <item x="90"/>
        <item x="153"/>
        <item x="177"/>
        <item x="214"/>
        <item x="62"/>
        <item x="232"/>
        <item x="159"/>
        <item x="203"/>
        <item x="21"/>
        <item x="186"/>
        <item x="3"/>
        <item x="163"/>
        <item x="230"/>
        <item x="23"/>
        <item x="171"/>
        <item x="278"/>
        <item x="167"/>
        <item x="241"/>
        <item x="123"/>
        <item x="45"/>
        <item x="209"/>
        <item x="74"/>
        <item x="92"/>
        <item x="284"/>
        <item x="280"/>
        <item x="292"/>
        <item x="229"/>
        <item x="385"/>
        <item x="333"/>
        <item x="226"/>
        <item x="367"/>
        <item x="364"/>
        <item x="187"/>
        <item x="121"/>
        <item x="145"/>
        <item x="98"/>
        <item x="348"/>
        <item x="28"/>
        <item x="282"/>
        <item x="320"/>
        <item x="88"/>
        <item x="116"/>
        <item x="233"/>
        <item x="14"/>
        <item x="289"/>
        <item x="102"/>
        <item x="325"/>
        <item x="155"/>
        <item x="24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0" showAll="0"/>
    <pivotField numFmtId="165" showAll="0"/>
    <pivotField numFmtId="165" showAll="0"/>
    <pivotField numFmtId="165" showAll="0"/>
    <pivotField axis="axisPage" numFmtId="168" multipleItemSelectionAllowed="1" showAll="0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/>
    <pivotField numFmtId="9" showAll="0"/>
    <pivotField showAll="0"/>
    <pivotField showAll="0">
      <items count="12">
        <item x="8"/>
        <item x="6"/>
        <item x="10"/>
        <item x="5"/>
        <item x="1"/>
        <item x="4"/>
        <item x="0"/>
        <item x="7"/>
        <item x="2"/>
        <item x="3"/>
        <item x="9"/>
        <item t="default"/>
      </items>
    </pivotField>
  </pivotFields>
  <rowFields count="1">
    <field x="4"/>
  </rowFields>
  <rowItems count="6">
    <i>
      <x v="170"/>
    </i>
    <i>
      <x v="11"/>
    </i>
    <i>
      <x v="187"/>
    </i>
    <i>
      <x v="155"/>
    </i>
    <i>
      <x v="334"/>
    </i>
    <i t="grand">
      <x/>
    </i>
  </rowItems>
  <colItems count="1">
    <i/>
  </colItems>
  <pageFields count="1">
    <pageField fld="10" hier="-1"/>
  </pageFields>
  <dataFields count="1">
    <dataField name="Suma de Quantity" fld="5" baseField="0" baseItem="0" numFmtId="1"/>
  </dataFields>
  <formats count="1">
    <format dxfId="75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5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3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A48AB-4BEF-444A-BBA2-D5B77240513B}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68:B80" firstHeaderRow="1" firstDataRow="1" firstDataCol="1"/>
  <pivotFields count="15">
    <pivotField numFmtId="1" showAll="0"/>
    <pivotField numFmtId="1" showAll="0"/>
    <pivotField numFmtId="1" showAll="0"/>
    <pivotField numFmtId="1"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numFmtId="168" showAll="0"/>
    <pivotField showAll="0"/>
    <pivotField numFmtId="9" showAll="0"/>
    <pivotField showAll="0"/>
    <pivotField axis="axisRow" showAll="0">
      <items count="12">
        <item x="8"/>
        <item x="6"/>
        <item x="10"/>
        <item x="5"/>
        <item x="1"/>
        <item x="4"/>
        <item x="0"/>
        <item x="7"/>
        <item x="2"/>
        <item x="3"/>
        <item x="9"/>
        <item t="default"/>
      </items>
    </pivotField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VentaFinal" fld="9" baseField="0" baseItem="0" numFmtId="164"/>
  </dataFields>
  <formats count="1">
    <format dxfId="7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CDAFC-2707-4EDA-8AFA-89C3370A1BE7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 chartFormat="20">
  <location ref="A50:B56" firstHeaderRow="1" firstDataRow="1" firstDataCol="1"/>
  <pivotFields count="15">
    <pivotField numFmtId="1" showAll="0"/>
    <pivotField numFmtId="1" showAll="0"/>
    <pivotField numFmtId="1" showAll="0"/>
    <pivotField numFmtId="1"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/>
    <pivotField numFmtId="9" showAll="0"/>
    <pivotField showAll="0"/>
    <pivotField showAll="0"/>
  </pivotFields>
  <rowFields count="1">
    <field x="1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entaFinal" fld="9" baseField="0" baseItem="0" numFmtId="165"/>
  </dataFields>
  <formats count="1">
    <format dxfId="7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3E7A1-20C8-4D42-A944-ED2361FB273D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 chartFormat="1">
  <location ref="A3:B27" firstHeaderRow="1" firstDataRow="1" firstDataCol="1"/>
  <pivotFields count="15">
    <pivotField numFmtId="1" showAll="0"/>
    <pivotField axis="axisRow" numFmtId="1" showAll="0">
      <items count="24">
        <item x="21"/>
        <item x="11"/>
        <item x="14"/>
        <item x="18"/>
        <item x="16"/>
        <item x="15"/>
        <item x="3"/>
        <item x="8"/>
        <item x="20"/>
        <item x="17"/>
        <item x="22"/>
        <item x="9"/>
        <item x="19"/>
        <item x="6"/>
        <item x="0"/>
        <item x="13"/>
        <item x="2"/>
        <item x="4"/>
        <item x="1"/>
        <item x="7"/>
        <item x="12"/>
        <item x="5"/>
        <item x="10"/>
        <item t="default"/>
      </items>
    </pivotField>
    <pivotField numFmtId="1" showAll="0"/>
    <pivotField numFmtId="1"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showAll="0"/>
    <pivotField showAll="0"/>
    <pivotField numFmtId="9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VentaFinal" fld="9" baseField="0" baseItem="0" numFmtId="165"/>
  </dataFields>
  <formats count="10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1" type="button" dataOnly="0" labelOnly="1" outline="0" axis="axisRow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outline="0" axis="axisValues" fieldPosition="0"/>
    </format>
    <format dxfId="7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7B3F1-D66C-4A98-974B-802FDC0FDE34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2:B44" firstHeaderRow="1" firstDataRow="1" firstDataCol="1"/>
  <pivotFields count="11">
    <pivotField numFmtId="1"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97">
        <item x="15"/>
        <item x="84"/>
        <item x="74"/>
        <item x="78"/>
        <item x="94"/>
        <item x="81"/>
        <item x="43"/>
        <item x="54"/>
        <item x="20"/>
        <item x="62"/>
        <item x="26"/>
        <item x="35"/>
        <item x="41"/>
        <item x="6"/>
        <item x="16"/>
        <item x="38"/>
        <item x="70"/>
        <item x="91"/>
        <item x="58"/>
        <item x="31"/>
        <item x="56"/>
        <item x="93"/>
        <item x="39"/>
        <item x="95"/>
        <item x="32"/>
        <item x="63"/>
        <item x="88"/>
        <item x="57"/>
        <item x="49"/>
        <item x="29"/>
        <item x="71"/>
        <item x="80"/>
        <item x="28"/>
        <item x="87"/>
        <item x="82"/>
        <item x="36"/>
        <item x="45"/>
        <item x="22"/>
        <item x="30"/>
        <item x="61"/>
        <item x="55"/>
        <item x="44"/>
        <item x="40"/>
        <item x="53"/>
        <item x="3"/>
        <item x="4"/>
        <item x="65"/>
        <item x="2"/>
        <item x="8"/>
        <item x="90"/>
        <item x="9"/>
        <item x="7"/>
        <item x="64"/>
        <item x="52"/>
        <item x="59"/>
        <item x="77"/>
        <item x="21"/>
        <item x="47"/>
        <item x="85"/>
        <item x="11"/>
        <item x="69"/>
        <item x="51"/>
        <item x="23"/>
        <item x="79"/>
        <item x="1"/>
        <item x="86"/>
        <item x="27"/>
        <item x="13"/>
        <item x="75"/>
        <item x="48"/>
        <item x="72"/>
        <item x="18"/>
        <item x="0"/>
        <item x="68"/>
        <item x="12"/>
        <item x="76"/>
        <item x="92"/>
        <item x="24"/>
        <item x="17"/>
        <item x="60"/>
        <item x="67"/>
        <item x="5"/>
        <item x="83"/>
        <item x="34"/>
        <item x="73"/>
        <item x="14"/>
        <item x="89"/>
        <item x="42"/>
        <item x="25"/>
        <item x="33"/>
        <item x="50"/>
        <item x="10"/>
        <item x="19"/>
        <item x="46"/>
        <item x="6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numFmtId="1" showAll="0"/>
  </pivotFields>
  <rowFields count="1">
    <field x="6"/>
  </rowFields>
  <rowItems count="12">
    <i>
      <x v="91"/>
    </i>
    <i>
      <x v="60"/>
    </i>
    <i>
      <x v="27"/>
    </i>
    <i>
      <x v="14"/>
    </i>
    <i>
      <x v="53"/>
    </i>
    <i>
      <x v="88"/>
    </i>
    <i>
      <x v="8"/>
    </i>
    <i>
      <x v="73"/>
    </i>
    <i>
      <x v="56"/>
    </i>
    <i>
      <x v="44"/>
    </i>
    <i>
      <x v="19"/>
    </i>
    <i t="grand">
      <x/>
    </i>
  </rowItems>
  <colItems count="1">
    <i/>
  </colItems>
  <dataFields count="1">
    <dataField name="Count of CustomerID" fld="1" subtotal="count" baseField="0" baseItem="0" numFmtId="1"/>
  </dataFields>
  <formats count="11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6" type="button" dataOnly="0" labelOnly="1" outline="0" axis="axisRow" fieldPosition="0"/>
    </format>
    <format dxfId="95">
      <pivotArea dataOnly="0" labelOnly="1" fieldPosition="0">
        <references count="1">
          <reference field="6" count="11">
            <x v="8"/>
            <x v="14"/>
            <x v="19"/>
            <x v="27"/>
            <x v="44"/>
            <x v="53"/>
            <x v="56"/>
            <x v="60"/>
            <x v="73"/>
            <x v="88"/>
            <x v="91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outline="0" collapsedLevelsAreSubtotals="1" fieldPosition="0"/>
    </format>
    <format dxfId="91">
      <pivotArea dataOnly="0" labelOnly="1" fieldPosition="0">
        <references count="1">
          <reference field="6" count="11">
            <x v="8"/>
            <x v="14"/>
            <x v="19"/>
            <x v="27"/>
            <x v="44"/>
            <x v="53"/>
            <x v="56"/>
            <x v="60"/>
            <x v="73"/>
            <x v="88"/>
            <x v="91"/>
          </reference>
        </references>
      </pivotArea>
    </format>
    <format dxfId="90">
      <pivotArea dataOnly="0" labelOnly="1" grandRow="1" outline="0" fieldPosition="0"/>
    </format>
    <format dxfId="89">
      <pivotArea field="6" type="button" dataOnly="0" labelOnly="1" outline="0" axis="axisRow" fieldPosition="0"/>
    </format>
    <format dxfId="8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70251D1-88EC-40B5-8FBD-A6791ACDD735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SalesID" tableColumnId="1"/>
      <queryTableField id="2" name="SalesPersonID" tableColumnId="2"/>
      <queryTableField id="3" name="CustomerID" tableColumnId="3"/>
      <queryTableField id="4" name="ProductID" tableColumnId="4"/>
      <queryTableField id="10" dataBound="0" tableColumnId="10"/>
      <queryTableField id="5" name="Quantity" tableColumnId="5"/>
      <queryTableField id="6" name="Discount" tableColumnId="6"/>
      <queryTableField id="11" dataBound="0" tableColumnId="11"/>
      <queryTableField id="7" name="TotalPrice" tableColumnId="7"/>
      <queryTableField id="12" dataBound="0" tableColumnId="12"/>
      <queryTableField id="8" name="SalesDate" tableColumnId="8"/>
      <queryTableField id="9" name="TransactionNumber" tableColumnId="9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ED85514-3244-4750-97B5-C25B721AAC7B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SalesID" tableColumnId="1"/>
      <queryTableField id="2" name="SalesPersonID" tableColumnId="2"/>
      <queryTableField id="3" name="CustomerID" tableColumnId="3"/>
      <queryTableField id="4" name="ProductID" tableColumnId="4"/>
      <queryTableField id="10" dataBound="0" tableColumnId="10"/>
      <queryTableField id="5" name="Quantity" tableColumnId="5"/>
      <queryTableField id="6" name="Discount" tableColumnId="6"/>
      <queryTableField id="11" dataBound="0" tableColumnId="11"/>
      <queryTableField id="7" name="TotalPrice" tableColumnId="7"/>
      <queryTableField id="12" dataBound="0" tableColumnId="12"/>
      <queryTableField id="8" name="SalesDate" tableColumnId="8"/>
      <queryTableField id="9" name="TransactionNumber" tableColumnId="9"/>
      <queryTableField id="13" dataBound="0" tableColumnId="13"/>
      <queryTableField id="14" dataBound="0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053030F-EA89-48E5-A561-4263F429E32C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SalesID" tableColumnId="1"/>
      <queryTableField id="2" name="SalesPersonID" tableColumnId="2"/>
      <queryTableField id="3" name="CustomerID" tableColumnId="3"/>
      <queryTableField id="4" name="ProductID" tableColumnId="4"/>
      <queryTableField id="10" dataBound="0" tableColumnId="10"/>
      <queryTableField id="5" name="Quantity" tableColumnId="5"/>
      <queryTableField id="6" name="Discount" tableColumnId="6"/>
      <queryTableField id="11" dataBound="0" tableColumnId="11"/>
      <queryTableField id="7" name="TotalPrice" tableColumnId="7"/>
      <queryTableField id="12" dataBound="0" tableColumnId="12"/>
      <queryTableField id="8" name="SalesDate" tableColumnId="8"/>
      <queryTableField id="9" name="TransactionNumber" tableColumnId="9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74B0235-5254-40DA-908B-5819B2409A72}" autoFormatId="16" applyNumberFormats="0" applyBorderFormats="0" applyFontFormats="0" applyPatternFormats="0" applyAlignmentFormats="0" applyWidthHeightFormats="0">
  <queryTableRefresh nextId="12" unboundColumnsLeft="1" unboundColumnsRight="2">
    <queryTableFields count="11">
      <queryTableField id="8" dataBound="0" tableColumnId="8"/>
      <queryTableField id="1" name="CustomerID" tableColumnId="1"/>
      <queryTableField id="9" dataBound="0" tableColumnId="9"/>
      <queryTableField id="2" name="FirstName" tableColumnId="2"/>
      <queryTableField id="3" name="MiddleInitial" tableColumnId="3"/>
      <queryTableField id="4" name="LastName" tableColumnId="4"/>
      <queryTableField id="10" dataBound="0" tableColumnId="10"/>
      <queryTableField id="5" name="CityID" tableColumnId="5"/>
      <queryTableField id="6" name="Address" tableColumnId="6"/>
      <queryTableField id="11" dataBound="0" tableColumnId="11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1476979-EE52-44CD-B1FE-A51607AC6E18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SalesID" tableColumnId="1"/>
      <queryTableField id="2" name="SalesPersonID" tableColumnId="2"/>
      <queryTableField id="3" name="CustomerID" tableColumnId="3"/>
      <queryTableField id="4" name="ProductID" tableColumnId="4"/>
      <queryTableField id="10" dataBound="0" tableColumnId="10"/>
      <queryTableField id="5" name="Quantity" tableColumnId="5"/>
      <queryTableField id="6" name="Discount" tableColumnId="6"/>
      <queryTableField id="11" dataBound="0" tableColumnId="11"/>
      <queryTableField id="7" name="TotalPrice" tableColumnId="7"/>
      <queryTableField id="12" dataBound="0" tableColumnId="12"/>
      <queryTableField id="8" name="SalesDate" tableColumnId="8"/>
      <queryTableField id="9" name="TransactionNumber" tableColumnId="9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1ED9FF2-B30C-419C-AA8B-BD7E4339B38A}" autoFormatId="16" applyNumberFormats="0" applyBorderFormats="0" applyFontFormats="0" applyPatternFormats="0" applyAlignmentFormats="0" applyWidthHeightFormats="0">
  <queryTableRefresh nextId="12">
    <queryTableFields count="11">
      <queryTableField id="1" name="ProductID" tableColumnId="1"/>
      <queryTableField id="10" dataBound="0" tableColumnId="10"/>
      <queryTableField id="2" name="ProductName" tableColumnId="2"/>
      <queryTableField id="11" dataBound="0" tableColumnId="11"/>
      <queryTableField id="3" name="Price" tableColumnId="3"/>
      <queryTableField id="4" name="CategoryID" tableColumnId="4"/>
      <queryTableField id="5" name="Class" tableColumnId="5"/>
      <queryTableField id="6" name="ModifyDate" tableColumnId="6"/>
      <queryTableField id="7" name="Resistant" tableColumnId="7"/>
      <queryTableField id="8" name="IsAllergic" tableColumnId="8"/>
      <queryTableField id="9" name="VitalityDay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C30D97-6299-4996-B386-E7A3292628AB}" autoFormatId="16" applyNumberFormats="0" applyBorderFormats="0" applyFontFormats="0" applyPatternFormats="0" applyAlignmentFormats="0" applyWidthHeightFormats="0">
  <queryTableRefresh nextId="3">
    <queryTableFields count="2">
      <queryTableField id="1" name="CategoryID" tableColumnId="1"/>
      <queryTableField id="2" name="CategoryNam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5599495-F523-4E7A-A106-E4F4E2D455F3}" autoFormatId="16" applyNumberFormats="0" applyBorderFormats="0" applyFontFormats="0" applyPatternFormats="0" applyAlignmentFormats="0" applyWidthHeightFormats="0">
  <queryTableRefresh nextId="4">
    <queryTableFields count="3">
      <queryTableField id="1" name="CountryID" tableColumnId="1"/>
      <queryTableField id="2" name="CountryName" tableColumnId="2"/>
      <queryTableField id="3" name="CountryCod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5B5BDD3-DE20-4926-ABAA-21A42687DCBC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ityID" tableColumnId="1"/>
      <queryTableField id="2" name="CityName" tableColumnId="2"/>
      <queryTableField id="3" name="Zipcode" tableColumnId="3"/>
      <queryTableField id="4" name="CountryID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55A84E-4B52-4852-89CA-77113E1EB174}" name="tVentas8" displayName="tVentas8" ref="A1:N1002" tableType="queryTable" totalsRowCount="1" headerRowDxfId="155">
  <autoFilter ref="A1:N1001" xr:uid="{DAB94E4E-3330-4B29-A54E-74ACE6D3082B}">
    <filterColumn colId="6">
      <customFilters>
        <customFilter operator="greaterThan" val="1.5"/>
      </customFilters>
    </filterColumn>
  </autoFilter>
  <tableColumns count="14">
    <tableColumn id="1" xr3:uid="{B2AAF0D5-3619-48F1-8617-F25CE90B4233}" uniqueName="1" name="SalesID" queryTableFieldId="1" dataDxfId="154"/>
    <tableColumn id="2" xr3:uid="{A3F8AA54-16CD-464B-A2F9-D57E921A62FA}" uniqueName="2" name="SalesPersonID" queryTableFieldId="2" dataDxfId="153"/>
    <tableColumn id="3" xr3:uid="{EFD9A40A-47A1-4081-92F5-60751FBC84F6}" uniqueName="3" name="CustomerID" queryTableFieldId="3" dataDxfId="152"/>
    <tableColumn id="4" xr3:uid="{5FC2378B-A896-40BF-BA39-71F62A29A1E4}" uniqueName="4" name="ProductID" queryTableFieldId="4" dataDxfId="151"/>
    <tableColumn id="10" xr3:uid="{4F113B1D-9C64-43DE-97D4-A1BB56AC6D1A}" uniqueName="10" name="NombreProducto" queryTableFieldId="10" dataDxfId="150">
      <calculatedColumnFormula>VLOOKUP(tVentas8[[#This Row],[ProductID]],tProductos[#All],3,FALSE)</calculatedColumnFormula>
    </tableColumn>
    <tableColumn id="5" xr3:uid="{D0EA27C2-BC54-4E49-B542-5064A6FE26E7}" uniqueName="5" name="Quantity" queryTableFieldId="5" dataDxfId="149"/>
    <tableColumn id="6" xr3:uid="{5242FE3A-AA41-43A7-85B5-986FCE3F58B2}" uniqueName="6" name="Discount" queryTableFieldId="6" dataDxfId="148"/>
    <tableColumn id="11" xr3:uid="{DCCC302F-A93D-4BFA-9988-F6D5CC90E0F5}" uniqueName="11" name="PrecioUnitario" queryTableFieldId="11" dataDxfId="147">
      <calculatedColumnFormula>VLOOKUP(tVentas8[[#This Row],[ProductID]],tProductos[#All],5,FALSE)</calculatedColumnFormula>
    </tableColumn>
    <tableColumn id="7" xr3:uid="{C3D8B650-DDB5-4090-9DE6-6516481D524A}" uniqueName="7" name=" TotalPrice_SinDescuento" queryTableFieldId="7" dataDxfId="146" totalsRowDxfId="145"/>
    <tableColumn id="12" xr3:uid="{5DF13679-5F91-49CF-9063-2B50A1EDE0FB}" uniqueName="12" name="VentaFinal" totalsRowFunction="sum" queryTableFieldId="12" dataDxfId="144" totalsRowDxfId="143">
      <calculatedColumnFormula>tVentas8[[#This Row],[ TotalPrice_SinDescuento]]*(1-tVentas8[[#This Row],[Discount]]/100)</calculatedColumnFormula>
    </tableColumn>
    <tableColumn id="8" xr3:uid="{1AD88782-65FD-4F0E-9FA0-A98C915551AD}" uniqueName="8" name="SalesDate" queryTableFieldId="8" dataDxfId="142" totalsRowDxfId="141"/>
    <tableColumn id="9" xr3:uid="{A36DBDCA-6806-4ACB-9394-B12C96B30515}" uniqueName="9" name="TransactionNumber" queryTableFieldId="9" dataDxfId="140" totalsRowDxfId="139"/>
    <tableColumn id="13" xr3:uid="{A437DDEF-1C3D-47BE-BB40-AD15E2F28F6D}" uniqueName="13" name="Null_percentage" queryTableFieldId="13" dataDxfId="138">
      <calculatedColumnFormula>COUNTBLANK(A2:L2) /COUNTA(A2:L2)</calculatedColumnFormula>
    </tableColumn>
    <tableColumn id="14" xr3:uid="{34AA83BE-1B2B-4FA6-800B-6E590CF20A2F}" uniqueName="14" name="Remove_flags" queryTableFieldId="14" dataDxfId="137">
      <calculatedColumnFormula>IF($M2&gt;0.4,"ELIMINAR","")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34B5A7-A33A-46EF-8864-A20FB9F01AF4}" name="tVentas9" displayName="tVentas9" ref="A1:N1002" tableType="queryTable" totalsRowCount="1" headerRowDxfId="136">
  <autoFilter ref="A1:N1001" xr:uid="{DAB94E4E-3330-4B29-A54E-74ACE6D3082B}">
    <filterColumn colId="4">
      <filters>
        <filter val="Appetizer - Mini Egg Roll, Shrimp"/>
        <filter val="Appetizer - Mushroom Tart"/>
        <filter val="Appetizer - Sausage Rolls"/>
      </filters>
    </filterColumn>
  </autoFilter>
  <tableColumns count="14">
    <tableColumn id="1" xr3:uid="{2DA90072-34F9-4B5C-B6BA-98C077D39811}" uniqueName="1" name="SalesID" queryTableFieldId="1" dataDxfId="135"/>
    <tableColumn id="2" xr3:uid="{5166FB25-A03B-4586-A8E1-0F55FBE6BDEF}" uniqueName="2" name="SalesPersonID" queryTableFieldId="2" dataDxfId="134"/>
    <tableColumn id="3" xr3:uid="{EFAC12C6-E8CE-4FAE-ADE2-3D4A970CD47A}" uniqueName="3" name="CustomerID" queryTableFieldId="3" dataDxfId="133"/>
    <tableColumn id="4" xr3:uid="{43CE0310-707A-4CB7-A581-D904352BCF28}" uniqueName="4" name="ProductID" queryTableFieldId="4" dataDxfId="132"/>
    <tableColumn id="10" xr3:uid="{EC7B30C8-5798-4972-B56F-141C25392A63}" uniqueName="10" name="NombreProducto" totalsRowFunction="count" queryTableFieldId="10" dataDxfId="131">
      <calculatedColumnFormula>VLOOKUP(tVentas9[[#This Row],[ProductID]],tProductos[#All],3,FALSE)</calculatedColumnFormula>
    </tableColumn>
    <tableColumn id="5" xr3:uid="{6F312136-65F6-4CAF-995B-DAD1BB998CBD}" uniqueName="5" name="Quantity" queryTableFieldId="5" dataDxfId="130"/>
    <tableColumn id="6" xr3:uid="{E760965F-2ADC-4803-818D-F74D6CF6312D}" uniqueName="6" name="Discount" queryTableFieldId="6" dataDxfId="129"/>
    <tableColumn id="11" xr3:uid="{AB31903D-9D25-4D08-809F-125372FCCCB3}" uniqueName="11" name="PrecioUnitario" queryTableFieldId="11" dataDxfId="128">
      <calculatedColumnFormula>VLOOKUP(tVentas9[[#This Row],[ProductID]],tProductos[#All],5,FALSE)</calculatedColumnFormula>
    </tableColumn>
    <tableColumn id="7" xr3:uid="{63BBD877-3D00-43E2-B144-F7BC0FC13697}" uniqueName="7" name=" TotalPrice_SinDescuento" queryTableFieldId="7" dataDxfId="127" totalsRowDxfId="126"/>
    <tableColumn id="12" xr3:uid="{1AAF6063-107A-42B3-86F6-FEF7E6DF9792}" uniqueName="12" name="VentaFinal" totalsRowFunction="sum" queryTableFieldId="12" dataDxfId="125" totalsRowDxfId="124">
      <calculatedColumnFormula>tVentas9[[#This Row],[ TotalPrice_SinDescuento]]*(1-tVentas9[[#This Row],[Discount]]/100)</calculatedColumnFormula>
    </tableColumn>
    <tableColumn id="8" xr3:uid="{3C4AC8C7-7C86-4A88-85B2-D64A208BE39F}" uniqueName="8" name="SalesDate" queryTableFieldId="8" dataDxfId="123" totalsRowDxfId="122"/>
    <tableColumn id="9" xr3:uid="{BDED387E-051C-496E-B9FC-DBBA3DF74424}" uniqueName="9" name="TransactionNumber" queryTableFieldId="9" dataDxfId="121" totalsRowDxfId="120"/>
    <tableColumn id="13" xr3:uid="{E21D90E8-62D4-4BE2-8D23-1F67818675A5}" uniqueName="13" name="Null_percentage" queryTableFieldId="13" dataDxfId="119">
      <calculatedColumnFormula>COUNTBLANK(A2:L2) /COUNTA(A2:L2)</calculatedColumnFormula>
    </tableColumn>
    <tableColumn id="14" xr3:uid="{F805A38F-FCA0-4503-86E0-1B3588E8DC87}" uniqueName="14" name="Remove_flags" queryTableFieldId="14" dataDxfId="118">
      <calculatedColumnFormula>IF($M2&gt;0.4,"ELIMINAR","")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C2329C-B01C-4301-B1D9-73796ABC1DCB}" name="tVentas10" displayName="tVentas10" ref="A1:N1002" tableType="queryTable" totalsRowCount="1" headerRowDxfId="117">
  <autoFilter ref="A1:N1001" xr:uid="{DAB94E4E-3330-4B29-A54E-74ACE6D3082B}">
    <filterColumn colId="4">
      <filters>
        <filter val="Beef - Chuck, Boneless"/>
        <filter val="Beef - Ground Medium"/>
        <filter val="Beef - Inside Round"/>
        <filter val="Beef - Prime Rib Aaa"/>
        <filter val="Beef - Rib Eye Aaa"/>
        <filter val="Beef - Short Loin"/>
        <filter val="Beef - Texas Style Burger"/>
        <filter val="Beef - Top Sirloin - Aaa"/>
        <filter val="Beef Ground Medium"/>
        <filter val="Beef Wellington"/>
        <filter val="Soup - Campbells, Beef Barley"/>
      </filters>
    </filterColumn>
  </autoFilter>
  <tableColumns count="14">
    <tableColumn id="1" xr3:uid="{AA77FABC-7A76-415B-A597-6B814D286EDA}" uniqueName="1" name="SalesID" queryTableFieldId="1" dataDxfId="116"/>
    <tableColumn id="2" xr3:uid="{054D4064-FEA8-464F-ADA5-880192EEDEFC}" uniqueName="2" name="SalesPersonID" queryTableFieldId="2" dataDxfId="115"/>
    <tableColumn id="3" xr3:uid="{B0F4F64B-6D6E-4BA9-BF94-6F6D11F591AF}" uniqueName="3" name="CustomerID" queryTableFieldId="3" dataDxfId="114"/>
    <tableColumn id="4" xr3:uid="{D77FDA20-104B-46D4-8449-7815C2807162}" uniqueName="4" name="ProductID" queryTableFieldId="4" dataDxfId="113"/>
    <tableColumn id="10" xr3:uid="{9908F07B-A0DF-45EC-BDCE-25FA417B4DDA}" uniqueName="10" name="NombreProducto" totalsRowFunction="count" queryTableFieldId="10" dataDxfId="112">
      <calculatedColumnFormula>VLOOKUP(tVentas10[[#This Row],[ProductID]],tProductos[#All],3,FALSE)</calculatedColumnFormula>
    </tableColumn>
    <tableColumn id="5" xr3:uid="{A321AA48-7068-4E83-A969-2AFA39894BBA}" uniqueName="5" name="Quantity" queryTableFieldId="5" dataDxfId="111"/>
    <tableColumn id="6" xr3:uid="{4A37E752-4B10-45FF-94D2-C5B56BDA845E}" uniqueName="6" name="Discount" queryTableFieldId="6" dataDxfId="110"/>
    <tableColumn id="11" xr3:uid="{B6134AFD-1422-4E44-A22F-832CB4A2FB00}" uniqueName="11" name="PrecioUnitario" queryTableFieldId="11" dataDxfId="109">
      <calculatedColumnFormula>VLOOKUP(tVentas10[[#This Row],[ProductID]],tProductos[#All],5,FALSE)</calculatedColumnFormula>
    </tableColumn>
    <tableColumn id="7" xr3:uid="{AFA3EAFD-CF4D-4A2F-A984-B447FD5860A2}" uniqueName="7" name=" TotalPrice_SinDescuento" queryTableFieldId="7" dataDxfId="108" totalsRowDxfId="107"/>
    <tableColumn id="12" xr3:uid="{8E867952-2E60-425B-81BA-01E9E6FD1DC8}" uniqueName="12" name="VentaFinal" totalsRowFunction="sum" queryTableFieldId="12" dataDxfId="106" totalsRowDxfId="105">
      <calculatedColumnFormula>tVentas10[[#This Row],[ TotalPrice_SinDescuento]]*(1-tVentas10[[#This Row],[Discount]]/100)</calculatedColumnFormula>
    </tableColumn>
    <tableColumn id="8" xr3:uid="{E77F9C0B-EAB6-473F-8AA0-AB66F7C7D7A6}" uniqueName="8" name="SalesDate" queryTableFieldId="8" dataDxfId="104" totalsRowDxfId="103"/>
    <tableColumn id="9" xr3:uid="{7BFBD4AE-BAD2-4B00-8236-92B6A11568FD}" uniqueName="9" name="TransactionNumber" queryTableFieldId="9" dataDxfId="102" totalsRowDxfId="101"/>
    <tableColumn id="13" xr3:uid="{1B875157-AC84-4FEC-8A8C-AD59017ED12A}" uniqueName="13" name="Null_percentage" queryTableFieldId="13" dataDxfId="100">
      <calculatedColumnFormula>COUNTBLANK(A2:L2) /COUNTA(A2:L2)</calculatedColumnFormula>
    </tableColumn>
    <tableColumn id="14" xr3:uid="{0E956F5B-1203-4D2E-A3E6-7C9FCA567E55}" uniqueName="14" name="Remove_flags" queryTableFieldId="14" dataDxfId="99">
      <calculatedColumnFormula>IF($M2&gt;0.4,"ELIMINAR","")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19F2A-365F-4CE9-8739-B194FEF1876A}" name="tClientes" displayName="tClientes" ref="A1:K1001" tableType="queryTable" totalsRowShown="0" headerRowDxfId="73" headerRowBorderDxfId="72" tableBorderDxfId="71" totalsRowBorderDxfId="70">
  <autoFilter ref="A1:K1001" xr:uid="{B7419F2A-365F-4CE9-8739-B194FEF1876A}"/>
  <tableColumns count="11">
    <tableColumn id="8" xr3:uid="{2924D3F5-7BE2-4F46-B07B-26A9EF95EEEB}" uniqueName="8" name="IDinterno" queryTableFieldId="8" dataDxfId="69">
      <calculatedColumnFormula>ROW()-ROW($B$1)</calculatedColumnFormula>
    </tableColumn>
    <tableColumn id="1" xr3:uid="{734A3335-A5B7-4B4B-9E5C-0CD47BF18103}" uniqueName="1" name="CustomerID" queryTableFieldId="1" dataDxfId="68"/>
    <tableColumn id="9" xr3:uid="{1A81D0DD-F7C3-480C-B3F6-CD33D231ED41}" uniqueName="9" name="NombreCompleto" queryTableFieldId="9" dataDxfId="67">
      <calculatedColumnFormula>UPPER(_xlfn.CONCAT(tClientes[[#This Row],[FirstName]]," ",tClientes[[#This Row],[LastName]]))</calculatedColumnFormula>
    </tableColumn>
    <tableColumn id="2" xr3:uid="{5C168632-F977-4D25-BC0F-BD0C6DED4441}" uniqueName="2" name="FirstName" queryTableFieldId="2" dataDxfId="66"/>
    <tableColumn id="3" xr3:uid="{8BC03CCD-979A-4C61-AF79-3EBEBE93658F}" uniqueName="3" name="MiddleInitial" queryTableFieldId="3" dataDxfId="65"/>
    <tableColumn id="4" xr3:uid="{BF36BF5D-473B-43DA-A26E-8154EB81F1BC}" uniqueName="4" name="LastName" queryTableFieldId="4" dataDxfId="64"/>
    <tableColumn id="10" xr3:uid="{165BF15F-8969-438E-BAC5-FED709414BC6}" uniqueName="10" name="Ciudad" queryTableFieldId="10" dataDxfId="63">
      <calculatedColumnFormula>VLOOKUP(tClientes[[#This Row],[CityID]],tCiudades[#All],2,FALSE)</calculatedColumnFormula>
    </tableColumn>
    <tableColumn id="5" xr3:uid="{34E228CE-BD80-4ED7-A629-0890010EF72B}" uniqueName="5" name="CityID" queryTableFieldId="5" dataDxfId="62"/>
    <tableColumn id="6" xr3:uid="{114B8B5F-8B13-43FA-AE80-E75D3B01D555}" uniqueName="6" name="Address" queryTableFieldId="6" dataDxfId="61"/>
    <tableColumn id="11" xr3:uid="{4FFBF42B-722B-4DA2-A240-55A379DE58FD}" uniqueName="11" name=" Ciudad_Direccion" queryTableFieldId="11" dataDxfId="60">
      <calculatedColumnFormula>_xlfn.CONCAT(tClientes[[#This Row],[Ciudad]]," - ",tClientes[[#This Row],[Address]])</calculatedColumnFormula>
    </tableColumn>
    <tableColumn id="7" xr3:uid="{6B6E275E-07B7-4807-9D82-42660A72786B}" uniqueName="7" name="Bono por registro" queryTableFieldId="7" dataDxfId="59">
      <calculatedColumnFormula>RANDBETWEEN(4, 19)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94E4E-3330-4B29-A54E-74ACE6D3082B}" name="tVentas" displayName="tVentas" ref="A1:O987" tableType="queryTable" totalsRowCount="1" headerRowDxfId="58">
  <autoFilter ref="A1:O986" xr:uid="{DAB94E4E-3330-4B29-A54E-74ACE6D3082B}"/>
  <tableColumns count="15">
    <tableColumn id="1" xr3:uid="{7E223538-6B49-4359-BFFA-ED1174354147}" uniqueName="1" name="SalesID" queryTableFieldId="1" dataDxfId="57"/>
    <tableColumn id="2" xr3:uid="{4F0F5064-2F50-428E-8864-4572D21165BE}" uniqueName="2" name="SalesPersonID" queryTableFieldId="2" dataDxfId="56"/>
    <tableColumn id="3" xr3:uid="{78ACB7BE-791D-4291-A625-B7238947A930}" uniqueName="3" name="CustomerID" queryTableFieldId="3" dataDxfId="55"/>
    <tableColumn id="4" xr3:uid="{D0C5A332-8253-4B10-93DB-DC9318826216}" uniqueName="4" name="ProductID" queryTableFieldId="4" dataDxfId="54"/>
    <tableColumn id="10" xr3:uid="{E94CF896-88E9-42BD-9C8F-1F86FFD2D385}" uniqueName="10" name="NombreProducto" queryTableFieldId="10" dataDxfId="53">
      <calculatedColumnFormula>VLOOKUP(tVentas[[#This Row],[ProductID]],tProductos[#All],3,FALSE)</calculatedColumnFormula>
    </tableColumn>
    <tableColumn id="5" xr3:uid="{9A6FBFAD-EC1F-44D3-909D-FE76DF950555}" uniqueName="5" name="Quantity" queryTableFieldId="5" dataDxfId="52"/>
    <tableColumn id="6" xr3:uid="{2800C2E5-7D65-4EED-870A-25D65BC34C86}" uniqueName="6" name="Discount" queryTableFieldId="6" dataDxfId="51"/>
    <tableColumn id="11" xr3:uid="{471E0028-780F-4640-9B98-2EB85A1330E2}" uniqueName="11" name="PrecioUnitario" queryTableFieldId="11" dataDxfId="50">
      <calculatedColumnFormula>VLOOKUP(tVentas[[#This Row],[ProductID]],tProductos[#All],5,FALSE)</calculatedColumnFormula>
    </tableColumn>
    <tableColumn id="7" xr3:uid="{49EF5DC8-FF7A-493D-8349-8D998811C7C5}" uniqueName="7" name=" TotalPrice_SinDescuento" queryTableFieldId="7" dataDxfId="49" totalsRowDxfId="48"/>
    <tableColumn id="12" xr3:uid="{E4D269A4-6655-4D29-ABA6-99F2410882A7}" uniqueName="12" name="VentaFinal" totalsRowFunction="custom" queryTableFieldId="12" dataDxfId="47" totalsRowDxfId="46">
      <calculatedColumnFormula>tVentas[[#This Row],[ TotalPrice_SinDescuento]]*(1-tVentas[[#This Row],[Discount]]/100)</calculatedColumnFormula>
      <totalsRowFormula>SUM(J2:J986)</totalsRowFormula>
    </tableColumn>
    <tableColumn id="8" xr3:uid="{77BA9A3C-BFEA-4D49-BABF-BCD0DD48C563}" uniqueName="8" name="SalesDate" queryTableFieldId="8" dataDxfId="45" totalsRowDxfId="44"/>
    <tableColumn id="9" xr3:uid="{87D78FFB-FE3A-450E-8EA8-E9244EBFBB8C}" uniqueName="9" name="TransactionNumber" queryTableFieldId="9" dataDxfId="43"/>
    <tableColumn id="13" xr3:uid="{EBCC7882-76CD-4706-8BDA-2ACFC71736F3}" uniqueName="13" name="Null_percentage" queryTableFieldId="13" dataDxfId="42">
      <calculatedColumnFormula>COUNTBLANK(A2:L2) /COUNTA(A2:L2)</calculatedColumnFormula>
    </tableColumn>
    <tableColumn id="14" xr3:uid="{ACB3EDD5-1FC3-47CC-8C7E-FCAE51EFB625}" uniqueName="14" name="Remove_flags" queryTableFieldId="14" dataDxfId="41">
      <calculatedColumnFormula>IF($M2&gt;0.4,"ELIMINAR","")</calculatedColumnFormula>
    </tableColumn>
    <tableColumn id="15" xr3:uid="{FE62874A-DBF5-4902-9503-9463188A4234}" uniqueName="15" name="Categoria" queryTableFieldId="15" dataDxfId="40">
      <calculatedColumnFormula>VLOOKUP(tVentas[[#This Row],[ProductID]],tProductos[[#All],[ProductID]:[CategoriaNombre]],2,FALSE)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92A54-2B7B-46DE-896A-FBAC6ABC5686}" name="tProductos" displayName="tProductos" ref="A1:K453" tableType="queryTable" totalsRowShown="0" headerRowDxfId="36" headerRowBorderDxfId="35" tableBorderDxfId="34" totalsRowBorderDxfId="33">
  <autoFilter ref="A1:K453" xr:uid="{B0392A54-2B7B-46DE-896A-FBAC6ABC5686}"/>
  <tableColumns count="11">
    <tableColumn id="1" xr3:uid="{5A7AB44D-64A9-4F7C-BD5B-78351F962F5F}" uniqueName="1" name="ProductID" queryTableFieldId="1" dataDxfId="32"/>
    <tableColumn id="10" xr3:uid="{135D161D-3829-4EE1-A8B1-18ECE200B021}" uniqueName="10" name="CategoriaNombre" queryTableFieldId="10" dataDxfId="31">
      <calculatedColumnFormula>VLOOKUP(tProductos[[#This Row],[CategoryID]],tCategorias[#All],2,FALSE)</calculatedColumnFormula>
    </tableColumn>
    <tableColumn id="2" xr3:uid="{8658A509-362D-4419-ACE9-FD18CEC60045}" uniqueName="2" name="ProductName" queryTableFieldId="2" dataDxfId="30"/>
    <tableColumn id="11" xr3:uid="{B2DC6ACB-3864-4D7D-8C42-471E5C79DFB5}" uniqueName="11" name="ModifyYear" queryTableFieldId="11" dataDxfId="29">
      <calculatedColumnFormula>YEAR(tProductos[[#This Row],[ModifyDate]])</calculatedColumnFormula>
    </tableColumn>
    <tableColumn id="3" xr3:uid="{E1823F6F-D67B-4F0C-9BFC-8EC56117C02F}" uniqueName="3" name="Price" queryTableFieldId="3" dataDxfId="28"/>
    <tableColumn id="4" xr3:uid="{FD408ED2-9001-4AD7-BF42-50D2E33A944A}" uniqueName="4" name="CategoryID" queryTableFieldId="4" dataDxfId="27"/>
    <tableColumn id="5" xr3:uid="{1CF27C62-4D6F-4FBF-9E07-77670FB891E1}" uniqueName="5" name="Class" queryTableFieldId="5" dataDxfId="26"/>
    <tableColumn id="6" xr3:uid="{D152A1C9-0E72-43F9-96AD-56677806822B}" uniqueName="6" name="ModifyDate" queryTableFieldId="6" dataDxfId="25"/>
    <tableColumn id="7" xr3:uid="{2F07CA19-9B1C-484E-94CA-DFDA21683D26}" uniqueName="7" name="Resistant" queryTableFieldId="7" dataDxfId="24"/>
    <tableColumn id="8" xr3:uid="{E0DFE27F-6BD1-43F6-B58D-112CD2A07F37}" uniqueName="8" name="IsAllergic" queryTableFieldId="8" dataDxfId="23"/>
    <tableColumn id="9" xr3:uid="{048E6DDD-0196-4B04-91EF-6134E86AF45F}" uniqueName="9" name="VitalityDays" queryTableFieldId="9" dataDxfId="2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FCEFE0-EF25-4660-A528-A253DF135D77}" name="tCategorias" displayName="tCategorias" ref="A1:B12" tableType="queryTable" totalsRowShown="0" headerRowDxfId="21" headerRowBorderDxfId="20" tableBorderDxfId="19" totalsRowBorderDxfId="18">
  <autoFilter ref="A1:B12" xr:uid="{F5FCEFE0-EF25-4660-A528-A253DF135D77}"/>
  <tableColumns count="2">
    <tableColumn id="1" xr3:uid="{675CB0C2-6116-4932-947D-364548578BF3}" uniqueName="1" name="CategoryID" queryTableFieldId="1" dataDxfId="17"/>
    <tableColumn id="2" xr3:uid="{52B46F98-5BAD-4CA0-8E61-7D4FDF8C785C}" uniqueName="2" name="CategoryName" queryTableFieldId="2" dataDxf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E4DE5A-639E-40C2-B841-1056003553AC}" name="tPaises" displayName="tPaises" ref="A1:C207" tableType="queryTable" totalsRowShown="0" headerRowDxfId="15" headerRowBorderDxfId="14" tableBorderDxfId="13" totalsRowBorderDxfId="12">
  <autoFilter ref="A1:C207" xr:uid="{28E4DE5A-639E-40C2-B841-1056003553AC}"/>
  <tableColumns count="3">
    <tableColumn id="1" xr3:uid="{E6F53F82-0432-443B-8400-C833D54924AF}" uniqueName="1" name="CountryID" queryTableFieldId="1" dataDxfId="11"/>
    <tableColumn id="2" xr3:uid="{4C252C57-7F3B-46CE-A718-F696001E6414}" uniqueName="2" name="CountryName" queryTableFieldId="2" dataDxfId="10"/>
    <tableColumn id="3" xr3:uid="{EDD10BB9-ABB9-47EE-86F4-9D76EBF8012E}" uniqueName="3" name="CountryCode" queryTableFieldId="3" dataDxf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E2565B-2DB9-44A3-9D0F-755C89546527}" name="tCiudades" displayName="tCiudades" ref="A1:E97" tableType="queryTable" totalsRowShown="0" headerRowDxfId="8" headerRowBorderDxfId="7" tableBorderDxfId="6" totalsRowBorderDxfId="5">
  <autoFilter ref="A1:E97" xr:uid="{03E2565B-2DB9-44A3-9D0F-755C89546527}"/>
  <tableColumns count="5">
    <tableColumn id="1" xr3:uid="{AD4DB41C-86B5-4BFA-9437-0D960EEB7C08}" uniqueName="1" name="CityID" queryTableFieldId="1" dataDxfId="4"/>
    <tableColumn id="2" xr3:uid="{38CFBFD2-61F6-45D2-968A-E9E2E5B3FE2D}" uniqueName="2" name="CityName" queryTableFieldId="2" dataDxfId="3"/>
    <tableColumn id="3" xr3:uid="{56BBF6A0-875C-4B9D-BB03-0E7F480B72ED}" uniqueName="3" name="Zipcode" queryTableFieldId="3" dataDxfId="2"/>
    <tableColumn id="4" xr3:uid="{2DA05530-5BCE-499C-85C3-A0FBF30357BD}" uniqueName="4" name="CountryID" queryTableFieldId="4" dataDxfId="1"/>
    <tableColumn id="5" xr3:uid="{9CEBD748-81F5-44E5-9FA3-6BDFA597A0BE}" uniqueName="5" name="Paises" queryTableFieldId="5" dataDxfId="0">
      <calculatedColumnFormula>VLOOKUP(tCiudades[[#This Row],[CountryID]],tPaises[#All],2,FALSE)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D93A-022B-4AA6-85A0-A975A4EF530A}">
  <dimension ref="A1:Q1002"/>
  <sheetViews>
    <sheetView zoomScaleNormal="100" workbookViewId="0">
      <pane ySplit="1" topLeftCell="A852" activePane="bottomLeft" state="frozen"/>
      <selection pane="bottomLeft" activeCell="Q16" sqref="Q16"/>
    </sheetView>
  </sheetViews>
  <sheetFormatPr defaultColWidth="9.140625" defaultRowHeight="15"/>
  <cols>
    <col min="1" max="1" width="9.7109375" bestFit="1" customWidth="1"/>
    <col min="2" max="2" width="16" bestFit="1" customWidth="1"/>
    <col min="3" max="3" width="13.7109375" bestFit="1" customWidth="1"/>
    <col min="4" max="4" width="12" bestFit="1" customWidth="1"/>
    <col min="5" max="5" width="31.42578125" bestFit="1" customWidth="1"/>
    <col min="6" max="6" width="11" bestFit="1" customWidth="1"/>
    <col min="7" max="7" width="12.140625" bestFit="1" customWidth="1"/>
    <col min="8" max="8" width="16.28515625" bestFit="1" customWidth="1"/>
    <col min="9" max="9" width="26.140625" bestFit="1" customWidth="1"/>
    <col min="10" max="10" width="14" bestFit="1" customWidth="1"/>
    <col min="11" max="11" width="12" bestFit="1" customWidth="1"/>
    <col min="12" max="12" width="27.5703125" bestFit="1" customWidth="1"/>
    <col min="13" max="13" width="18.140625" bestFit="1" customWidth="1"/>
    <col min="14" max="14" width="15.85546875" bestFit="1" customWidth="1"/>
    <col min="16" max="17" width="25.7109375" bestFit="1" customWidth="1"/>
  </cols>
  <sheetData>
    <row r="1" spans="1:17">
      <c r="A1" s="7" t="s">
        <v>3231</v>
      </c>
      <c r="B1" s="7" t="s">
        <v>3232</v>
      </c>
      <c r="C1" s="7" t="s">
        <v>0</v>
      </c>
      <c r="D1" s="7" t="s">
        <v>3233</v>
      </c>
      <c r="E1" s="7" t="s">
        <v>5232</v>
      </c>
      <c r="F1" s="7" t="s">
        <v>3234</v>
      </c>
      <c r="G1" s="7" t="s">
        <v>3235</v>
      </c>
      <c r="H1" s="7" t="s">
        <v>5233</v>
      </c>
      <c r="I1" s="7" t="s">
        <v>5234</v>
      </c>
      <c r="J1" s="7" t="s">
        <v>5235</v>
      </c>
      <c r="K1" s="7" t="s">
        <v>3236</v>
      </c>
      <c r="L1" s="7" t="s">
        <v>3237</v>
      </c>
      <c r="M1" s="7" t="s">
        <v>5236</v>
      </c>
      <c r="N1" s="7" t="s">
        <v>5237</v>
      </c>
      <c r="Q1" s="18" t="s">
        <v>5223</v>
      </c>
    </row>
    <row r="2" spans="1:17" hidden="1">
      <c r="A2" s="13">
        <v>10000</v>
      </c>
      <c r="B2" s="13">
        <v>15</v>
      </c>
      <c r="C2" s="13">
        <v>6205</v>
      </c>
      <c r="D2" s="13">
        <v>110</v>
      </c>
      <c r="E2" t="str">
        <f>VLOOKUP(tVentas8[[#This Row],[ProductID]],tProductos[#All],3,FALSE)</f>
        <v>Black Currants</v>
      </c>
      <c r="F2" s="13">
        <v>2</v>
      </c>
      <c r="G2" s="32">
        <v>0</v>
      </c>
      <c r="H2" s="30">
        <f>VLOOKUP(tVentas8[[#This Row],[ProductID]],tProductos[#All],5,FALSE)</f>
        <v>409.41</v>
      </c>
      <c r="I2" s="31">
        <f>(tVentas8[[#This Row],[PrecioUnitario]])*(tVentas8[[#This Row],[Quantity]])</f>
        <v>818.82</v>
      </c>
      <c r="J2" s="31">
        <f>tVentas8[[#This Row],[ TotalPrice_SinDescuento]]*(1-tVentas8[[#This Row],[Discount]]/100)</f>
        <v>818.82</v>
      </c>
      <c r="K2" s="17">
        <v>43227.551400462966</v>
      </c>
      <c r="L2" s="7" t="s">
        <v>3238</v>
      </c>
      <c r="M2" s="35">
        <f>COUNTBLANK(A2:L2) /COUNTA(A2:L2)</f>
        <v>0</v>
      </c>
      <c r="N2" s="12" t="str">
        <f t="shared" ref="N2:N65" si="0">IF($M2&gt;0.4,"ELIMINAR","")</f>
        <v/>
      </c>
      <c r="Q2" s="12">
        <f>COUNTA(_xlfn.UNIQUE(Transacciones))</f>
        <v>1000</v>
      </c>
    </row>
    <row r="3" spans="1:17" hidden="1">
      <c r="A3" s="13">
        <v>10001</v>
      </c>
      <c r="B3" s="13">
        <v>19</v>
      </c>
      <c r="C3" s="13">
        <v>9188</v>
      </c>
      <c r="D3" s="13">
        <v>237</v>
      </c>
      <c r="E3" s="12" t="str">
        <f>VLOOKUP(tVentas8[[#This Row],[ProductID]],tProductos[#All],3,FALSE)</f>
        <v>Mayonnaise - Individual Pkg</v>
      </c>
      <c r="F3" s="13">
        <v>3</v>
      </c>
      <c r="G3" s="32">
        <v>0</v>
      </c>
      <c r="H3" s="30">
        <f>VLOOKUP(tVentas8[[#This Row],[ProductID]],tProductos[#All],5,FALSE)</f>
        <v>656.3</v>
      </c>
      <c r="I3" s="31">
        <f>(tVentas8[[#This Row],[PrecioUnitario]])*(tVentas8[[#This Row],[Quantity]])</f>
        <v>1968.8999999999999</v>
      </c>
      <c r="J3" s="31">
        <f>tVentas8[[#This Row],[ TotalPrice_SinDescuento]]*(1-tVentas8[[#This Row],[Discount]]/100)</f>
        <v>1968.8999999999999</v>
      </c>
      <c r="K3" s="17">
        <v>43149.158703703702</v>
      </c>
      <c r="L3" s="7" t="s">
        <v>3239</v>
      </c>
      <c r="M3" s="35">
        <f>COUNTBLANK(A3:L3) /COUNTA(A3:L3)</f>
        <v>0</v>
      </c>
      <c r="N3" s="12" t="str">
        <f t="shared" si="0"/>
        <v/>
      </c>
    </row>
    <row r="4" spans="1:17" hidden="1">
      <c r="A4" s="13">
        <v>10002</v>
      </c>
      <c r="B4" s="13">
        <v>17</v>
      </c>
      <c r="C4" s="13">
        <v>55174</v>
      </c>
      <c r="D4" s="13">
        <v>132</v>
      </c>
      <c r="E4" s="12" t="str">
        <f>VLOOKUP(tVentas8[[#This Row],[ProductID]],tProductos[#All],3,FALSE)</f>
        <v>Beer - Blue</v>
      </c>
      <c r="F4" s="13">
        <v>14</v>
      </c>
      <c r="G4" s="32">
        <v>1</v>
      </c>
      <c r="H4" s="30">
        <f>VLOOKUP(tVentas8[[#This Row],[ProductID]],tProductos[#All],5,FALSE)</f>
        <v>116.21</v>
      </c>
      <c r="I4" s="31">
        <f>(tVentas8[[#This Row],[PrecioUnitario]])*(tVentas8[[#This Row],[Quantity]])</f>
        <v>1626.9399999999998</v>
      </c>
      <c r="J4" s="31">
        <f>tVentas8[[#This Row],[ TotalPrice_SinDescuento]]*(1-tVentas8[[#This Row],[Discount]]/100)</f>
        <v>1610.6705999999999</v>
      </c>
      <c r="K4" s="17">
        <v>43190.438831018517</v>
      </c>
      <c r="L4" s="7" t="s">
        <v>3240</v>
      </c>
      <c r="M4" s="35">
        <f t="shared" ref="M4:M67" si="1">COUNTBLANK(A4:L4) /COUNTA(A4:L4)</f>
        <v>0</v>
      </c>
      <c r="N4" s="12" t="str">
        <f t="shared" si="0"/>
        <v/>
      </c>
    </row>
    <row r="5" spans="1:17" hidden="1">
      <c r="A5" s="13">
        <v>10003</v>
      </c>
      <c r="B5" s="13">
        <v>7</v>
      </c>
      <c r="C5" s="13">
        <v>64247</v>
      </c>
      <c r="D5" s="13">
        <v>80</v>
      </c>
      <c r="E5" s="12" t="str">
        <f>VLOOKUP(tVentas8[[#This Row],[ProductID]],tProductos[#All],3,FALSE)</f>
        <v>Wasabi Powder</v>
      </c>
      <c r="F5" s="13">
        <v>17</v>
      </c>
      <c r="G5" s="32">
        <v>0</v>
      </c>
      <c r="H5" s="30">
        <f>VLOOKUP(tVentas8[[#This Row],[ProductID]],tProductos[#All],5,FALSE)</f>
        <v>939.75</v>
      </c>
      <c r="I5" s="31">
        <f>(tVentas8[[#This Row],[PrecioUnitario]])*(tVentas8[[#This Row],[Quantity]])</f>
        <v>15975.75</v>
      </c>
      <c r="J5" s="31">
        <f>tVentas8[[#This Row],[ TotalPrice_SinDescuento]]*(1-tVentas8[[#This Row],[Discount]]/100)</f>
        <v>15975.75</v>
      </c>
      <c r="K5" s="17">
        <v>43130.228344907409</v>
      </c>
      <c r="L5" s="7" t="s">
        <v>3241</v>
      </c>
      <c r="M5" s="35">
        <f t="shared" si="1"/>
        <v>0</v>
      </c>
      <c r="N5" s="12" t="str">
        <f t="shared" si="0"/>
        <v/>
      </c>
    </row>
    <row r="6" spans="1:17" hidden="1">
      <c r="A6" s="13">
        <v>10004</v>
      </c>
      <c r="B6" s="13">
        <v>18</v>
      </c>
      <c r="C6" s="13">
        <v>73985</v>
      </c>
      <c r="D6" s="13">
        <v>91</v>
      </c>
      <c r="E6" s="12" t="str">
        <f>VLOOKUP(tVentas8[[#This Row],[ProductID]],tProductos[#All],3,FALSE)</f>
        <v>General Purpose Trigger</v>
      </c>
      <c r="F6" s="13">
        <v>19</v>
      </c>
      <c r="G6" s="32">
        <v>0</v>
      </c>
      <c r="H6" s="30">
        <f>VLOOKUP(tVentas8[[#This Row],[ProductID]],tProductos[#All],5,FALSE)</f>
        <v>570.41999999999996</v>
      </c>
      <c r="I6" s="31">
        <f>(tVentas8[[#This Row],[PrecioUnitario]])*(tVentas8[[#This Row],[Quantity]])</f>
        <v>10837.98</v>
      </c>
      <c r="J6" s="31">
        <f>tVentas8[[#This Row],[ TotalPrice_SinDescuento]]*(1-tVentas8[[#This Row],[Discount]]/100)</f>
        <v>10837.98</v>
      </c>
      <c r="K6" s="17">
        <v>43122.724826388891</v>
      </c>
      <c r="L6" s="7" t="s">
        <v>3242</v>
      </c>
      <c r="M6" s="35">
        <f t="shared" si="1"/>
        <v>0</v>
      </c>
      <c r="N6" s="12" t="str">
        <f t="shared" si="0"/>
        <v/>
      </c>
    </row>
    <row r="7" spans="1:17" hidden="1">
      <c r="A7" s="13">
        <v>10005</v>
      </c>
      <c r="B7" s="13">
        <v>22</v>
      </c>
      <c r="C7" s="13">
        <v>95642</v>
      </c>
      <c r="D7" s="13">
        <v>248</v>
      </c>
      <c r="E7" s="12" t="str">
        <f>VLOOKUP(tVentas8[[#This Row],[ProductID]],tProductos[#All],3,FALSE)</f>
        <v>Beef - Inside Round</v>
      </c>
      <c r="F7" s="13">
        <v>25</v>
      </c>
      <c r="G7" s="32">
        <v>0</v>
      </c>
      <c r="H7" s="30">
        <f>VLOOKUP(tVentas8[[#This Row],[ProductID]],tProductos[#All],5,FALSE)</f>
        <v>993.19</v>
      </c>
      <c r="I7" s="31">
        <f>(tVentas8[[#This Row],[PrecioUnitario]])*(tVentas8[[#This Row],[Quantity]])</f>
        <v>24829.75</v>
      </c>
      <c r="J7" s="31">
        <f>tVentas8[[#This Row],[ TotalPrice_SinDescuento]]*(1-tVentas8[[#This Row],[Discount]]/100)</f>
        <v>24829.75</v>
      </c>
      <c r="K7" s="17">
        <v>43212.791226851848</v>
      </c>
      <c r="L7" s="7" t="s">
        <v>3243</v>
      </c>
      <c r="M7" s="35">
        <f t="shared" si="1"/>
        <v>0</v>
      </c>
      <c r="N7" s="12" t="str">
        <f t="shared" si="0"/>
        <v/>
      </c>
      <c r="O7" s="26"/>
    </row>
    <row r="8" spans="1:17" hidden="1">
      <c r="A8" s="13">
        <v>10006</v>
      </c>
      <c r="B8" s="13">
        <v>14</v>
      </c>
      <c r="C8" s="13">
        <v>56040</v>
      </c>
      <c r="D8" s="13">
        <v>12</v>
      </c>
      <c r="E8" s="12" t="str">
        <f>VLOOKUP(tVentas8[[#This Row],[ProductID]],tProductos[#All],3,FALSE)</f>
        <v>Ezy Change Mophandle</v>
      </c>
      <c r="F8" s="13">
        <v>15</v>
      </c>
      <c r="G8" s="32">
        <v>1</v>
      </c>
      <c r="H8" s="30">
        <f>VLOOKUP(tVentas8[[#This Row],[ProductID]],tProductos[#All],5,FALSE)</f>
        <v>493.35</v>
      </c>
      <c r="I8" s="31">
        <f>(tVentas8[[#This Row],[PrecioUnitario]])*(tVentas8[[#This Row],[Quantity]])</f>
        <v>7400.25</v>
      </c>
      <c r="J8" s="31">
        <f>tVentas8[[#This Row],[ TotalPrice_SinDescuento]]*(1-tVentas8[[#This Row],[Discount]]/100)</f>
        <v>7326.2474999999995</v>
      </c>
      <c r="K8" s="17">
        <v>43224.587766203702</v>
      </c>
      <c r="L8" s="7" t="s">
        <v>3244</v>
      </c>
      <c r="M8" s="35">
        <f t="shared" si="1"/>
        <v>0</v>
      </c>
      <c r="N8" s="12" t="str">
        <f t="shared" si="0"/>
        <v/>
      </c>
    </row>
    <row r="9" spans="1:17">
      <c r="A9" s="13">
        <v>10007</v>
      </c>
      <c r="B9" s="13">
        <v>20</v>
      </c>
      <c r="C9" s="13">
        <v>47381</v>
      </c>
      <c r="D9" s="13">
        <v>195</v>
      </c>
      <c r="E9" s="12" t="str">
        <f>VLOOKUP(tVentas8[[#This Row],[ProductID]],tProductos[#All],3,FALSE)</f>
        <v>Beets - Mini Golden</v>
      </c>
      <c r="F9" s="13">
        <v>12</v>
      </c>
      <c r="G9" s="32">
        <v>2</v>
      </c>
      <c r="H9" s="30">
        <f>VLOOKUP(tVentas8[[#This Row],[ProductID]],tProductos[#All],5,FALSE)</f>
        <v>35.200000000000003</v>
      </c>
      <c r="I9" s="31">
        <f>(tVentas8[[#This Row],[PrecioUnitario]])*(tVentas8[[#This Row],[Quantity]])</f>
        <v>422.40000000000003</v>
      </c>
      <c r="J9" s="31">
        <f>tVentas8[[#This Row],[ TotalPrice_SinDescuento]]*(1-tVentas8[[#This Row],[Discount]]/100)</f>
        <v>413.952</v>
      </c>
      <c r="K9" s="17">
        <v>43107.638194444444</v>
      </c>
      <c r="L9" s="7" t="s">
        <v>3245</v>
      </c>
      <c r="M9" s="35">
        <f t="shared" si="1"/>
        <v>0</v>
      </c>
      <c r="N9" s="12" t="str">
        <f t="shared" si="0"/>
        <v/>
      </c>
    </row>
    <row r="10" spans="1:17" hidden="1">
      <c r="A10" s="13">
        <v>10008</v>
      </c>
      <c r="B10" s="13">
        <v>8</v>
      </c>
      <c r="C10" s="13">
        <v>95170</v>
      </c>
      <c r="D10" s="13">
        <v>413</v>
      </c>
      <c r="E10" s="12" t="str">
        <f>VLOOKUP(tVentas8[[#This Row],[ProductID]],tProductos[#All],3,FALSE)</f>
        <v>Ice Cream Bar - Oreo Cone</v>
      </c>
      <c r="F10" s="13">
        <v>25</v>
      </c>
      <c r="G10" s="32">
        <v>0</v>
      </c>
      <c r="H10" s="30">
        <f>VLOOKUP(tVentas8[[#This Row],[ProductID]],tProductos[#All],5,FALSE)</f>
        <v>954.06</v>
      </c>
      <c r="I10" s="31">
        <f>(tVentas8[[#This Row],[PrecioUnitario]])*(tVentas8[[#This Row],[Quantity]])</f>
        <v>23851.5</v>
      </c>
      <c r="J10" s="31">
        <f>tVentas8[[#This Row],[ TotalPrice_SinDescuento]]*(1-tVentas8[[#This Row],[Discount]]/100)</f>
        <v>23851.5</v>
      </c>
      <c r="K10" s="17">
        <v>43162.216064814813</v>
      </c>
      <c r="L10" s="7" t="s">
        <v>3246</v>
      </c>
      <c r="M10" s="35">
        <f t="shared" si="1"/>
        <v>0</v>
      </c>
      <c r="N10" s="12" t="str">
        <f t="shared" si="0"/>
        <v/>
      </c>
    </row>
    <row r="11" spans="1:17" hidden="1">
      <c r="A11" s="13">
        <v>10009</v>
      </c>
      <c r="B11" s="13">
        <v>12</v>
      </c>
      <c r="C11" s="13">
        <v>77116</v>
      </c>
      <c r="D11" s="13">
        <v>322</v>
      </c>
      <c r="E11" s="12" t="str">
        <f>VLOOKUP(tVentas8[[#This Row],[ProductID]],tProductos[#All],3,FALSE)</f>
        <v>Onions - Vidalia</v>
      </c>
      <c r="F11" s="13">
        <v>20</v>
      </c>
      <c r="G11" s="32">
        <v>0</v>
      </c>
      <c r="H11" s="30">
        <f>VLOOKUP(tVentas8[[#This Row],[ProductID]],tProductos[#All],5,FALSE)</f>
        <v>262.83999999999997</v>
      </c>
      <c r="I11" s="31">
        <f>(tVentas8[[#This Row],[PrecioUnitario]])*(tVentas8[[#This Row],[Quantity]])</f>
        <v>5256.7999999999993</v>
      </c>
      <c r="J11" s="31">
        <f>tVentas8[[#This Row],[ TotalPrice_SinDescuento]]*(1-tVentas8[[#This Row],[Discount]]/100)</f>
        <v>5256.7999999999993</v>
      </c>
      <c r="K11" s="17">
        <v>43169.420115740744</v>
      </c>
      <c r="L11" s="7" t="s">
        <v>3247</v>
      </c>
      <c r="M11" s="35">
        <f t="shared" si="1"/>
        <v>0</v>
      </c>
      <c r="N11" s="12" t="str">
        <f t="shared" si="0"/>
        <v/>
      </c>
    </row>
    <row r="12" spans="1:17" hidden="1">
      <c r="A12" s="13">
        <v>10010</v>
      </c>
      <c r="B12" s="13">
        <v>23</v>
      </c>
      <c r="C12" s="13">
        <v>45993</v>
      </c>
      <c r="D12" s="13">
        <v>93</v>
      </c>
      <c r="E12" s="12" t="str">
        <f>VLOOKUP(tVentas8[[#This Row],[ProductID]],tProductos[#All],3,FALSE)</f>
        <v>Bandage - Fexible 1x3</v>
      </c>
      <c r="F12" s="13">
        <v>12</v>
      </c>
      <c r="G12" s="32">
        <v>0</v>
      </c>
      <c r="H12" s="30">
        <f>VLOOKUP(tVentas8[[#This Row],[ProductID]],tProductos[#All],5,FALSE)</f>
        <v>8.11</v>
      </c>
      <c r="I12" s="31">
        <f>(tVentas8[[#This Row],[PrecioUnitario]])*(tVentas8[[#This Row],[Quantity]])</f>
        <v>97.32</v>
      </c>
      <c r="J12" s="31">
        <f>tVentas8[[#This Row],[ TotalPrice_SinDescuento]]*(1-tVentas8[[#This Row],[Discount]]/100)</f>
        <v>97.32</v>
      </c>
      <c r="K12" s="17">
        <v>43172.074444444443</v>
      </c>
      <c r="L12" s="7" t="s">
        <v>3248</v>
      </c>
      <c r="M12" s="35">
        <f t="shared" si="1"/>
        <v>0</v>
      </c>
      <c r="N12" s="12" t="str">
        <f t="shared" si="0"/>
        <v/>
      </c>
    </row>
    <row r="13" spans="1:17" hidden="1">
      <c r="A13" s="13">
        <v>10011</v>
      </c>
      <c r="B13" s="13">
        <v>19</v>
      </c>
      <c r="C13" s="13">
        <v>48683</v>
      </c>
      <c r="D13" s="13">
        <v>237</v>
      </c>
      <c r="E13" s="12" t="str">
        <f>VLOOKUP(tVentas8[[#This Row],[ProductID]],tProductos[#All],3,FALSE)</f>
        <v>Mayonnaise - Individual Pkg</v>
      </c>
      <c r="F13" s="13">
        <v>13</v>
      </c>
      <c r="G13" s="32">
        <v>0</v>
      </c>
      <c r="H13" s="30">
        <f>VLOOKUP(tVentas8[[#This Row],[ProductID]],tProductos[#All],5,FALSE)</f>
        <v>656.3</v>
      </c>
      <c r="I13" s="31">
        <f>(tVentas8[[#This Row],[PrecioUnitario]])*(tVentas8[[#This Row],[Quantity]])</f>
        <v>8531.9</v>
      </c>
      <c r="J13" s="31">
        <f>tVentas8[[#This Row],[ TotalPrice_SinDescuento]]*(1-tVentas8[[#This Row],[Discount]]/100)</f>
        <v>8531.9</v>
      </c>
      <c r="K13" s="17">
        <v>43227.476770833331</v>
      </c>
      <c r="L13" s="7" t="s">
        <v>3249</v>
      </c>
      <c r="M13" s="35">
        <f t="shared" si="1"/>
        <v>0</v>
      </c>
      <c r="N13" s="12" t="str">
        <f t="shared" si="0"/>
        <v/>
      </c>
    </row>
    <row r="14" spans="1:17">
      <c r="A14" s="13">
        <v>10012</v>
      </c>
      <c r="B14" s="13">
        <v>18</v>
      </c>
      <c r="C14" s="13">
        <v>9775</v>
      </c>
      <c r="D14" s="13">
        <v>47</v>
      </c>
      <c r="E14" s="12" t="str">
        <f>VLOOKUP(tVentas8[[#This Row],[ProductID]],tProductos[#All],3,FALSE)</f>
        <v>Thyme - Lemon, Fresh</v>
      </c>
      <c r="F14" s="13">
        <v>3</v>
      </c>
      <c r="G14" s="32">
        <v>2</v>
      </c>
      <c r="H14" s="30">
        <f>VLOOKUP(tVentas8[[#This Row],[ProductID]],tProductos[#All],5,FALSE)</f>
        <v>471.33</v>
      </c>
      <c r="I14" s="31">
        <f>(tVentas8[[#This Row],[PrecioUnitario]])*(tVentas8[[#This Row],[Quantity]])</f>
        <v>1413.99</v>
      </c>
      <c r="J14" s="31">
        <f>tVentas8[[#This Row],[ TotalPrice_SinDescuento]]*(1-tVentas8[[#This Row],[Discount]]/100)</f>
        <v>1385.7102</v>
      </c>
      <c r="K14" s="17">
        <v>43143.41747685185</v>
      </c>
      <c r="L14" s="7" t="s">
        <v>3250</v>
      </c>
      <c r="M14" s="35">
        <f t="shared" si="1"/>
        <v>0</v>
      </c>
      <c r="N14" s="12" t="str">
        <f t="shared" si="0"/>
        <v/>
      </c>
    </row>
    <row r="15" spans="1:17" hidden="1">
      <c r="A15" s="13">
        <v>10013</v>
      </c>
      <c r="B15" s="13">
        <v>2</v>
      </c>
      <c r="C15" s="13">
        <v>18352</v>
      </c>
      <c r="D15" s="13">
        <v>155</v>
      </c>
      <c r="E15" s="12" t="str">
        <f>VLOOKUP(tVentas8[[#This Row],[ProductID]],tProductos[#All],3,FALSE)</f>
        <v>Peas - Pigeon, Dry</v>
      </c>
      <c r="F15" s="13">
        <v>5</v>
      </c>
      <c r="G15" s="32">
        <v>0</v>
      </c>
      <c r="H15" s="30">
        <f>VLOOKUP(tVentas8[[#This Row],[ProductID]],tProductos[#All],5,FALSE)</f>
        <v>635.52</v>
      </c>
      <c r="I15" s="31">
        <f>(tVentas8[[#This Row],[PrecioUnitario]])*(tVentas8[[#This Row],[Quantity]])</f>
        <v>3177.6</v>
      </c>
      <c r="J15" s="31">
        <f>tVentas8[[#This Row],[ TotalPrice_SinDescuento]]*(1-tVentas8[[#This Row],[Discount]]/100)</f>
        <v>3177.6</v>
      </c>
      <c r="K15" s="17">
        <v>43141.545312499999</v>
      </c>
      <c r="L15" s="7" t="s">
        <v>3251</v>
      </c>
      <c r="M15" s="35">
        <f t="shared" si="1"/>
        <v>0</v>
      </c>
      <c r="N15" s="12" t="str">
        <f t="shared" si="0"/>
        <v/>
      </c>
    </row>
    <row r="16" spans="1:17">
      <c r="A16" s="13">
        <v>10014</v>
      </c>
      <c r="B16" s="13">
        <v>22</v>
      </c>
      <c r="C16" s="13">
        <v>80501</v>
      </c>
      <c r="D16" s="13">
        <v>71</v>
      </c>
      <c r="E16" s="12" t="str">
        <f>VLOOKUP(tVentas8[[#This Row],[ProductID]],tProductos[#All],3,FALSE)</f>
        <v>Cheese - Wine</v>
      </c>
      <c r="F16" s="13">
        <v>21</v>
      </c>
      <c r="G16" s="32">
        <v>2</v>
      </c>
      <c r="H16" s="30">
        <f>VLOOKUP(tVentas8[[#This Row],[ProductID]],tProductos[#All],5,FALSE)</f>
        <v>744.07</v>
      </c>
      <c r="I16" s="31">
        <f>(tVentas8[[#This Row],[PrecioUnitario]])*(tVentas8[[#This Row],[Quantity]])</f>
        <v>15625.470000000001</v>
      </c>
      <c r="J16" s="31">
        <f>tVentas8[[#This Row],[ TotalPrice_SinDescuento]]*(1-tVentas8[[#This Row],[Discount]]/100)</f>
        <v>15312.9606</v>
      </c>
      <c r="K16" s="17">
        <v>43188.357523148145</v>
      </c>
      <c r="L16" s="7" t="s">
        <v>3252</v>
      </c>
      <c r="M16" s="35">
        <f t="shared" si="1"/>
        <v>0</v>
      </c>
      <c r="N16" s="12" t="str">
        <f t="shared" si="0"/>
        <v/>
      </c>
    </row>
    <row r="17" spans="1:14">
      <c r="A17" s="13">
        <v>10015</v>
      </c>
      <c r="B17" s="13">
        <v>2</v>
      </c>
      <c r="C17" s="13">
        <v>77127</v>
      </c>
      <c r="D17" s="13">
        <v>398</v>
      </c>
      <c r="E17" s="12" t="str">
        <f>VLOOKUP(tVentas8[[#This Row],[ProductID]],tProductos[#All],3,FALSE)</f>
        <v>Wine - Wyndham Estate Bin 777</v>
      </c>
      <c r="F17" s="13">
        <v>20</v>
      </c>
      <c r="G17" s="32">
        <v>2</v>
      </c>
      <c r="H17" s="30">
        <f>VLOOKUP(tVentas8[[#This Row],[ProductID]],tProductos[#All],5,FALSE)</f>
        <v>423.63</v>
      </c>
      <c r="I17" s="31">
        <f>(tVentas8[[#This Row],[PrecioUnitario]])*(tVentas8[[#This Row],[Quantity]])</f>
        <v>8472.6</v>
      </c>
      <c r="J17" s="31">
        <f>tVentas8[[#This Row],[ TotalPrice_SinDescuento]]*(1-tVentas8[[#This Row],[Discount]]/100)</f>
        <v>8303.148000000001</v>
      </c>
      <c r="K17" s="17">
        <v>43212.56958333333</v>
      </c>
      <c r="L17" s="7" t="s">
        <v>3253</v>
      </c>
      <c r="M17" s="35">
        <f t="shared" si="1"/>
        <v>0</v>
      </c>
      <c r="N17" s="12" t="str">
        <f t="shared" si="0"/>
        <v/>
      </c>
    </row>
    <row r="18" spans="1:14" hidden="1">
      <c r="A18" s="13">
        <v>10016</v>
      </c>
      <c r="B18" s="13">
        <v>12</v>
      </c>
      <c r="C18" s="13">
        <v>62068</v>
      </c>
      <c r="D18" s="13">
        <v>363</v>
      </c>
      <c r="E18" s="12" t="str">
        <f>VLOOKUP(tVentas8[[#This Row],[ProductID]],tProductos[#All],3,FALSE)</f>
        <v>Cornflakes</v>
      </c>
      <c r="F18" s="13">
        <v>16</v>
      </c>
      <c r="G18" s="32">
        <v>0</v>
      </c>
      <c r="H18" s="30">
        <f>VLOOKUP(tVentas8[[#This Row],[ProductID]],tProductos[#All],5,FALSE)</f>
        <v>487.71</v>
      </c>
      <c r="I18" s="31">
        <f>(tVentas8[[#This Row],[PrecioUnitario]])*(tVentas8[[#This Row],[Quantity]])</f>
        <v>7803.36</v>
      </c>
      <c r="J18" s="31">
        <f>tVentas8[[#This Row],[ TotalPrice_SinDescuento]]*(1-tVentas8[[#This Row],[Discount]]/100)</f>
        <v>7803.36</v>
      </c>
      <c r="K18" s="17">
        <v>43224.801238425927</v>
      </c>
      <c r="L18" s="7" t="s">
        <v>3254</v>
      </c>
      <c r="M18" s="35">
        <f t="shared" si="1"/>
        <v>0</v>
      </c>
      <c r="N18" s="12" t="str">
        <f t="shared" si="0"/>
        <v/>
      </c>
    </row>
    <row r="19" spans="1:14">
      <c r="A19" s="13">
        <v>10017</v>
      </c>
      <c r="B19" s="13">
        <v>21</v>
      </c>
      <c r="C19" s="13">
        <v>85423</v>
      </c>
      <c r="D19" s="13">
        <v>370</v>
      </c>
      <c r="E19" s="12" t="str">
        <f>VLOOKUP(tVentas8[[#This Row],[ProductID]],tProductos[#All],3,FALSE)</f>
        <v>Muffin - Carrot Individual Wrap</v>
      </c>
      <c r="F19" s="13">
        <v>22</v>
      </c>
      <c r="G19" s="32">
        <v>2</v>
      </c>
      <c r="H19" s="30">
        <f>VLOOKUP(tVentas8[[#This Row],[ProductID]],tProductos[#All],5,FALSE)</f>
        <v>218.8</v>
      </c>
      <c r="I19" s="31">
        <f>(tVentas8[[#This Row],[PrecioUnitario]])*(tVentas8[[#This Row],[Quantity]])</f>
        <v>4813.6000000000004</v>
      </c>
      <c r="J19" s="31">
        <f>tVentas8[[#This Row],[ TotalPrice_SinDescuento]]*(1-tVentas8[[#This Row],[Discount]]/100)</f>
        <v>4717.3280000000004</v>
      </c>
      <c r="K19" s="17">
        <v>43202.725810185184</v>
      </c>
      <c r="L19" s="7" t="s">
        <v>3255</v>
      </c>
      <c r="M19" s="35">
        <f t="shared" si="1"/>
        <v>0</v>
      </c>
      <c r="N19" s="12" t="str">
        <f t="shared" si="0"/>
        <v/>
      </c>
    </row>
    <row r="20" spans="1:14" hidden="1">
      <c r="A20" s="13">
        <v>10018</v>
      </c>
      <c r="B20" s="13">
        <v>16</v>
      </c>
      <c r="C20" s="13">
        <v>91805</v>
      </c>
      <c r="D20" s="13">
        <v>359</v>
      </c>
      <c r="E20" s="12" t="str">
        <f>VLOOKUP(tVentas8[[#This Row],[ProductID]],tProductos[#All],3,FALSE)</f>
        <v>Rice - Long Grain</v>
      </c>
      <c r="F20" s="13">
        <v>24</v>
      </c>
      <c r="G20" s="32">
        <v>0</v>
      </c>
      <c r="H20" s="30">
        <f>VLOOKUP(tVentas8[[#This Row],[ProductID]],tProductos[#All],5,FALSE)</f>
        <v>690.32</v>
      </c>
      <c r="I20" s="31">
        <f>(tVentas8[[#This Row],[PrecioUnitario]])*(tVentas8[[#This Row],[Quantity]])</f>
        <v>16567.68</v>
      </c>
      <c r="J20" s="31">
        <f>tVentas8[[#This Row],[ TotalPrice_SinDescuento]]*(1-tVentas8[[#This Row],[Discount]]/100)</f>
        <v>16567.68</v>
      </c>
      <c r="K20" s="17">
        <v>43199.805115740739</v>
      </c>
      <c r="L20" s="7" t="s">
        <v>3256</v>
      </c>
      <c r="M20" s="35">
        <f t="shared" si="1"/>
        <v>0</v>
      </c>
      <c r="N20" s="12" t="str">
        <f t="shared" si="0"/>
        <v/>
      </c>
    </row>
    <row r="21" spans="1:14" hidden="1">
      <c r="A21" s="13">
        <v>10019</v>
      </c>
      <c r="B21" s="13">
        <v>3</v>
      </c>
      <c r="C21" s="13">
        <v>36203</v>
      </c>
      <c r="D21" s="13">
        <v>104</v>
      </c>
      <c r="E21" s="12" t="str">
        <f>VLOOKUP(tVentas8[[#This Row],[ProductID]],tProductos[#All],3,FALSE)</f>
        <v>Tia Maria</v>
      </c>
      <c r="F21" s="13">
        <v>10</v>
      </c>
      <c r="G21" s="32">
        <v>0</v>
      </c>
      <c r="H21" s="30">
        <f>VLOOKUP(tVentas8[[#This Row],[ProductID]],tProductos[#All],5,FALSE)</f>
        <v>982.47</v>
      </c>
      <c r="I21" s="31">
        <f>(tVentas8[[#This Row],[PrecioUnitario]])*(tVentas8[[#This Row],[Quantity]])</f>
        <v>9824.7000000000007</v>
      </c>
      <c r="J21" s="31">
        <f>tVentas8[[#This Row],[ TotalPrice_SinDescuento]]*(1-tVentas8[[#This Row],[Discount]]/100)</f>
        <v>9824.7000000000007</v>
      </c>
      <c r="K21" s="17">
        <v>43226.70207175926</v>
      </c>
      <c r="L21" s="7" t="s">
        <v>3257</v>
      </c>
      <c r="M21" s="35">
        <f t="shared" si="1"/>
        <v>0</v>
      </c>
      <c r="N21" s="12" t="str">
        <f t="shared" si="0"/>
        <v/>
      </c>
    </row>
    <row r="22" spans="1:14" hidden="1">
      <c r="A22" s="13">
        <v>10020</v>
      </c>
      <c r="B22" s="13">
        <v>3</v>
      </c>
      <c r="C22" s="13">
        <v>19582</v>
      </c>
      <c r="D22" s="13">
        <v>149</v>
      </c>
      <c r="E22" s="12" t="str">
        <f>VLOOKUP(tVentas8[[#This Row],[ProductID]],tProductos[#All],3,FALSE)</f>
        <v>Zucchini - Yellow</v>
      </c>
      <c r="F22" s="13">
        <v>5</v>
      </c>
      <c r="G22" s="32">
        <v>0</v>
      </c>
      <c r="H22" s="30">
        <f>VLOOKUP(tVentas8[[#This Row],[ProductID]],tProductos[#All],5,FALSE)</f>
        <v>984.64</v>
      </c>
      <c r="I22" s="31">
        <f>(tVentas8[[#This Row],[PrecioUnitario]])*(tVentas8[[#This Row],[Quantity]])</f>
        <v>4923.2</v>
      </c>
      <c r="J22" s="31">
        <f>tVentas8[[#This Row],[ TotalPrice_SinDescuento]]*(1-tVentas8[[#This Row],[Discount]]/100)</f>
        <v>4923.2</v>
      </c>
      <c r="K22" s="17">
        <v>43110.328275462962</v>
      </c>
      <c r="L22" s="7" t="s">
        <v>3258</v>
      </c>
      <c r="M22" s="35">
        <f t="shared" si="1"/>
        <v>0</v>
      </c>
      <c r="N22" s="12" t="str">
        <f t="shared" si="0"/>
        <v/>
      </c>
    </row>
    <row r="23" spans="1:14" hidden="1">
      <c r="A23" s="13">
        <v>10021</v>
      </c>
      <c r="B23" s="13">
        <v>6</v>
      </c>
      <c r="C23" s="13">
        <v>37454</v>
      </c>
      <c r="D23" s="13">
        <v>45</v>
      </c>
      <c r="E23" s="12" t="str">
        <f>VLOOKUP(tVentas8[[#This Row],[ProductID]],tProductos[#All],3,FALSE)</f>
        <v>Beef - Ground Medium</v>
      </c>
      <c r="F23" s="13">
        <v>10</v>
      </c>
      <c r="G23" s="32">
        <v>0</v>
      </c>
      <c r="H23" s="30">
        <f>VLOOKUP(tVentas8[[#This Row],[ProductID]],tProductos[#All],5,FALSE)</f>
        <v>795.32399999999996</v>
      </c>
      <c r="I23" s="31">
        <f>(tVentas8[[#This Row],[PrecioUnitario]])*(tVentas8[[#This Row],[Quantity]])</f>
        <v>7953.24</v>
      </c>
      <c r="J23" s="31">
        <f>tVentas8[[#This Row],[ TotalPrice_SinDescuento]]*(1-tVentas8[[#This Row],[Discount]]/100)</f>
        <v>7953.24</v>
      </c>
      <c r="K23" s="17">
        <v>43155.084872685184</v>
      </c>
      <c r="L23" s="7" t="s">
        <v>3259</v>
      </c>
      <c r="M23" s="35">
        <f t="shared" si="1"/>
        <v>0</v>
      </c>
      <c r="N23" s="12" t="str">
        <f t="shared" si="0"/>
        <v/>
      </c>
    </row>
    <row r="24" spans="1:14" hidden="1">
      <c r="A24" s="13">
        <v>10022</v>
      </c>
      <c r="B24" s="13">
        <v>5</v>
      </c>
      <c r="C24" s="13">
        <v>81996</v>
      </c>
      <c r="D24" s="13">
        <v>136</v>
      </c>
      <c r="E24" s="12" t="str">
        <f>VLOOKUP(tVentas8[[#This Row],[ProductID]],tProductos[#All],3,FALSE)</f>
        <v>Vol Au Vents</v>
      </c>
      <c r="F24" s="13">
        <v>21</v>
      </c>
      <c r="G24" s="32">
        <v>1</v>
      </c>
      <c r="H24" s="30">
        <f>VLOOKUP(tVentas8[[#This Row],[ProductID]],tProductos[#All],5,FALSE)</f>
        <v>243.91</v>
      </c>
      <c r="I24" s="31">
        <f>(tVentas8[[#This Row],[PrecioUnitario]])*(tVentas8[[#This Row],[Quantity]])</f>
        <v>5122.1099999999997</v>
      </c>
      <c r="J24" s="31">
        <f>tVentas8[[#This Row],[ TotalPrice_SinDescuento]]*(1-tVentas8[[#This Row],[Discount]]/100)</f>
        <v>5070.8888999999999</v>
      </c>
      <c r="K24" s="17">
        <v>43116.43959490741</v>
      </c>
      <c r="L24" s="7" t="s">
        <v>3260</v>
      </c>
      <c r="M24" s="35">
        <f t="shared" si="1"/>
        <v>0</v>
      </c>
      <c r="N24" s="12" t="str">
        <f t="shared" si="0"/>
        <v/>
      </c>
    </row>
    <row r="25" spans="1:14" hidden="1">
      <c r="A25" s="13">
        <v>10023</v>
      </c>
      <c r="B25" s="13">
        <v>2</v>
      </c>
      <c r="C25" s="13">
        <v>94970</v>
      </c>
      <c r="D25" s="13">
        <v>362</v>
      </c>
      <c r="E25" s="12" t="str">
        <f>VLOOKUP(tVentas8[[#This Row],[ProductID]],tProductos[#All],3,FALSE)</f>
        <v>Cumin - Whole</v>
      </c>
      <c r="F25" s="13">
        <v>25</v>
      </c>
      <c r="G25" s="32">
        <v>0</v>
      </c>
      <c r="H25" s="30">
        <f>VLOOKUP(tVentas8[[#This Row],[ProductID]],tProductos[#All],5,FALSE)</f>
        <v>533.476</v>
      </c>
      <c r="I25" s="31">
        <f>(tVentas8[[#This Row],[PrecioUnitario]])*(tVentas8[[#This Row],[Quantity]])</f>
        <v>13336.9</v>
      </c>
      <c r="J25" s="31">
        <f>tVentas8[[#This Row],[ TotalPrice_SinDescuento]]*(1-tVentas8[[#This Row],[Discount]]/100)</f>
        <v>13336.9</v>
      </c>
      <c r="K25" s="17">
        <v>43151.499814814815</v>
      </c>
      <c r="L25" s="7" t="s">
        <v>3261</v>
      </c>
      <c r="M25" s="35">
        <f t="shared" si="1"/>
        <v>0</v>
      </c>
      <c r="N25" s="12" t="str">
        <f t="shared" si="0"/>
        <v/>
      </c>
    </row>
    <row r="26" spans="1:14" hidden="1">
      <c r="A26" s="13">
        <v>10024</v>
      </c>
      <c r="B26" s="13">
        <v>15</v>
      </c>
      <c r="C26" s="13">
        <v>37277</v>
      </c>
      <c r="D26" s="13">
        <v>13</v>
      </c>
      <c r="E26" s="12" t="str">
        <f>VLOOKUP(tVentas8[[#This Row],[ProductID]],tProductos[#All],3,FALSE)</f>
        <v>Water, Tap</v>
      </c>
      <c r="F26" s="13">
        <v>10</v>
      </c>
      <c r="G26" s="32">
        <v>0</v>
      </c>
      <c r="H26" s="30">
        <f>VLOOKUP(tVentas8[[#This Row],[ProductID]],tProductos[#All],5,FALSE)</f>
        <v>282.23</v>
      </c>
      <c r="I26" s="31">
        <f>(tVentas8[[#This Row],[PrecioUnitario]])*(tVentas8[[#This Row],[Quantity]])</f>
        <v>2822.3</v>
      </c>
      <c r="J26" s="31">
        <f>tVentas8[[#This Row],[ TotalPrice_SinDescuento]]*(1-tVentas8[[#This Row],[Discount]]/100)</f>
        <v>2822.3</v>
      </c>
      <c r="K26" s="17">
        <v>43190.936886574076</v>
      </c>
      <c r="L26" s="7" t="s">
        <v>3262</v>
      </c>
      <c r="M26" s="35">
        <f t="shared" si="1"/>
        <v>0</v>
      </c>
      <c r="N26" s="12" t="str">
        <f t="shared" si="0"/>
        <v/>
      </c>
    </row>
    <row r="27" spans="1:14" hidden="1">
      <c r="A27" s="13">
        <v>10025</v>
      </c>
      <c r="B27" s="13">
        <v>14</v>
      </c>
      <c r="C27" s="13">
        <v>10416</v>
      </c>
      <c r="D27" s="13">
        <v>396</v>
      </c>
      <c r="E27" s="12" t="str">
        <f>VLOOKUP(tVentas8[[#This Row],[ProductID]],tProductos[#All],3,FALSE)</f>
        <v>Tea - Jasmin Green</v>
      </c>
      <c r="F27" s="13">
        <v>3</v>
      </c>
      <c r="G27" s="32">
        <v>0</v>
      </c>
      <c r="H27" s="30">
        <f>VLOOKUP(tVentas8[[#This Row],[ProductID]],tProductos[#All],5,FALSE)</f>
        <v>369.16</v>
      </c>
      <c r="I27" s="31">
        <f>(tVentas8[[#This Row],[PrecioUnitario]])*(tVentas8[[#This Row],[Quantity]])</f>
        <v>1107.48</v>
      </c>
      <c r="J27" s="31">
        <f>tVentas8[[#This Row],[ TotalPrice_SinDescuento]]*(1-tVentas8[[#This Row],[Discount]]/100)</f>
        <v>1107.48</v>
      </c>
      <c r="K27" s="17">
        <v>43161.065798611111</v>
      </c>
      <c r="L27" s="7" t="s">
        <v>3263</v>
      </c>
      <c r="M27" s="35">
        <f t="shared" si="1"/>
        <v>0</v>
      </c>
      <c r="N27" s="12" t="str">
        <f t="shared" si="0"/>
        <v/>
      </c>
    </row>
    <row r="28" spans="1:14" hidden="1">
      <c r="A28" s="13">
        <v>10026</v>
      </c>
      <c r="B28" s="13">
        <v>17</v>
      </c>
      <c r="C28" s="13">
        <v>87634</v>
      </c>
      <c r="D28" s="13">
        <v>71</v>
      </c>
      <c r="E28" s="12" t="str">
        <f>VLOOKUP(tVentas8[[#This Row],[ProductID]],tProductos[#All],3,FALSE)</f>
        <v>Cheese - Wine</v>
      </c>
      <c r="F28" s="13">
        <v>23</v>
      </c>
      <c r="G28" s="32">
        <v>0</v>
      </c>
      <c r="H28" s="30">
        <f>VLOOKUP(tVentas8[[#This Row],[ProductID]],tProductos[#All],5,FALSE)</f>
        <v>744.07</v>
      </c>
      <c r="I28" s="31">
        <f>(tVentas8[[#This Row],[PrecioUnitario]])*(tVentas8[[#This Row],[Quantity]])</f>
        <v>17113.61</v>
      </c>
      <c r="J28" s="31">
        <f>tVentas8[[#This Row],[ TotalPrice_SinDescuento]]*(1-tVentas8[[#This Row],[Discount]]/100)</f>
        <v>17113.61</v>
      </c>
      <c r="K28" s="17">
        <v>43147.904062499998</v>
      </c>
      <c r="L28" s="7" t="s">
        <v>3264</v>
      </c>
      <c r="M28" s="35">
        <f t="shared" si="1"/>
        <v>0</v>
      </c>
      <c r="N28" s="12" t="str">
        <f t="shared" si="0"/>
        <v/>
      </c>
    </row>
    <row r="29" spans="1:14" hidden="1">
      <c r="A29" s="13">
        <v>10027</v>
      </c>
      <c r="B29" s="13">
        <v>10</v>
      </c>
      <c r="C29" s="13">
        <v>10127</v>
      </c>
      <c r="D29" s="13">
        <v>289</v>
      </c>
      <c r="E29" s="12" t="str">
        <f>VLOOKUP(tVentas8[[#This Row],[ProductID]],tProductos[#All],3,FALSE)</f>
        <v>Sword Pick Asst</v>
      </c>
      <c r="F29" s="13">
        <v>3</v>
      </c>
      <c r="G29" s="32">
        <v>0</v>
      </c>
      <c r="H29" s="30">
        <f>VLOOKUP(tVentas8[[#This Row],[ProductID]],tProductos[#All],5,FALSE)</f>
        <v>435.16</v>
      </c>
      <c r="I29" s="31">
        <f>(tVentas8[[#This Row],[PrecioUnitario]])*(tVentas8[[#This Row],[Quantity]])</f>
        <v>1305.48</v>
      </c>
      <c r="J29" s="31">
        <f>tVentas8[[#This Row],[ TotalPrice_SinDescuento]]*(1-tVentas8[[#This Row],[Discount]]/100)</f>
        <v>1305.48</v>
      </c>
      <c r="K29" s="17">
        <v>43167.336122685185</v>
      </c>
      <c r="L29" s="7" t="s">
        <v>3265</v>
      </c>
      <c r="M29" s="35">
        <f t="shared" si="1"/>
        <v>0</v>
      </c>
      <c r="N29" s="12" t="str">
        <f t="shared" si="0"/>
        <v/>
      </c>
    </row>
    <row r="30" spans="1:14" hidden="1">
      <c r="A30" s="13">
        <v>10028</v>
      </c>
      <c r="B30" s="13">
        <v>2</v>
      </c>
      <c r="C30" s="13">
        <v>78273</v>
      </c>
      <c r="D30" s="13">
        <v>161</v>
      </c>
      <c r="E30" s="12" t="str">
        <f>VLOOKUP(tVentas8[[#This Row],[ProductID]],tProductos[#All],3,FALSE)</f>
        <v>Longos - Chicken Wings</v>
      </c>
      <c r="F30" s="13">
        <v>20</v>
      </c>
      <c r="G30" s="32">
        <v>0</v>
      </c>
      <c r="H30" s="30">
        <f>VLOOKUP(tVentas8[[#This Row],[ProductID]],tProductos[#All],5,FALSE)</f>
        <v>646.11</v>
      </c>
      <c r="I30" s="31">
        <f>(tVentas8[[#This Row],[PrecioUnitario]])*(tVentas8[[#This Row],[Quantity]])</f>
        <v>12922.2</v>
      </c>
      <c r="J30" s="31">
        <f>tVentas8[[#This Row],[ TotalPrice_SinDescuento]]*(1-tVentas8[[#This Row],[Discount]]/100)</f>
        <v>12922.2</v>
      </c>
      <c r="K30" s="17">
        <v>43126.774525462963</v>
      </c>
      <c r="L30" s="7" t="s">
        <v>3266</v>
      </c>
      <c r="M30" s="35">
        <f t="shared" si="1"/>
        <v>0</v>
      </c>
      <c r="N30" s="12" t="str">
        <f t="shared" si="0"/>
        <v/>
      </c>
    </row>
    <row r="31" spans="1:14" hidden="1">
      <c r="A31" s="13">
        <v>10029</v>
      </c>
      <c r="B31" s="13">
        <v>4</v>
      </c>
      <c r="C31" s="13">
        <v>38445</v>
      </c>
      <c r="D31" s="13">
        <v>104</v>
      </c>
      <c r="E31" s="12" t="str">
        <f>VLOOKUP(tVentas8[[#This Row],[ProductID]],tProductos[#All],3,FALSE)</f>
        <v>Tia Maria</v>
      </c>
      <c r="F31" s="13">
        <v>10</v>
      </c>
      <c r="G31" s="32">
        <v>1</v>
      </c>
      <c r="H31" s="30">
        <f>VLOOKUP(tVentas8[[#This Row],[ProductID]],tProductos[#All],5,FALSE)</f>
        <v>982.47</v>
      </c>
      <c r="I31" s="31">
        <f>(tVentas8[[#This Row],[PrecioUnitario]])*(tVentas8[[#This Row],[Quantity]])</f>
        <v>9824.7000000000007</v>
      </c>
      <c r="J31" s="31">
        <f>tVentas8[[#This Row],[ TotalPrice_SinDescuento]]*(1-tVentas8[[#This Row],[Discount]]/100)</f>
        <v>9726.4530000000013</v>
      </c>
      <c r="K31" s="17">
        <v>43222.436493055553</v>
      </c>
      <c r="L31" s="7" t="s">
        <v>3267</v>
      </c>
      <c r="M31" s="35">
        <f t="shared" si="1"/>
        <v>0</v>
      </c>
      <c r="N31" s="12" t="str">
        <f t="shared" si="0"/>
        <v/>
      </c>
    </row>
    <row r="32" spans="1:14">
      <c r="A32" s="13">
        <v>10030</v>
      </c>
      <c r="B32" s="13">
        <v>5</v>
      </c>
      <c r="C32" s="13">
        <v>43358</v>
      </c>
      <c r="D32" s="13">
        <v>138</v>
      </c>
      <c r="E32" s="12" t="str">
        <f>VLOOKUP(tVentas8[[#This Row],[ProductID]],tProductos[#All],3,FALSE)</f>
        <v>Rum - Coconut, Malibu</v>
      </c>
      <c r="F32" s="13">
        <v>11</v>
      </c>
      <c r="G32" s="32">
        <v>2</v>
      </c>
      <c r="H32" s="30">
        <f>VLOOKUP(tVentas8[[#This Row],[ProductID]],tProductos[#All],5,FALSE)</f>
        <v>526.36</v>
      </c>
      <c r="I32" s="31">
        <f>(tVentas8[[#This Row],[PrecioUnitario]])*(tVentas8[[#This Row],[Quantity]])</f>
        <v>5789.96</v>
      </c>
      <c r="J32" s="31">
        <f>tVentas8[[#This Row],[ TotalPrice_SinDescuento]]*(1-tVentas8[[#This Row],[Discount]]/100)</f>
        <v>5674.1607999999997</v>
      </c>
      <c r="K32" s="17">
        <v>43122.401435185187</v>
      </c>
      <c r="L32" s="7" t="s">
        <v>3268</v>
      </c>
      <c r="M32" s="35">
        <f t="shared" si="1"/>
        <v>0</v>
      </c>
      <c r="N32" s="12" t="str">
        <f t="shared" si="0"/>
        <v/>
      </c>
    </row>
    <row r="33" spans="1:15" hidden="1">
      <c r="A33" s="13">
        <v>10031</v>
      </c>
      <c r="B33" s="13">
        <v>7</v>
      </c>
      <c r="C33" s="13">
        <v>37185</v>
      </c>
      <c r="D33" s="13">
        <v>450</v>
      </c>
      <c r="E33" s="12" t="str">
        <f>VLOOKUP(tVentas8[[#This Row],[ProductID]],tProductos[#All],3,FALSE)</f>
        <v>Wine - Vidal Icewine Magnotta</v>
      </c>
      <c r="F33" s="13">
        <v>10</v>
      </c>
      <c r="G33" s="32">
        <v>0</v>
      </c>
      <c r="H33" s="30">
        <f>VLOOKUP(tVentas8[[#This Row],[ProductID]],tProductos[#All],5,FALSE)</f>
        <v>7.1</v>
      </c>
      <c r="I33" s="31">
        <f>(tVentas8[[#This Row],[PrecioUnitario]])*(tVentas8[[#This Row],[Quantity]])</f>
        <v>71</v>
      </c>
      <c r="J33" s="31">
        <f>tVentas8[[#This Row],[ TotalPrice_SinDescuento]]*(1-tVentas8[[#This Row],[Discount]]/100)</f>
        <v>71</v>
      </c>
      <c r="K33" s="17">
        <v>43158.612581018519</v>
      </c>
      <c r="L33" s="7" t="s">
        <v>3269</v>
      </c>
      <c r="M33" s="35">
        <f t="shared" si="1"/>
        <v>0</v>
      </c>
      <c r="N33" s="12" t="str">
        <f t="shared" si="0"/>
        <v/>
      </c>
    </row>
    <row r="34" spans="1:15" hidden="1">
      <c r="A34" s="13">
        <v>10032</v>
      </c>
      <c r="B34" s="13">
        <v>5</v>
      </c>
      <c r="C34" s="13">
        <v>70720</v>
      </c>
      <c r="D34" s="13">
        <v>2</v>
      </c>
      <c r="E34" s="12" t="str">
        <f>VLOOKUP(tVentas8[[#This Row],[ProductID]],tProductos[#All],3,FALSE)</f>
        <v>Cookie Chocolate Chip With</v>
      </c>
      <c r="F34" s="13">
        <v>18</v>
      </c>
      <c r="G34" s="32">
        <v>1</v>
      </c>
      <c r="H34" s="30">
        <f>VLOOKUP(tVentas8[[#This Row],[ProductID]],tProductos[#All],5,FALSE)</f>
        <v>912.32</v>
      </c>
      <c r="I34" s="31">
        <f>(tVentas8[[#This Row],[PrecioUnitario]])*(tVentas8[[#This Row],[Quantity]])</f>
        <v>16421.760000000002</v>
      </c>
      <c r="J34" s="31">
        <f>tVentas8[[#This Row],[ TotalPrice_SinDescuento]]*(1-tVentas8[[#This Row],[Discount]]/100)</f>
        <v>16257.542400000002</v>
      </c>
      <c r="K34" s="17">
        <v>43145.031875000001</v>
      </c>
      <c r="L34" s="7" t="s">
        <v>3270</v>
      </c>
      <c r="M34" s="35">
        <f t="shared" si="1"/>
        <v>0</v>
      </c>
      <c r="N34" s="12" t="str">
        <f t="shared" si="0"/>
        <v/>
      </c>
    </row>
    <row r="35" spans="1:15" hidden="1">
      <c r="A35" s="13">
        <v>10033</v>
      </c>
      <c r="B35" s="13">
        <v>22</v>
      </c>
      <c r="C35" s="13">
        <v>48033</v>
      </c>
      <c r="D35" s="13">
        <v>153</v>
      </c>
      <c r="E35" s="12" t="str">
        <f>VLOOKUP(tVentas8[[#This Row],[ProductID]],tProductos[#All],3,FALSE)</f>
        <v>Arizona - Green Tea</v>
      </c>
      <c r="F35" s="13">
        <v>13</v>
      </c>
      <c r="G35" s="32">
        <v>0</v>
      </c>
      <c r="H35" s="30">
        <f>VLOOKUP(tVentas8[[#This Row],[ProductID]],tProductos[#All],5,FALSE)</f>
        <v>702.38</v>
      </c>
      <c r="I35" s="31">
        <f>(tVentas8[[#This Row],[PrecioUnitario]])*(tVentas8[[#This Row],[Quantity]])</f>
        <v>9130.94</v>
      </c>
      <c r="J35" s="31">
        <f>tVentas8[[#This Row],[ TotalPrice_SinDescuento]]*(1-tVentas8[[#This Row],[Discount]]/100)</f>
        <v>9130.94</v>
      </c>
      <c r="K35" s="17">
        <v>43224.947523148148</v>
      </c>
      <c r="L35" s="7" t="s">
        <v>3271</v>
      </c>
      <c r="M35" s="35">
        <f t="shared" si="1"/>
        <v>0</v>
      </c>
      <c r="N35" s="12" t="str">
        <f t="shared" si="0"/>
        <v/>
      </c>
    </row>
    <row r="36" spans="1:15" hidden="1">
      <c r="A36" s="13">
        <v>10034</v>
      </c>
      <c r="B36" s="13">
        <v>14</v>
      </c>
      <c r="C36" s="13">
        <v>59553</v>
      </c>
      <c r="D36" s="13">
        <v>295</v>
      </c>
      <c r="E36" s="12" t="str">
        <f>VLOOKUP(tVentas8[[#This Row],[ProductID]],tProductos[#All],3,FALSE)</f>
        <v>Ice - Clear, 300 Lb For Carving</v>
      </c>
      <c r="F36" s="13">
        <v>16</v>
      </c>
      <c r="G36" s="32">
        <v>0</v>
      </c>
      <c r="H36" s="30">
        <f>VLOOKUP(tVentas8[[#This Row],[ProductID]],tProductos[#All],5,FALSE)</f>
        <v>487.69</v>
      </c>
      <c r="I36" s="31">
        <f>(tVentas8[[#This Row],[PrecioUnitario]])*(tVentas8[[#This Row],[Quantity]])</f>
        <v>7803.04</v>
      </c>
      <c r="J36" s="31">
        <f>tVentas8[[#This Row],[ TotalPrice_SinDescuento]]*(1-tVentas8[[#This Row],[Discount]]/100)</f>
        <v>7803.04</v>
      </c>
      <c r="K36" s="17">
        <v>43133.862129629626</v>
      </c>
      <c r="L36" s="7" t="s">
        <v>3272</v>
      </c>
      <c r="M36" s="35">
        <f t="shared" si="1"/>
        <v>0</v>
      </c>
      <c r="N36" s="12" t="str">
        <f t="shared" si="0"/>
        <v/>
      </c>
    </row>
    <row r="37" spans="1:15" hidden="1">
      <c r="A37" s="13">
        <v>10035</v>
      </c>
      <c r="B37" s="13">
        <v>8</v>
      </c>
      <c r="C37" s="13">
        <v>61728</v>
      </c>
      <c r="D37" s="13">
        <v>250</v>
      </c>
      <c r="E37" s="12" t="str">
        <f>VLOOKUP(tVentas8[[#This Row],[ProductID]],tProductos[#All],3,FALSE)</f>
        <v>Soup - Campbells, Beef Barley</v>
      </c>
      <c r="F37" s="13">
        <v>16</v>
      </c>
      <c r="G37" s="32">
        <v>0</v>
      </c>
      <c r="H37" s="30">
        <f>VLOOKUP(tVentas8[[#This Row],[ProductID]],tProductos[#All],5,FALSE)</f>
        <v>644.95000000000005</v>
      </c>
      <c r="I37" s="31">
        <f>(tVentas8[[#This Row],[PrecioUnitario]])*(tVentas8[[#This Row],[Quantity]])</f>
        <v>10319.200000000001</v>
      </c>
      <c r="J37" s="31">
        <f>tVentas8[[#This Row],[ TotalPrice_SinDescuento]]*(1-tVentas8[[#This Row],[Discount]]/100)</f>
        <v>10319.200000000001</v>
      </c>
      <c r="K37" s="17">
        <v>43148.249710648146</v>
      </c>
      <c r="L37" s="7" t="s">
        <v>3273</v>
      </c>
      <c r="M37" s="35">
        <f t="shared" si="1"/>
        <v>0</v>
      </c>
      <c r="N37" s="12" t="str">
        <f t="shared" si="0"/>
        <v/>
      </c>
    </row>
    <row r="38" spans="1:15" hidden="1">
      <c r="A38" s="13">
        <v>10036</v>
      </c>
      <c r="B38" s="13">
        <v>10</v>
      </c>
      <c r="C38" s="13">
        <v>2455</v>
      </c>
      <c r="D38" s="13">
        <v>199</v>
      </c>
      <c r="E38" s="12" t="str">
        <f>VLOOKUP(tVentas8[[#This Row],[ProductID]],tProductos[#All],3,FALSE)</f>
        <v>Pork - Hock And Feet Attached</v>
      </c>
      <c r="F38" s="13">
        <v>1</v>
      </c>
      <c r="G38" s="32">
        <v>0</v>
      </c>
      <c r="H38" s="30">
        <f>VLOOKUP(tVentas8[[#This Row],[ProductID]],tProductos[#All],5,FALSE)</f>
        <v>957.41</v>
      </c>
      <c r="I38" s="31">
        <f>(tVentas8[[#This Row],[PrecioUnitario]])*(tVentas8[[#This Row],[Quantity]])</f>
        <v>957.41</v>
      </c>
      <c r="J38" s="31">
        <f>tVentas8[[#This Row],[ TotalPrice_SinDescuento]]*(1-tVentas8[[#This Row],[Discount]]/100)</f>
        <v>957.41</v>
      </c>
      <c r="K38" s="17">
        <v>43151.79310185185</v>
      </c>
      <c r="L38" s="7" t="s">
        <v>3274</v>
      </c>
      <c r="M38" s="35">
        <f t="shared" si="1"/>
        <v>0</v>
      </c>
      <c r="N38" s="12" t="str">
        <f t="shared" si="0"/>
        <v/>
      </c>
    </row>
    <row r="39" spans="1:15" hidden="1">
      <c r="A39" s="13">
        <v>10037</v>
      </c>
      <c r="B39" s="13">
        <v>13</v>
      </c>
      <c r="C39" s="13">
        <v>81511</v>
      </c>
      <c r="D39" s="13">
        <v>109</v>
      </c>
      <c r="E39" s="12" t="str">
        <f>VLOOKUP(tVentas8[[#This Row],[ProductID]],tProductos[#All],3,FALSE)</f>
        <v>Muffin - Zero Transfat</v>
      </c>
      <c r="F39" s="13">
        <v>21</v>
      </c>
      <c r="G39" s="32">
        <v>0</v>
      </c>
      <c r="H39" s="30">
        <f>VLOOKUP(tVentas8[[#This Row],[ProductID]],tProductos[#All],5,FALSE)</f>
        <v>493.79</v>
      </c>
      <c r="I39" s="31">
        <f>(tVentas8[[#This Row],[PrecioUnitario]])*(tVentas8[[#This Row],[Quantity]])</f>
        <v>10369.59</v>
      </c>
      <c r="J39" s="31">
        <f>tVentas8[[#This Row],[ TotalPrice_SinDescuento]]*(1-tVentas8[[#This Row],[Discount]]/100)</f>
        <v>10369.59</v>
      </c>
      <c r="K39" s="17">
        <v>43207.994745370372</v>
      </c>
      <c r="L39" s="7" t="s">
        <v>3275</v>
      </c>
      <c r="M39" s="35">
        <f t="shared" si="1"/>
        <v>0</v>
      </c>
      <c r="N39" s="12" t="str">
        <f t="shared" si="0"/>
        <v/>
      </c>
    </row>
    <row r="40" spans="1:15">
      <c r="A40" s="13">
        <v>10038</v>
      </c>
      <c r="B40" s="13">
        <v>19</v>
      </c>
      <c r="C40" s="13">
        <v>2470</v>
      </c>
      <c r="D40" s="13">
        <v>170</v>
      </c>
      <c r="E40" s="12" t="str">
        <f>VLOOKUP(tVentas8[[#This Row],[ProductID]],tProductos[#All],3,FALSE)</f>
        <v>Initation Crab Meat</v>
      </c>
      <c r="F40" s="13">
        <v>1</v>
      </c>
      <c r="G40" s="32">
        <v>2</v>
      </c>
      <c r="H40" s="30">
        <f>VLOOKUP(tVentas8[[#This Row],[ProductID]],tProductos[#All],5,FALSE)</f>
        <v>206.55</v>
      </c>
      <c r="I40" s="31">
        <f>(tVentas8[[#This Row],[PrecioUnitario]])*(tVentas8[[#This Row],[Quantity]])</f>
        <v>206.55</v>
      </c>
      <c r="J40" s="31">
        <f>tVentas8[[#This Row],[ TotalPrice_SinDescuento]]*(1-tVentas8[[#This Row],[Discount]]/100)</f>
        <v>202.41900000000001</v>
      </c>
      <c r="K40" s="17">
        <v>43199.667511574073</v>
      </c>
      <c r="L40" s="7" t="s">
        <v>3276</v>
      </c>
      <c r="M40" s="35">
        <f t="shared" si="1"/>
        <v>0</v>
      </c>
      <c r="N40" s="12" t="str">
        <f t="shared" si="0"/>
        <v/>
      </c>
    </row>
    <row r="41" spans="1:15" hidden="1">
      <c r="A41" s="13">
        <v>10039</v>
      </c>
      <c r="B41" s="13">
        <v>2</v>
      </c>
      <c r="C41" s="13">
        <v>46414</v>
      </c>
      <c r="D41" s="13">
        <v>262</v>
      </c>
      <c r="E41" s="12" t="str">
        <f>VLOOKUP(tVentas8[[#This Row],[ProductID]],tProductos[#All],3,FALSE)</f>
        <v>Bagel - Plain</v>
      </c>
      <c r="F41" s="13">
        <v>12</v>
      </c>
      <c r="G41" s="32">
        <v>0</v>
      </c>
      <c r="H41" s="30">
        <f>VLOOKUP(tVentas8[[#This Row],[ProductID]],tProductos[#All],5,FALSE)</f>
        <v>364.6</v>
      </c>
      <c r="I41" s="31">
        <f>(tVentas8[[#This Row],[PrecioUnitario]])*(tVentas8[[#This Row],[Quantity]])</f>
        <v>4375.2000000000007</v>
      </c>
      <c r="J41" s="31">
        <f>tVentas8[[#This Row],[ TotalPrice_SinDescuento]]*(1-tVentas8[[#This Row],[Discount]]/100)</f>
        <v>4375.2000000000007</v>
      </c>
      <c r="K41" s="17">
        <v>43158.500937500001</v>
      </c>
      <c r="L41" s="7" t="s">
        <v>3277</v>
      </c>
      <c r="M41" s="35">
        <f t="shared" si="1"/>
        <v>0</v>
      </c>
      <c r="N41" s="12" t="str">
        <f t="shared" si="0"/>
        <v/>
      </c>
    </row>
    <row r="42" spans="1:15">
      <c r="A42" s="13">
        <v>10040</v>
      </c>
      <c r="B42" s="13">
        <v>16</v>
      </c>
      <c r="C42" s="13">
        <v>12399</v>
      </c>
      <c r="D42" s="13">
        <v>125</v>
      </c>
      <c r="E42" s="12" t="str">
        <f>VLOOKUP(tVentas8[[#This Row],[ProductID]],tProductos[#All],3,FALSE)</f>
        <v>Nut - Chestnuts, Whole</v>
      </c>
      <c r="F42" s="13">
        <v>4</v>
      </c>
      <c r="G42" s="32">
        <v>2</v>
      </c>
      <c r="H42" s="30">
        <f>VLOOKUP(tVentas8[[#This Row],[ProductID]],tProductos[#All],5,FALSE)</f>
        <v>61.41</v>
      </c>
      <c r="I42" s="31">
        <f>(tVentas8[[#This Row],[PrecioUnitario]])*(tVentas8[[#This Row],[Quantity]])</f>
        <v>245.64</v>
      </c>
      <c r="J42" s="31">
        <f>tVentas8[[#This Row],[ TotalPrice_SinDescuento]]*(1-tVentas8[[#This Row],[Discount]]/100)</f>
        <v>240.72719999999998</v>
      </c>
      <c r="K42" s="17">
        <v>43121.174143518518</v>
      </c>
      <c r="L42" s="7" t="s">
        <v>3278</v>
      </c>
      <c r="M42" s="35">
        <f t="shared" si="1"/>
        <v>0</v>
      </c>
      <c r="N42" s="12" t="str">
        <f t="shared" si="0"/>
        <v/>
      </c>
    </row>
    <row r="43" spans="1:15" hidden="1">
      <c r="A43" s="13">
        <v>10041</v>
      </c>
      <c r="B43" s="13">
        <v>8</v>
      </c>
      <c r="C43" s="13">
        <v>62503</v>
      </c>
      <c r="D43" s="13">
        <v>275</v>
      </c>
      <c r="E43" s="12" t="str">
        <f>VLOOKUP(tVentas8[[#This Row],[ProductID]],tProductos[#All],3,FALSE)</f>
        <v>Corn Meal</v>
      </c>
      <c r="F43" s="13">
        <v>16</v>
      </c>
      <c r="G43" s="32">
        <v>0</v>
      </c>
      <c r="H43" s="30">
        <f>VLOOKUP(tVentas8[[#This Row],[ProductID]],tProductos[#All],5,FALSE)</f>
        <v>50.14</v>
      </c>
      <c r="I43" s="31">
        <f>(tVentas8[[#This Row],[PrecioUnitario]])*(tVentas8[[#This Row],[Quantity]])</f>
        <v>802.24</v>
      </c>
      <c r="J43" s="31">
        <f>tVentas8[[#This Row],[ TotalPrice_SinDescuento]]*(1-tVentas8[[#This Row],[Discount]]/100)</f>
        <v>802.24</v>
      </c>
      <c r="K43" s="17">
        <v>43167.861886574072</v>
      </c>
      <c r="L43" s="7" t="s">
        <v>3279</v>
      </c>
      <c r="M43" s="35">
        <f t="shared" si="1"/>
        <v>0</v>
      </c>
      <c r="N43" s="12" t="str">
        <f t="shared" si="0"/>
        <v/>
      </c>
    </row>
    <row r="44" spans="1:15" hidden="1">
      <c r="A44" s="13">
        <v>10042</v>
      </c>
      <c r="B44" s="13">
        <v>9</v>
      </c>
      <c r="C44" s="13">
        <v>12665</v>
      </c>
      <c r="D44" s="13">
        <v>353</v>
      </c>
      <c r="E44" s="12" t="str">
        <f>VLOOKUP(tVentas8[[#This Row],[ProductID]],tProductos[#All],3,FALSE)</f>
        <v>Milk Powder</v>
      </c>
      <c r="F44" s="13">
        <v>4</v>
      </c>
      <c r="G44" s="32">
        <v>0</v>
      </c>
      <c r="H44" s="30">
        <f>VLOOKUP(tVentas8[[#This Row],[ProductID]],tProductos[#All],5,FALSE)</f>
        <v>181.19</v>
      </c>
      <c r="I44" s="31">
        <f>(tVentas8[[#This Row],[PrecioUnitario]])*(tVentas8[[#This Row],[Quantity]])</f>
        <v>724.76</v>
      </c>
      <c r="J44" s="31">
        <f>tVentas8[[#This Row],[ TotalPrice_SinDescuento]]*(1-tVentas8[[#This Row],[Discount]]/100)</f>
        <v>724.76</v>
      </c>
      <c r="K44" s="17">
        <v>43155.818344907406</v>
      </c>
      <c r="L44" s="7" t="s">
        <v>3280</v>
      </c>
      <c r="M44" s="35">
        <f t="shared" si="1"/>
        <v>0</v>
      </c>
      <c r="N44" s="12" t="str">
        <f t="shared" si="0"/>
        <v/>
      </c>
    </row>
    <row r="45" spans="1:15" hidden="1">
      <c r="A45" s="13">
        <v>10043</v>
      </c>
      <c r="B45" s="13">
        <v>14</v>
      </c>
      <c r="C45" s="13">
        <v>51274</v>
      </c>
      <c r="D45" s="13">
        <v>406</v>
      </c>
      <c r="E45" s="12" t="str">
        <f>VLOOKUP(tVentas8[[#This Row],[ProductID]],tProductos[#All],3,FALSE)</f>
        <v>Shrimp - Baby, Warm Water</v>
      </c>
      <c r="F45" s="13">
        <v>13</v>
      </c>
      <c r="G45" s="32">
        <v>0</v>
      </c>
      <c r="H45" s="30">
        <f>VLOOKUP(tVentas8[[#This Row],[ProductID]],tProductos[#All],5,FALSE)</f>
        <v>897.99</v>
      </c>
      <c r="I45" s="31">
        <f>(tVentas8[[#This Row],[PrecioUnitario]])*(tVentas8[[#This Row],[Quantity]])</f>
        <v>11673.87</v>
      </c>
      <c r="J45" s="31">
        <f>tVentas8[[#This Row],[ TotalPrice_SinDescuento]]*(1-tVentas8[[#This Row],[Discount]]/100)</f>
        <v>11673.87</v>
      </c>
      <c r="K45" s="17">
        <v>43145.609247685185</v>
      </c>
      <c r="L45" s="7" t="s">
        <v>3281</v>
      </c>
      <c r="M45" s="35">
        <f t="shared" si="1"/>
        <v>0</v>
      </c>
      <c r="N45" s="12" t="str">
        <f t="shared" si="0"/>
        <v/>
      </c>
    </row>
    <row r="46" spans="1:15" hidden="1">
      <c r="A46" s="13">
        <v>10044</v>
      </c>
      <c r="B46" s="13">
        <v>4</v>
      </c>
      <c r="C46" s="13">
        <v>58898</v>
      </c>
      <c r="D46" s="13">
        <v>354</v>
      </c>
      <c r="E46" s="12" t="str">
        <f>VLOOKUP(tVentas8[[#This Row],[ProductID]],tProductos[#All],3,FALSE)</f>
        <v>Crackers Cheez It</v>
      </c>
      <c r="F46" s="13">
        <v>15</v>
      </c>
      <c r="G46" s="32">
        <v>0</v>
      </c>
      <c r="H46" s="30">
        <f>VLOOKUP(tVentas8[[#This Row],[ProductID]],tProductos[#All],5,FALSE)</f>
        <v>66.97</v>
      </c>
      <c r="I46" s="31">
        <f>(tVentas8[[#This Row],[PrecioUnitario]])*(tVentas8[[#This Row],[Quantity]])</f>
        <v>1004.55</v>
      </c>
      <c r="J46" s="31">
        <f>tVentas8[[#This Row],[ TotalPrice_SinDescuento]]*(1-tVentas8[[#This Row],[Discount]]/100)</f>
        <v>1004.55</v>
      </c>
      <c r="K46" s="17">
        <v>43107.872627314813</v>
      </c>
      <c r="L46" s="7" t="s">
        <v>3282</v>
      </c>
      <c r="M46" s="35">
        <f t="shared" si="1"/>
        <v>0</v>
      </c>
      <c r="N46" s="12" t="str">
        <f t="shared" si="0"/>
        <v/>
      </c>
    </row>
    <row r="47" spans="1:15" hidden="1">
      <c r="A47" s="13">
        <v>10045</v>
      </c>
      <c r="B47" s="13">
        <v>14</v>
      </c>
      <c r="C47" s="13">
        <v>44422</v>
      </c>
      <c r="D47" s="13">
        <v>116</v>
      </c>
      <c r="E47" s="12" t="str">
        <f>VLOOKUP(tVentas8[[#This Row],[ProductID]],tProductos[#All],3,FALSE)</f>
        <v>Steam Pan - Half Size Deep</v>
      </c>
      <c r="F47" s="13">
        <v>12</v>
      </c>
      <c r="G47" s="32">
        <v>0</v>
      </c>
      <c r="H47" s="30">
        <f>VLOOKUP(tVentas8[[#This Row],[ProductID]],tProductos[#All],5,FALSE)</f>
        <v>5.73</v>
      </c>
      <c r="I47" s="31">
        <f>(tVentas8[[#This Row],[PrecioUnitario]])*(tVentas8[[#This Row],[Quantity]])</f>
        <v>68.760000000000005</v>
      </c>
      <c r="J47" s="31">
        <f>tVentas8[[#This Row],[ TotalPrice_SinDescuento]]*(1-tVentas8[[#This Row],[Discount]]/100)</f>
        <v>68.760000000000005</v>
      </c>
      <c r="K47" s="17">
        <v>43223.374097222222</v>
      </c>
      <c r="L47" s="7" t="s">
        <v>3283</v>
      </c>
      <c r="M47" s="35">
        <f t="shared" si="1"/>
        <v>0</v>
      </c>
      <c r="N47" s="12" t="str">
        <f t="shared" si="0"/>
        <v/>
      </c>
    </row>
    <row r="48" spans="1:15" hidden="1">
      <c r="A48" s="13">
        <v>10046</v>
      </c>
      <c r="B48" s="13">
        <v>3</v>
      </c>
      <c r="C48" s="13">
        <v>60600</v>
      </c>
      <c r="D48" s="13">
        <v>397</v>
      </c>
      <c r="E48" s="12" t="str">
        <f>VLOOKUP(tVentas8[[#This Row],[ProductID]],tProductos[#All],3,FALSE)</f>
        <v>Juice - Happy Planet</v>
      </c>
      <c r="F48" s="13">
        <v>16</v>
      </c>
      <c r="G48" s="32">
        <v>0</v>
      </c>
      <c r="H48" s="30">
        <f>VLOOKUP(tVentas8[[#This Row],[ProductID]],tProductos[#All],5,FALSE)</f>
        <v>208.16</v>
      </c>
      <c r="I48" s="31">
        <f>(tVentas8[[#This Row],[PrecioUnitario]])*(tVentas8[[#This Row],[Quantity]])</f>
        <v>3330.56</v>
      </c>
      <c r="J48" s="31">
        <f>tVentas8[[#This Row],[ TotalPrice_SinDescuento]]*(1-tVentas8[[#This Row],[Discount]]/100)</f>
        <v>3330.56</v>
      </c>
      <c r="K48" s="13">
        <v>0</v>
      </c>
      <c r="L48" s="7" t="s">
        <v>3284</v>
      </c>
      <c r="M48" s="35">
        <f t="shared" si="1"/>
        <v>0</v>
      </c>
      <c r="N48" s="12" t="str">
        <f t="shared" si="0"/>
        <v/>
      </c>
      <c r="O48" s="34"/>
    </row>
    <row r="49" spans="1:15" hidden="1">
      <c r="A49" s="13">
        <v>10047</v>
      </c>
      <c r="B49" s="13">
        <v>14</v>
      </c>
      <c r="C49" s="13">
        <v>47487</v>
      </c>
      <c r="D49" s="13">
        <v>133</v>
      </c>
      <c r="E49" s="12" t="str">
        <f>VLOOKUP(tVentas8[[#This Row],[ProductID]],tProductos[#All],3,FALSE)</f>
        <v>Beef - Top Sirloin - Aaa</v>
      </c>
      <c r="F49" s="13">
        <v>13</v>
      </c>
      <c r="G49" s="32">
        <v>0</v>
      </c>
      <c r="H49" s="30">
        <f>VLOOKUP(tVentas8[[#This Row],[ProductID]],tProductos[#All],5,FALSE)</f>
        <v>29.32</v>
      </c>
      <c r="I49" s="31">
        <f>(tVentas8[[#This Row],[PrecioUnitario]])*(tVentas8[[#This Row],[Quantity]])</f>
        <v>381.16</v>
      </c>
      <c r="J49" s="31">
        <f>tVentas8[[#This Row],[ TotalPrice_SinDescuento]]*(1-tVentas8[[#This Row],[Discount]]/100)</f>
        <v>381.16</v>
      </c>
      <c r="K49" s="17">
        <v>43130.482256944444</v>
      </c>
      <c r="L49" s="7" t="s">
        <v>3285</v>
      </c>
      <c r="M49" s="35">
        <f t="shared" si="1"/>
        <v>0</v>
      </c>
      <c r="N49" s="12" t="str">
        <f t="shared" si="0"/>
        <v/>
      </c>
    </row>
    <row r="50" spans="1:15" hidden="1">
      <c r="A50" s="13">
        <v>10048</v>
      </c>
      <c r="B50" s="13">
        <v>6</v>
      </c>
      <c r="C50" s="13">
        <v>7571</v>
      </c>
      <c r="D50" s="13">
        <v>144</v>
      </c>
      <c r="E50" s="12" t="str">
        <f>VLOOKUP(tVentas8[[#This Row],[ProductID]],tProductos[#All],3,FALSE)</f>
        <v>Placemat - Scallop, White</v>
      </c>
      <c r="F50" s="13">
        <v>2</v>
      </c>
      <c r="G50" s="32">
        <v>0</v>
      </c>
      <c r="H50" s="30">
        <f>VLOOKUP(tVentas8[[#This Row],[ProductID]],tProductos[#All],5,FALSE)</f>
        <v>957.86</v>
      </c>
      <c r="I50" s="31">
        <f>(tVentas8[[#This Row],[PrecioUnitario]])*(tVentas8[[#This Row],[Quantity]])</f>
        <v>1915.72</v>
      </c>
      <c r="J50" s="31">
        <f>tVentas8[[#This Row],[ TotalPrice_SinDescuento]]*(1-tVentas8[[#This Row],[Discount]]/100)</f>
        <v>1915.72</v>
      </c>
      <c r="K50" s="17">
        <v>43146.606307870374</v>
      </c>
      <c r="L50" s="7" t="s">
        <v>3286</v>
      </c>
      <c r="M50" s="35">
        <f t="shared" si="1"/>
        <v>0</v>
      </c>
      <c r="N50" s="12" t="str">
        <f t="shared" si="0"/>
        <v/>
      </c>
    </row>
    <row r="51" spans="1:15" hidden="1">
      <c r="A51" s="13">
        <v>10049</v>
      </c>
      <c r="B51" s="13">
        <v>8</v>
      </c>
      <c r="C51" s="13">
        <v>19788</v>
      </c>
      <c r="D51" s="13">
        <v>240</v>
      </c>
      <c r="E51" s="12" t="str">
        <f>VLOOKUP(tVentas8[[#This Row],[ProductID]],tProductos[#All],3,FALSE)</f>
        <v>Wine - Chablis 2003 Champs</v>
      </c>
      <c r="F51" s="13">
        <v>6</v>
      </c>
      <c r="G51" s="32">
        <v>0</v>
      </c>
      <c r="H51" s="30">
        <f>VLOOKUP(tVentas8[[#This Row],[ProductID]],tProductos[#All],5,FALSE)</f>
        <v>708.59</v>
      </c>
      <c r="I51" s="31">
        <f>(tVentas8[[#This Row],[PrecioUnitario]])*(tVentas8[[#This Row],[Quantity]])</f>
        <v>4251.54</v>
      </c>
      <c r="J51" s="31">
        <f>tVentas8[[#This Row],[ TotalPrice_SinDescuento]]*(1-tVentas8[[#This Row],[Discount]]/100)</f>
        <v>4251.54</v>
      </c>
      <c r="K51" s="17">
        <v>43122.851747685185</v>
      </c>
      <c r="L51" s="7" t="s">
        <v>3287</v>
      </c>
      <c r="M51" s="35">
        <f t="shared" si="1"/>
        <v>0</v>
      </c>
      <c r="N51" s="12" t="str">
        <f t="shared" si="0"/>
        <v/>
      </c>
    </row>
    <row r="52" spans="1:15" hidden="1">
      <c r="A52" s="13">
        <v>10050</v>
      </c>
      <c r="B52" s="13">
        <v>19</v>
      </c>
      <c r="C52" s="13">
        <v>31648</v>
      </c>
      <c r="D52" s="13">
        <v>46</v>
      </c>
      <c r="E52" s="12" t="str">
        <f>VLOOKUP(tVentas8[[#This Row],[ProductID]],tProductos[#All],3,FALSE)</f>
        <v>Lambcasing</v>
      </c>
      <c r="F52" s="13">
        <v>9</v>
      </c>
      <c r="G52" s="32">
        <v>0</v>
      </c>
      <c r="H52" s="30">
        <f>VLOOKUP(tVentas8[[#This Row],[ProductID]],tProductos[#All],5,FALSE)</f>
        <v>867.91</v>
      </c>
      <c r="I52" s="31">
        <f>(tVentas8[[#This Row],[PrecioUnitario]])*(tVentas8[[#This Row],[Quantity]])</f>
        <v>7811.19</v>
      </c>
      <c r="J52" s="31">
        <f>tVentas8[[#This Row],[ TotalPrice_SinDescuento]]*(1-tVentas8[[#This Row],[Discount]]/100)</f>
        <v>7811.19</v>
      </c>
      <c r="K52" s="13">
        <v>0</v>
      </c>
      <c r="L52" s="7" t="s">
        <v>3288</v>
      </c>
      <c r="M52" s="35">
        <f t="shared" si="1"/>
        <v>0</v>
      </c>
      <c r="N52" s="12" t="str">
        <f t="shared" si="0"/>
        <v/>
      </c>
    </row>
    <row r="53" spans="1:15" hidden="1">
      <c r="A53" s="13">
        <v>10051</v>
      </c>
      <c r="B53" s="13">
        <v>7</v>
      </c>
      <c r="C53" s="13">
        <v>43906</v>
      </c>
      <c r="D53" s="13">
        <v>309</v>
      </c>
      <c r="E53" s="12" t="str">
        <f>VLOOKUP(tVentas8[[#This Row],[ProductID]],tProductos[#All],3,FALSE)</f>
        <v>Muffin Batt - Choc Chk</v>
      </c>
      <c r="F53" s="13">
        <v>12</v>
      </c>
      <c r="G53" s="32">
        <v>0</v>
      </c>
      <c r="H53" s="30">
        <f>VLOOKUP(tVentas8[[#This Row],[ProductID]],tProductos[#All],5,FALSE)</f>
        <v>276.33999999999997</v>
      </c>
      <c r="I53" s="31">
        <f>(tVentas8[[#This Row],[PrecioUnitario]])*(tVentas8[[#This Row],[Quantity]])</f>
        <v>3316.08</v>
      </c>
      <c r="J53" s="31">
        <f>tVentas8[[#This Row],[ TotalPrice_SinDescuento]]*(1-tVentas8[[#This Row],[Discount]]/100)</f>
        <v>3316.08</v>
      </c>
      <c r="K53" s="17">
        <v>43169.881145833337</v>
      </c>
      <c r="L53" s="7" t="s">
        <v>3289</v>
      </c>
      <c r="M53" s="35">
        <f t="shared" si="1"/>
        <v>0</v>
      </c>
      <c r="N53" s="12" t="str">
        <f t="shared" si="0"/>
        <v/>
      </c>
    </row>
    <row r="54" spans="1:15">
      <c r="A54" s="13">
        <v>10052</v>
      </c>
      <c r="B54" s="13">
        <v>9</v>
      </c>
      <c r="C54" s="13">
        <v>91943</v>
      </c>
      <c r="D54" s="13">
        <v>345</v>
      </c>
      <c r="E54" s="12" t="str">
        <f>VLOOKUP(tVentas8[[#This Row],[ProductID]],tProductos[#All],3,FALSE)</f>
        <v>Bread - Calabrese Baguette</v>
      </c>
      <c r="F54" s="13">
        <v>24</v>
      </c>
      <c r="G54" s="32">
        <v>2</v>
      </c>
      <c r="H54" s="30">
        <f>VLOOKUP(tVentas8[[#This Row],[ProductID]],tProductos[#All],5,FALSE)</f>
        <v>985.97</v>
      </c>
      <c r="I54" s="31">
        <f>(tVentas8[[#This Row],[PrecioUnitario]])*(tVentas8[[#This Row],[Quantity]])</f>
        <v>23663.279999999999</v>
      </c>
      <c r="J54" s="31">
        <f>tVentas8[[#This Row],[ TotalPrice_SinDescuento]]*(1-tVentas8[[#This Row],[Discount]]/100)</f>
        <v>23190.0144</v>
      </c>
      <c r="K54" s="17">
        <v>43129.806979166664</v>
      </c>
      <c r="L54" s="7" t="s">
        <v>3290</v>
      </c>
      <c r="M54" s="35">
        <f t="shared" si="1"/>
        <v>0</v>
      </c>
      <c r="N54" s="12" t="str">
        <f t="shared" si="0"/>
        <v/>
      </c>
    </row>
    <row r="55" spans="1:15" hidden="1">
      <c r="A55" s="13">
        <v>10053</v>
      </c>
      <c r="B55" s="13">
        <v>17</v>
      </c>
      <c r="C55" s="13">
        <v>91590</v>
      </c>
      <c r="D55" s="13">
        <v>342</v>
      </c>
      <c r="E55" s="12" t="str">
        <f>VLOOKUP(tVentas8[[#This Row],[ProductID]],tProductos[#All],3,FALSE)</f>
        <v>Mangoes</v>
      </c>
      <c r="F55" s="13">
        <v>24</v>
      </c>
      <c r="G55" s="32">
        <v>0</v>
      </c>
      <c r="H55" s="30">
        <f>VLOOKUP(tVentas8[[#This Row],[ProductID]],tProductos[#All],5,FALSE)</f>
        <v>695.88</v>
      </c>
      <c r="I55" s="31">
        <f>(tVentas8[[#This Row],[PrecioUnitario]])*(tVentas8[[#This Row],[Quantity]])</f>
        <v>16701.12</v>
      </c>
      <c r="J55" s="31">
        <f>tVentas8[[#This Row],[ TotalPrice_SinDescuento]]*(1-tVentas8[[#This Row],[Discount]]/100)</f>
        <v>16701.12</v>
      </c>
      <c r="K55" s="17">
        <v>43176.126770833333</v>
      </c>
      <c r="L55" s="7" t="s">
        <v>3291</v>
      </c>
      <c r="M55" s="35">
        <f t="shared" si="1"/>
        <v>0</v>
      </c>
      <c r="N55" s="12" t="str">
        <f t="shared" si="0"/>
        <v/>
      </c>
    </row>
    <row r="56" spans="1:15" hidden="1">
      <c r="A56" s="13">
        <v>10054</v>
      </c>
      <c r="B56" s="13">
        <v>4</v>
      </c>
      <c r="C56" s="13">
        <v>65202</v>
      </c>
      <c r="D56" s="13">
        <v>432</v>
      </c>
      <c r="E56" s="12" t="str">
        <f>VLOOKUP(tVentas8[[#This Row],[ProductID]],tProductos[#All],3,FALSE)</f>
        <v>Beer - Original Organic Lager</v>
      </c>
      <c r="F56" s="13">
        <v>17</v>
      </c>
      <c r="G56" s="32">
        <v>1</v>
      </c>
      <c r="H56" s="30">
        <f>VLOOKUP(tVentas8[[#This Row],[ProductID]],tProductos[#All],5,FALSE)</f>
        <v>327.14999999999998</v>
      </c>
      <c r="I56" s="31">
        <f>(tVentas8[[#This Row],[PrecioUnitario]])*(tVentas8[[#This Row],[Quantity]])</f>
        <v>5561.5499999999993</v>
      </c>
      <c r="J56" s="31">
        <f>tVentas8[[#This Row],[ TotalPrice_SinDescuento]]*(1-tVentas8[[#This Row],[Discount]]/100)</f>
        <v>5505.9344999999994</v>
      </c>
      <c r="K56" s="17">
        <v>43226.223634259259</v>
      </c>
      <c r="L56" s="7" t="s">
        <v>3292</v>
      </c>
      <c r="M56" s="35">
        <f t="shared" si="1"/>
        <v>0</v>
      </c>
      <c r="N56" s="12" t="str">
        <f t="shared" si="0"/>
        <v/>
      </c>
    </row>
    <row r="57" spans="1:15" hidden="1">
      <c r="A57" s="13">
        <v>10055</v>
      </c>
      <c r="B57" s="13">
        <v>9</v>
      </c>
      <c r="C57" s="13">
        <v>67511</v>
      </c>
      <c r="D57" s="13">
        <v>66</v>
      </c>
      <c r="E57" s="12" t="str">
        <f>VLOOKUP(tVentas8[[#This Row],[ProductID]],tProductos[#All],3,FALSE)</f>
        <v>Pie Filling - Cherry</v>
      </c>
      <c r="F57" s="13">
        <v>18</v>
      </c>
      <c r="G57" s="32">
        <v>0</v>
      </c>
      <c r="H57" s="30">
        <f>VLOOKUP(tVentas8[[#This Row],[ProductID]],tProductos[#All],5,FALSE)</f>
        <v>98.82</v>
      </c>
      <c r="I57" s="31">
        <f>(tVentas8[[#This Row],[PrecioUnitario]])*(tVentas8[[#This Row],[Quantity]])</f>
        <v>1778.7599999999998</v>
      </c>
      <c r="J57" s="31">
        <f>tVentas8[[#This Row],[ TotalPrice_SinDescuento]]*(1-tVentas8[[#This Row],[Discount]]/100)</f>
        <v>1778.7599999999998</v>
      </c>
      <c r="K57" s="17">
        <v>43174.16679398148</v>
      </c>
      <c r="L57" s="7" t="s">
        <v>3293</v>
      </c>
      <c r="M57" s="35">
        <f t="shared" si="1"/>
        <v>0</v>
      </c>
      <c r="N57" s="12" t="str">
        <f t="shared" si="0"/>
        <v/>
      </c>
    </row>
    <row r="58" spans="1:15" hidden="1">
      <c r="A58" s="13">
        <v>10056</v>
      </c>
      <c r="B58" s="13">
        <v>15</v>
      </c>
      <c r="C58" s="13">
        <v>25951</v>
      </c>
      <c r="D58" s="13">
        <v>102</v>
      </c>
      <c r="E58" s="12" t="str">
        <f>VLOOKUP(tVentas8[[#This Row],[ProductID]],tProductos[#All],3,FALSE)</f>
        <v>Rosemary - Primerba, Paste</v>
      </c>
      <c r="F58" s="13">
        <v>7</v>
      </c>
      <c r="G58" s="32">
        <v>0</v>
      </c>
      <c r="H58" s="30">
        <f>VLOOKUP(tVentas8[[#This Row],[ProductID]],tProductos[#All],5,FALSE)</f>
        <v>62.25</v>
      </c>
      <c r="I58" s="31">
        <f>(tVentas8[[#This Row],[PrecioUnitario]])*(tVentas8[[#This Row],[Quantity]])</f>
        <v>435.75</v>
      </c>
      <c r="J58" s="31">
        <f>tVentas8[[#This Row],[ TotalPrice_SinDescuento]]*(1-tVentas8[[#This Row],[Discount]]/100)</f>
        <v>435.75</v>
      </c>
      <c r="K58" s="17">
        <v>43168.394131944442</v>
      </c>
      <c r="L58" s="7" t="s">
        <v>3294</v>
      </c>
      <c r="M58" s="35">
        <f t="shared" si="1"/>
        <v>0</v>
      </c>
      <c r="N58" s="12" t="str">
        <f t="shared" si="0"/>
        <v/>
      </c>
    </row>
    <row r="59" spans="1:15" hidden="1">
      <c r="A59" s="13">
        <v>10057</v>
      </c>
      <c r="B59" s="13">
        <v>16</v>
      </c>
      <c r="C59" s="13">
        <v>58964</v>
      </c>
      <c r="D59" s="13">
        <v>222</v>
      </c>
      <c r="E59" s="12" t="str">
        <f>VLOOKUP(tVentas8[[#This Row],[ProductID]],tProductos[#All],3,FALSE)</f>
        <v>Sole - Dover, Whole, Fresh</v>
      </c>
      <c r="F59" s="13">
        <v>15</v>
      </c>
      <c r="G59" s="32">
        <v>0</v>
      </c>
      <c r="H59" s="30">
        <f>VLOOKUP(tVentas8[[#This Row],[ProductID]],tProductos[#All],5,FALSE)</f>
        <v>6.84</v>
      </c>
      <c r="I59" s="31">
        <f>(tVentas8[[#This Row],[PrecioUnitario]])*(tVentas8[[#This Row],[Quantity]])</f>
        <v>102.6</v>
      </c>
      <c r="J59" s="31">
        <f>tVentas8[[#This Row],[ TotalPrice_SinDescuento]]*(1-tVentas8[[#This Row],[Discount]]/100)</f>
        <v>102.6</v>
      </c>
      <c r="K59" s="17">
        <v>43173.466516203705</v>
      </c>
      <c r="L59" s="7" t="s">
        <v>3295</v>
      </c>
      <c r="M59" s="35">
        <f t="shared" si="1"/>
        <v>0</v>
      </c>
      <c r="N59" s="12" t="str">
        <f t="shared" si="0"/>
        <v/>
      </c>
      <c r="O59" s="33"/>
    </row>
    <row r="60" spans="1:15" hidden="1">
      <c r="A60" s="13">
        <v>10058</v>
      </c>
      <c r="B60" s="13">
        <v>16</v>
      </c>
      <c r="C60" s="13">
        <v>26971</v>
      </c>
      <c r="D60" s="13">
        <v>67</v>
      </c>
      <c r="E60" s="12" t="str">
        <f>VLOOKUP(tVentas8[[#This Row],[ProductID]],tProductos[#All],3,FALSE)</f>
        <v>Wine - Sogrape Mateus Rose</v>
      </c>
      <c r="F60" s="13">
        <v>7</v>
      </c>
      <c r="G60" s="32">
        <v>0</v>
      </c>
      <c r="H60" s="30">
        <f>VLOOKUP(tVentas8[[#This Row],[ProductID]],tProductos[#All],5,FALSE)</f>
        <v>37.799999999999997</v>
      </c>
      <c r="I60" s="31">
        <f>(tVentas8[[#This Row],[PrecioUnitario]])*(tVentas8[[#This Row],[Quantity]])</f>
        <v>264.59999999999997</v>
      </c>
      <c r="J60" s="31">
        <f>tVentas8[[#This Row],[ TotalPrice_SinDescuento]]*(1-tVentas8[[#This Row],[Discount]]/100)</f>
        <v>264.59999999999997</v>
      </c>
      <c r="K60" s="13">
        <v>0</v>
      </c>
      <c r="L60" s="7" t="s">
        <v>3296</v>
      </c>
      <c r="M60" s="35">
        <f t="shared" si="1"/>
        <v>0</v>
      </c>
      <c r="N60" s="12" t="str">
        <f t="shared" si="0"/>
        <v/>
      </c>
    </row>
    <row r="61" spans="1:15" hidden="1">
      <c r="A61" s="13">
        <v>10059</v>
      </c>
      <c r="B61" s="13">
        <v>5</v>
      </c>
      <c r="C61" s="13">
        <v>63569</v>
      </c>
      <c r="D61" s="13">
        <v>147</v>
      </c>
      <c r="E61" s="12" t="str">
        <f>VLOOKUP(tVentas8[[#This Row],[ProductID]],tProductos[#All],3,FALSE)</f>
        <v>Cheese - Mozzarella</v>
      </c>
      <c r="F61" s="13">
        <v>17</v>
      </c>
      <c r="G61" s="32">
        <v>0</v>
      </c>
      <c r="H61" s="30">
        <f>VLOOKUP(tVentas8[[#This Row],[ProductID]],tProductos[#All],5,FALSE)</f>
        <v>496.19</v>
      </c>
      <c r="I61" s="31">
        <f>(tVentas8[[#This Row],[PrecioUnitario]])*(tVentas8[[#This Row],[Quantity]])</f>
        <v>8435.23</v>
      </c>
      <c r="J61" s="31">
        <f>tVentas8[[#This Row],[ TotalPrice_SinDescuento]]*(1-tVentas8[[#This Row],[Discount]]/100)</f>
        <v>8435.23</v>
      </c>
      <c r="K61" s="17">
        <v>43133.719108796293</v>
      </c>
      <c r="L61" s="7" t="s">
        <v>3297</v>
      </c>
      <c r="M61" s="35">
        <f t="shared" si="1"/>
        <v>0</v>
      </c>
      <c r="N61" s="12" t="str">
        <f t="shared" si="0"/>
        <v/>
      </c>
    </row>
    <row r="62" spans="1:15" hidden="1">
      <c r="A62" s="13">
        <v>10060</v>
      </c>
      <c r="B62" s="13">
        <v>5</v>
      </c>
      <c r="C62" s="13">
        <v>8008</v>
      </c>
      <c r="D62" s="13">
        <v>177</v>
      </c>
      <c r="E62" s="12" t="str">
        <f>VLOOKUP(tVentas8[[#This Row],[ProductID]],tProductos[#All],3,FALSE)</f>
        <v>Coconut - Shredded, Sweet</v>
      </c>
      <c r="F62" s="13">
        <v>3</v>
      </c>
      <c r="G62" s="32">
        <v>0</v>
      </c>
      <c r="H62" s="30">
        <f>VLOOKUP(tVentas8[[#This Row],[ProductID]],tProductos[#All],5,FALSE)</f>
        <v>691.67</v>
      </c>
      <c r="I62" s="31">
        <f>(tVentas8[[#This Row],[PrecioUnitario]])*(tVentas8[[#This Row],[Quantity]])</f>
        <v>2075.0099999999998</v>
      </c>
      <c r="J62" s="31">
        <f>tVentas8[[#This Row],[ TotalPrice_SinDescuento]]*(1-tVentas8[[#This Row],[Discount]]/100)</f>
        <v>2075.0099999999998</v>
      </c>
      <c r="K62" s="17">
        <v>43139.939027777778</v>
      </c>
      <c r="L62" s="7" t="s">
        <v>3298</v>
      </c>
      <c r="M62" s="35">
        <f t="shared" si="1"/>
        <v>0</v>
      </c>
      <c r="N62" s="12" t="str">
        <f t="shared" si="0"/>
        <v/>
      </c>
    </row>
    <row r="63" spans="1:15" hidden="1">
      <c r="A63" s="13">
        <v>10061</v>
      </c>
      <c r="B63" s="13">
        <v>5</v>
      </c>
      <c r="C63" s="13">
        <v>45914</v>
      </c>
      <c r="D63" s="13">
        <v>176</v>
      </c>
      <c r="E63" s="12" t="str">
        <f>VLOOKUP(tVentas8[[#This Row],[ProductID]],tProductos[#All],3,FALSE)</f>
        <v>Smirnoff Green Apple Twist</v>
      </c>
      <c r="F63" s="13">
        <v>12</v>
      </c>
      <c r="G63" s="32">
        <v>0</v>
      </c>
      <c r="H63" s="30">
        <f>VLOOKUP(tVentas8[[#This Row],[ProductID]],tProductos[#All],5,FALSE)</f>
        <v>813.16</v>
      </c>
      <c r="I63" s="31">
        <f>(tVentas8[[#This Row],[PrecioUnitario]])*(tVentas8[[#This Row],[Quantity]])</f>
        <v>9757.92</v>
      </c>
      <c r="J63" s="31">
        <f>tVentas8[[#This Row],[ TotalPrice_SinDescuento]]*(1-tVentas8[[#This Row],[Discount]]/100)</f>
        <v>9757.92</v>
      </c>
      <c r="K63" s="17">
        <v>43169.291458333333</v>
      </c>
      <c r="L63" s="7" t="s">
        <v>3299</v>
      </c>
      <c r="M63" s="35">
        <f t="shared" si="1"/>
        <v>0</v>
      </c>
      <c r="N63" s="12" t="str">
        <f t="shared" si="0"/>
        <v/>
      </c>
    </row>
    <row r="64" spans="1:15" hidden="1">
      <c r="A64" s="13">
        <v>10062</v>
      </c>
      <c r="B64" s="13">
        <v>18</v>
      </c>
      <c r="C64" s="13">
        <v>67868</v>
      </c>
      <c r="D64" s="13">
        <v>34</v>
      </c>
      <c r="E64" s="12" t="str">
        <f>VLOOKUP(tVentas8[[#This Row],[ProductID]],tProductos[#All],3,FALSE)</f>
        <v>Mustard Prepared</v>
      </c>
      <c r="F64" s="13">
        <v>18</v>
      </c>
      <c r="G64" s="32">
        <v>1</v>
      </c>
      <c r="H64" s="30">
        <f>VLOOKUP(tVentas8[[#This Row],[ProductID]],tProductos[#All],5,FALSE)</f>
        <v>433.46</v>
      </c>
      <c r="I64" s="31">
        <f>(tVentas8[[#This Row],[PrecioUnitario]])*(tVentas8[[#This Row],[Quantity]])</f>
        <v>7802.28</v>
      </c>
      <c r="J64" s="31">
        <f>tVentas8[[#This Row],[ TotalPrice_SinDescuento]]*(1-tVentas8[[#This Row],[Discount]]/100)</f>
        <v>7724.2572</v>
      </c>
      <c r="K64" s="17">
        <v>43191.659039351849</v>
      </c>
      <c r="L64" s="7" t="s">
        <v>3300</v>
      </c>
      <c r="M64" s="35">
        <f t="shared" si="1"/>
        <v>0</v>
      </c>
      <c r="N64" s="12" t="str">
        <f t="shared" si="0"/>
        <v/>
      </c>
    </row>
    <row r="65" spans="1:14" hidden="1">
      <c r="A65" s="13">
        <v>10063</v>
      </c>
      <c r="B65" s="13">
        <v>4</v>
      </c>
      <c r="C65" s="13">
        <v>56726</v>
      </c>
      <c r="D65" s="13">
        <v>310</v>
      </c>
      <c r="E65" s="12" t="str">
        <f>VLOOKUP(tVentas8[[#This Row],[ProductID]],tProductos[#All],3,FALSE)</f>
        <v>Coffee - Dark Roast</v>
      </c>
      <c r="F65" s="13">
        <v>15</v>
      </c>
      <c r="G65" s="32">
        <v>0</v>
      </c>
      <c r="H65" s="30">
        <f>VLOOKUP(tVentas8[[#This Row],[ProductID]],tProductos[#All],5,FALSE)</f>
        <v>79.97</v>
      </c>
      <c r="I65" s="31">
        <f>(tVentas8[[#This Row],[PrecioUnitario]])*(tVentas8[[#This Row],[Quantity]])</f>
        <v>1199.55</v>
      </c>
      <c r="J65" s="31">
        <f>tVentas8[[#This Row],[ TotalPrice_SinDescuento]]*(1-tVentas8[[#This Row],[Discount]]/100)</f>
        <v>1199.55</v>
      </c>
      <c r="K65" s="17">
        <v>43165.887164351851</v>
      </c>
      <c r="L65" s="7" t="s">
        <v>3301</v>
      </c>
      <c r="M65" s="35">
        <f t="shared" si="1"/>
        <v>0</v>
      </c>
      <c r="N65" s="12" t="str">
        <f t="shared" si="0"/>
        <v/>
      </c>
    </row>
    <row r="66" spans="1:14" hidden="1">
      <c r="A66" s="13">
        <v>10064</v>
      </c>
      <c r="B66" s="13">
        <v>7</v>
      </c>
      <c r="C66" s="13">
        <v>33759</v>
      </c>
      <c r="D66" s="13">
        <v>185</v>
      </c>
      <c r="E66" s="12" t="str">
        <f>VLOOKUP(tVentas8[[#This Row],[ProductID]],tProductos[#All],3,FALSE)</f>
        <v>Foam Dinner Plate</v>
      </c>
      <c r="F66" s="13">
        <v>9</v>
      </c>
      <c r="G66" s="32">
        <v>0</v>
      </c>
      <c r="H66" s="30">
        <f>VLOOKUP(tVentas8[[#This Row],[ProductID]],tProductos[#All],5,FALSE)</f>
        <v>484.19</v>
      </c>
      <c r="I66" s="31">
        <f>(tVentas8[[#This Row],[PrecioUnitario]])*(tVentas8[[#This Row],[Quantity]])</f>
        <v>4357.71</v>
      </c>
      <c r="J66" s="31">
        <f>tVentas8[[#This Row],[ TotalPrice_SinDescuento]]*(1-tVentas8[[#This Row],[Discount]]/100)</f>
        <v>4357.71</v>
      </c>
      <c r="K66" s="17">
        <v>43158.251631944448</v>
      </c>
      <c r="L66" s="7" t="s">
        <v>3302</v>
      </c>
      <c r="M66" s="35">
        <f t="shared" si="1"/>
        <v>0</v>
      </c>
      <c r="N66" s="12" t="str">
        <f t="shared" ref="N66:N129" si="2">IF($M66&gt;0.4,"ELIMINAR","")</f>
        <v/>
      </c>
    </row>
    <row r="67" spans="1:14" hidden="1">
      <c r="A67" s="13">
        <v>10065</v>
      </c>
      <c r="B67" s="13">
        <v>16</v>
      </c>
      <c r="C67" s="13">
        <v>8808</v>
      </c>
      <c r="D67" s="13">
        <v>96</v>
      </c>
      <c r="E67" s="12" t="str">
        <f>VLOOKUP(tVentas8[[#This Row],[ProductID]],tProductos[#All],3,FALSE)</f>
        <v>Cheese - Bocconcini</v>
      </c>
      <c r="F67" s="13">
        <v>3</v>
      </c>
      <c r="G67" s="32">
        <v>0</v>
      </c>
      <c r="H67" s="30">
        <f>VLOOKUP(tVentas8[[#This Row],[ProductID]],tProductos[#All],5,FALSE)</f>
        <v>621.99</v>
      </c>
      <c r="I67" s="31">
        <f>(tVentas8[[#This Row],[PrecioUnitario]])*(tVentas8[[#This Row],[Quantity]])</f>
        <v>1865.97</v>
      </c>
      <c r="J67" s="31">
        <f>tVentas8[[#This Row],[ TotalPrice_SinDescuento]]*(1-tVentas8[[#This Row],[Discount]]/100)</f>
        <v>1865.97</v>
      </c>
      <c r="K67" s="17">
        <v>43210.863668981481</v>
      </c>
      <c r="L67" s="7" t="s">
        <v>3303</v>
      </c>
      <c r="M67" s="35">
        <f t="shared" si="1"/>
        <v>0</v>
      </c>
      <c r="N67" s="12" t="str">
        <f t="shared" si="2"/>
        <v/>
      </c>
    </row>
    <row r="68" spans="1:14" hidden="1">
      <c r="A68" s="13">
        <v>10066</v>
      </c>
      <c r="B68" s="13">
        <v>15</v>
      </c>
      <c r="C68" s="13">
        <v>76722</v>
      </c>
      <c r="D68" s="13">
        <v>236</v>
      </c>
      <c r="E68" s="12" t="str">
        <f>VLOOKUP(tVentas8[[#This Row],[ProductID]],tProductos[#All],3,FALSE)</f>
        <v>Tomato - Tricolor Cherry</v>
      </c>
      <c r="F68" s="13">
        <v>20</v>
      </c>
      <c r="G68" s="32">
        <v>0</v>
      </c>
      <c r="H68" s="30">
        <f>VLOOKUP(tVentas8[[#This Row],[ProductID]],tProductos[#All],5,FALSE)</f>
        <v>85.69</v>
      </c>
      <c r="I68" s="31">
        <f>(tVentas8[[#This Row],[PrecioUnitario]])*(tVentas8[[#This Row],[Quantity]])</f>
        <v>1713.8</v>
      </c>
      <c r="J68" s="31">
        <f>tVentas8[[#This Row],[ TotalPrice_SinDescuento]]*(1-tVentas8[[#This Row],[Discount]]/100)</f>
        <v>1713.8</v>
      </c>
      <c r="K68" s="17">
        <v>43169.77957175926</v>
      </c>
      <c r="L68" s="7" t="s">
        <v>3304</v>
      </c>
      <c r="M68" s="35">
        <f t="shared" ref="M68:M131" si="3">COUNTBLANK(A68:L68) /COUNTA(A68:L68)</f>
        <v>0</v>
      </c>
      <c r="N68" s="12" t="str">
        <f t="shared" si="2"/>
        <v/>
      </c>
    </row>
    <row r="69" spans="1:14" hidden="1">
      <c r="A69" s="13">
        <v>10067</v>
      </c>
      <c r="B69" s="13">
        <v>20</v>
      </c>
      <c r="C69" s="13">
        <v>60501</v>
      </c>
      <c r="D69" s="13">
        <v>347</v>
      </c>
      <c r="E69" s="12" t="str">
        <f>VLOOKUP(tVentas8[[#This Row],[ProductID]],tProductos[#All],3,FALSE)</f>
        <v>Pail For Lid 1537</v>
      </c>
      <c r="F69" s="13">
        <v>16</v>
      </c>
      <c r="G69" s="32">
        <v>0</v>
      </c>
      <c r="H69" s="30">
        <f>VLOOKUP(tVentas8[[#This Row],[ProductID]],tProductos[#All],5,FALSE)</f>
        <v>946.25</v>
      </c>
      <c r="I69" s="31">
        <f>(tVentas8[[#This Row],[PrecioUnitario]])*(tVentas8[[#This Row],[Quantity]])</f>
        <v>15140</v>
      </c>
      <c r="J69" s="31">
        <f>tVentas8[[#This Row],[ TotalPrice_SinDescuento]]*(1-tVentas8[[#This Row],[Discount]]/100)</f>
        <v>15140</v>
      </c>
      <c r="K69" s="17">
        <v>43148.018680555557</v>
      </c>
      <c r="L69" s="7" t="s">
        <v>3305</v>
      </c>
      <c r="M69" s="35">
        <f t="shared" si="3"/>
        <v>0</v>
      </c>
      <c r="N69" s="12" t="str">
        <f t="shared" si="2"/>
        <v/>
      </c>
    </row>
    <row r="70" spans="1:14" hidden="1">
      <c r="A70" s="13">
        <v>10068</v>
      </c>
      <c r="B70" s="13">
        <v>12</v>
      </c>
      <c r="C70" s="13">
        <v>57558</v>
      </c>
      <c r="D70" s="13">
        <v>313</v>
      </c>
      <c r="E70" s="12" t="str">
        <f>VLOOKUP(tVentas8[[#This Row],[ProductID]],tProductos[#All],3,FALSE)</f>
        <v>Veal - Slab Bacon</v>
      </c>
      <c r="F70" s="13">
        <v>15</v>
      </c>
      <c r="G70" s="32">
        <v>0</v>
      </c>
      <c r="H70" s="30">
        <f>VLOOKUP(tVentas8[[#This Row],[ProductID]],tProductos[#All],5,FALSE)</f>
        <v>399.11</v>
      </c>
      <c r="I70" s="31">
        <f>(tVentas8[[#This Row],[PrecioUnitario]])*(tVentas8[[#This Row],[Quantity]])</f>
        <v>5986.6500000000005</v>
      </c>
      <c r="J70" s="31">
        <f>tVentas8[[#This Row],[ TotalPrice_SinDescuento]]*(1-tVentas8[[#This Row],[Discount]]/100)</f>
        <v>5986.6500000000005</v>
      </c>
      <c r="K70" s="17">
        <v>43114.461863425924</v>
      </c>
      <c r="L70" s="7" t="s">
        <v>3306</v>
      </c>
      <c r="M70" s="35">
        <f t="shared" si="3"/>
        <v>0</v>
      </c>
      <c r="N70" s="12" t="str">
        <f t="shared" si="2"/>
        <v/>
      </c>
    </row>
    <row r="71" spans="1:14" hidden="1">
      <c r="A71" s="13">
        <v>10069</v>
      </c>
      <c r="B71" s="13">
        <v>14</v>
      </c>
      <c r="C71" s="13">
        <v>18773</v>
      </c>
      <c r="D71" s="13">
        <v>273</v>
      </c>
      <c r="E71" s="12" t="str">
        <f>VLOOKUP(tVentas8[[#This Row],[ProductID]],tProductos[#All],3,FALSE)</f>
        <v>Bandage - Flexible Neon</v>
      </c>
      <c r="F71" s="13">
        <v>5</v>
      </c>
      <c r="G71" s="32">
        <v>0</v>
      </c>
      <c r="H71" s="30">
        <f>VLOOKUP(tVentas8[[#This Row],[ProductID]],tProductos[#All],5,FALSE)</f>
        <v>775.91</v>
      </c>
      <c r="I71" s="31">
        <f>(tVentas8[[#This Row],[PrecioUnitario]])*(tVentas8[[#This Row],[Quantity]])</f>
        <v>3879.5499999999997</v>
      </c>
      <c r="J71" s="31">
        <f>tVentas8[[#This Row],[ TotalPrice_SinDescuento]]*(1-tVentas8[[#This Row],[Discount]]/100)</f>
        <v>3879.5499999999997</v>
      </c>
      <c r="K71" s="17">
        <v>43183.444907407407</v>
      </c>
      <c r="L71" s="7" t="s">
        <v>3307</v>
      </c>
      <c r="M71" s="35">
        <f t="shared" si="3"/>
        <v>0</v>
      </c>
      <c r="N71" s="12" t="str">
        <f t="shared" si="2"/>
        <v/>
      </c>
    </row>
    <row r="72" spans="1:14" hidden="1">
      <c r="A72" s="13">
        <v>10070</v>
      </c>
      <c r="B72" s="13">
        <v>15</v>
      </c>
      <c r="C72" s="13">
        <v>74673</v>
      </c>
      <c r="D72" s="13">
        <v>200</v>
      </c>
      <c r="E72" s="12" t="str">
        <f>VLOOKUP(tVentas8[[#This Row],[ProductID]],tProductos[#All],3,FALSE)</f>
        <v>Garlic - Peeled</v>
      </c>
      <c r="F72" s="13">
        <v>19</v>
      </c>
      <c r="G72" s="32">
        <v>0</v>
      </c>
      <c r="H72" s="30">
        <f>VLOOKUP(tVentas8[[#This Row],[ProductID]],tProductos[#All],5,FALSE)</f>
        <v>111.29</v>
      </c>
      <c r="I72" s="31">
        <f>(tVentas8[[#This Row],[PrecioUnitario]])*(tVentas8[[#This Row],[Quantity]])</f>
        <v>2114.5100000000002</v>
      </c>
      <c r="J72" s="31">
        <f>tVentas8[[#This Row],[ TotalPrice_SinDescuento]]*(1-tVentas8[[#This Row],[Discount]]/100)</f>
        <v>2114.5100000000002</v>
      </c>
      <c r="K72" s="17">
        <v>43148.469953703701</v>
      </c>
      <c r="L72" s="7" t="s">
        <v>3308</v>
      </c>
      <c r="M72" s="35">
        <f t="shared" si="3"/>
        <v>0</v>
      </c>
      <c r="N72" s="12" t="str">
        <f t="shared" si="2"/>
        <v/>
      </c>
    </row>
    <row r="73" spans="1:14" hidden="1">
      <c r="A73" s="13">
        <v>10071</v>
      </c>
      <c r="B73" s="13">
        <v>23</v>
      </c>
      <c r="C73" s="13">
        <v>79317</v>
      </c>
      <c r="D73" s="13">
        <v>254</v>
      </c>
      <c r="E73" s="12" t="str">
        <f>VLOOKUP(tVentas8[[#This Row],[ProductID]],tProductos[#All],3,FALSE)</f>
        <v>Soup - Canadian Pea, Dry Mix</v>
      </c>
      <c r="F73" s="13">
        <v>21</v>
      </c>
      <c r="G73" s="32">
        <v>0</v>
      </c>
      <c r="H73" s="30">
        <f>VLOOKUP(tVentas8[[#This Row],[ProductID]],tProductos[#All],5,FALSE)</f>
        <v>777.8</v>
      </c>
      <c r="I73" s="31">
        <f>(tVentas8[[#This Row],[PrecioUnitario]])*(tVentas8[[#This Row],[Quantity]])</f>
        <v>16333.8</v>
      </c>
      <c r="J73" s="31">
        <f>tVentas8[[#This Row],[ TotalPrice_SinDescuento]]*(1-tVentas8[[#This Row],[Discount]]/100)</f>
        <v>16333.8</v>
      </c>
      <c r="K73" s="17">
        <v>43108.683194444442</v>
      </c>
      <c r="L73" s="7" t="s">
        <v>3309</v>
      </c>
      <c r="M73" s="35">
        <f t="shared" si="3"/>
        <v>0</v>
      </c>
      <c r="N73" s="12" t="str">
        <f t="shared" si="2"/>
        <v/>
      </c>
    </row>
    <row r="74" spans="1:14" hidden="1">
      <c r="A74" s="13">
        <v>10072</v>
      </c>
      <c r="B74" s="13">
        <v>3</v>
      </c>
      <c r="C74" s="13">
        <v>82953</v>
      </c>
      <c r="D74" s="13">
        <v>201</v>
      </c>
      <c r="E74" s="12" t="str">
        <f>VLOOKUP(tVentas8[[#This Row],[ProductID]],tProductos[#All],3,FALSE)</f>
        <v>Grenadine</v>
      </c>
      <c r="F74" s="13">
        <v>21</v>
      </c>
      <c r="G74" s="32">
        <v>1</v>
      </c>
      <c r="H74" s="30">
        <f>VLOOKUP(tVentas8[[#This Row],[ProductID]],tProductos[#All],5,FALSE)</f>
        <v>963.87</v>
      </c>
      <c r="I74" s="31">
        <f>(tVentas8[[#This Row],[PrecioUnitario]])*(tVentas8[[#This Row],[Quantity]])</f>
        <v>20241.27</v>
      </c>
      <c r="J74" s="31">
        <f>tVentas8[[#This Row],[ TotalPrice_SinDescuento]]*(1-tVentas8[[#This Row],[Discount]]/100)</f>
        <v>20038.8573</v>
      </c>
      <c r="K74" s="17">
        <v>43141.107812499999</v>
      </c>
      <c r="L74" s="7" t="s">
        <v>3310</v>
      </c>
      <c r="M74" s="35">
        <f t="shared" si="3"/>
        <v>0</v>
      </c>
      <c r="N74" s="12" t="str">
        <f t="shared" si="2"/>
        <v/>
      </c>
    </row>
    <row r="75" spans="1:14" hidden="1">
      <c r="A75" s="13">
        <v>10073</v>
      </c>
      <c r="B75" s="13">
        <v>15</v>
      </c>
      <c r="C75" s="13">
        <v>45392</v>
      </c>
      <c r="D75" s="13">
        <v>98</v>
      </c>
      <c r="E75" s="12" t="str">
        <f>VLOOKUP(tVentas8[[#This Row],[ProductID]],tProductos[#All],3,FALSE)</f>
        <v>Shrimp - 31/40</v>
      </c>
      <c r="F75" s="13">
        <v>12</v>
      </c>
      <c r="G75" s="32">
        <v>0</v>
      </c>
      <c r="H75" s="30">
        <f>VLOOKUP(tVentas8[[#This Row],[ProductID]],tProductos[#All],5,FALSE)</f>
        <v>998.75</v>
      </c>
      <c r="I75" s="31">
        <f>(tVentas8[[#This Row],[PrecioUnitario]])*(tVentas8[[#This Row],[Quantity]])</f>
        <v>11985</v>
      </c>
      <c r="J75" s="31">
        <f>tVentas8[[#This Row],[ TotalPrice_SinDescuento]]*(1-tVentas8[[#This Row],[Discount]]/100)</f>
        <v>11985</v>
      </c>
      <c r="K75" s="17">
        <v>43161.77648148148</v>
      </c>
      <c r="L75" s="7" t="s">
        <v>3311</v>
      </c>
      <c r="M75" s="35">
        <f t="shared" si="3"/>
        <v>0</v>
      </c>
      <c r="N75" s="12" t="str">
        <f t="shared" si="2"/>
        <v/>
      </c>
    </row>
    <row r="76" spans="1:14" hidden="1">
      <c r="A76" s="13">
        <v>10074</v>
      </c>
      <c r="B76" s="13">
        <v>10</v>
      </c>
      <c r="C76" s="13">
        <v>23804</v>
      </c>
      <c r="D76" s="13">
        <v>432</v>
      </c>
      <c r="E76" s="12" t="str">
        <f>VLOOKUP(tVentas8[[#This Row],[ProductID]],tProductos[#All],3,FALSE)</f>
        <v>Beer - Original Organic Lager</v>
      </c>
      <c r="F76" s="13">
        <v>7</v>
      </c>
      <c r="G76" s="32">
        <v>0</v>
      </c>
      <c r="H76" s="30">
        <f>VLOOKUP(tVentas8[[#This Row],[ProductID]],tProductos[#All],5,FALSE)</f>
        <v>327.14999999999998</v>
      </c>
      <c r="I76" s="31">
        <f>(tVentas8[[#This Row],[PrecioUnitario]])*(tVentas8[[#This Row],[Quantity]])</f>
        <v>2290.0499999999997</v>
      </c>
      <c r="J76" s="31">
        <f>tVentas8[[#This Row],[ TotalPrice_SinDescuento]]*(1-tVentas8[[#This Row],[Discount]]/100)</f>
        <v>2290.0499999999997</v>
      </c>
      <c r="K76" s="17">
        <v>43117.806493055556</v>
      </c>
      <c r="L76" s="7" t="s">
        <v>3312</v>
      </c>
      <c r="M76" s="35">
        <f t="shared" si="3"/>
        <v>0</v>
      </c>
      <c r="N76" s="12" t="str">
        <f t="shared" si="2"/>
        <v/>
      </c>
    </row>
    <row r="77" spans="1:14" hidden="1">
      <c r="A77" s="13">
        <v>10075</v>
      </c>
      <c r="B77" s="13">
        <v>19</v>
      </c>
      <c r="C77" s="13">
        <v>55838</v>
      </c>
      <c r="D77" s="13">
        <v>326</v>
      </c>
      <c r="E77" s="12" t="str">
        <f>VLOOKUP(tVentas8[[#This Row],[ProductID]],tProductos[#All],3,FALSE)</f>
        <v>Appetizer - Mushroom Tart</v>
      </c>
      <c r="F77" s="13">
        <v>15</v>
      </c>
      <c r="G77" s="32">
        <v>0</v>
      </c>
      <c r="H77" s="30">
        <f>VLOOKUP(tVentas8[[#This Row],[ProductID]],tProductos[#All],5,FALSE)</f>
        <v>38.85</v>
      </c>
      <c r="I77" s="31">
        <f>(tVentas8[[#This Row],[PrecioUnitario]])*(tVentas8[[#This Row],[Quantity]])</f>
        <v>582.75</v>
      </c>
      <c r="J77" s="31">
        <f>tVentas8[[#This Row],[ TotalPrice_SinDescuento]]*(1-tVentas8[[#This Row],[Discount]]/100)</f>
        <v>582.75</v>
      </c>
      <c r="K77" s="17">
        <v>43104.058298611111</v>
      </c>
      <c r="L77" s="7" t="s">
        <v>3313</v>
      </c>
      <c r="M77" s="35">
        <f t="shared" si="3"/>
        <v>0</v>
      </c>
      <c r="N77" s="12" t="str">
        <f t="shared" si="2"/>
        <v/>
      </c>
    </row>
    <row r="78" spans="1:14" hidden="1">
      <c r="A78" s="13">
        <v>10076</v>
      </c>
      <c r="B78" s="13">
        <v>21</v>
      </c>
      <c r="C78" s="13">
        <v>24790</v>
      </c>
      <c r="D78" s="13">
        <v>144</v>
      </c>
      <c r="E78" s="12" t="str">
        <f>VLOOKUP(tVentas8[[#This Row],[ProductID]],tProductos[#All],3,FALSE)</f>
        <v>Placemat - Scallop, White</v>
      </c>
      <c r="F78" s="13">
        <v>7</v>
      </c>
      <c r="G78" s="32">
        <v>0</v>
      </c>
      <c r="H78" s="30">
        <f>VLOOKUP(tVentas8[[#This Row],[ProductID]],tProductos[#All],5,FALSE)</f>
        <v>957.86</v>
      </c>
      <c r="I78" s="31">
        <f>(tVentas8[[#This Row],[PrecioUnitario]])*(tVentas8[[#This Row],[Quantity]])</f>
        <v>6705.02</v>
      </c>
      <c r="J78" s="31">
        <f>tVentas8[[#This Row],[ TotalPrice_SinDescuento]]*(1-tVentas8[[#This Row],[Discount]]/100)</f>
        <v>6705.02</v>
      </c>
      <c r="K78" s="17">
        <v>43142.304178240738</v>
      </c>
      <c r="L78" s="7" t="s">
        <v>3314</v>
      </c>
      <c r="M78" s="35">
        <f t="shared" si="3"/>
        <v>0</v>
      </c>
      <c r="N78" s="12" t="str">
        <f t="shared" si="2"/>
        <v/>
      </c>
    </row>
    <row r="79" spans="1:14" hidden="1">
      <c r="A79" s="13">
        <v>10077</v>
      </c>
      <c r="B79" s="13">
        <v>14</v>
      </c>
      <c r="C79" s="13">
        <v>30722</v>
      </c>
      <c r="D79" s="13">
        <v>183</v>
      </c>
      <c r="E79" s="12" t="str">
        <f>VLOOKUP(tVentas8[[#This Row],[ProductID]],tProductos[#All],3,FALSE)</f>
        <v>Spice - Peppercorn Melange</v>
      </c>
      <c r="F79" s="13">
        <v>8</v>
      </c>
      <c r="G79" s="32">
        <v>0</v>
      </c>
      <c r="H79" s="30">
        <f>VLOOKUP(tVentas8[[#This Row],[ProductID]],tProductos[#All],5,FALSE)</f>
        <v>62.15</v>
      </c>
      <c r="I79" s="31">
        <f>(tVentas8[[#This Row],[PrecioUnitario]])*(tVentas8[[#This Row],[Quantity]])</f>
        <v>497.2</v>
      </c>
      <c r="J79" s="31">
        <f>tVentas8[[#This Row],[ TotalPrice_SinDescuento]]*(1-tVentas8[[#This Row],[Discount]]/100)</f>
        <v>497.2</v>
      </c>
      <c r="K79" s="17">
        <v>43206.527928240743</v>
      </c>
      <c r="L79" s="7" t="s">
        <v>3315</v>
      </c>
      <c r="M79" s="35">
        <f t="shared" si="3"/>
        <v>0</v>
      </c>
      <c r="N79" s="12" t="str">
        <f t="shared" si="2"/>
        <v/>
      </c>
    </row>
    <row r="80" spans="1:14" hidden="1">
      <c r="A80" s="13">
        <v>10078</v>
      </c>
      <c r="B80" s="13">
        <v>22</v>
      </c>
      <c r="C80" s="13">
        <v>36072</v>
      </c>
      <c r="D80" s="13">
        <v>9</v>
      </c>
      <c r="E80" s="12" t="str">
        <f>VLOOKUP(tVentas8[[#This Row],[ProductID]],tProductos[#All],3,FALSE)</f>
        <v>Rabbit - Whole</v>
      </c>
      <c r="F80" s="13">
        <v>10</v>
      </c>
      <c r="G80" s="32">
        <v>0</v>
      </c>
      <c r="H80" s="30">
        <f>VLOOKUP(tVentas8[[#This Row],[ProductID]],tProductos[#All],5,FALSE)</f>
        <v>844.21</v>
      </c>
      <c r="I80" s="31">
        <f>(tVentas8[[#This Row],[PrecioUnitario]])*(tVentas8[[#This Row],[Quantity]])</f>
        <v>8442.1</v>
      </c>
      <c r="J80" s="31">
        <f>tVentas8[[#This Row],[ TotalPrice_SinDescuento]]*(1-tVentas8[[#This Row],[Discount]]/100)</f>
        <v>8442.1</v>
      </c>
      <c r="K80" s="17">
        <v>43172.46638888889</v>
      </c>
      <c r="L80" s="7" t="s">
        <v>3316</v>
      </c>
      <c r="M80" s="35">
        <f t="shared" si="3"/>
        <v>0</v>
      </c>
      <c r="N80" s="12" t="str">
        <f t="shared" si="2"/>
        <v/>
      </c>
    </row>
    <row r="81" spans="1:14" hidden="1">
      <c r="A81" s="13">
        <v>10079</v>
      </c>
      <c r="B81" s="13">
        <v>1</v>
      </c>
      <c r="C81" s="13">
        <v>91614</v>
      </c>
      <c r="D81" s="13">
        <v>349</v>
      </c>
      <c r="E81" s="12" t="str">
        <f>VLOOKUP(tVentas8[[#This Row],[ProductID]],tProductos[#All],3,FALSE)</f>
        <v>Puree - Mocha</v>
      </c>
      <c r="F81" s="13">
        <v>24</v>
      </c>
      <c r="G81" s="32">
        <v>0</v>
      </c>
      <c r="H81" s="30">
        <f>VLOOKUP(tVentas8[[#This Row],[ProductID]],tProductos[#All],5,FALSE)</f>
        <v>869.08</v>
      </c>
      <c r="I81" s="31">
        <f>(tVentas8[[#This Row],[PrecioUnitario]])*(tVentas8[[#This Row],[Quantity]])</f>
        <v>20857.920000000002</v>
      </c>
      <c r="J81" s="31">
        <f>tVentas8[[#This Row],[ TotalPrice_SinDescuento]]*(1-tVentas8[[#This Row],[Discount]]/100)</f>
        <v>20857.920000000002</v>
      </c>
      <c r="K81" s="17">
        <v>43229.266527777778</v>
      </c>
      <c r="L81" s="7" t="s">
        <v>3317</v>
      </c>
      <c r="M81" s="35">
        <f t="shared" si="3"/>
        <v>0</v>
      </c>
      <c r="N81" s="12" t="str">
        <f t="shared" si="2"/>
        <v/>
      </c>
    </row>
    <row r="82" spans="1:14" hidden="1">
      <c r="A82" s="13">
        <v>10080</v>
      </c>
      <c r="B82" s="13">
        <v>12</v>
      </c>
      <c r="C82" s="13">
        <v>48576</v>
      </c>
      <c r="D82" s="13">
        <v>451</v>
      </c>
      <c r="E82" s="12" t="str">
        <f>VLOOKUP(tVentas8[[#This Row],[ProductID]],tProductos[#All],3,FALSE)</f>
        <v>Soup - Campbells Tomato Ravioli</v>
      </c>
      <c r="F82" s="13">
        <v>13</v>
      </c>
      <c r="G82" s="32">
        <v>1</v>
      </c>
      <c r="H82" s="30">
        <f>VLOOKUP(tVentas8[[#This Row],[ProductID]],tProductos[#All],5,FALSE)</f>
        <v>935.38</v>
      </c>
      <c r="I82" s="31">
        <f>(tVentas8[[#This Row],[PrecioUnitario]])*(tVentas8[[#This Row],[Quantity]])</f>
        <v>12159.94</v>
      </c>
      <c r="J82" s="31">
        <f>tVentas8[[#This Row],[ TotalPrice_SinDescuento]]*(1-tVentas8[[#This Row],[Discount]]/100)</f>
        <v>12038.3406</v>
      </c>
      <c r="K82" s="17">
        <v>43200.830347222225</v>
      </c>
      <c r="L82" s="7" t="s">
        <v>3318</v>
      </c>
      <c r="M82" s="35">
        <f t="shared" si="3"/>
        <v>0</v>
      </c>
      <c r="N82" s="12" t="str">
        <f t="shared" si="2"/>
        <v/>
      </c>
    </row>
    <row r="83" spans="1:14" hidden="1">
      <c r="A83" s="13">
        <v>10081</v>
      </c>
      <c r="B83" s="13">
        <v>3</v>
      </c>
      <c r="C83" s="13">
        <v>40147</v>
      </c>
      <c r="D83" s="13">
        <v>390</v>
      </c>
      <c r="E83" s="12" t="str">
        <f>VLOOKUP(tVentas8[[#This Row],[ProductID]],tProductos[#All],3,FALSE)</f>
        <v>Seedlings - Mix, Organic</v>
      </c>
      <c r="F83" s="13">
        <v>11</v>
      </c>
      <c r="G83" s="32">
        <v>0</v>
      </c>
      <c r="H83" s="30">
        <f>VLOOKUP(tVentas8[[#This Row],[ProductID]],tProductos[#All],5,FALSE)</f>
        <v>12.95</v>
      </c>
      <c r="I83" s="31">
        <f>(tVentas8[[#This Row],[PrecioUnitario]])*(tVentas8[[#This Row],[Quantity]])</f>
        <v>142.44999999999999</v>
      </c>
      <c r="J83" s="31">
        <f>tVentas8[[#This Row],[ TotalPrice_SinDescuento]]*(1-tVentas8[[#This Row],[Discount]]/100)</f>
        <v>142.44999999999999</v>
      </c>
      <c r="K83" s="17">
        <v>43144.627175925925</v>
      </c>
      <c r="L83" s="7" t="s">
        <v>3319</v>
      </c>
      <c r="M83" s="35">
        <f t="shared" si="3"/>
        <v>0</v>
      </c>
      <c r="N83" s="12" t="str">
        <f t="shared" si="2"/>
        <v/>
      </c>
    </row>
    <row r="84" spans="1:14" hidden="1">
      <c r="A84" s="13">
        <v>10082</v>
      </c>
      <c r="B84" s="13">
        <v>4</v>
      </c>
      <c r="C84" s="13">
        <v>2557</v>
      </c>
      <c r="D84" s="13">
        <v>145</v>
      </c>
      <c r="E84" s="12" t="str">
        <f>VLOOKUP(tVentas8[[#This Row],[ProductID]],tProductos[#All],3,FALSE)</f>
        <v>Wine - Chardonnay South</v>
      </c>
      <c r="F84" s="13">
        <v>1</v>
      </c>
      <c r="G84" s="32">
        <v>0</v>
      </c>
      <c r="H84" s="30">
        <f>VLOOKUP(tVentas8[[#This Row],[ProductID]],tProductos[#All],5,FALSE)</f>
        <v>344.13</v>
      </c>
      <c r="I84" s="31">
        <f>(tVentas8[[#This Row],[PrecioUnitario]])*(tVentas8[[#This Row],[Quantity]])</f>
        <v>344.13</v>
      </c>
      <c r="J84" s="31">
        <f>tVentas8[[#This Row],[ TotalPrice_SinDescuento]]*(1-tVentas8[[#This Row],[Discount]]/100)</f>
        <v>344.13</v>
      </c>
      <c r="K84" s="17">
        <v>43197.562789351854</v>
      </c>
      <c r="L84" s="7" t="s">
        <v>3320</v>
      </c>
      <c r="M84" s="35">
        <f t="shared" si="3"/>
        <v>0</v>
      </c>
      <c r="N84" s="12" t="str">
        <f t="shared" si="2"/>
        <v/>
      </c>
    </row>
    <row r="85" spans="1:14" hidden="1">
      <c r="A85" s="13">
        <v>10083</v>
      </c>
      <c r="B85" s="13">
        <v>18</v>
      </c>
      <c r="C85" s="13">
        <v>58485</v>
      </c>
      <c r="D85" s="13">
        <v>374</v>
      </c>
      <c r="E85" s="12" t="str">
        <f>VLOOKUP(tVentas8[[#This Row],[ProductID]],tProductos[#All],3,FALSE)</f>
        <v>Jagermeister</v>
      </c>
      <c r="F85" s="13">
        <v>15</v>
      </c>
      <c r="G85" s="32">
        <v>0</v>
      </c>
      <c r="H85" s="30">
        <f>VLOOKUP(tVentas8[[#This Row],[ProductID]],tProductos[#All],5,FALSE)</f>
        <v>493.84</v>
      </c>
      <c r="I85" s="31">
        <f>(tVentas8[[#This Row],[PrecioUnitario]])*(tVentas8[[#This Row],[Quantity]])</f>
        <v>7407.5999999999995</v>
      </c>
      <c r="J85" s="31">
        <f>tVentas8[[#This Row],[ TotalPrice_SinDescuento]]*(1-tVentas8[[#This Row],[Discount]]/100)</f>
        <v>7407.5999999999995</v>
      </c>
      <c r="K85" s="17">
        <v>43131.583541666667</v>
      </c>
      <c r="L85" s="7" t="s">
        <v>3321</v>
      </c>
      <c r="M85" s="35">
        <f t="shared" si="3"/>
        <v>0</v>
      </c>
      <c r="N85" s="12" t="str">
        <f t="shared" si="2"/>
        <v/>
      </c>
    </row>
    <row r="86" spans="1:14" hidden="1">
      <c r="A86" s="13">
        <v>10084</v>
      </c>
      <c r="B86" s="13">
        <v>9</v>
      </c>
      <c r="C86" s="13">
        <v>6798</v>
      </c>
      <c r="D86" s="13">
        <v>59</v>
      </c>
      <c r="E86" s="12" t="str">
        <f>VLOOKUP(tVentas8[[#This Row],[ProductID]],tProductos[#All],3,FALSE)</f>
        <v>Pastry - Butterscotch Baked</v>
      </c>
      <c r="F86" s="13">
        <v>2</v>
      </c>
      <c r="G86" s="32">
        <v>0</v>
      </c>
      <c r="H86" s="30">
        <f>VLOOKUP(tVentas8[[#This Row],[ProductID]],tProductos[#All],5,FALSE)</f>
        <v>735.38</v>
      </c>
      <c r="I86" s="31">
        <f>(tVentas8[[#This Row],[PrecioUnitario]])*(tVentas8[[#This Row],[Quantity]])</f>
        <v>1470.76</v>
      </c>
      <c r="J86" s="31">
        <f>tVentas8[[#This Row],[ TotalPrice_SinDescuento]]*(1-tVentas8[[#This Row],[Discount]]/100)</f>
        <v>1470.76</v>
      </c>
      <c r="K86" s="17">
        <v>43102.297743055555</v>
      </c>
      <c r="L86" s="7" t="s">
        <v>3322</v>
      </c>
      <c r="M86" s="35">
        <f t="shared" si="3"/>
        <v>0</v>
      </c>
      <c r="N86" s="12" t="str">
        <f t="shared" si="2"/>
        <v/>
      </c>
    </row>
    <row r="87" spans="1:14" hidden="1">
      <c r="A87" s="13">
        <v>10085</v>
      </c>
      <c r="B87" s="13">
        <v>21</v>
      </c>
      <c r="C87" s="13">
        <v>98212</v>
      </c>
      <c r="D87" s="13">
        <v>282</v>
      </c>
      <c r="E87" s="12" t="str">
        <f>VLOOKUP(tVentas8[[#This Row],[ProductID]],tProductos[#All],3,FALSE)</f>
        <v>Lemonade - Natural, 591 Ml</v>
      </c>
      <c r="F87" s="13">
        <v>25</v>
      </c>
      <c r="G87" s="32">
        <v>0</v>
      </c>
      <c r="H87" s="30">
        <f>VLOOKUP(tVentas8[[#This Row],[ProductID]],tProductos[#All],5,FALSE)</f>
        <v>561.5</v>
      </c>
      <c r="I87" s="31">
        <f>(tVentas8[[#This Row],[PrecioUnitario]])*(tVentas8[[#This Row],[Quantity]])</f>
        <v>14037.5</v>
      </c>
      <c r="J87" s="31">
        <f>tVentas8[[#This Row],[ TotalPrice_SinDescuento]]*(1-tVentas8[[#This Row],[Discount]]/100)</f>
        <v>14037.5</v>
      </c>
      <c r="K87" s="17">
        <v>43145.484375</v>
      </c>
      <c r="L87" s="7" t="s">
        <v>3323</v>
      </c>
      <c r="M87" s="35">
        <f t="shared" si="3"/>
        <v>0</v>
      </c>
      <c r="N87" s="12" t="str">
        <f t="shared" si="2"/>
        <v/>
      </c>
    </row>
    <row r="88" spans="1:14" hidden="1">
      <c r="A88" s="13">
        <v>10086</v>
      </c>
      <c r="B88" s="13">
        <v>22</v>
      </c>
      <c r="C88" s="13">
        <v>44002</v>
      </c>
      <c r="D88" s="13">
        <v>105</v>
      </c>
      <c r="E88" s="12" t="str">
        <f>VLOOKUP(tVentas8[[#This Row],[ProductID]],tProductos[#All],3,FALSE)</f>
        <v>Ecolab - Mikroklene 4/4 L</v>
      </c>
      <c r="F88" s="13">
        <v>12</v>
      </c>
      <c r="G88" s="32">
        <v>0</v>
      </c>
      <c r="H88" s="30">
        <f>VLOOKUP(tVentas8[[#This Row],[ProductID]],tProductos[#All],5,FALSE)</f>
        <v>688.78</v>
      </c>
      <c r="I88" s="31">
        <f>(tVentas8[[#This Row],[PrecioUnitario]])*(tVentas8[[#This Row],[Quantity]])</f>
        <v>8265.36</v>
      </c>
      <c r="J88" s="31">
        <f>tVentas8[[#This Row],[ TotalPrice_SinDescuento]]*(1-tVentas8[[#This Row],[Discount]]/100)</f>
        <v>8265.36</v>
      </c>
      <c r="K88" s="17">
        <v>43186.893379629626</v>
      </c>
      <c r="L88" s="7" t="s">
        <v>3324</v>
      </c>
      <c r="M88" s="35">
        <f t="shared" si="3"/>
        <v>0</v>
      </c>
      <c r="N88" s="12" t="str">
        <f t="shared" si="2"/>
        <v/>
      </c>
    </row>
    <row r="89" spans="1:14" hidden="1">
      <c r="A89" s="13">
        <v>10087</v>
      </c>
      <c r="B89" s="13">
        <v>12</v>
      </c>
      <c r="C89" s="13">
        <v>77889</v>
      </c>
      <c r="D89" s="13">
        <v>112</v>
      </c>
      <c r="E89" s="12" t="str">
        <f>VLOOKUP(tVentas8[[#This Row],[ProductID]],tProductos[#All],3,FALSE)</f>
        <v>Browning Caramel Glace</v>
      </c>
      <c r="F89" s="13">
        <v>20</v>
      </c>
      <c r="G89" s="32">
        <v>0</v>
      </c>
      <c r="H89" s="30">
        <f>VLOOKUP(tVentas8[[#This Row],[ProductID]],tProductos[#All],5,FALSE)</f>
        <v>817.94</v>
      </c>
      <c r="I89" s="31">
        <f>(tVentas8[[#This Row],[PrecioUnitario]])*(tVentas8[[#This Row],[Quantity]])</f>
        <v>16358.800000000001</v>
      </c>
      <c r="J89" s="31">
        <f>tVentas8[[#This Row],[ TotalPrice_SinDescuento]]*(1-tVentas8[[#This Row],[Discount]]/100)</f>
        <v>16358.800000000001</v>
      </c>
      <c r="K89" s="17">
        <v>43193.629513888889</v>
      </c>
      <c r="L89" s="7" t="s">
        <v>3325</v>
      </c>
      <c r="M89" s="35">
        <f t="shared" si="3"/>
        <v>0</v>
      </c>
      <c r="N89" s="12" t="str">
        <f t="shared" si="2"/>
        <v/>
      </c>
    </row>
    <row r="90" spans="1:14" hidden="1">
      <c r="A90" s="13">
        <v>10088</v>
      </c>
      <c r="B90" s="13">
        <v>19</v>
      </c>
      <c r="C90" s="13">
        <v>81591</v>
      </c>
      <c r="D90" s="13">
        <v>173</v>
      </c>
      <c r="E90" s="12" t="str">
        <f>VLOOKUP(tVentas8[[#This Row],[ProductID]],tProductos[#All],3,FALSE)</f>
        <v>Rosemary - Dry</v>
      </c>
      <c r="F90" s="13">
        <v>21</v>
      </c>
      <c r="G90" s="32">
        <v>0</v>
      </c>
      <c r="H90" s="30">
        <f>VLOOKUP(tVentas8[[#This Row],[ProductID]],tProductos[#All],5,FALSE)</f>
        <v>44.54</v>
      </c>
      <c r="I90" s="31">
        <f>(tVentas8[[#This Row],[PrecioUnitario]])*(tVentas8[[#This Row],[Quantity]])</f>
        <v>935.34</v>
      </c>
      <c r="J90" s="31">
        <f>tVentas8[[#This Row],[ TotalPrice_SinDescuento]]*(1-tVentas8[[#This Row],[Discount]]/100)</f>
        <v>935.34</v>
      </c>
      <c r="K90" s="17">
        <v>43176.274664351855</v>
      </c>
      <c r="L90" s="7" t="s">
        <v>3326</v>
      </c>
      <c r="M90" s="35">
        <f t="shared" si="3"/>
        <v>0</v>
      </c>
      <c r="N90" s="12" t="str">
        <f t="shared" si="2"/>
        <v/>
      </c>
    </row>
    <row r="91" spans="1:14" hidden="1">
      <c r="A91" s="13">
        <v>10089</v>
      </c>
      <c r="B91" s="13">
        <v>5</v>
      </c>
      <c r="C91" s="13">
        <v>90802</v>
      </c>
      <c r="D91" s="13">
        <v>229</v>
      </c>
      <c r="E91" s="12" t="str">
        <f>VLOOKUP(tVentas8[[#This Row],[ProductID]],tProductos[#All],3,FALSE)</f>
        <v>Bread - Hot Dog Buns</v>
      </c>
      <c r="F91" s="13">
        <v>23</v>
      </c>
      <c r="G91" s="32">
        <v>0</v>
      </c>
      <c r="H91" s="30">
        <f>VLOOKUP(tVentas8[[#This Row],[ProductID]],tProductos[#All],5,FALSE)</f>
        <v>579.83000000000004</v>
      </c>
      <c r="I91" s="31">
        <f>(tVentas8[[#This Row],[PrecioUnitario]])*(tVentas8[[#This Row],[Quantity]])</f>
        <v>13336.09</v>
      </c>
      <c r="J91" s="31">
        <f>tVentas8[[#This Row],[ TotalPrice_SinDescuento]]*(1-tVentas8[[#This Row],[Discount]]/100)</f>
        <v>13336.09</v>
      </c>
      <c r="K91" s="17">
        <v>43162.38894675926</v>
      </c>
      <c r="L91" s="7" t="s">
        <v>3327</v>
      </c>
      <c r="M91" s="35">
        <f t="shared" si="3"/>
        <v>0</v>
      </c>
      <c r="N91" s="12" t="str">
        <f t="shared" si="2"/>
        <v/>
      </c>
    </row>
    <row r="92" spans="1:14">
      <c r="A92" s="13">
        <v>10090</v>
      </c>
      <c r="B92" s="13">
        <v>17</v>
      </c>
      <c r="C92" s="13">
        <v>35777</v>
      </c>
      <c r="D92" s="13">
        <v>149</v>
      </c>
      <c r="E92" s="12" t="str">
        <f>VLOOKUP(tVentas8[[#This Row],[ProductID]],tProductos[#All],3,FALSE)</f>
        <v>Zucchini - Yellow</v>
      </c>
      <c r="F92" s="13">
        <v>10</v>
      </c>
      <c r="G92" s="32">
        <v>2</v>
      </c>
      <c r="H92" s="30">
        <f>VLOOKUP(tVentas8[[#This Row],[ProductID]],tProductos[#All],5,FALSE)</f>
        <v>984.64</v>
      </c>
      <c r="I92" s="31">
        <f>(tVentas8[[#This Row],[PrecioUnitario]])*(tVentas8[[#This Row],[Quantity]])</f>
        <v>9846.4</v>
      </c>
      <c r="J92" s="31">
        <f>tVentas8[[#This Row],[ TotalPrice_SinDescuento]]*(1-tVentas8[[#This Row],[Discount]]/100)</f>
        <v>9649.4719999999998</v>
      </c>
      <c r="K92" s="17">
        <v>43200.865069444444</v>
      </c>
      <c r="L92" s="7" t="s">
        <v>3328</v>
      </c>
      <c r="M92" s="35">
        <f t="shared" si="3"/>
        <v>0</v>
      </c>
      <c r="N92" s="12" t="str">
        <f t="shared" si="2"/>
        <v/>
      </c>
    </row>
    <row r="93" spans="1:14">
      <c r="A93" s="13">
        <v>10091</v>
      </c>
      <c r="B93" s="13">
        <v>18</v>
      </c>
      <c r="C93" s="13">
        <v>42251</v>
      </c>
      <c r="D93" s="13">
        <v>429</v>
      </c>
      <c r="E93" s="12" t="str">
        <f>VLOOKUP(tVentas8[[#This Row],[ProductID]],tProductos[#All],3,FALSE)</f>
        <v>Beef - Short Loin</v>
      </c>
      <c r="F93" s="13">
        <v>11</v>
      </c>
      <c r="G93" s="32">
        <v>2</v>
      </c>
      <c r="H93" s="30">
        <f>VLOOKUP(tVentas8[[#This Row],[ProductID]],tProductos[#All],5,FALSE)</f>
        <v>576.01</v>
      </c>
      <c r="I93" s="31">
        <f>(tVentas8[[#This Row],[PrecioUnitario]])*(tVentas8[[#This Row],[Quantity]])</f>
        <v>6336.11</v>
      </c>
      <c r="J93" s="31">
        <f>tVentas8[[#This Row],[ TotalPrice_SinDescuento]]*(1-tVentas8[[#This Row],[Discount]]/100)</f>
        <v>6209.3877999999995</v>
      </c>
      <c r="K93" s="17">
        <v>43157.553391203706</v>
      </c>
      <c r="L93" s="7" t="s">
        <v>3329</v>
      </c>
      <c r="M93" s="35">
        <f t="shared" si="3"/>
        <v>0</v>
      </c>
      <c r="N93" s="12" t="str">
        <f t="shared" si="2"/>
        <v/>
      </c>
    </row>
    <row r="94" spans="1:14" hidden="1">
      <c r="A94" s="13">
        <v>10092</v>
      </c>
      <c r="B94" s="13">
        <v>20</v>
      </c>
      <c r="C94" s="13">
        <v>54540</v>
      </c>
      <c r="D94" s="13">
        <v>42</v>
      </c>
      <c r="E94" s="12" t="str">
        <f>VLOOKUP(tVentas8[[#This Row],[ProductID]],tProductos[#All],3,FALSE)</f>
        <v>Bread - Raisin Walnut Oval</v>
      </c>
      <c r="F94" s="13">
        <v>14</v>
      </c>
      <c r="G94" s="32">
        <v>0</v>
      </c>
      <c r="H94" s="30">
        <f>VLOOKUP(tVentas8[[#This Row],[ProductID]],tProductos[#All],5,FALSE)</f>
        <v>810.48</v>
      </c>
      <c r="I94" s="31">
        <f>(tVentas8[[#This Row],[PrecioUnitario]])*(tVentas8[[#This Row],[Quantity]])</f>
        <v>11346.720000000001</v>
      </c>
      <c r="J94" s="31">
        <f>tVentas8[[#This Row],[ TotalPrice_SinDescuento]]*(1-tVentas8[[#This Row],[Discount]]/100)</f>
        <v>11346.720000000001</v>
      </c>
      <c r="K94" s="17">
        <v>43190.395601851851</v>
      </c>
      <c r="L94" s="7" t="s">
        <v>3330</v>
      </c>
      <c r="M94" s="35">
        <f t="shared" si="3"/>
        <v>0</v>
      </c>
      <c r="N94" s="12" t="str">
        <f t="shared" si="2"/>
        <v/>
      </c>
    </row>
    <row r="95" spans="1:14" hidden="1">
      <c r="A95" s="13">
        <v>10093</v>
      </c>
      <c r="B95" s="13">
        <v>14</v>
      </c>
      <c r="C95" s="13">
        <v>37661</v>
      </c>
      <c r="D95" s="13">
        <v>23</v>
      </c>
      <c r="E95" s="12" t="str">
        <f>VLOOKUP(tVentas8[[#This Row],[ProductID]],tProductos[#All],3,FALSE)</f>
        <v>Crab - Imitation Flakes</v>
      </c>
      <c r="F95" s="13">
        <v>10</v>
      </c>
      <c r="G95" s="32">
        <v>0</v>
      </c>
      <c r="H95" s="30">
        <f>VLOOKUP(tVentas8[[#This Row],[ProductID]],tProductos[#All],5,FALSE)</f>
        <v>790.18</v>
      </c>
      <c r="I95" s="31">
        <f>(tVentas8[[#This Row],[PrecioUnitario]])*(tVentas8[[#This Row],[Quantity]])</f>
        <v>7901.7999999999993</v>
      </c>
      <c r="J95" s="31">
        <f>tVentas8[[#This Row],[ TotalPrice_SinDescuento]]*(1-tVentas8[[#This Row],[Discount]]/100)</f>
        <v>7901.7999999999993</v>
      </c>
      <c r="K95" s="17">
        <v>43115.530601851853</v>
      </c>
      <c r="L95" s="7" t="s">
        <v>3331</v>
      </c>
      <c r="M95" s="35">
        <f t="shared" si="3"/>
        <v>0</v>
      </c>
      <c r="N95" s="12" t="str">
        <f t="shared" si="2"/>
        <v/>
      </c>
    </row>
    <row r="96" spans="1:14" hidden="1">
      <c r="A96" s="13">
        <v>10094</v>
      </c>
      <c r="B96" s="13">
        <v>20</v>
      </c>
      <c r="C96" s="13">
        <v>38406</v>
      </c>
      <c r="D96" s="13">
        <v>85</v>
      </c>
      <c r="E96" s="12" t="str">
        <f>VLOOKUP(tVentas8[[#This Row],[ProductID]],tProductos[#All],3,FALSE)</f>
        <v>Cheese - Parmesan Cubes</v>
      </c>
      <c r="F96" s="13">
        <v>10</v>
      </c>
      <c r="G96" s="32">
        <v>0</v>
      </c>
      <c r="H96" s="30">
        <f>VLOOKUP(tVentas8[[#This Row],[ProductID]],tProductos[#All],5,FALSE)</f>
        <v>868.85</v>
      </c>
      <c r="I96" s="31">
        <f>(tVentas8[[#This Row],[PrecioUnitario]])*(tVentas8[[#This Row],[Quantity]])</f>
        <v>8688.5</v>
      </c>
      <c r="J96" s="31">
        <f>tVentas8[[#This Row],[ TotalPrice_SinDescuento]]*(1-tVentas8[[#This Row],[Discount]]/100)</f>
        <v>8688.5</v>
      </c>
      <c r="K96" s="17">
        <v>43112.854085648149</v>
      </c>
      <c r="L96" s="7" t="s">
        <v>3332</v>
      </c>
      <c r="M96" s="35">
        <f t="shared" si="3"/>
        <v>0</v>
      </c>
      <c r="N96" s="12" t="str">
        <f t="shared" si="2"/>
        <v/>
      </c>
    </row>
    <row r="97" spans="1:14" hidden="1">
      <c r="A97" s="13">
        <v>10095</v>
      </c>
      <c r="B97" s="13">
        <v>12</v>
      </c>
      <c r="C97" s="13">
        <v>65245</v>
      </c>
      <c r="D97" s="13">
        <v>401</v>
      </c>
      <c r="E97" s="12" t="str">
        <f>VLOOKUP(tVentas8[[#This Row],[ProductID]],tProductos[#All],3,FALSE)</f>
        <v>Tart Shells - Sweet, 4</v>
      </c>
      <c r="F97" s="13">
        <v>17</v>
      </c>
      <c r="G97" s="32">
        <v>0</v>
      </c>
      <c r="H97" s="30">
        <f>VLOOKUP(tVentas8[[#This Row],[ProductID]],tProductos[#All],5,FALSE)</f>
        <v>533.63</v>
      </c>
      <c r="I97" s="31">
        <f>(tVentas8[[#This Row],[PrecioUnitario]])*(tVentas8[[#This Row],[Quantity]])</f>
        <v>9071.7099999999991</v>
      </c>
      <c r="J97" s="31">
        <f>tVentas8[[#This Row],[ TotalPrice_SinDescuento]]*(1-tVentas8[[#This Row],[Discount]]/100)</f>
        <v>9071.7099999999991</v>
      </c>
      <c r="K97" s="17">
        <v>43139.703275462962</v>
      </c>
      <c r="L97" s="7" t="s">
        <v>3333</v>
      </c>
      <c r="M97" s="35">
        <f t="shared" si="3"/>
        <v>0</v>
      </c>
      <c r="N97" s="12" t="str">
        <f t="shared" si="2"/>
        <v/>
      </c>
    </row>
    <row r="98" spans="1:14" hidden="1">
      <c r="A98" s="13">
        <v>10096</v>
      </c>
      <c r="B98" s="13">
        <v>13</v>
      </c>
      <c r="C98" s="13">
        <v>93395</v>
      </c>
      <c r="D98" s="13">
        <v>242</v>
      </c>
      <c r="E98" s="12" t="str">
        <f>VLOOKUP(tVentas8[[#This Row],[ProductID]],tProductos[#All],3,FALSE)</f>
        <v>Thermometer Digital</v>
      </c>
      <c r="F98" s="13">
        <v>24</v>
      </c>
      <c r="G98" s="32">
        <v>0</v>
      </c>
      <c r="H98" s="30">
        <f>VLOOKUP(tVentas8[[#This Row],[ProductID]],tProductos[#All],5,FALSE)</f>
        <v>3.26</v>
      </c>
      <c r="I98" s="31">
        <f>(tVentas8[[#This Row],[PrecioUnitario]])*(tVentas8[[#This Row],[Quantity]])</f>
        <v>78.239999999999995</v>
      </c>
      <c r="J98" s="31">
        <f>tVentas8[[#This Row],[ TotalPrice_SinDescuento]]*(1-tVentas8[[#This Row],[Discount]]/100)</f>
        <v>78.239999999999995</v>
      </c>
      <c r="K98" s="17">
        <v>43109.008472222224</v>
      </c>
      <c r="L98" s="7" t="s">
        <v>3334</v>
      </c>
      <c r="M98" s="35">
        <f t="shared" si="3"/>
        <v>0</v>
      </c>
      <c r="N98" s="12" t="str">
        <f t="shared" si="2"/>
        <v/>
      </c>
    </row>
    <row r="99" spans="1:14" hidden="1">
      <c r="A99" s="13">
        <v>10097</v>
      </c>
      <c r="B99" s="13">
        <v>5</v>
      </c>
      <c r="C99" s="13">
        <v>54698</v>
      </c>
      <c r="D99" s="13">
        <v>44</v>
      </c>
      <c r="E99" s="12" t="str">
        <f>VLOOKUP(tVentas8[[#This Row],[ProductID]],tProductos[#All],3,FALSE)</f>
        <v>Wine - White, Colubia Cresh</v>
      </c>
      <c r="F99" s="13">
        <v>14</v>
      </c>
      <c r="G99" s="32">
        <v>0</v>
      </c>
      <c r="H99" s="30">
        <f>VLOOKUP(tVentas8[[#This Row],[ProductID]],tProductos[#All],5,FALSE)</f>
        <v>485.98</v>
      </c>
      <c r="I99" s="31">
        <f>(tVentas8[[#This Row],[PrecioUnitario]])*(tVentas8[[#This Row],[Quantity]])</f>
        <v>6803.72</v>
      </c>
      <c r="J99" s="31">
        <f>tVentas8[[#This Row],[ TotalPrice_SinDescuento]]*(1-tVentas8[[#This Row],[Discount]]/100)</f>
        <v>6803.72</v>
      </c>
      <c r="K99" s="17">
        <v>43222.61377314815</v>
      </c>
      <c r="L99" s="7" t="s">
        <v>3335</v>
      </c>
      <c r="M99" s="35">
        <f t="shared" si="3"/>
        <v>0</v>
      </c>
      <c r="N99" s="12" t="str">
        <f t="shared" si="2"/>
        <v/>
      </c>
    </row>
    <row r="100" spans="1:14" hidden="1">
      <c r="A100" s="13">
        <v>10098</v>
      </c>
      <c r="B100" s="13">
        <v>7</v>
      </c>
      <c r="C100" s="13">
        <v>17516</v>
      </c>
      <c r="D100" s="13">
        <v>221</v>
      </c>
      <c r="E100" s="12" t="str">
        <f>VLOOKUP(tVentas8[[#This Row],[ProductID]],tProductos[#All],3,FALSE)</f>
        <v>Bread Crumbs - Panko</v>
      </c>
      <c r="F100" s="13">
        <v>5</v>
      </c>
      <c r="G100" s="32">
        <v>0</v>
      </c>
      <c r="H100" s="30">
        <f>VLOOKUP(tVentas8[[#This Row],[ProductID]],tProductos[#All],5,FALSE)</f>
        <v>819</v>
      </c>
      <c r="I100" s="31">
        <f>(tVentas8[[#This Row],[PrecioUnitario]])*(tVentas8[[#This Row],[Quantity]])</f>
        <v>4095</v>
      </c>
      <c r="J100" s="31">
        <f>tVentas8[[#This Row],[ TotalPrice_SinDescuento]]*(1-tVentas8[[#This Row],[Discount]]/100)</f>
        <v>4095</v>
      </c>
      <c r="K100" s="17">
        <v>43192.922511574077</v>
      </c>
      <c r="L100" s="7" t="s">
        <v>3336</v>
      </c>
      <c r="M100" s="35">
        <f t="shared" si="3"/>
        <v>0</v>
      </c>
      <c r="N100" s="12" t="str">
        <f t="shared" si="2"/>
        <v/>
      </c>
    </row>
    <row r="101" spans="1:14" hidden="1">
      <c r="A101" s="13">
        <v>10099</v>
      </c>
      <c r="B101" s="13">
        <v>11</v>
      </c>
      <c r="C101" s="13">
        <v>50091</v>
      </c>
      <c r="D101" s="13">
        <v>259</v>
      </c>
      <c r="E101" s="12" t="str">
        <f>VLOOKUP(tVentas8[[#This Row],[ProductID]],tProductos[#All],3,FALSE)</f>
        <v>Veal - Eye Of Round</v>
      </c>
      <c r="F101" s="13">
        <v>13</v>
      </c>
      <c r="G101" s="32">
        <v>0</v>
      </c>
      <c r="H101" s="30">
        <f>VLOOKUP(tVentas8[[#This Row],[ProductID]],tProductos[#All],5,FALSE)</f>
        <v>674.36</v>
      </c>
      <c r="I101" s="31">
        <f>(tVentas8[[#This Row],[PrecioUnitario]])*(tVentas8[[#This Row],[Quantity]])</f>
        <v>8766.68</v>
      </c>
      <c r="J101" s="31">
        <f>tVentas8[[#This Row],[ TotalPrice_SinDescuento]]*(1-tVentas8[[#This Row],[Discount]]/100)</f>
        <v>8766.68</v>
      </c>
      <c r="K101" s="17">
        <v>43186.998217592591</v>
      </c>
      <c r="L101" s="7" t="s">
        <v>3337</v>
      </c>
      <c r="M101" s="35">
        <f t="shared" si="3"/>
        <v>0</v>
      </c>
      <c r="N101" s="12" t="str">
        <f t="shared" si="2"/>
        <v/>
      </c>
    </row>
    <row r="102" spans="1:14" hidden="1">
      <c r="A102" s="13">
        <v>10100</v>
      </c>
      <c r="B102" s="13">
        <v>23</v>
      </c>
      <c r="C102" s="13">
        <v>66460</v>
      </c>
      <c r="D102" s="13">
        <v>333</v>
      </c>
      <c r="E102" s="12" t="str">
        <f>VLOOKUP(tVentas8[[#This Row],[ProductID]],tProductos[#All],3,FALSE)</f>
        <v>Cheese - Cottage Cheese</v>
      </c>
      <c r="F102" s="13">
        <v>17</v>
      </c>
      <c r="G102" s="32">
        <v>0</v>
      </c>
      <c r="H102" s="30">
        <f>VLOOKUP(tVentas8[[#This Row],[ProductID]],tProductos[#All],5,FALSE)</f>
        <v>202.36</v>
      </c>
      <c r="I102" s="31">
        <f>(tVentas8[[#This Row],[PrecioUnitario]])*(tVentas8[[#This Row],[Quantity]])</f>
        <v>3440.1200000000003</v>
      </c>
      <c r="J102" s="31">
        <f>tVentas8[[#This Row],[ TotalPrice_SinDescuento]]*(1-tVentas8[[#This Row],[Discount]]/100)</f>
        <v>3440.1200000000003</v>
      </c>
      <c r="K102" s="17">
        <v>43216.038773148146</v>
      </c>
      <c r="L102" s="7" t="s">
        <v>3338</v>
      </c>
      <c r="M102" s="35">
        <f t="shared" si="3"/>
        <v>0</v>
      </c>
      <c r="N102" s="12" t="str">
        <f t="shared" si="2"/>
        <v/>
      </c>
    </row>
    <row r="103" spans="1:14" hidden="1">
      <c r="A103" s="13">
        <v>10101</v>
      </c>
      <c r="B103" s="13">
        <v>7</v>
      </c>
      <c r="C103" s="13">
        <v>99</v>
      </c>
      <c r="D103" s="13">
        <v>51</v>
      </c>
      <c r="E103" s="12" t="str">
        <f>VLOOKUP(tVentas8[[#This Row],[ProductID]],tProductos[#All],3,FALSE)</f>
        <v>Wine - Crozes Hermitage E.</v>
      </c>
      <c r="F103" s="13">
        <v>1</v>
      </c>
      <c r="G103" s="32">
        <v>0</v>
      </c>
      <c r="H103" s="30">
        <f>VLOOKUP(tVentas8[[#This Row],[ProductID]],tProductos[#All],5,FALSE)</f>
        <v>810.13</v>
      </c>
      <c r="I103" s="31">
        <f>(tVentas8[[#This Row],[PrecioUnitario]])*(tVentas8[[#This Row],[Quantity]])</f>
        <v>810.13</v>
      </c>
      <c r="J103" s="31">
        <f>tVentas8[[#This Row],[ TotalPrice_SinDescuento]]*(1-tVentas8[[#This Row],[Discount]]/100)</f>
        <v>810.13</v>
      </c>
      <c r="K103" s="17">
        <v>43227.590555555558</v>
      </c>
      <c r="L103" s="7" t="s">
        <v>3339</v>
      </c>
      <c r="M103" s="35">
        <f t="shared" si="3"/>
        <v>0</v>
      </c>
      <c r="N103" s="12" t="str">
        <f t="shared" si="2"/>
        <v/>
      </c>
    </row>
    <row r="104" spans="1:14" hidden="1">
      <c r="A104" s="13">
        <v>10102</v>
      </c>
      <c r="B104" s="13">
        <v>3</v>
      </c>
      <c r="C104" s="13">
        <v>88689</v>
      </c>
      <c r="D104" s="13">
        <v>273</v>
      </c>
      <c r="E104" s="12" t="str">
        <f>VLOOKUP(tVentas8[[#This Row],[ProductID]],tProductos[#All],3,FALSE)</f>
        <v>Bandage - Flexible Neon</v>
      </c>
      <c r="F104" s="13">
        <v>23</v>
      </c>
      <c r="G104" s="32">
        <v>0</v>
      </c>
      <c r="H104" s="30">
        <f>VLOOKUP(tVentas8[[#This Row],[ProductID]],tProductos[#All],5,FALSE)</f>
        <v>775.91</v>
      </c>
      <c r="I104" s="31">
        <f>(tVentas8[[#This Row],[PrecioUnitario]])*(tVentas8[[#This Row],[Quantity]])</f>
        <v>17845.93</v>
      </c>
      <c r="J104" s="31">
        <f>tVentas8[[#This Row],[ TotalPrice_SinDescuento]]*(1-tVentas8[[#This Row],[Discount]]/100)</f>
        <v>17845.93</v>
      </c>
      <c r="K104" s="17">
        <v>43223.410763888889</v>
      </c>
      <c r="L104" s="7" t="s">
        <v>3340</v>
      </c>
      <c r="M104" s="35">
        <f t="shared" si="3"/>
        <v>0</v>
      </c>
      <c r="N104" s="12" t="str">
        <f t="shared" si="2"/>
        <v/>
      </c>
    </row>
    <row r="105" spans="1:14" hidden="1">
      <c r="A105" s="13">
        <v>10103</v>
      </c>
      <c r="B105" s="13">
        <v>16</v>
      </c>
      <c r="C105" s="13">
        <v>87557</v>
      </c>
      <c r="D105" s="13">
        <v>324</v>
      </c>
      <c r="E105" s="12" t="str">
        <f>VLOOKUP(tVentas8[[#This Row],[ProductID]],tProductos[#All],3,FALSE)</f>
        <v>Apricots - Dried</v>
      </c>
      <c r="F105" s="13">
        <v>23</v>
      </c>
      <c r="G105" s="32">
        <v>0</v>
      </c>
      <c r="H105" s="30">
        <f>VLOOKUP(tVentas8[[#This Row],[ProductID]],tProductos[#All],5,FALSE)</f>
        <v>879.02</v>
      </c>
      <c r="I105" s="31">
        <f>(tVentas8[[#This Row],[PrecioUnitario]])*(tVentas8[[#This Row],[Quantity]])</f>
        <v>20217.46</v>
      </c>
      <c r="J105" s="31">
        <f>tVentas8[[#This Row],[ TotalPrice_SinDescuento]]*(1-tVentas8[[#This Row],[Discount]]/100)</f>
        <v>20217.46</v>
      </c>
      <c r="K105" s="17">
        <v>43140.929201388892</v>
      </c>
      <c r="L105" s="7" t="s">
        <v>3341</v>
      </c>
      <c r="M105" s="35">
        <f t="shared" si="3"/>
        <v>0</v>
      </c>
      <c r="N105" s="12" t="str">
        <f t="shared" si="2"/>
        <v/>
      </c>
    </row>
    <row r="106" spans="1:14" hidden="1">
      <c r="A106" s="13">
        <v>10104</v>
      </c>
      <c r="B106" s="13">
        <v>16</v>
      </c>
      <c r="C106" s="13">
        <v>43875</v>
      </c>
      <c r="D106" s="13">
        <v>41</v>
      </c>
      <c r="E106" s="12" t="str">
        <f>VLOOKUP(tVentas8[[#This Row],[ProductID]],tProductos[#All],3,FALSE)</f>
        <v>Cup - 6oz, Foam</v>
      </c>
      <c r="F106" s="13">
        <v>12</v>
      </c>
      <c r="G106" s="32">
        <v>0</v>
      </c>
      <c r="H106" s="30">
        <f>VLOOKUP(tVentas8[[#This Row],[ProductID]],tProductos[#All],5,FALSE)</f>
        <v>81.72</v>
      </c>
      <c r="I106" s="31">
        <f>(tVentas8[[#This Row],[PrecioUnitario]])*(tVentas8[[#This Row],[Quantity]])</f>
        <v>980.64</v>
      </c>
      <c r="J106" s="31">
        <f>tVentas8[[#This Row],[ TotalPrice_SinDescuento]]*(1-tVentas8[[#This Row],[Discount]]/100)</f>
        <v>980.64</v>
      </c>
      <c r="K106" s="17">
        <v>43212.012303240743</v>
      </c>
      <c r="L106" s="7" t="s">
        <v>3342</v>
      </c>
      <c r="M106" s="35">
        <f t="shared" si="3"/>
        <v>0</v>
      </c>
      <c r="N106" s="12" t="str">
        <f t="shared" si="2"/>
        <v/>
      </c>
    </row>
    <row r="107" spans="1:14">
      <c r="A107" s="13">
        <v>10105</v>
      </c>
      <c r="B107" s="13">
        <v>20</v>
      </c>
      <c r="C107" s="13">
        <v>51091</v>
      </c>
      <c r="D107" s="13">
        <v>244</v>
      </c>
      <c r="E107" s="12" t="str">
        <f>VLOOKUP(tVentas8[[#This Row],[ProductID]],tProductos[#All],3,FALSE)</f>
        <v>Beef - Rib Eye Aaa</v>
      </c>
      <c r="F107" s="13">
        <v>13</v>
      </c>
      <c r="G107" s="32">
        <v>2</v>
      </c>
      <c r="H107" s="30">
        <f>VLOOKUP(tVentas8[[#This Row],[ProductID]],tProductos[#All],5,FALSE)</f>
        <v>940.66</v>
      </c>
      <c r="I107" s="31">
        <f>(tVentas8[[#This Row],[PrecioUnitario]])*(tVentas8[[#This Row],[Quantity]])</f>
        <v>12228.58</v>
      </c>
      <c r="J107" s="31">
        <f>tVentas8[[#This Row],[ TotalPrice_SinDescuento]]*(1-tVentas8[[#This Row],[Discount]]/100)</f>
        <v>11984.008400000001</v>
      </c>
      <c r="K107" s="17">
        <v>43138.923125000001</v>
      </c>
      <c r="L107" s="7" t="s">
        <v>3343</v>
      </c>
      <c r="M107" s="35">
        <f t="shared" si="3"/>
        <v>0</v>
      </c>
      <c r="N107" s="12" t="str">
        <f t="shared" si="2"/>
        <v/>
      </c>
    </row>
    <row r="108" spans="1:14" hidden="1">
      <c r="A108" s="13">
        <v>10106</v>
      </c>
      <c r="B108" s="13">
        <v>5</v>
      </c>
      <c r="C108" s="13">
        <v>59712</v>
      </c>
      <c r="D108" s="13">
        <v>108</v>
      </c>
      <c r="E108" s="12" t="str">
        <f>VLOOKUP(tVentas8[[#This Row],[ProductID]],tProductos[#All],3,FALSE)</f>
        <v>Pasta - Orecchiette</v>
      </c>
      <c r="F108" s="13">
        <v>16</v>
      </c>
      <c r="G108" s="32">
        <v>0</v>
      </c>
      <c r="H108" s="30">
        <f>VLOOKUP(tVentas8[[#This Row],[ProductID]],tProductos[#All],5,FALSE)</f>
        <v>790.03</v>
      </c>
      <c r="I108" s="31">
        <f>(tVentas8[[#This Row],[PrecioUnitario]])*(tVentas8[[#This Row],[Quantity]])</f>
        <v>12640.48</v>
      </c>
      <c r="J108" s="31">
        <f>tVentas8[[#This Row],[ TotalPrice_SinDescuento]]*(1-tVentas8[[#This Row],[Discount]]/100)</f>
        <v>12640.48</v>
      </c>
      <c r="K108" s="17">
        <v>43211.743946759256</v>
      </c>
      <c r="L108" s="7" t="s">
        <v>3344</v>
      </c>
      <c r="M108" s="35">
        <f t="shared" si="3"/>
        <v>0</v>
      </c>
      <c r="N108" s="12" t="str">
        <f t="shared" si="2"/>
        <v/>
      </c>
    </row>
    <row r="109" spans="1:14" hidden="1">
      <c r="A109" s="13">
        <v>10107</v>
      </c>
      <c r="B109" s="13">
        <v>18</v>
      </c>
      <c r="C109" s="13">
        <v>46551</v>
      </c>
      <c r="D109" s="13">
        <v>248</v>
      </c>
      <c r="E109" s="12" t="str">
        <f>VLOOKUP(tVentas8[[#This Row],[ProductID]],tProductos[#All],3,FALSE)</f>
        <v>Beef - Inside Round</v>
      </c>
      <c r="F109" s="13">
        <v>12</v>
      </c>
      <c r="G109" s="32">
        <v>0</v>
      </c>
      <c r="H109" s="30">
        <f>VLOOKUP(tVentas8[[#This Row],[ProductID]],tProductos[#All],5,FALSE)</f>
        <v>993.19</v>
      </c>
      <c r="I109" s="31">
        <f>(tVentas8[[#This Row],[PrecioUnitario]])*(tVentas8[[#This Row],[Quantity]])</f>
        <v>11918.28</v>
      </c>
      <c r="J109" s="31">
        <f>tVentas8[[#This Row],[ TotalPrice_SinDescuento]]*(1-tVentas8[[#This Row],[Discount]]/100)</f>
        <v>11918.28</v>
      </c>
      <c r="K109" s="17">
        <v>43109.104664351849</v>
      </c>
      <c r="L109" s="7" t="s">
        <v>3345</v>
      </c>
      <c r="M109" s="35">
        <f t="shared" si="3"/>
        <v>0</v>
      </c>
      <c r="N109" s="12" t="str">
        <f t="shared" si="2"/>
        <v/>
      </c>
    </row>
    <row r="110" spans="1:14" hidden="1">
      <c r="A110" s="13">
        <v>10108</v>
      </c>
      <c r="B110" s="13">
        <v>7</v>
      </c>
      <c r="C110" s="13">
        <v>67787</v>
      </c>
      <c r="D110" s="13">
        <v>362</v>
      </c>
      <c r="E110" s="12" t="str">
        <f>VLOOKUP(tVentas8[[#This Row],[ProductID]],tProductos[#All],3,FALSE)</f>
        <v>Cumin - Whole</v>
      </c>
      <c r="F110" s="13">
        <v>18</v>
      </c>
      <c r="G110" s="32">
        <v>0</v>
      </c>
      <c r="H110" s="30">
        <f>VLOOKUP(tVentas8[[#This Row],[ProductID]],tProductos[#All],5,FALSE)</f>
        <v>533.476</v>
      </c>
      <c r="I110" s="31">
        <f>(tVentas8[[#This Row],[PrecioUnitario]])*(tVentas8[[#This Row],[Quantity]])</f>
        <v>9602.5679999999993</v>
      </c>
      <c r="J110" s="31">
        <f>tVentas8[[#This Row],[ TotalPrice_SinDescuento]]*(1-tVentas8[[#This Row],[Discount]]/100)</f>
        <v>9602.5679999999993</v>
      </c>
      <c r="K110" s="17">
        <v>43113.000486111108</v>
      </c>
      <c r="L110" s="7" t="s">
        <v>3346</v>
      </c>
      <c r="M110" s="35">
        <f t="shared" si="3"/>
        <v>0</v>
      </c>
      <c r="N110" s="12" t="str">
        <f t="shared" si="2"/>
        <v/>
      </c>
    </row>
    <row r="111" spans="1:14" hidden="1">
      <c r="A111" s="13">
        <v>10109</v>
      </c>
      <c r="B111" s="13">
        <v>8</v>
      </c>
      <c r="C111" s="13">
        <v>9364</v>
      </c>
      <c r="D111" s="13">
        <v>106</v>
      </c>
      <c r="E111" s="12" t="str">
        <f>VLOOKUP(tVentas8[[#This Row],[ProductID]],tProductos[#All],3,FALSE)</f>
        <v>Pickerel - Fillets</v>
      </c>
      <c r="F111" s="13">
        <v>3</v>
      </c>
      <c r="G111" s="32">
        <v>0</v>
      </c>
      <c r="H111" s="30">
        <f>VLOOKUP(tVentas8[[#This Row],[ProductID]],tProductos[#All],5,FALSE)</f>
        <v>18.75</v>
      </c>
      <c r="I111" s="31">
        <f>(tVentas8[[#This Row],[PrecioUnitario]])*(tVentas8[[#This Row],[Quantity]])</f>
        <v>56.25</v>
      </c>
      <c r="J111" s="31">
        <f>tVentas8[[#This Row],[ TotalPrice_SinDescuento]]*(1-tVentas8[[#This Row],[Discount]]/100)</f>
        <v>56.25</v>
      </c>
      <c r="K111" s="17">
        <v>43173.068472222221</v>
      </c>
      <c r="L111" s="7" t="s">
        <v>3347</v>
      </c>
      <c r="M111" s="35">
        <f t="shared" si="3"/>
        <v>0</v>
      </c>
      <c r="N111" s="12" t="str">
        <f t="shared" si="2"/>
        <v/>
      </c>
    </row>
    <row r="112" spans="1:14">
      <c r="A112" s="13">
        <v>10110</v>
      </c>
      <c r="B112" s="13">
        <v>12</v>
      </c>
      <c r="C112" s="13">
        <v>42721</v>
      </c>
      <c r="D112" s="13">
        <v>374</v>
      </c>
      <c r="E112" s="12" t="str">
        <f>VLOOKUP(tVentas8[[#This Row],[ProductID]],tProductos[#All],3,FALSE)</f>
        <v>Jagermeister</v>
      </c>
      <c r="F112" s="13">
        <v>11</v>
      </c>
      <c r="G112" s="32">
        <v>2</v>
      </c>
      <c r="H112" s="30">
        <f>VLOOKUP(tVentas8[[#This Row],[ProductID]],tProductos[#All],5,FALSE)</f>
        <v>493.84</v>
      </c>
      <c r="I112" s="31">
        <f>(tVentas8[[#This Row],[PrecioUnitario]])*(tVentas8[[#This Row],[Quantity]])</f>
        <v>5432.24</v>
      </c>
      <c r="J112" s="31">
        <f>tVentas8[[#This Row],[ TotalPrice_SinDescuento]]*(1-tVentas8[[#This Row],[Discount]]/100)</f>
        <v>5323.5951999999997</v>
      </c>
      <c r="K112" s="17">
        <v>43184.919456018521</v>
      </c>
      <c r="L112" s="7" t="s">
        <v>3348</v>
      </c>
      <c r="M112" s="35">
        <f t="shared" si="3"/>
        <v>0</v>
      </c>
      <c r="N112" s="12" t="str">
        <f t="shared" si="2"/>
        <v/>
      </c>
    </row>
    <row r="113" spans="1:14" hidden="1">
      <c r="A113" s="13">
        <v>10111</v>
      </c>
      <c r="B113" s="13">
        <v>1</v>
      </c>
      <c r="C113" s="13">
        <v>93989</v>
      </c>
      <c r="D113" s="13">
        <v>372</v>
      </c>
      <c r="E113" s="12" t="str">
        <f>VLOOKUP(tVentas8[[#This Row],[ProductID]],tProductos[#All],3,FALSE)</f>
        <v>Wine - Two Oceans Cabernet</v>
      </c>
      <c r="F113" s="13">
        <v>24</v>
      </c>
      <c r="G113" s="32">
        <v>0</v>
      </c>
      <c r="H113" s="30">
        <f>VLOOKUP(tVentas8[[#This Row],[ProductID]],tProductos[#All],5,FALSE)</f>
        <v>62.82</v>
      </c>
      <c r="I113" s="31">
        <f>(tVentas8[[#This Row],[PrecioUnitario]])*(tVentas8[[#This Row],[Quantity]])</f>
        <v>1507.68</v>
      </c>
      <c r="J113" s="31">
        <f>tVentas8[[#This Row],[ TotalPrice_SinDescuento]]*(1-tVentas8[[#This Row],[Discount]]/100)</f>
        <v>1507.68</v>
      </c>
      <c r="K113" s="17">
        <v>43197.638865740744</v>
      </c>
      <c r="L113" s="7" t="s">
        <v>3349</v>
      </c>
      <c r="M113" s="35">
        <f t="shared" si="3"/>
        <v>0</v>
      </c>
      <c r="N113" s="12" t="str">
        <f t="shared" si="2"/>
        <v/>
      </c>
    </row>
    <row r="114" spans="1:14" hidden="1">
      <c r="A114" s="13">
        <v>10112</v>
      </c>
      <c r="B114" s="13">
        <v>17</v>
      </c>
      <c r="C114" s="13">
        <v>22893</v>
      </c>
      <c r="D114" s="13">
        <v>214</v>
      </c>
      <c r="E114" s="12" t="str">
        <f>VLOOKUP(tVentas8[[#This Row],[ProductID]],tProductos[#All],3,FALSE)</f>
        <v>French Pastry - Mini Chocolate</v>
      </c>
      <c r="F114" s="13">
        <v>6</v>
      </c>
      <c r="G114" s="32">
        <v>0</v>
      </c>
      <c r="H114" s="30">
        <f>VLOOKUP(tVentas8[[#This Row],[ProductID]],tProductos[#All],5,FALSE)</f>
        <v>612.12</v>
      </c>
      <c r="I114" s="31">
        <f>(tVentas8[[#This Row],[PrecioUnitario]])*(tVentas8[[#This Row],[Quantity]])</f>
        <v>3672.7200000000003</v>
      </c>
      <c r="J114" s="31">
        <f>tVentas8[[#This Row],[ TotalPrice_SinDescuento]]*(1-tVentas8[[#This Row],[Discount]]/100)</f>
        <v>3672.7200000000003</v>
      </c>
      <c r="K114" s="17">
        <v>43225.927754629629</v>
      </c>
      <c r="L114" s="7" t="s">
        <v>3350</v>
      </c>
      <c r="M114" s="35">
        <f t="shared" si="3"/>
        <v>0</v>
      </c>
      <c r="N114" s="12" t="str">
        <f t="shared" si="2"/>
        <v/>
      </c>
    </row>
    <row r="115" spans="1:14">
      <c r="A115" s="13">
        <v>10113</v>
      </c>
      <c r="B115" s="13">
        <v>16</v>
      </c>
      <c r="C115" s="13">
        <v>34117</v>
      </c>
      <c r="D115" s="13">
        <v>171</v>
      </c>
      <c r="E115" s="12" t="str">
        <f>VLOOKUP(tVentas8[[#This Row],[ProductID]],tProductos[#All],3,FALSE)</f>
        <v>Gloves - Goldtouch Disposable</v>
      </c>
      <c r="F115" s="13">
        <v>9</v>
      </c>
      <c r="G115" s="32">
        <v>2</v>
      </c>
      <c r="H115" s="30">
        <f>VLOOKUP(tVentas8[[#This Row],[ProductID]],tProductos[#All],5,FALSE)</f>
        <v>216.79</v>
      </c>
      <c r="I115" s="31">
        <f>(tVentas8[[#This Row],[PrecioUnitario]])*(tVentas8[[#This Row],[Quantity]])</f>
        <v>1951.11</v>
      </c>
      <c r="J115" s="31">
        <f>tVentas8[[#This Row],[ TotalPrice_SinDescuento]]*(1-tVentas8[[#This Row],[Discount]]/100)</f>
        <v>1912.0877999999998</v>
      </c>
      <c r="K115" s="17">
        <v>43174.199988425928</v>
      </c>
      <c r="L115" s="7" t="s">
        <v>3351</v>
      </c>
      <c r="M115" s="35">
        <f t="shared" si="3"/>
        <v>0</v>
      </c>
      <c r="N115" s="12" t="str">
        <f t="shared" si="2"/>
        <v/>
      </c>
    </row>
    <row r="116" spans="1:14" hidden="1">
      <c r="A116" s="13">
        <v>10114</v>
      </c>
      <c r="B116" s="13">
        <v>17</v>
      </c>
      <c r="C116" s="13">
        <v>14993</v>
      </c>
      <c r="D116" s="13">
        <v>148</v>
      </c>
      <c r="E116" s="12" t="str">
        <f>VLOOKUP(tVentas8[[#This Row],[ProductID]],tProductos[#All],3,FALSE)</f>
        <v>Beer - Sleemans Cream Ale</v>
      </c>
      <c r="F116" s="13">
        <v>4</v>
      </c>
      <c r="G116" s="32">
        <v>0</v>
      </c>
      <c r="H116" s="30">
        <f>VLOOKUP(tVentas8[[#This Row],[ProductID]],tProductos[#All],5,FALSE)</f>
        <v>285.55</v>
      </c>
      <c r="I116" s="31">
        <f>(tVentas8[[#This Row],[PrecioUnitario]])*(tVentas8[[#This Row],[Quantity]])</f>
        <v>1142.2</v>
      </c>
      <c r="J116" s="31">
        <f>tVentas8[[#This Row],[ TotalPrice_SinDescuento]]*(1-tVentas8[[#This Row],[Discount]]/100)</f>
        <v>1142.2</v>
      </c>
      <c r="K116" s="17">
        <v>43162.888761574075</v>
      </c>
      <c r="L116" s="7" t="s">
        <v>3352</v>
      </c>
      <c r="M116" s="35">
        <f t="shared" si="3"/>
        <v>0</v>
      </c>
      <c r="N116" s="12" t="str">
        <f t="shared" si="2"/>
        <v/>
      </c>
    </row>
    <row r="117" spans="1:14" hidden="1">
      <c r="A117" s="13">
        <v>10115</v>
      </c>
      <c r="B117" s="13">
        <v>3</v>
      </c>
      <c r="C117" s="13">
        <v>66620</v>
      </c>
      <c r="D117" s="13">
        <v>240</v>
      </c>
      <c r="E117" s="12" t="str">
        <f>VLOOKUP(tVentas8[[#This Row],[ProductID]],tProductos[#All],3,FALSE)</f>
        <v>Wine - Chablis 2003 Champs</v>
      </c>
      <c r="F117" s="13">
        <v>17</v>
      </c>
      <c r="G117" s="32">
        <v>0</v>
      </c>
      <c r="H117" s="30">
        <f>VLOOKUP(tVentas8[[#This Row],[ProductID]],tProductos[#All],5,FALSE)</f>
        <v>708.59</v>
      </c>
      <c r="I117" s="31">
        <f>(tVentas8[[#This Row],[PrecioUnitario]])*(tVentas8[[#This Row],[Quantity]])</f>
        <v>12046.03</v>
      </c>
      <c r="J117" s="31">
        <f>tVentas8[[#This Row],[ TotalPrice_SinDescuento]]*(1-tVentas8[[#This Row],[Discount]]/100)</f>
        <v>12046.03</v>
      </c>
      <c r="K117" s="17">
        <v>43225.311840277776</v>
      </c>
      <c r="L117" s="7" t="s">
        <v>3353</v>
      </c>
      <c r="M117" s="35">
        <f t="shared" si="3"/>
        <v>0</v>
      </c>
      <c r="N117" s="12" t="str">
        <f t="shared" si="2"/>
        <v/>
      </c>
    </row>
    <row r="118" spans="1:14">
      <c r="A118" s="13">
        <v>10116</v>
      </c>
      <c r="B118" s="13">
        <v>1</v>
      </c>
      <c r="C118" s="13">
        <v>43357</v>
      </c>
      <c r="D118" s="13">
        <v>31</v>
      </c>
      <c r="E118" s="12" t="str">
        <f>VLOOKUP(tVentas8[[#This Row],[ProductID]],tProductos[#All],3,FALSE)</f>
        <v>Yeast Dry - Fermipan</v>
      </c>
      <c r="F118" s="13">
        <v>11</v>
      </c>
      <c r="G118" s="32">
        <v>2</v>
      </c>
      <c r="H118" s="30">
        <f>VLOOKUP(tVentas8[[#This Row],[ProductID]],tProductos[#All],5,FALSE)</f>
        <v>739.85</v>
      </c>
      <c r="I118" s="31">
        <f>(tVentas8[[#This Row],[PrecioUnitario]])*(tVentas8[[#This Row],[Quantity]])</f>
        <v>8138.35</v>
      </c>
      <c r="J118" s="31">
        <f>tVentas8[[#This Row],[ TotalPrice_SinDescuento]]*(1-tVentas8[[#This Row],[Discount]]/100)</f>
        <v>7975.5830000000005</v>
      </c>
      <c r="K118" s="17">
        <v>43201.728680555556</v>
      </c>
      <c r="L118" s="7" t="s">
        <v>3354</v>
      </c>
      <c r="M118" s="35">
        <f t="shared" si="3"/>
        <v>0</v>
      </c>
      <c r="N118" s="12" t="str">
        <f t="shared" si="2"/>
        <v/>
      </c>
    </row>
    <row r="119" spans="1:14" hidden="1">
      <c r="A119" s="13">
        <v>10117</v>
      </c>
      <c r="B119" s="13">
        <v>23</v>
      </c>
      <c r="C119" s="13">
        <v>9383</v>
      </c>
      <c r="D119" s="13">
        <v>113</v>
      </c>
      <c r="E119" s="12" t="str">
        <f>VLOOKUP(tVentas8[[#This Row],[ProductID]],tProductos[#All],3,FALSE)</f>
        <v>Ocean Spray - Kiwi Strawberry</v>
      </c>
      <c r="F119" s="13">
        <v>3</v>
      </c>
      <c r="G119" s="32">
        <v>0</v>
      </c>
      <c r="H119" s="30">
        <f>VLOOKUP(tVentas8[[#This Row],[ProductID]],tProductos[#All],5,FALSE)</f>
        <v>105.96</v>
      </c>
      <c r="I119" s="31">
        <f>(tVentas8[[#This Row],[PrecioUnitario]])*(tVentas8[[#This Row],[Quantity]])</f>
        <v>317.88</v>
      </c>
      <c r="J119" s="31">
        <f>tVentas8[[#This Row],[ TotalPrice_SinDescuento]]*(1-tVentas8[[#This Row],[Discount]]/100)</f>
        <v>317.88</v>
      </c>
      <c r="K119" s="17">
        <v>43161.075486111113</v>
      </c>
      <c r="L119" s="7" t="s">
        <v>3355</v>
      </c>
      <c r="M119" s="35">
        <f t="shared" si="3"/>
        <v>0</v>
      </c>
      <c r="N119" s="12" t="str">
        <f t="shared" si="2"/>
        <v/>
      </c>
    </row>
    <row r="120" spans="1:14" hidden="1">
      <c r="A120" s="13">
        <v>10118</v>
      </c>
      <c r="B120" s="13">
        <v>19</v>
      </c>
      <c r="C120" s="13">
        <v>49929</v>
      </c>
      <c r="D120" s="13">
        <v>251</v>
      </c>
      <c r="E120" s="12" t="str">
        <f>VLOOKUP(tVentas8[[#This Row],[ProductID]],tProductos[#All],3,FALSE)</f>
        <v>Oranges - Navel, 72</v>
      </c>
      <c r="F120" s="13">
        <v>13</v>
      </c>
      <c r="G120" s="32">
        <v>1</v>
      </c>
      <c r="H120" s="30">
        <f>VLOOKUP(tVentas8[[#This Row],[ProductID]],tProductos[#All],5,FALSE)</f>
        <v>117.08</v>
      </c>
      <c r="I120" s="31">
        <f>(tVentas8[[#This Row],[PrecioUnitario]])*(tVentas8[[#This Row],[Quantity]])</f>
        <v>1522.04</v>
      </c>
      <c r="J120" s="31">
        <f>tVentas8[[#This Row],[ TotalPrice_SinDescuento]]*(1-tVentas8[[#This Row],[Discount]]/100)</f>
        <v>1506.8196</v>
      </c>
      <c r="K120" s="17">
        <v>43164.589421296296</v>
      </c>
      <c r="L120" s="7" t="s">
        <v>3356</v>
      </c>
      <c r="M120" s="35">
        <f t="shared" si="3"/>
        <v>0</v>
      </c>
      <c r="N120" s="12" t="str">
        <f t="shared" si="2"/>
        <v/>
      </c>
    </row>
    <row r="121" spans="1:14" hidden="1">
      <c r="A121" s="13">
        <v>10119</v>
      </c>
      <c r="B121" s="13">
        <v>9</v>
      </c>
      <c r="C121" s="13">
        <v>34307</v>
      </c>
      <c r="D121" s="13">
        <v>356</v>
      </c>
      <c r="E121" s="12" t="str">
        <f>VLOOKUP(tVentas8[[#This Row],[ProductID]],tProductos[#All],3,FALSE)</f>
        <v>Dc - Frozen Momji</v>
      </c>
      <c r="F121" s="13">
        <v>9</v>
      </c>
      <c r="G121" s="32">
        <v>0</v>
      </c>
      <c r="H121" s="30">
        <f>VLOOKUP(tVentas8[[#This Row],[ProductID]],tProductos[#All],5,FALSE)</f>
        <v>171.27</v>
      </c>
      <c r="I121" s="31">
        <f>(tVentas8[[#This Row],[PrecioUnitario]])*(tVentas8[[#This Row],[Quantity]])</f>
        <v>1541.43</v>
      </c>
      <c r="J121" s="31">
        <f>tVentas8[[#This Row],[ TotalPrice_SinDescuento]]*(1-tVentas8[[#This Row],[Discount]]/100)</f>
        <v>1541.43</v>
      </c>
      <c r="K121" s="17">
        <v>43113.767268518517</v>
      </c>
      <c r="L121" s="7" t="s">
        <v>3357</v>
      </c>
      <c r="M121" s="35">
        <f t="shared" si="3"/>
        <v>0</v>
      </c>
      <c r="N121" s="12" t="str">
        <f t="shared" si="2"/>
        <v/>
      </c>
    </row>
    <row r="122" spans="1:14">
      <c r="A122" s="13">
        <v>10120</v>
      </c>
      <c r="B122" s="13">
        <v>18</v>
      </c>
      <c r="C122" s="13">
        <v>63565</v>
      </c>
      <c r="D122" s="13">
        <v>443</v>
      </c>
      <c r="E122" s="12" t="str">
        <f>VLOOKUP(tVentas8[[#This Row],[ProductID]],tProductos[#All],3,FALSE)</f>
        <v>Lettuce - Spring Mix</v>
      </c>
      <c r="F122" s="13">
        <v>17</v>
      </c>
      <c r="G122" s="32">
        <v>2</v>
      </c>
      <c r="H122" s="30">
        <f>VLOOKUP(tVentas8[[#This Row],[ProductID]],tProductos[#All],5,FALSE)</f>
        <v>900.16</v>
      </c>
      <c r="I122" s="31">
        <f>(tVentas8[[#This Row],[PrecioUnitario]])*(tVentas8[[#This Row],[Quantity]])</f>
        <v>15302.72</v>
      </c>
      <c r="J122" s="31">
        <f>tVentas8[[#This Row],[ TotalPrice_SinDescuento]]*(1-tVentas8[[#This Row],[Discount]]/100)</f>
        <v>14996.665599999998</v>
      </c>
      <c r="K122" s="17">
        <v>43124.970289351855</v>
      </c>
      <c r="L122" s="7" t="s">
        <v>3358</v>
      </c>
      <c r="M122" s="35">
        <f t="shared" si="3"/>
        <v>0</v>
      </c>
      <c r="N122" s="12" t="str">
        <f t="shared" si="2"/>
        <v/>
      </c>
    </row>
    <row r="123" spans="1:14" hidden="1">
      <c r="A123" s="13">
        <v>10121</v>
      </c>
      <c r="B123" s="13">
        <v>4</v>
      </c>
      <c r="C123" s="13">
        <v>97593</v>
      </c>
      <c r="D123" s="13">
        <v>124</v>
      </c>
      <c r="E123" s="12" t="str">
        <f>VLOOKUP(tVentas8[[#This Row],[ProductID]],tProductos[#All],3,FALSE)</f>
        <v>Macaroons - Two Bite Choc</v>
      </c>
      <c r="F123" s="13">
        <v>25</v>
      </c>
      <c r="G123" s="32">
        <v>0</v>
      </c>
      <c r="H123" s="30">
        <f>VLOOKUP(tVentas8[[#This Row],[ProductID]],tProductos[#All],5,FALSE)</f>
        <v>182.89</v>
      </c>
      <c r="I123" s="31">
        <f>(tVentas8[[#This Row],[PrecioUnitario]])*(tVentas8[[#This Row],[Quantity]])</f>
        <v>4572.25</v>
      </c>
      <c r="J123" s="31">
        <f>tVentas8[[#This Row],[ TotalPrice_SinDescuento]]*(1-tVentas8[[#This Row],[Discount]]/100)</f>
        <v>4572.25</v>
      </c>
      <c r="K123" s="17">
        <v>43206.150057870371</v>
      </c>
      <c r="L123" s="7" t="s">
        <v>3359</v>
      </c>
      <c r="M123" s="35">
        <f t="shared" si="3"/>
        <v>0</v>
      </c>
      <c r="N123" s="12" t="str">
        <f t="shared" si="2"/>
        <v/>
      </c>
    </row>
    <row r="124" spans="1:14" hidden="1">
      <c r="A124" s="13">
        <v>10122</v>
      </c>
      <c r="B124" s="13">
        <v>2</v>
      </c>
      <c r="C124" s="13">
        <v>77670</v>
      </c>
      <c r="D124" s="13">
        <v>174</v>
      </c>
      <c r="E124" s="12" t="str">
        <f>VLOOKUP(tVentas8[[#This Row],[ProductID]],tProductos[#All],3,FALSE)</f>
        <v>Guinea Fowl</v>
      </c>
      <c r="F124" s="13">
        <v>20</v>
      </c>
      <c r="G124" s="32">
        <v>0</v>
      </c>
      <c r="H124" s="30">
        <f>VLOOKUP(tVentas8[[#This Row],[ProductID]],tProductos[#All],5,FALSE)</f>
        <v>615.04</v>
      </c>
      <c r="I124" s="31">
        <f>(tVentas8[[#This Row],[PrecioUnitario]])*(tVentas8[[#This Row],[Quantity]])</f>
        <v>12300.8</v>
      </c>
      <c r="J124" s="31">
        <f>tVentas8[[#This Row],[ TotalPrice_SinDescuento]]*(1-tVentas8[[#This Row],[Discount]]/100)</f>
        <v>12300.8</v>
      </c>
      <c r="K124" s="17">
        <v>43201.744016203702</v>
      </c>
      <c r="L124" s="7" t="s">
        <v>3360</v>
      </c>
      <c r="M124" s="35">
        <f t="shared" si="3"/>
        <v>0</v>
      </c>
      <c r="N124" s="12" t="str">
        <f t="shared" si="2"/>
        <v/>
      </c>
    </row>
    <row r="125" spans="1:14" hidden="1">
      <c r="A125" s="13">
        <v>10123</v>
      </c>
      <c r="B125" s="13">
        <v>8</v>
      </c>
      <c r="C125" s="13">
        <v>65515</v>
      </c>
      <c r="D125" s="13">
        <v>84</v>
      </c>
      <c r="E125" s="12" t="str">
        <f>VLOOKUP(tVentas8[[#This Row],[ProductID]],tProductos[#All],3,FALSE)</f>
        <v>Peas - Frozen</v>
      </c>
      <c r="F125" s="13">
        <v>17</v>
      </c>
      <c r="G125" s="32">
        <v>0</v>
      </c>
      <c r="H125" s="30">
        <f>VLOOKUP(tVentas8[[#This Row],[ProductID]],tProductos[#All],5,FALSE)</f>
        <v>903.01</v>
      </c>
      <c r="I125" s="31">
        <f>(tVentas8[[#This Row],[PrecioUnitario]])*(tVentas8[[#This Row],[Quantity]])</f>
        <v>15351.17</v>
      </c>
      <c r="J125" s="31">
        <f>tVentas8[[#This Row],[ TotalPrice_SinDescuento]]*(1-tVentas8[[#This Row],[Discount]]/100)</f>
        <v>15351.17</v>
      </c>
      <c r="K125" s="17">
        <v>43182.072916666664</v>
      </c>
      <c r="L125" s="7" t="s">
        <v>3361</v>
      </c>
      <c r="M125" s="35">
        <f t="shared" si="3"/>
        <v>0</v>
      </c>
      <c r="N125" s="12" t="str">
        <f t="shared" si="2"/>
        <v/>
      </c>
    </row>
    <row r="126" spans="1:14" hidden="1">
      <c r="A126" s="13">
        <v>10124</v>
      </c>
      <c r="B126" s="13">
        <v>20</v>
      </c>
      <c r="C126" s="13">
        <v>81756</v>
      </c>
      <c r="D126" s="13">
        <v>124</v>
      </c>
      <c r="E126" s="12" t="str">
        <f>VLOOKUP(tVentas8[[#This Row],[ProductID]],tProductos[#All],3,FALSE)</f>
        <v>Macaroons - Two Bite Choc</v>
      </c>
      <c r="F126" s="13">
        <v>21</v>
      </c>
      <c r="G126" s="32">
        <v>0</v>
      </c>
      <c r="H126" s="30">
        <f>VLOOKUP(tVentas8[[#This Row],[ProductID]],tProductos[#All],5,FALSE)</f>
        <v>182.89</v>
      </c>
      <c r="I126" s="31">
        <f>(tVentas8[[#This Row],[PrecioUnitario]])*(tVentas8[[#This Row],[Quantity]])</f>
        <v>3840.6899999999996</v>
      </c>
      <c r="J126" s="31">
        <f>tVentas8[[#This Row],[ TotalPrice_SinDescuento]]*(1-tVentas8[[#This Row],[Discount]]/100)</f>
        <v>3840.6899999999996</v>
      </c>
      <c r="K126" s="17">
        <v>43212.579826388886</v>
      </c>
      <c r="L126" s="7" t="s">
        <v>3362</v>
      </c>
      <c r="M126" s="35">
        <f t="shared" si="3"/>
        <v>0</v>
      </c>
      <c r="N126" s="12" t="str">
        <f t="shared" si="2"/>
        <v/>
      </c>
    </row>
    <row r="127" spans="1:14" hidden="1">
      <c r="A127" s="13">
        <v>10125</v>
      </c>
      <c r="B127" s="13">
        <v>21</v>
      </c>
      <c r="C127" s="13">
        <v>32423</v>
      </c>
      <c r="D127" s="13">
        <v>223</v>
      </c>
      <c r="E127" s="12" t="str">
        <f>VLOOKUP(tVentas8[[#This Row],[ProductID]],tProductos[#All],3,FALSE)</f>
        <v>Pail With Metal Handle 16l White</v>
      </c>
      <c r="F127" s="13">
        <v>9</v>
      </c>
      <c r="G127" s="32">
        <v>0</v>
      </c>
      <c r="H127" s="30">
        <f>VLOOKUP(tVentas8[[#This Row],[ProductID]],tProductos[#All],5,FALSE)</f>
        <v>944.39</v>
      </c>
      <c r="I127" s="31">
        <f>(tVentas8[[#This Row],[PrecioUnitario]])*(tVentas8[[#This Row],[Quantity]])</f>
        <v>8499.51</v>
      </c>
      <c r="J127" s="31">
        <f>tVentas8[[#This Row],[ TotalPrice_SinDescuento]]*(1-tVentas8[[#This Row],[Discount]]/100)</f>
        <v>8499.51</v>
      </c>
      <c r="K127" s="17">
        <v>43220.916562500002</v>
      </c>
      <c r="L127" s="7" t="s">
        <v>3363</v>
      </c>
      <c r="M127" s="35">
        <f t="shared" si="3"/>
        <v>0</v>
      </c>
      <c r="N127" s="12" t="str">
        <f t="shared" si="2"/>
        <v/>
      </c>
    </row>
    <row r="128" spans="1:14" hidden="1">
      <c r="A128" s="13">
        <v>10126</v>
      </c>
      <c r="B128" s="13">
        <v>3</v>
      </c>
      <c r="C128" s="13">
        <v>24777</v>
      </c>
      <c r="D128" s="13">
        <v>213</v>
      </c>
      <c r="E128" s="12" t="str">
        <f>VLOOKUP(tVentas8[[#This Row],[ProductID]],tProductos[#All],3,FALSE)</f>
        <v>Pate - Cognac</v>
      </c>
      <c r="F128" s="13">
        <v>7</v>
      </c>
      <c r="G128" s="32">
        <v>0</v>
      </c>
      <c r="H128" s="30">
        <f>VLOOKUP(tVentas8[[#This Row],[ProductID]],tProductos[#All],5,FALSE)</f>
        <v>705.89</v>
      </c>
      <c r="I128" s="31">
        <f>(tVentas8[[#This Row],[PrecioUnitario]])*(tVentas8[[#This Row],[Quantity]])</f>
        <v>4941.2299999999996</v>
      </c>
      <c r="J128" s="31">
        <f>tVentas8[[#This Row],[ TotalPrice_SinDescuento]]*(1-tVentas8[[#This Row],[Discount]]/100)</f>
        <v>4941.2299999999996</v>
      </c>
      <c r="K128" s="17">
        <v>43148.287581018521</v>
      </c>
      <c r="L128" s="7" t="s">
        <v>3364</v>
      </c>
      <c r="M128" s="35">
        <f t="shared" si="3"/>
        <v>0</v>
      </c>
      <c r="N128" s="12" t="str">
        <f t="shared" si="2"/>
        <v/>
      </c>
    </row>
    <row r="129" spans="1:14" hidden="1">
      <c r="A129" s="13">
        <v>10127</v>
      </c>
      <c r="B129" s="13">
        <v>12</v>
      </c>
      <c r="C129" s="13">
        <v>45293</v>
      </c>
      <c r="D129" s="13">
        <v>178</v>
      </c>
      <c r="E129" s="12" t="str">
        <f>VLOOKUP(tVentas8[[#This Row],[ProductID]],tProductos[#All],3,FALSE)</f>
        <v>Pernod</v>
      </c>
      <c r="F129" s="13">
        <v>12</v>
      </c>
      <c r="G129" s="32">
        <v>0</v>
      </c>
      <c r="H129" s="30">
        <f>VLOOKUP(tVentas8[[#This Row],[ProductID]],tProductos[#All],5,FALSE)</f>
        <v>523.62</v>
      </c>
      <c r="I129" s="31">
        <f>(tVentas8[[#This Row],[PrecioUnitario]])*(tVentas8[[#This Row],[Quantity]])</f>
        <v>6283.4400000000005</v>
      </c>
      <c r="J129" s="31">
        <f>tVentas8[[#This Row],[ TotalPrice_SinDescuento]]*(1-tVentas8[[#This Row],[Discount]]/100)</f>
        <v>6283.4400000000005</v>
      </c>
      <c r="K129" s="17">
        <v>43126.577210648145</v>
      </c>
      <c r="L129" s="7" t="s">
        <v>3365</v>
      </c>
      <c r="M129" s="35">
        <f t="shared" si="3"/>
        <v>0</v>
      </c>
      <c r="N129" s="12" t="str">
        <f t="shared" si="2"/>
        <v/>
      </c>
    </row>
    <row r="130" spans="1:14" hidden="1">
      <c r="A130" s="13">
        <v>10128</v>
      </c>
      <c r="B130" s="13">
        <v>18</v>
      </c>
      <c r="C130" s="13">
        <v>6986</v>
      </c>
      <c r="D130" s="13">
        <v>13</v>
      </c>
      <c r="E130" s="12" t="str">
        <f>VLOOKUP(tVentas8[[#This Row],[ProductID]],tProductos[#All],3,FALSE)</f>
        <v>Water, Tap</v>
      </c>
      <c r="F130" s="13">
        <v>2</v>
      </c>
      <c r="G130" s="32">
        <v>0</v>
      </c>
      <c r="H130" s="30">
        <f>VLOOKUP(tVentas8[[#This Row],[ProductID]],tProductos[#All],5,FALSE)</f>
        <v>282.23</v>
      </c>
      <c r="I130" s="31">
        <f>(tVentas8[[#This Row],[PrecioUnitario]])*(tVentas8[[#This Row],[Quantity]])</f>
        <v>564.46</v>
      </c>
      <c r="J130" s="31">
        <f>tVentas8[[#This Row],[ TotalPrice_SinDescuento]]*(1-tVentas8[[#This Row],[Discount]]/100)</f>
        <v>564.46</v>
      </c>
      <c r="K130" s="17">
        <v>43149.922395833331</v>
      </c>
      <c r="L130" s="7" t="s">
        <v>3366</v>
      </c>
      <c r="M130" s="35">
        <f t="shared" si="3"/>
        <v>0</v>
      </c>
      <c r="N130" s="12" t="str">
        <f t="shared" ref="N130:N193" si="4">IF($M130&gt;0.4,"ELIMINAR","")</f>
        <v/>
      </c>
    </row>
    <row r="131" spans="1:14" hidden="1">
      <c r="A131" s="13">
        <v>10129</v>
      </c>
      <c r="B131" s="13">
        <v>22</v>
      </c>
      <c r="C131" s="13">
        <v>57318</v>
      </c>
      <c r="D131" s="13">
        <v>31</v>
      </c>
      <c r="E131" s="12" t="str">
        <f>VLOOKUP(tVentas8[[#This Row],[ProductID]],tProductos[#All],3,FALSE)</f>
        <v>Yeast Dry - Fermipan</v>
      </c>
      <c r="F131" s="13">
        <v>15</v>
      </c>
      <c r="G131" s="32">
        <v>1</v>
      </c>
      <c r="H131" s="30">
        <f>VLOOKUP(tVentas8[[#This Row],[ProductID]],tProductos[#All],5,FALSE)</f>
        <v>739.85</v>
      </c>
      <c r="I131" s="31">
        <f>(tVentas8[[#This Row],[PrecioUnitario]])*(tVentas8[[#This Row],[Quantity]])</f>
        <v>11097.75</v>
      </c>
      <c r="J131" s="31">
        <f>tVentas8[[#This Row],[ TotalPrice_SinDescuento]]*(1-tVentas8[[#This Row],[Discount]]/100)</f>
        <v>10986.772499999999</v>
      </c>
      <c r="K131" s="17">
        <v>43208.103217592594</v>
      </c>
      <c r="L131" s="7" t="s">
        <v>3367</v>
      </c>
      <c r="M131" s="35">
        <f t="shared" si="3"/>
        <v>0</v>
      </c>
      <c r="N131" s="12" t="str">
        <f t="shared" si="4"/>
        <v/>
      </c>
    </row>
    <row r="132" spans="1:14" hidden="1">
      <c r="A132" s="13">
        <v>10130</v>
      </c>
      <c r="B132" s="13">
        <v>6</v>
      </c>
      <c r="C132" s="13">
        <v>61202</v>
      </c>
      <c r="D132" s="13">
        <v>85</v>
      </c>
      <c r="E132" s="12" t="str">
        <f>VLOOKUP(tVentas8[[#This Row],[ProductID]],tProductos[#All],3,FALSE)</f>
        <v>Cheese - Parmesan Cubes</v>
      </c>
      <c r="F132" s="13">
        <v>16</v>
      </c>
      <c r="G132" s="32">
        <v>0</v>
      </c>
      <c r="H132" s="30">
        <f>VLOOKUP(tVentas8[[#This Row],[ProductID]],tProductos[#All],5,FALSE)</f>
        <v>868.85</v>
      </c>
      <c r="I132" s="31">
        <f>(tVentas8[[#This Row],[PrecioUnitario]])*(tVentas8[[#This Row],[Quantity]])</f>
        <v>13901.6</v>
      </c>
      <c r="J132" s="31">
        <f>tVentas8[[#This Row],[ TotalPrice_SinDescuento]]*(1-tVentas8[[#This Row],[Discount]]/100)</f>
        <v>13901.6</v>
      </c>
      <c r="K132" s="17">
        <v>43225.049826388888</v>
      </c>
      <c r="L132" s="7" t="s">
        <v>3368</v>
      </c>
      <c r="M132" s="35">
        <f t="shared" ref="M132:M195" si="5">COUNTBLANK(A132:L132) /COUNTA(A132:L132)</f>
        <v>0</v>
      </c>
      <c r="N132" s="12" t="str">
        <f t="shared" si="4"/>
        <v/>
      </c>
    </row>
    <row r="133" spans="1:14" hidden="1">
      <c r="A133" s="13">
        <v>10131</v>
      </c>
      <c r="B133" s="13">
        <v>16</v>
      </c>
      <c r="C133" s="13">
        <v>68851</v>
      </c>
      <c r="D133" s="13">
        <v>101</v>
      </c>
      <c r="E133" s="12" t="str">
        <f>VLOOKUP(tVentas8[[#This Row],[ProductID]],tProductos[#All],3,FALSE)</f>
        <v>Soup - Campbells, Lentil</v>
      </c>
      <c r="F133" s="13">
        <v>18</v>
      </c>
      <c r="G133" s="32">
        <v>0</v>
      </c>
      <c r="H133" s="30">
        <f>VLOOKUP(tVentas8[[#This Row],[ProductID]],tProductos[#All],5,FALSE)</f>
        <v>83.01</v>
      </c>
      <c r="I133" s="31">
        <f>(tVentas8[[#This Row],[PrecioUnitario]])*(tVentas8[[#This Row],[Quantity]])</f>
        <v>1494.18</v>
      </c>
      <c r="J133" s="31">
        <f>tVentas8[[#This Row],[ TotalPrice_SinDescuento]]*(1-tVentas8[[#This Row],[Discount]]/100)</f>
        <v>1494.18</v>
      </c>
      <c r="K133" s="17">
        <v>43149.690405092595</v>
      </c>
      <c r="L133" s="7" t="s">
        <v>3369</v>
      </c>
      <c r="M133" s="35">
        <f t="shared" si="5"/>
        <v>0</v>
      </c>
      <c r="N133" s="12" t="str">
        <f t="shared" si="4"/>
        <v/>
      </c>
    </row>
    <row r="134" spans="1:14" hidden="1">
      <c r="A134" s="13">
        <v>10132</v>
      </c>
      <c r="B134" s="13">
        <v>7</v>
      </c>
      <c r="C134" s="13">
        <v>13206</v>
      </c>
      <c r="D134" s="13">
        <v>414</v>
      </c>
      <c r="E134" s="12" t="str">
        <f>VLOOKUP(tVentas8[[#This Row],[ProductID]],tProductos[#All],3,FALSE)</f>
        <v>Sauerkraut</v>
      </c>
      <c r="F134" s="13">
        <v>4</v>
      </c>
      <c r="G134" s="32">
        <v>1</v>
      </c>
      <c r="H134" s="30">
        <f>VLOOKUP(tVentas8[[#This Row],[ProductID]],tProductos[#All],5,FALSE)</f>
        <v>830.58</v>
      </c>
      <c r="I134" s="31">
        <f>(tVentas8[[#This Row],[PrecioUnitario]])*(tVentas8[[#This Row],[Quantity]])</f>
        <v>3322.32</v>
      </c>
      <c r="J134" s="31">
        <f>tVentas8[[#This Row],[ TotalPrice_SinDescuento]]*(1-tVentas8[[#This Row],[Discount]]/100)</f>
        <v>3289.0968000000003</v>
      </c>
      <c r="K134" s="17">
        <v>43114.605428240742</v>
      </c>
      <c r="L134" s="7" t="s">
        <v>3370</v>
      </c>
      <c r="M134" s="35">
        <f t="shared" si="5"/>
        <v>0</v>
      </c>
      <c r="N134" s="12" t="str">
        <f t="shared" si="4"/>
        <v/>
      </c>
    </row>
    <row r="135" spans="1:14">
      <c r="A135" s="13">
        <v>10133</v>
      </c>
      <c r="B135" s="13">
        <v>11</v>
      </c>
      <c r="C135" s="13">
        <v>84740</v>
      </c>
      <c r="D135" s="13">
        <v>203</v>
      </c>
      <c r="E135" s="12" t="str">
        <f>VLOOKUP(tVentas8[[#This Row],[ProductID]],tProductos[#All],3,FALSE)</f>
        <v>Chicken - Leg, Boneless</v>
      </c>
      <c r="F135" s="13">
        <v>22</v>
      </c>
      <c r="G135" s="32">
        <v>2</v>
      </c>
      <c r="H135" s="30">
        <f>VLOOKUP(tVentas8[[#This Row],[ProductID]],tProductos[#All],5,FALSE)</f>
        <v>599.54999999999995</v>
      </c>
      <c r="I135" s="31">
        <f>(tVentas8[[#This Row],[PrecioUnitario]])*(tVentas8[[#This Row],[Quantity]])</f>
        <v>13190.099999999999</v>
      </c>
      <c r="J135" s="31">
        <f>tVentas8[[#This Row],[ TotalPrice_SinDescuento]]*(1-tVentas8[[#This Row],[Discount]]/100)</f>
        <v>12926.297999999999</v>
      </c>
      <c r="K135" s="17">
        <v>43215.468171296299</v>
      </c>
      <c r="L135" s="7" t="s">
        <v>3371</v>
      </c>
      <c r="M135" s="35">
        <f t="shared" si="5"/>
        <v>0</v>
      </c>
      <c r="N135" s="12" t="str">
        <f t="shared" si="4"/>
        <v/>
      </c>
    </row>
    <row r="136" spans="1:14">
      <c r="A136" s="13">
        <v>10134</v>
      </c>
      <c r="B136" s="13">
        <v>2</v>
      </c>
      <c r="C136" s="13">
        <v>25155</v>
      </c>
      <c r="D136" s="13">
        <v>17</v>
      </c>
      <c r="E136" s="12" t="str">
        <f>VLOOKUP(tVentas8[[#This Row],[ProductID]],tProductos[#All],3,FALSE)</f>
        <v>Wine - White, Mosel Gold</v>
      </c>
      <c r="F136" s="13">
        <v>7</v>
      </c>
      <c r="G136" s="32">
        <v>2</v>
      </c>
      <c r="H136" s="30">
        <f>VLOOKUP(tVentas8[[#This Row],[ProductID]],tProductos[#All],5,FALSE)</f>
        <v>439.18</v>
      </c>
      <c r="I136" s="31">
        <f>(tVentas8[[#This Row],[PrecioUnitario]])*(tVentas8[[#This Row],[Quantity]])</f>
        <v>3074.26</v>
      </c>
      <c r="J136" s="31">
        <f>tVentas8[[#This Row],[ TotalPrice_SinDescuento]]*(1-tVentas8[[#This Row],[Discount]]/100)</f>
        <v>3012.7748000000001</v>
      </c>
      <c r="K136" s="17">
        <v>43114.227754629632</v>
      </c>
      <c r="L136" s="7" t="s">
        <v>3372</v>
      </c>
      <c r="M136" s="35">
        <f t="shared" si="5"/>
        <v>0</v>
      </c>
      <c r="N136" s="12" t="str">
        <f t="shared" si="4"/>
        <v/>
      </c>
    </row>
    <row r="137" spans="1:14" hidden="1">
      <c r="A137" s="13">
        <v>10135</v>
      </c>
      <c r="B137" s="13">
        <v>6</v>
      </c>
      <c r="C137" s="13">
        <v>48478</v>
      </c>
      <c r="D137" s="13">
        <v>401</v>
      </c>
      <c r="E137" s="12" t="str">
        <f>VLOOKUP(tVentas8[[#This Row],[ProductID]],tProductos[#All],3,FALSE)</f>
        <v>Tart Shells - Sweet, 4</v>
      </c>
      <c r="F137" s="13">
        <v>13</v>
      </c>
      <c r="G137" s="32">
        <v>0</v>
      </c>
      <c r="H137" s="30">
        <f>VLOOKUP(tVentas8[[#This Row],[ProductID]],tProductos[#All],5,FALSE)</f>
        <v>533.63</v>
      </c>
      <c r="I137" s="31">
        <f>(tVentas8[[#This Row],[PrecioUnitario]])*(tVentas8[[#This Row],[Quantity]])</f>
        <v>6937.19</v>
      </c>
      <c r="J137" s="31">
        <f>tVentas8[[#This Row],[ TotalPrice_SinDescuento]]*(1-tVentas8[[#This Row],[Discount]]/100)</f>
        <v>6937.19</v>
      </c>
      <c r="K137" s="17">
        <v>43203.239791666667</v>
      </c>
      <c r="L137" s="7" t="s">
        <v>3373</v>
      </c>
      <c r="M137" s="35">
        <f t="shared" si="5"/>
        <v>0</v>
      </c>
      <c r="N137" s="12" t="str">
        <f t="shared" si="4"/>
        <v/>
      </c>
    </row>
    <row r="138" spans="1:14">
      <c r="A138" s="13">
        <v>10136</v>
      </c>
      <c r="B138" s="13">
        <v>1</v>
      </c>
      <c r="C138" s="13">
        <v>50217</v>
      </c>
      <c r="D138" s="13">
        <v>118</v>
      </c>
      <c r="E138" s="12" t="str">
        <f>VLOOKUP(tVentas8[[#This Row],[ProductID]],tProductos[#All],3,FALSE)</f>
        <v>Garbag Bags - Black</v>
      </c>
      <c r="F138" s="13">
        <v>13</v>
      </c>
      <c r="G138" s="32">
        <v>2</v>
      </c>
      <c r="H138" s="30">
        <f>VLOOKUP(tVentas8[[#This Row],[ProductID]],tProductos[#All],5,FALSE)</f>
        <v>65.959999999999994</v>
      </c>
      <c r="I138" s="31">
        <f>(tVentas8[[#This Row],[PrecioUnitario]])*(tVentas8[[#This Row],[Quantity]])</f>
        <v>857.4799999999999</v>
      </c>
      <c r="J138" s="31">
        <f>tVentas8[[#This Row],[ TotalPrice_SinDescuento]]*(1-tVentas8[[#This Row],[Discount]]/100)</f>
        <v>840.33039999999994</v>
      </c>
      <c r="K138" s="17">
        <v>43151.216412037036</v>
      </c>
      <c r="L138" s="7" t="s">
        <v>3374</v>
      </c>
      <c r="M138" s="35">
        <f t="shared" si="5"/>
        <v>0</v>
      </c>
      <c r="N138" s="12" t="str">
        <f t="shared" si="4"/>
        <v/>
      </c>
    </row>
    <row r="139" spans="1:14" hidden="1">
      <c r="A139" s="13">
        <v>10137</v>
      </c>
      <c r="B139" s="13">
        <v>12</v>
      </c>
      <c r="C139" s="13">
        <v>13759</v>
      </c>
      <c r="D139" s="13">
        <v>274</v>
      </c>
      <c r="E139" s="12" t="str">
        <f>VLOOKUP(tVentas8[[#This Row],[ProductID]],tProductos[#All],3,FALSE)</f>
        <v>Papayas</v>
      </c>
      <c r="F139" s="13">
        <v>4</v>
      </c>
      <c r="G139" s="32">
        <v>1</v>
      </c>
      <c r="H139" s="30">
        <f>VLOOKUP(tVentas8[[#This Row],[ProductID]],tProductos[#All],5,FALSE)</f>
        <v>881.19</v>
      </c>
      <c r="I139" s="31">
        <f>(tVentas8[[#This Row],[PrecioUnitario]])*(tVentas8[[#This Row],[Quantity]])</f>
        <v>3524.76</v>
      </c>
      <c r="J139" s="31">
        <f>tVentas8[[#This Row],[ TotalPrice_SinDescuento]]*(1-tVentas8[[#This Row],[Discount]]/100)</f>
        <v>3489.5124000000001</v>
      </c>
      <c r="K139" s="17">
        <v>43157.633587962962</v>
      </c>
      <c r="L139" s="7" t="s">
        <v>3375</v>
      </c>
      <c r="M139" s="35">
        <f t="shared" si="5"/>
        <v>0</v>
      </c>
      <c r="N139" s="12" t="str">
        <f t="shared" si="4"/>
        <v/>
      </c>
    </row>
    <row r="140" spans="1:14" hidden="1">
      <c r="A140" s="13">
        <v>10138</v>
      </c>
      <c r="B140" s="13">
        <v>3</v>
      </c>
      <c r="C140" s="13">
        <v>14611</v>
      </c>
      <c r="D140" s="13">
        <v>334</v>
      </c>
      <c r="E140" s="12" t="str">
        <f>VLOOKUP(tVentas8[[#This Row],[ProductID]],tProductos[#All],3,FALSE)</f>
        <v>Ecolab - Lime - A - Way 4/4 L</v>
      </c>
      <c r="F140" s="13">
        <v>4</v>
      </c>
      <c r="G140" s="32">
        <v>0</v>
      </c>
      <c r="H140" s="30">
        <f>VLOOKUP(tVentas8[[#This Row],[ProductID]],tProductos[#All],5,FALSE)</f>
        <v>216.13</v>
      </c>
      <c r="I140" s="31">
        <f>(tVentas8[[#This Row],[PrecioUnitario]])*(tVentas8[[#This Row],[Quantity]])</f>
        <v>864.52</v>
      </c>
      <c r="J140" s="31">
        <f>tVentas8[[#This Row],[ TotalPrice_SinDescuento]]*(1-tVentas8[[#This Row],[Discount]]/100)</f>
        <v>864.52</v>
      </c>
      <c r="K140" s="17">
        <v>43149.571238425924</v>
      </c>
      <c r="L140" s="7" t="s">
        <v>3376</v>
      </c>
      <c r="M140" s="35">
        <f t="shared" si="5"/>
        <v>0</v>
      </c>
      <c r="N140" s="12" t="str">
        <f t="shared" si="4"/>
        <v/>
      </c>
    </row>
    <row r="141" spans="1:14" hidden="1">
      <c r="A141" s="13">
        <v>10139</v>
      </c>
      <c r="B141" s="13">
        <v>13</v>
      </c>
      <c r="C141" s="13">
        <v>54467</v>
      </c>
      <c r="D141" s="13">
        <v>268</v>
      </c>
      <c r="E141" s="12" t="str">
        <f>VLOOKUP(tVentas8[[#This Row],[ProductID]],tProductos[#All],3,FALSE)</f>
        <v>Vanilla Beans</v>
      </c>
      <c r="F141" s="13">
        <v>14</v>
      </c>
      <c r="G141" s="32">
        <v>0</v>
      </c>
      <c r="H141" s="30">
        <f>VLOOKUP(tVentas8[[#This Row],[ProductID]],tProductos[#All],5,FALSE)</f>
        <v>978.43</v>
      </c>
      <c r="I141" s="31">
        <f>(tVentas8[[#This Row],[PrecioUnitario]])*(tVentas8[[#This Row],[Quantity]])</f>
        <v>13698.019999999999</v>
      </c>
      <c r="J141" s="31">
        <f>tVentas8[[#This Row],[ TotalPrice_SinDescuento]]*(1-tVentas8[[#This Row],[Discount]]/100)</f>
        <v>13698.019999999999</v>
      </c>
      <c r="K141" s="17">
        <v>43193.37462962963</v>
      </c>
      <c r="L141" s="7" t="s">
        <v>3377</v>
      </c>
      <c r="M141" s="35">
        <f t="shared" si="5"/>
        <v>0</v>
      </c>
      <c r="N141" s="12" t="str">
        <f t="shared" si="4"/>
        <v/>
      </c>
    </row>
    <row r="142" spans="1:14" hidden="1">
      <c r="A142" s="13">
        <v>10140</v>
      </c>
      <c r="B142" s="13">
        <v>17</v>
      </c>
      <c r="C142" s="13">
        <v>38500</v>
      </c>
      <c r="D142" s="13">
        <v>174</v>
      </c>
      <c r="E142" s="12" t="str">
        <f>VLOOKUP(tVentas8[[#This Row],[ProductID]],tProductos[#All],3,FALSE)</f>
        <v>Guinea Fowl</v>
      </c>
      <c r="F142" s="13">
        <v>10</v>
      </c>
      <c r="G142" s="32">
        <v>0</v>
      </c>
      <c r="H142" s="30">
        <f>VLOOKUP(tVentas8[[#This Row],[ProductID]],tProductos[#All],5,FALSE)</f>
        <v>615.04</v>
      </c>
      <c r="I142" s="31">
        <f>(tVentas8[[#This Row],[PrecioUnitario]])*(tVentas8[[#This Row],[Quantity]])</f>
        <v>6150.4</v>
      </c>
      <c r="J142" s="31">
        <f>tVentas8[[#This Row],[ TotalPrice_SinDescuento]]*(1-tVentas8[[#This Row],[Discount]]/100)</f>
        <v>6150.4</v>
      </c>
      <c r="K142" s="17">
        <v>43163.740428240744</v>
      </c>
      <c r="L142" s="7" t="s">
        <v>3378</v>
      </c>
      <c r="M142" s="35">
        <f t="shared" si="5"/>
        <v>0</v>
      </c>
      <c r="N142" s="12" t="str">
        <f t="shared" si="4"/>
        <v/>
      </c>
    </row>
    <row r="143" spans="1:14" hidden="1">
      <c r="A143" s="13">
        <v>10141</v>
      </c>
      <c r="B143" s="13">
        <v>4</v>
      </c>
      <c r="C143" s="13">
        <v>96211</v>
      </c>
      <c r="D143" s="13">
        <v>309</v>
      </c>
      <c r="E143" s="12" t="str">
        <f>VLOOKUP(tVentas8[[#This Row],[ProductID]],tProductos[#All],3,FALSE)</f>
        <v>Muffin Batt - Choc Chk</v>
      </c>
      <c r="F143" s="13">
        <v>25</v>
      </c>
      <c r="G143" s="32">
        <v>0</v>
      </c>
      <c r="H143" s="30">
        <f>VLOOKUP(tVentas8[[#This Row],[ProductID]],tProductos[#All],5,FALSE)</f>
        <v>276.33999999999997</v>
      </c>
      <c r="I143" s="31">
        <f>(tVentas8[[#This Row],[PrecioUnitario]])*(tVentas8[[#This Row],[Quantity]])</f>
        <v>6908.4999999999991</v>
      </c>
      <c r="J143" s="31">
        <f>tVentas8[[#This Row],[ TotalPrice_SinDescuento]]*(1-tVentas8[[#This Row],[Discount]]/100)</f>
        <v>6908.4999999999991</v>
      </c>
      <c r="K143" s="17">
        <v>43178.788726851853</v>
      </c>
      <c r="L143" s="7" t="s">
        <v>3379</v>
      </c>
      <c r="M143" s="35">
        <f t="shared" si="5"/>
        <v>0</v>
      </c>
      <c r="N143" s="12" t="str">
        <f t="shared" si="4"/>
        <v/>
      </c>
    </row>
    <row r="144" spans="1:14" hidden="1">
      <c r="A144" s="13">
        <v>10142</v>
      </c>
      <c r="B144" s="13">
        <v>5</v>
      </c>
      <c r="C144" s="13">
        <v>10103</v>
      </c>
      <c r="D144" s="13">
        <v>203</v>
      </c>
      <c r="E144" s="12" t="str">
        <f>VLOOKUP(tVentas8[[#This Row],[ProductID]],tProductos[#All],3,FALSE)</f>
        <v>Chicken - Leg, Boneless</v>
      </c>
      <c r="F144" s="13">
        <v>3</v>
      </c>
      <c r="G144" s="32">
        <v>1</v>
      </c>
      <c r="H144" s="30">
        <f>VLOOKUP(tVentas8[[#This Row],[ProductID]],tProductos[#All],5,FALSE)</f>
        <v>599.54999999999995</v>
      </c>
      <c r="I144" s="31">
        <f>(tVentas8[[#This Row],[PrecioUnitario]])*(tVentas8[[#This Row],[Quantity]])</f>
        <v>1798.6499999999999</v>
      </c>
      <c r="J144" s="31">
        <f>tVentas8[[#This Row],[ TotalPrice_SinDescuento]]*(1-tVentas8[[#This Row],[Discount]]/100)</f>
        <v>1780.6634999999999</v>
      </c>
      <c r="K144" s="17">
        <v>43181.629027777781</v>
      </c>
      <c r="L144" s="7" t="s">
        <v>3380</v>
      </c>
      <c r="M144" s="35">
        <f t="shared" si="5"/>
        <v>0</v>
      </c>
      <c r="N144" s="12" t="str">
        <f t="shared" si="4"/>
        <v/>
      </c>
    </row>
    <row r="145" spans="1:14" hidden="1">
      <c r="A145" s="13">
        <v>10143</v>
      </c>
      <c r="B145" s="13">
        <v>11</v>
      </c>
      <c r="C145" s="13">
        <v>72227</v>
      </c>
      <c r="D145" s="13">
        <v>67</v>
      </c>
      <c r="E145" s="12" t="str">
        <f>VLOOKUP(tVentas8[[#This Row],[ProductID]],tProductos[#All],3,FALSE)</f>
        <v>Wine - Sogrape Mateus Rose</v>
      </c>
      <c r="F145" s="13">
        <v>19</v>
      </c>
      <c r="G145" s="32">
        <v>1</v>
      </c>
      <c r="H145" s="30">
        <f>VLOOKUP(tVentas8[[#This Row],[ProductID]],tProductos[#All],5,FALSE)</f>
        <v>37.799999999999997</v>
      </c>
      <c r="I145" s="31">
        <f>(tVentas8[[#This Row],[PrecioUnitario]])*(tVentas8[[#This Row],[Quantity]])</f>
        <v>718.19999999999993</v>
      </c>
      <c r="J145" s="31">
        <f>tVentas8[[#This Row],[ TotalPrice_SinDescuento]]*(1-tVentas8[[#This Row],[Discount]]/100)</f>
        <v>711.01799999999992</v>
      </c>
      <c r="K145" s="17">
        <v>43104.206203703703</v>
      </c>
      <c r="L145" s="7" t="s">
        <v>3381</v>
      </c>
      <c r="M145" s="35">
        <f t="shared" si="5"/>
        <v>0</v>
      </c>
      <c r="N145" s="12" t="str">
        <f t="shared" si="4"/>
        <v/>
      </c>
    </row>
    <row r="146" spans="1:14" hidden="1">
      <c r="A146" s="13">
        <v>10144</v>
      </c>
      <c r="B146" s="13">
        <v>16</v>
      </c>
      <c r="C146" s="13">
        <v>48082</v>
      </c>
      <c r="D146" s="13">
        <v>308</v>
      </c>
      <c r="E146" s="12" t="str">
        <f>VLOOKUP(tVentas8[[#This Row],[ProductID]],tProductos[#All],3,FALSE)</f>
        <v>Tea - Decaf Lipton</v>
      </c>
      <c r="F146" s="13">
        <v>13</v>
      </c>
      <c r="G146" s="32">
        <v>0</v>
      </c>
      <c r="H146" s="30">
        <f>VLOOKUP(tVentas8[[#This Row],[ProductID]],tProductos[#All],5,FALSE)</f>
        <v>881.2</v>
      </c>
      <c r="I146" s="31">
        <f>(tVentas8[[#This Row],[PrecioUnitario]])*(tVentas8[[#This Row],[Quantity]])</f>
        <v>11455.6</v>
      </c>
      <c r="J146" s="31">
        <f>tVentas8[[#This Row],[ TotalPrice_SinDescuento]]*(1-tVentas8[[#This Row],[Discount]]/100)</f>
        <v>11455.6</v>
      </c>
      <c r="K146" s="17">
        <v>43207.469490740739</v>
      </c>
      <c r="L146" s="7" t="s">
        <v>3382</v>
      </c>
      <c r="M146" s="35">
        <f t="shared" si="5"/>
        <v>0</v>
      </c>
      <c r="N146" s="12" t="str">
        <f t="shared" si="4"/>
        <v/>
      </c>
    </row>
    <row r="147" spans="1:14" hidden="1">
      <c r="A147" s="13">
        <v>10145</v>
      </c>
      <c r="B147" s="13">
        <v>16</v>
      </c>
      <c r="C147" s="13">
        <v>40548</v>
      </c>
      <c r="D147" s="13">
        <v>230</v>
      </c>
      <c r="E147" s="12" t="str">
        <f>VLOOKUP(tVentas8[[#This Row],[ProductID]],tProductos[#All],3,FALSE)</f>
        <v>Wine - Cahors Ac 2000, Clos</v>
      </c>
      <c r="F147" s="13">
        <v>11</v>
      </c>
      <c r="G147" s="32">
        <v>1</v>
      </c>
      <c r="H147" s="30">
        <f>VLOOKUP(tVentas8[[#This Row],[ProductID]],tProductos[#All],5,FALSE)</f>
        <v>835.38</v>
      </c>
      <c r="I147" s="31">
        <f>(tVentas8[[#This Row],[PrecioUnitario]])*(tVentas8[[#This Row],[Quantity]])</f>
        <v>9189.18</v>
      </c>
      <c r="J147" s="31">
        <f>tVentas8[[#This Row],[ TotalPrice_SinDescuento]]*(1-tVentas8[[#This Row],[Discount]]/100)</f>
        <v>9097.2882000000009</v>
      </c>
      <c r="K147" s="17">
        <v>43104.226203703707</v>
      </c>
      <c r="L147" s="7" t="s">
        <v>3383</v>
      </c>
      <c r="M147" s="35">
        <f t="shared" si="5"/>
        <v>0</v>
      </c>
      <c r="N147" s="12" t="str">
        <f t="shared" si="4"/>
        <v/>
      </c>
    </row>
    <row r="148" spans="1:14" hidden="1">
      <c r="A148" s="13">
        <v>10146</v>
      </c>
      <c r="B148" s="13">
        <v>1</v>
      </c>
      <c r="C148" s="13">
        <v>19359</v>
      </c>
      <c r="D148" s="13">
        <v>216</v>
      </c>
      <c r="E148" s="12" t="str">
        <f>VLOOKUP(tVentas8[[#This Row],[ProductID]],tProductos[#All],3,FALSE)</f>
        <v>Scallops - 10/20</v>
      </c>
      <c r="F148" s="13">
        <v>5</v>
      </c>
      <c r="G148" s="32">
        <v>0</v>
      </c>
      <c r="H148" s="30">
        <f>VLOOKUP(tVentas8[[#This Row],[ProductID]],tProductos[#All],5,FALSE)</f>
        <v>390.25</v>
      </c>
      <c r="I148" s="31">
        <f>(tVentas8[[#This Row],[PrecioUnitario]])*(tVentas8[[#This Row],[Quantity]])</f>
        <v>1951.25</v>
      </c>
      <c r="J148" s="31">
        <f>tVentas8[[#This Row],[ TotalPrice_SinDescuento]]*(1-tVentas8[[#This Row],[Discount]]/100)</f>
        <v>1951.25</v>
      </c>
      <c r="K148" s="17">
        <v>43161.625636574077</v>
      </c>
      <c r="L148" s="7" t="s">
        <v>3384</v>
      </c>
      <c r="M148" s="35">
        <f t="shared" si="5"/>
        <v>0</v>
      </c>
      <c r="N148" s="12" t="str">
        <f t="shared" si="4"/>
        <v/>
      </c>
    </row>
    <row r="149" spans="1:14" hidden="1">
      <c r="A149" s="13">
        <v>10147</v>
      </c>
      <c r="B149" s="13">
        <v>5</v>
      </c>
      <c r="C149" s="13">
        <v>20424</v>
      </c>
      <c r="D149" s="13">
        <v>324</v>
      </c>
      <c r="E149" s="12" t="str">
        <f>VLOOKUP(tVentas8[[#This Row],[ProductID]],tProductos[#All],3,FALSE)</f>
        <v>Apricots - Dried</v>
      </c>
      <c r="F149" s="13">
        <v>6</v>
      </c>
      <c r="G149" s="32">
        <v>0</v>
      </c>
      <c r="H149" s="30">
        <f>VLOOKUP(tVentas8[[#This Row],[ProductID]],tProductos[#All],5,FALSE)</f>
        <v>879.02</v>
      </c>
      <c r="I149" s="31">
        <f>(tVentas8[[#This Row],[PrecioUnitario]])*(tVentas8[[#This Row],[Quantity]])</f>
        <v>5274.12</v>
      </c>
      <c r="J149" s="31">
        <f>tVentas8[[#This Row],[ TotalPrice_SinDescuento]]*(1-tVentas8[[#This Row],[Discount]]/100)</f>
        <v>5274.12</v>
      </c>
      <c r="K149" s="17">
        <v>43117.195613425924</v>
      </c>
      <c r="L149" s="7" t="s">
        <v>3385</v>
      </c>
      <c r="M149" s="35">
        <f t="shared" si="5"/>
        <v>0</v>
      </c>
      <c r="N149" s="12" t="str">
        <f t="shared" si="4"/>
        <v/>
      </c>
    </row>
    <row r="150" spans="1:14" hidden="1">
      <c r="A150" s="13">
        <v>10148</v>
      </c>
      <c r="B150" s="13">
        <v>21</v>
      </c>
      <c r="C150" s="13">
        <v>22669</v>
      </c>
      <c r="D150" s="13">
        <v>327</v>
      </c>
      <c r="E150" s="12" t="str">
        <f>VLOOKUP(tVentas8[[#This Row],[ProductID]],tProductos[#All],3,FALSE)</f>
        <v>Appetizer - Mini Egg Roll, Shrimp</v>
      </c>
      <c r="F150" s="13">
        <v>6</v>
      </c>
      <c r="G150" s="32">
        <v>0</v>
      </c>
      <c r="H150" s="30">
        <f>VLOOKUP(tVentas8[[#This Row],[ProductID]],tProductos[#All],5,FALSE)</f>
        <v>71.430000000000007</v>
      </c>
      <c r="I150" s="31">
        <f>(tVentas8[[#This Row],[PrecioUnitario]])*(tVentas8[[#This Row],[Quantity]])</f>
        <v>428.58000000000004</v>
      </c>
      <c r="J150" s="31">
        <f>tVentas8[[#This Row],[ TotalPrice_SinDescuento]]*(1-tVentas8[[#This Row],[Discount]]/100)</f>
        <v>428.58000000000004</v>
      </c>
      <c r="K150" s="17">
        <v>43182.641840277778</v>
      </c>
      <c r="L150" s="7" t="s">
        <v>3386</v>
      </c>
      <c r="M150" s="35">
        <f t="shared" si="5"/>
        <v>0</v>
      </c>
      <c r="N150" s="12" t="str">
        <f t="shared" si="4"/>
        <v/>
      </c>
    </row>
    <row r="151" spans="1:14" hidden="1">
      <c r="A151" s="13">
        <v>10149</v>
      </c>
      <c r="B151" s="13">
        <v>18</v>
      </c>
      <c r="C151" s="13">
        <v>70546</v>
      </c>
      <c r="D151" s="13">
        <v>298</v>
      </c>
      <c r="E151" s="12" t="str">
        <f>VLOOKUP(tVentas8[[#This Row],[ProductID]],tProductos[#All],3,FALSE)</f>
        <v>Pop Shoppe Cream Soda</v>
      </c>
      <c r="F151" s="13">
        <v>18</v>
      </c>
      <c r="G151" s="32">
        <v>0</v>
      </c>
      <c r="H151" s="30">
        <f>VLOOKUP(tVentas8[[#This Row],[ProductID]],tProductos[#All],5,FALSE)</f>
        <v>957.38</v>
      </c>
      <c r="I151" s="31">
        <f>(tVentas8[[#This Row],[PrecioUnitario]])*(tVentas8[[#This Row],[Quantity]])</f>
        <v>17232.84</v>
      </c>
      <c r="J151" s="31">
        <f>tVentas8[[#This Row],[ TotalPrice_SinDescuento]]*(1-tVentas8[[#This Row],[Discount]]/100)</f>
        <v>17232.84</v>
      </c>
      <c r="K151" s="17">
        <v>43117.542233796295</v>
      </c>
      <c r="L151" s="7" t="s">
        <v>3387</v>
      </c>
      <c r="M151" s="35">
        <f t="shared" si="5"/>
        <v>0</v>
      </c>
      <c r="N151" s="12" t="str">
        <f t="shared" si="4"/>
        <v/>
      </c>
    </row>
    <row r="152" spans="1:14" hidden="1">
      <c r="A152" s="13">
        <v>10150</v>
      </c>
      <c r="B152" s="13">
        <v>12</v>
      </c>
      <c r="C152" s="13">
        <v>21888</v>
      </c>
      <c r="D152" s="13">
        <v>371</v>
      </c>
      <c r="E152" s="12" t="str">
        <f>VLOOKUP(tVentas8[[#This Row],[ProductID]],tProductos[#All],3,FALSE)</f>
        <v>Creme De Banane - Marie</v>
      </c>
      <c r="F152" s="13">
        <v>6</v>
      </c>
      <c r="G152" s="32">
        <v>1</v>
      </c>
      <c r="H152" s="30">
        <f>VLOOKUP(tVentas8[[#This Row],[ProductID]],tProductos[#All],5,FALSE)</f>
        <v>824.02</v>
      </c>
      <c r="I152" s="31">
        <f>(tVentas8[[#This Row],[PrecioUnitario]])*(tVentas8[[#This Row],[Quantity]])</f>
        <v>4944.12</v>
      </c>
      <c r="J152" s="31">
        <f>tVentas8[[#This Row],[ TotalPrice_SinDescuento]]*(1-tVentas8[[#This Row],[Discount]]/100)</f>
        <v>4894.6787999999997</v>
      </c>
      <c r="K152" s="17">
        <v>43167.974606481483</v>
      </c>
      <c r="L152" s="7" t="s">
        <v>3388</v>
      </c>
      <c r="M152" s="35">
        <f t="shared" si="5"/>
        <v>0</v>
      </c>
      <c r="N152" s="12" t="str">
        <f t="shared" si="4"/>
        <v/>
      </c>
    </row>
    <row r="153" spans="1:14" hidden="1">
      <c r="A153" s="13">
        <v>10151</v>
      </c>
      <c r="B153" s="13">
        <v>13</v>
      </c>
      <c r="C153" s="13">
        <v>84012</v>
      </c>
      <c r="D153" s="13">
        <v>130</v>
      </c>
      <c r="E153" s="12" t="str">
        <f>VLOOKUP(tVentas8[[#This Row],[ProductID]],tProductos[#All],3,FALSE)</f>
        <v>Beef Wellington</v>
      </c>
      <c r="F153" s="13">
        <v>22</v>
      </c>
      <c r="G153" s="32">
        <v>0</v>
      </c>
      <c r="H153" s="30">
        <f>VLOOKUP(tVentas8[[#This Row],[ProductID]],tProductos[#All],5,FALSE)</f>
        <v>419.8</v>
      </c>
      <c r="I153" s="31">
        <f>(tVentas8[[#This Row],[PrecioUnitario]])*(tVentas8[[#This Row],[Quantity]])</f>
        <v>9235.6</v>
      </c>
      <c r="J153" s="31">
        <f>tVentas8[[#This Row],[ TotalPrice_SinDescuento]]*(1-tVentas8[[#This Row],[Discount]]/100)</f>
        <v>9235.6</v>
      </c>
      <c r="K153" s="17">
        <v>43177.932986111111</v>
      </c>
      <c r="L153" s="7" t="s">
        <v>3389</v>
      </c>
      <c r="M153" s="35">
        <f t="shared" si="5"/>
        <v>0</v>
      </c>
      <c r="N153" s="12" t="str">
        <f t="shared" si="4"/>
        <v/>
      </c>
    </row>
    <row r="154" spans="1:14" hidden="1">
      <c r="A154" s="13">
        <v>10152</v>
      </c>
      <c r="B154" s="13">
        <v>9</v>
      </c>
      <c r="C154" s="13">
        <v>4770</v>
      </c>
      <c r="D154" s="13">
        <v>245</v>
      </c>
      <c r="E154" s="12" t="str">
        <f>VLOOKUP(tVentas8[[#This Row],[ProductID]],tProductos[#All],3,FALSE)</f>
        <v>Grouper - Fresh</v>
      </c>
      <c r="F154" s="13">
        <v>2</v>
      </c>
      <c r="G154" s="32">
        <v>0</v>
      </c>
      <c r="H154" s="30">
        <f>VLOOKUP(tVentas8[[#This Row],[ProductID]],tProductos[#All],5,FALSE)</f>
        <v>376.79</v>
      </c>
      <c r="I154" s="31">
        <f>(tVentas8[[#This Row],[PrecioUnitario]])*(tVentas8[[#This Row],[Quantity]])</f>
        <v>753.58</v>
      </c>
      <c r="J154" s="31">
        <f>tVentas8[[#This Row],[ TotalPrice_SinDescuento]]*(1-tVentas8[[#This Row],[Discount]]/100)</f>
        <v>753.58</v>
      </c>
      <c r="K154" s="17">
        <v>43159.024351851855</v>
      </c>
      <c r="L154" s="7" t="s">
        <v>3390</v>
      </c>
      <c r="M154" s="35">
        <f t="shared" si="5"/>
        <v>0</v>
      </c>
      <c r="N154" s="12" t="str">
        <f t="shared" si="4"/>
        <v/>
      </c>
    </row>
    <row r="155" spans="1:14" hidden="1">
      <c r="A155" s="13">
        <v>10153</v>
      </c>
      <c r="B155" s="13">
        <v>22</v>
      </c>
      <c r="C155" s="13">
        <v>81969</v>
      </c>
      <c r="D155" s="13">
        <v>318</v>
      </c>
      <c r="E155" s="12" t="str">
        <f>VLOOKUP(tVentas8[[#This Row],[ProductID]],tProductos[#All],3,FALSE)</f>
        <v>Ecolab - Solid Fusion</v>
      </c>
      <c r="F155" s="13">
        <v>21</v>
      </c>
      <c r="G155" s="32">
        <v>0</v>
      </c>
      <c r="H155" s="30">
        <f>VLOOKUP(tVentas8[[#This Row],[ProductID]],tProductos[#All],5,FALSE)</f>
        <v>57.26</v>
      </c>
      <c r="I155" s="31">
        <f>(tVentas8[[#This Row],[PrecioUnitario]])*(tVentas8[[#This Row],[Quantity]])</f>
        <v>1202.46</v>
      </c>
      <c r="J155" s="31">
        <f>tVentas8[[#This Row],[ TotalPrice_SinDescuento]]*(1-tVentas8[[#This Row],[Discount]]/100)</f>
        <v>1202.46</v>
      </c>
      <c r="K155" s="17">
        <v>43180.155243055553</v>
      </c>
      <c r="L155" s="7" t="s">
        <v>3391</v>
      </c>
      <c r="M155" s="35">
        <f t="shared" si="5"/>
        <v>0</v>
      </c>
      <c r="N155" s="12" t="str">
        <f t="shared" si="4"/>
        <v/>
      </c>
    </row>
    <row r="156" spans="1:14" hidden="1">
      <c r="A156" s="13">
        <v>10154</v>
      </c>
      <c r="B156" s="13">
        <v>17</v>
      </c>
      <c r="C156" s="13">
        <v>85285</v>
      </c>
      <c r="D156" s="13">
        <v>268</v>
      </c>
      <c r="E156" s="12" t="str">
        <f>VLOOKUP(tVentas8[[#This Row],[ProductID]],tProductos[#All],3,FALSE)</f>
        <v>Vanilla Beans</v>
      </c>
      <c r="F156" s="13">
        <v>22</v>
      </c>
      <c r="G156" s="32">
        <v>0</v>
      </c>
      <c r="H156" s="30">
        <f>VLOOKUP(tVentas8[[#This Row],[ProductID]],tProductos[#All],5,FALSE)</f>
        <v>978.43</v>
      </c>
      <c r="I156" s="31">
        <f>(tVentas8[[#This Row],[PrecioUnitario]])*(tVentas8[[#This Row],[Quantity]])</f>
        <v>21525.46</v>
      </c>
      <c r="J156" s="31">
        <f>tVentas8[[#This Row],[ TotalPrice_SinDescuento]]*(1-tVentas8[[#This Row],[Discount]]/100)</f>
        <v>21525.46</v>
      </c>
      <c r="K156" s="17">
        <v>43163.027928240743</v>
      </c>
      <c r="L156" s="7" t="s">
        <v>3392</v>
      </c>
      <c r="M156" s="35">
        <f t="shared" si="5"/>
        <v>0</v>
      </c>
      <c r="N156" s="12" t="str">
        <f t="shared" si="4"/>
        <v/>
      </c>
    </row>
    <row r="157" spans="1:14" hidden="1">
      <c r="A157" s="13">
        <v>10155</v>
      </c>
      <c r="B157" s="13">
        <v>20</v>
      </c>
      <c r="C157" s="13">
        <v>67627</v>
      </c>
      <c r="D157" s="13">
        <v>209</v>
      </c>
      <c r="E157" s="12" t="str">
        <f>VLOOKUP(tVentas8[[#This Row],[ProductID]],tProductos[#All],3,FALSE)</f>
        <v>Sugar - Fine</v>
      </c>
      <c r="F157" s="13">
        <v>18</v>
      </c>
      <c r="G157" s="32">
        <v>0</v>
      </c>
      <c r="H157" s="30">
        <f>VLOOKUP(tVentas8[[#This Row],[ProductID]],tProductos[#All],5,FALSE)</f>
        <v>329.88</v>
      </c>
      <c r="I157" s="31">
        <f>(tVentas8[[#This Row],[PrecioUnitario]])*(tVentas8[[#This Row],[Quantity]])</f>
        <v>5937.84</v>
      </c>
      <c r="J157" s="31">
        <f>tVentas8[[#This Row],[ TotalPrice_SinDescuento]]*(1-tVentas8[[#This Row],[Discount]]/100)</f>
        <v>5937.84</v>
      </c>
      <c r="K157" s="17">
        <v>43110.888715277775</v>
      </c>
      <c r="L157" s="7" t="s">
        <v>3393</v>
      </c>
      <c r="M157" s="35">
        <f t="shared" si="5"/>
        <v>0</v>
      </c>
      <c r="N157" s="12" t="str">
        <f t="shared" si="4"/>
        <v/>
      </c>
    </row>
    <row r="158" spans="1:14" hidden="1">
      <c r="A158" s="13">
        <v>10156</v>
      </c>
      <c r="B158" s="13">
        <v>5</v>
      </c>
      <c r="C158" s="13">
        <v>21188</v>
      </c>
      <c r="D158" s="13">
        <v>329</v>
      </c>
      <c r="E158" s="12" t="str">
        <f>VLOOKUP(tVentas8[[#This Row],[ProductID]],tProductos[#All],3,FALSE)</f>
        <v>Pork - Loin, Center Cut</v>
      </c>
      <c r="F158" s="13">
        <v>6</v>
      </c>
      <c r="G158" s="32">
        <v>0</v>
      </c>
      <c r="H158" s="30">
        <f>VLOOKUP(tVentas8[[#This Row],[ProductID]],tProductos[#All],5,FALSE)</f>
        <v>393.49</v>
      </c>
      <c r="I158" s="31">
        <f>(tVentas8[[#This Row],[PrecioUnitario]])*(tVentas8[[#This Row],[Quantity]])</f>
        <v>2360.94</v>
      </c>
      <c r="J158" s="31">
        <f>tVentas8[[#This Row],[ TotalPrice_SinDescuento]]*(1-tVentas8[[#This Row],[Discount]]/100)</f>
        <v>2360.94</v>
      </c>
      <c r="K158" s="17">
        <v>43126.846539351849</v>
      </c>
      <c r="L158" s="7" t="s">
        <v>3394</v>
      </c>
      <c r="M158" s="35">
        <f t="shared" si="5"/>
        <v>0</v>
      </c>
      <c r="N158" s="12" t="str">
        <f t="shared" si="4"/>
        <v/>
      </c>
    </row>
    <row r="159" spans="1:14" hidden="1">
      <c r="A159" s="13">
        <v>10157</v>
      </c>
      <c r="B159" s="13">
        <v>18</v>
      </c>
      <c r="C159" s="13">
        <v>23175</v>
      </c>
      <c r="D159" s="13">
        <v>189</v>
      </c>
      <c r="E159" s="12" t="str">
        <f>VLOOKUP(tVentas8[[#This Row],[ProductID]],tProductos[#All],3,FALSE)</f>
        <v>Bread - Roll, Soft White Round</v>
      </c>
      <c r="F159" s="13">
        <v>6</v>
      </c>
      <c r="G159" s="32">
        <v>0</v>
      </c>
      <c r="H159" s="30">
        <f>VLOOKUP(tVentas8[[#This Row],[ProductID]],tProductos[#All],5,FALSE)</f>
        <v>763.02</v>
      </c>
      <c r="I159" s="31">
        <f>(tVentas8[[#This Row],[PrecioUnitario]])*(tVentas8[[#This Row],[Quantity]])</f>
        <v>4578.12</v>
      </c>
      <c r="J159" s="31">
        <f>tVentas8[[#This Row],[ TotalPrice_SinDescuento]]*(1-tVentas8[[#This Row],[Discount]]/100)</f>
        <v>4578.12</v>
      </c>
      <c r="K159" s="17">
        <v>43142.337847222225</v>
      </c>
      <c r="L159" s="7" t="s">
        <v>3395</v>
      </c>
      <c r="M159" s="35">
        <f t="shared" si="5"/>
        <v>0</v>
      </c>
      <c r="N159" s="12" t="str">
        <f t="shared" si="4"/>
        <v/>
      </c>
    </row>
    <row r="160" spans="1:14" hidden="1">
      <c r="A160" s="13">
        <v>10158</v>
      </c>
      <c r="B160" s="13">
        <v>19</v>
      </c>
      <c r="C160" s="13">
        <v>5802</v>
      </c>
      <c r="D160" s="13">
        <v>200</v>
      </c>
      <c r="E160" s="12" t="str">
        <f>VLOOKUP(tVentas8[[#This Row],[ProductID]],tProductos[#All],3,FALSE)</f>
        <v>Garlic - Peeled</v>
      </c>
      <c r="F160" s="13">
        <v>2</v>
      </c>
      <c r="G160" s="32">
        <v>0</v>
      </c>
      <c r="H160" s="30">
        <f>VLOOKUP(tVentas8[[#This Row],[ProductID]],tProductos[#All],5,FALSE)</f>
        <v>111.29</v>
      </c>
      <c r="I160" s="31">
        <f>(tVentas8[[#This Row],[PrecioUnitario]])*(tVentas8[[#This Row],[Quantity]])</f>
        <v>222.58</v>
      </c>
      <c r="J160" s="31">
        <f>tVentas8[[#This Row],[ TotalPrice_SinDescuento]]*(1-tVentas8[[#This Row],[Discount]]/100)</f>
        <v>222.58</v>
      </c>
      <c r="K160" s="13">
        <v>0</v>
      </c>
      <c r="L160" s="7" t="s">
        <v>3396</v>
      </c>
      <c r="M160" s="35">
        <f t="shared" si="5"/>
        <v>0</v>
      </c>
      <c r="N160" s="12" t="str">
        <f t="shared" si="4"/>
        <v/>
      </c>
    </row>
    <row r="161" spans="1:14" hidden="1">
      <c r="A161" s="13">
        <v>10159</v>
      </c>
      <c r="B161" s="13">
        <v>19</v>
      </c>
      <c r="C161" s="13">
        <v>11452</v>
      </c>
      <c r="D161" s="13">
        <v>271</v>
      </c>
      <c r="E161" s="12" t="str">
        <f>VLOOKUP(tVentas8[[#This Row],[ProductID]],tProductos[#All],3,FALSE)</f>
        <v>Banana - Leaves</v>
      </c>
      <c r="F161" s="13">
        <v>3</v>
      </c>
      <c r="G161" s="32">
        <v>0</v>
      </c>
      <c r="H161" s="30">
        <f>VLOOKUP(tVentas8[[#This Row],[ProductID]],tProductos[#All],5,FALSE)</f>
        <v>733.95</v>
      </c>
      <c r="I161" s="31">
        <f>(tVentas8[[#This Row],[PrecioUnitario]])*(tVentas8[[#This Row],[Quantity]])</f>
        <v>2201.8500000000004</v>
      </c>
      <c r="J161" s="31">
        <f>tVentas8[[#This Row],[ TotalPrice_SinDescuento]]*(1-tVentas8[[#This Row],[Discount]]/100)</f>
        <v>2201.8500000000004</v>
      </c>
      <c r="K161" s="17">
        <v>43158.349363425928</v>
      </c>
      <c r="L161" s="7" t="s">
        <v>3397</v>
      </c>
      <c r="M161" s="35">
        <f t="shared" si="5"/>
        <v>0</v>
      </c>
      <c r="N161" s="12" t="str">
        <f t="shared" si="4"/>
        <v/>
      </c>
    </row>
    <row r="162" spans="1:14" hidden="1">
      <c r="A162" s="13">
        <v>10160</v>
      </c>
      <c r="B162" s="13">
        <v>17</v>
      </c>
      <c r="C162" s="13">
        <v>26314</v>
      </c>
      <c r="D162" s="13">
        <v>32</v>
      </c>
      <c r="E162" s="12" t="str">
        <f>VLOOKUP(tVentas8[[#This Row],[ProductID]],tProductos[#All],3,FALSE)</f>
        <v>Lettuce - Treviso</v>
      </c>
      <c r="F162" s="13">
        <v>7</v>
      </c>
      <c r="G162" s="32">
        <v>0</v>
      </c>
      <c r="H162" s="30">
        <f>VLOOKUP(tVentas8[[#This Row],[ProductID]],tProductos[#All],5,FALSE)</f>
        <v>964.12</v>
      </c>
      <c r="I162" s="31">
        <f>(tVentas8[[#This Row],[PrecioUnitario]])*(tVentas8[[#This Row],[Quantity]])</f>
        <v>6748.84</v>
      </c>
      <c r="J162" s="31">
        <f>tVentas8[[#This Row],[ TotalPrice_SinDescuento]]*(1-tVentas8[[#This Row],[Discount]]/100)</f>
        <v>6748.84</v>
      </c>
      <c r="K162" s="17">
        <v>43221.09574074074</v>
      </c>
      <c r="L162" s="7" t="s">
        <v>3398</v>
      </c>
      <c r="M162" s="35">
        <f t="shared" si="5"/>
        <v>0</v>
      </c>
      <c r="N162" s="12" t="str">
        <f t="shared" si="4"/>
        <v/>
      </c>
    </row>
    <row r="163" spans="1:14" hidden="1">
      <c r="A163" s="13">
        <v>10161</v>
      </c>
      <c r="B163" s="13">
        <v>16</v>
      </c>
      <c r="C163" s="13">
        <v>14420</v>
      </c>
      <c r="D163" s="13">
        <v>383</v>
      </c>
      <c r="E163" s="12" t="str">
        <f>VLOOKUP(tVentas8[[#This Row],[ProductID]],tProductos[#All],3,FALSE)</f>
        <v>Cake - Box Window 10x10x2.5</v>
      </c>
      <c r="F163" s="13">
        <v>4</v>
      </c>
      <c r="G163" s="32">
        <v>0</v>
      </c>
      <c r="H163" s="30">
        <f>VLOOKUP(tVentas8[[#This Row],[ProductID]],tProductos[#All],5,FALSE)</f>
        <v>99.69</v>
      </c>
      <c r="I163" s="31">
        <f>(tVentas8[[#This Row],[PrecioUnitario]])*(tVentas8[[#This Row],[Quantity]])</f>
        <v>398.76</v>
      </c>
      <c r="J163" s="31">
        <f>tVentas8[[#This Row],[ TotalPrice_SinDescuento]]*(1-tVentas8[[#This Row],[Discount]]/100)</f>
        <v>398.76</v>
      </c>
      <c r="K163" s="17">
        <v>43220.63553240741</v>
      </c>
      <c r="L163" s="7" t="s">
        <v>3399</v>
      </c>
      <c r="M163" s="35">
        <f t="shared" si="5"/>
        <v>0</v>
      </c>
      <c r="N163" s="12" t="str">
        <f t="shared" si="4"/>
        <v/>
      </c>
    </row>
    <row r="164" spans="1:14" hidden="1">
      <c r="A164" s="13">
        <v>10162</v>
      </c>
      <c r="B164" s="13">
        <v>23</v>
      </c>
      <c r="C164" s="13">
        <v>39565</v>
      </c>
      <c r="D164" s="13">
        <v>235</v>
      </c>
      <c r="E164" s="12" t="str">
        <f>VLOOKUP(tVentas8[[#This Row],[ProductID]],tProductos[#All],3,FALSE)</f>
        <v>Bread - English Muffin</v>
      </c>
      <c r="F164" s="13">
        <v>11</v>
      </c>
      <c r="G164" s="32">
        <v>0</v>
      </c>
      <c r="H164" s="30">
        <f>VLOOKUP(tVentas8[[#This Row],[ProductID]],tProductos[#All],5,FALSE)</f>
        <v>345.06</v>
      </c>
      <c r="I164" s="31">
        <f>(tVentas8[[#This Row],[PrecioUnitario]])*(tVentas8[[#This Row],[Quantity]])</f>
        <v>3795.66</v>
      </c>
      <c r="J164" s="31">
        <f>tVentas8[[#This Row],[ TotalPrice_SinDescuento]]*(1-tVentas8[[#This Row],[Discount]]/100)</f>
        <v>3795.66</v>
      </c>
      <c r="K164" s="17">
        <v>43186.166724537034</v>
      </c>
      <c r="L164" s="7" t="s">
        <v>3400</v>
      </c>
      <c r="M164" s="35">
        <f t="shared" si="5"/>
        <v>0</v>
      </c>
      <c r="N164" s="12" t="str">
        <f t="shared" si="4"/>
        <v/>
      </c>
    </row>
    <row r="165" spans="1:14">
      <c r="A165" s="13">
        <v>10163</v>
      </c>
      <c r="B165" s="13">
        <v>9</v>
      </c>
      <c r="C165" s="13">
        <v>10470</v>
      </c>
      <c r="D165" s="13">
        <v>331</v>
      </c>
      <c r="E165" s="12" t="str">
        <f>VLOOKUP(tVentas8[[#This Row],[ProductID]],tProductos[#All],3,FALSE)</f>
        <v>Cookies Cereal Nut</v>
      </c>
      <c r="F165" s="13">
        <v>3</v>
      </c>
      <c r="G165" s="32">
        <v>2</v>
      </c>
      <c r="H165" s="30">
        <f>VLOOKUP(tVentas8[[#This Row],[ProductID]],tProductos[#All],5,FALSE)</f>
        <v>673.5</v>
      </c>
      <c r="I165" s="31">
        <f>(tVentas8[[#This Row],[PrecioUnitario]])*(tVentas8[[#This Row],[Quantity]])</f>
        <v>2020.5</v>
      </c>
      <c r="J165" s="31">
        <f>tVentas8[[#This Row],[ TotalPrice_SinDescuento]]*(1-tVentas8[[#This Row],[Discount]]/100)</f>
        <v>1980.09</v>
      </c>
      <c r="K165" s="17">
        <v>43189.182256944441</v>
      </c>
      <c r="L165" s="7" t="s">
        <v>3401</v>
      </c>
      <c r="M165" s="35">
        <f t="shared" si="5"/>
        <v>0</v>
      </c>
      <c r="N165" s="12" t="str">
        <f t="shared" si="4"/>
        <v/>
      </c>
    </row>
    <row r="166" spans="1:14" hidden="1">
      <c r="A166" s="13">
        <v>10164</v>
      </c>
      <c r="B166" s="13">
        <v>3</v>
      </c>
      <c r="C166" s="13">
        <v>46922</v>
      </c>
      <c r="D166" s="13">
        <v>22</v>
      </c>
      <c r="E166" s="12" t="str">
        <f>VLOOKUP(tVentas8[[#This Row],[ProductID]],tProductos[#All],3,FALSE)</f>
        <v>Rice - Jasmine Sented</v>
      </c>
      <c r="F166" s="13">
        <v>12</v>
      </c>
      <c r="G166" s="32">
        <v>1</v>
      </c>
      <c r="H166" s="30">
        <f>VLOOKUP(tVentas8[[#This Row],[ProductID]],tProductos[#All],5,FALSE)</f>
        <v>278.95</v>
      </c>
      <c r="I166" s="31">
        <f>(tVentas8[[#This Row],[PrecioUnitario]])*(tVentas8[[#This Row],[Quantity]])</f>
        <v>3347.3999999999996</v>
      </c>
      <c r="J166" s="31">
        <f>tVentas8[[#This Row],[ TotalPrice_SinDescuento]]*(1-tVentas8[[#This Row],[Discount]]/100)</f>
        <v>3313.9259999999995</v>
      </c>
      <c r="K166" s="17">
        <v>43134.897268518522</v>
      </c>
      <c r="L166" s="7" t="s">
        <v>3402</v>
      </c>
      <c r="M166" s="35">
        <f t="shared" si="5"/>
        <v>0</v>
      </c>
      <c r="N166" s="12" t="str">
        <f t="shared" si="4"/>
        <v/>
      </c>
    </row>
    <row r="167" spans="1:14" hidden="1">
      <c r="A167" s="13">
        <v>10165</v>
      </c>
      <c r="B167" s="13">
        <v>19</v>
      </c>
      <c r="C167" s="13">
        <v>72630</v>
      </c>
      <c r="D167" s="13">
        <v>274</v>
      </c>
      <c r="E167" s="12" t="str">
        <f>VLOOKUP(tVentas8[[#This Row],[ProductID]],tProductos[#All],3,FALSE)</f>
        <v>Papayas</v>
      </c>
      <c r="F167" s="13">
        <v>19</v>
      </c>
      <c r="G167" s="32">
        <v>0</v>
      </c>
      <c r="H167" s="30">
        <f>VLOOKUP(tVentas8[[#This Row],[ProductID]],tProductos[#All],5,FALSE)</f>
        <v>881.19</v>
      </c>
      <c r="I167" s="31">
        <f>(tVentas8[[#This Row],[PrecioUnitario]])*(tVentas8[[#This Row],[Quantity]])</f>
        <v>16742.61</v>
      </c>
      <c r="J167" s="31">
        <f>tVentas8[[#This Row],[ TotalPrice_SinDescuento]]*(1-tVentas8[[#This Row],[Discount]]/100)</f>
        <v>16742.61</v>
      </c>
      <c r="K167" s="17">
        <v>43178.018645833334</v>
      </c>
      <c r="L167" s="7" t="s">
        <v>3403</v>
      </c>
      <c r="M167" s="35">
        <f t="shared" si="5"/>
        <v>0</v>
      </c>
      <c r="N167" s="12" t="str">
        <f t="shared" si="4"/>
        <v/>
      </c>
    </row>
    <row r="168" spans="1:14" hidden="1">
      <c r="A168" s="13">
        <v>10166</v>
      </c>
      <c r="B168" s="13">
        <v>18</v>
      </c>
      <c r="C168" s="13">
        <v>80783</v>
      </c>
      <c r="D168" s="13">
        <v>410</v>
      </c>
      <c r="E168" s="12" t="str">
        <f>VLOOKUP(tVentas8[[#This Row],[ProductID]],tProductos[#All],3,FALSE)</f>
        <v>Fenngreek Seed</v>
      </c>
      <c r="F168" s="13">
        <v>21</v>
      </c>
      <c r="G168" s="32">
        <v>0</v>
      </c>
      <c r="H168" s="30">
        <f>VLOOKUP(tVentas8[[#This Row],[ProductID]],tProductos[#All],5,FALSE)</f>
        <v>18.350000000000001</v>
      </c>
      <c r="I168" s="31">
        <f>(tVentas8[[#This Row],[PrecioUnitario]])*(tVentas8[[#This Row],[Quantity]])</f>
        <v>385.35</v>
      </c>
      <c r="J168" s="31">
        <f>tVentas8[[#This Row],[ TotalPrice_SinDescuento]]*(1-tVentas8[[#This Row],[Discount]]/100)</f>
        <v>385.35</v>
      </c>
      <c r="K168" s="17">
        <v>43136.229050925926</v>
      </c>
      <c r="L168" s="7" t="s">
        <v>3404</v>
      </c>
      <c r="M168" s="35">
        <f t="shared" si="5"/>
        <v>0</v>
      </c>
      <c r="N168" s="12" t="str">
        <f t="shared" si="4"/>
        <v/>
      </c>
    </row>
    <row r="169" spans="1:14" hidden="1">
      <c r="A169" s="13">
        <v>10167</v>
      </c>
      <c r="B169" s="13">
        <v>7</v>
      </c>
      <c r="C169" s="13">
        <v>36912</v>
      </c>
      <c r="D169" s="13">
        <v>12</v>
      </c>
      <c r="E169" s="12" t="str">
        <f>VLOOKUP(tVentas8[[#This Row],[ProductID]],tProductos[#All],3,FALSE)</f>
        <v>Ezy Change Mophandle</v>
      </c>
      <c r="F169" s="13">
        <v>10</v>
      </c>
      <c r="G169" s="32">
        <v>0</v>
      </c>
      <c r="H169" s="30">
        <f>VLOOKUP(tVentas8[[#This Row],[ProductID]],tProductos[#All],5,FALSE)</f>
        <v>493.35</v>
      </c>
      <c r="I169" s="31">
        <f>(tVentas8[[#This Row],[PrecioUnitario]])*(tVentas8[[#This Row],[Quantity]])</f>
        <v>4933.5</v>
      </c>
      <c r="J169" s="31">
        <f>tVentas8[[#This Row],[ TotalPrice_SinDescuento]]*(1-tVentas8[[#This Row],[Discount]]/100)</f>
        <v>4933.5</v>
      </c>
      <c r="K169" s="17">
        <v>43184.033449074072</v>
      </c>
      <c r="L169" s="7" t="s">
        <v>3405</v>
      </c>
      <c r="M169" s="35">
        <f t="shared" si="5"/>
        <v>0</v>
      </c>
      <c r="N169" s="12" t="str">
        <f t="shared" si="4"/>
        <v/>
      </c>
    </row>
    <row r="170" spans="1:14" hidden="1">
      <c r="A170" s="13">
        <v>10168</v>
      </c>
      <c r="B170" s="13">
        <v>14</v>
      </c>
      <c r="C170" s="13">
        <v>8963</v>
      </c>
      <c r="D170" s="13">
        <v>155</v>
      </c>
      <c r="E170" s="12" t="str">
        <f>VLOOKUP(tVentas8[[#This Row],[ProductID]],tProductos[#All],3,FALSE)</f>
        <v>Peas - Pigeon, Dry</v>
      </c>
      <c r="F170" s="13">
        <v>3</v>
      </c>
      <c r="G170" s="32">
        <v>0</v>
      </c>
      <c r="H170" s="30">
        <f>VLOOKUP(tVentas8[[#This Row],[ProductID]],tProductos[#All],5,FALSE)</f>
        <v>635.52</v>
      </c>
      <c r="I170" s="31">
        <f>(tVentas8[[#This Row],[PrecioUnitario]])*(tVentas8[[#This Row],[Quantity]])</f>
        <v>1906.56</v>
      </c>
      <c r="J170" s="31">
        <f>tVentas8[[#This Row],[ TotalPrice_SinDescuento]]*(1-tVentas8[[#This Row],[Discount]]/100)</f>
        <v>1906.56</v>
      </c>
      <c r="K170" s="17">
        <v>43111.45957175926</v>
      </c>
      <c r="L170" s="7" t="s">
        <v>3406</v>
      </c>
      <c r="M170" s="35">
        <f t="shared" si="5"/>
        <v>0</v>
      </c>
      <c r="N170" s="12" t="str">
        <f t="shared" si="4"/>
        <v/>
      </c>
    </row>
    <row r="171" spans="1:14" hidden="1">
      <c r="A171" s="13">
        <v>10169</v>
      </c>
      <c r="B171" s="13">
        <v>11</v>
      </c>
      <c r="C171" s="13">
        <v>65274</v>
      </c>
      <c r="D171" s="13">
        <v>200</v>
      </c>
      <c r="E171" s="12" t="str">
        <f>VLOOKUP(tVentas8[[#This Row],[ProductID]],tProductos[#All],3,FALSE)</f>
        <v>Garlic - Peeled</v>
      </c>
      <c r="F171" s="13">
        <v>17</v>
      </c>
      <c r="G171" s="32">
        <v>0</v>
      </c>
      <c r="H171" s="30">
        <f>VLOOKUP(tVentas8[[#This Row],[ProductID]],tProductos[#All],5,FALSE)</f>
        <v>111.29</v>
      </c>
      <c r="I171" s="31">
        <f>(tVentas8[[#This Row],[PrecioUnitario]])*(tVentas8[[#This Row],[Quantity]])</f>
        <v>1891.93</v>
      </c>
      <c r="J171" s="31">
        <f>tVentas8[[#This Row],[ TotalPrice_SinDescuento]]*(1-tVentas8[[#This Row],[Discount]]/100)</f>
        <v>1891.93</v>
      </c>
      <c r="K171" s="17">
        <v>43160.972245370373</v>
      </c>
      <c r="L171" s="7" t="s">
        <v>3407</v>
      </c>
      <c r="M171" s="35">
        <f t="shared" si="5"/>
        <v>0</v>
      </c>
      <c r="N171" s="12" t="str">
        <f t="shared" si="4"/>
        <v/>
      </c>
    </row>
    <row r="172" spans="1:14" hidden="1">
      <c r="A172" s="13">
        <v>10170</v>
      </c>
      <c r="B172" s="13">
        <v>3</v>
      </c>
      <c r="C172" s="13">
        <v>16403</v>
      </c>
      <c r="D172" s="13">
        <v>122</v>
      </c>
      <c r="E172" s="12" t="str">
        <f>VLOOKUP(tVentas8[[#This Row],[ProductID]],tProductos[#All],3,FALSE)</f>
        <v>Table Cloth 62x114 White</v>
      </c>
      <c r="F172" s="13">
        <v>5</v>
      </c>
      <c r="G172" s="32">
        <v>0</v>
      </c>
      <c r="H172" s="30">
        <f>VLOOKUP(tVentas8[[#This Row],[ProductID]],tProductos[#All],5,FALSE)</f>
        <v>117.84</v>
      </c>
      <c r="I172" s="31">
        <f>(tVentas8[[#This Row],[PrecioUnitario]])*(tVentas8[[#This Row],[Quantity]])</f>
        <v>589.20000000000005</v>
      </c>
      <c r="J172" s="31">
        <f>tVentas8[[#This Row],[ TotalPrice_SinDescuento]]*(1-tVentas8[[#This Row],[Discount]]/100)</f>
        <v>589.20000000000005</v>
      </c>
      <c r="K172" s="17">
        <v>43189.648969907408</v>
      </c>
      <c r="L172" s="7" t="s">
        <v>3408</v>
      </c>
      <c r="M172" s="35">
        <f t="shared" si="5"/>
        <v>0</v>
      </c>
      <c r="N172" s="12" t="str">
        <f t="shared" si="4"/>
        <v/>
      </c>
    </row>
    <row r="173" spans="1:14" hidden="1">
      <c r="A173" s="13">
        <v>10171</v>
      </c>
      <c r="B173" s="13">
        <v>13</v>
      </c>
      <c r="C173" s="13">
        <v>29599</v>
      </c>
      <c r="D173" s="13">
        <v>210</v>
      </c>
      <c r="E173" s="12" t="str">
        <f>VLOOKUP(tVentas8[[#This Row],[ProductID]],tProductos[#All],3,FALSE)</f>
        <v>Cheese - Brie,danish</v>
      </c>
      <c r="F173" s="13">
        <v>8</v>
      </c>
      <c r="G173" s="32">
        <v>1</v>
      </c>
      <c r="H173" s="30">
        <f>VLOOKUP(tVentas8[[#This Row],[ProductID]],tProductos[#All],5,FALSE)</f>
        <v>822.35</v>
      </c>
      <c r="I173" s="31">
        <f>(tVentas8[[#This Row],[PrecioUnitario]])*(tVentas8[[#This Row],[Quantity]])</f>
        <v>6578.8</v>
      </c>
      <c r="J173" s="31">
        <f>tVentas8[[#This Row],[ TotalPrice_SinDescuento]]*(1-tVentas8[[#This Row],[Discount]]/100)</f>
        <v>6513.0119999999997</v>
      </c>
      <c r="K173" s="17">
        <v>43175.09542824074</v>
      </c>
      <c r="L173" s="7" t="s">
        <v>3409</v>
      </c>
      <c r="M173" s="35">
        <f t="shared" si="5"/>
        <v>0</v>
      </c>
      <c r="N173" s="12" t="str">
        <f t="shared" si="4"/>
        <v/>
      </c>
    </row>
    <row r="174" spans="1:14" hidden="1">
      <c r="A174" s="13">
        <v>10172</v>
      </c>
      <c r="B174" s="13">
        <v>21</v>
      </c>
      <c r="C174" s="13">
        <v>93532</v>
      </c>
      <c r="D174" s="13">
        <v>231</v>
      </c>
      <c r="E174" s="12" t="str">
        <f>VLOOKUP(tVentas8[[#This Row],[ProductID]],tProductos[#All],3,FALSE)</f>
        <v>Crush - Cream Soda</v>
      </c>
      <c r="F174" s="13">
        <v>24</v>
      </c>
      <c r="G174" s="32">
        <v>0</v>
      </c>
      <c r="H174" s="30">
        <f>VLOOKUP(tVentas8[[#This Row],[ProductID]],tProductos[#All],5,FALSE)</f>
        <v>683.06</v>
      </c>
      <c r="I174" s="31">
        <f>(tVentas8[[#This Row],[PrecioUnitario]])*(tVentas8[[#This Row],[Quantity]])</f>
        <v>16393.439999999999</v>
      </c>
      <c r="J174" s="31">
        <f>tVentas8[[#This Row],[ TotalPrice_SinDescuento]]*(1-tVentas8[[#This Row],[Discount]]/100)</f>
        <v>16393.439999999999</v>
      </c>
      <c r="K174" s="17">
        <v>43145.095081018517</v>
      </c>
      <c r="L174" s="7" t="s">
        <v>3410</v>
      </c>
      <c r="M174" s="35">
        <f t="shared" si="5"/>
        <v>0</v>
      </c>
      <c r="N174" s="12" t="str">
        <f t="shared" si="4"/>
        <v/>
      </c>
    </row>
    <row r="175" spans="1:14" hidden="1">
      <c r="A175" s="13">
        <v>10173</v>
      </c>
      <c r="B175" s="13">
        <v>7</v>
      </c>
      <c r="C175" s="13">
        <v>94222</v>
      </c>
      <c r="D175" s="13">
        <v>436</v>
      </c>
      <c r="E175" s="12" t="str">
        <f>VLOOKUP(tVentas8[[#This Row],[ProductID]],tProductos[#All],3,FALSE)</f>
        <v>Table Cloth 81x81 White</v>
      </c>
      <c r="F175" s="13">
        <v>24</v>
      </c>
      <c r="G175" s="32">
        <v>0</v>
      </c>
      <c r="H175" s="30">
        <f>VLOOKUP(tVentas8[[#This Row],[ProductID]],tProductos[#All],5,FALSE)</f>
        <v>679.06</v>
      </c>
      <c r="I175" s="31">
        <f>(tVentas8[[#This Row],[PrecioUnitario]])*(tVentas8[[#This Row],[Quantity]])</f>
        <v>16297.439999999999</v>
      </c>
      <c r="J175" s="31">
        <f>tVentas8[[#This Row],[ TotalPrice_SinDescuento]]*(1-tVentas8[[#This Row],[Discount]]/100)</f>
        <v>16297.439999999999</v>
      </c>
      <c r="K175" s="17">
        <v>43112.504247685189</v>
      </c>
      <c r="L175" s="7" t="s">
        <v>3411</v>
      </c>
      <c r="M175" s="35">
        <f t="shared" si="5"/>
        <v>0</v>
      </c>
      <c r="N175" s="12" t="str">
        <f t="shared" si="4"/>
        <v/>
      </c>
    </row>
    <row r="176" spans="1:14" hidden="1">
      <c r="A176" s="13">
        <v>10174</v>
      </c>
      <c r="B176" s="13">
        <v>16</v>
      </c>
      <c r="C176" s="13">
        <v>94566</v>
      </c>
      <c r="D176" s="13">
        <v>183</v>
      </c>
      <c r="E176" s="12" t="str">
        <f>VLOOKUP(tVentas8[[#This Row],[ProductID]],tProductos[#All],3,FALSE)</f>
        <v>Spice - Peppercorn Melange</v>
      </c>
      <c r="F176" s="13">
        <v>24</v>
      </c>
      <c r="G176" s="32">
        <v>0</v>
      </c>
      <c r="H176" s="30">
        <f>VLOOKUP(tVentas8[[#This Row],[ProductID]],tProductos[#All],5,FALSE)</f>
        <v>62.15</v>
      </c>
      <c r="I176" s="31">
        <f>(tVentas8[[#This Row],[PrecioUnitario]])*(tVentas8[[#This Row],[Quantity]])</f>
        <v>1491.6</v>
      </c>
      <c r="J176" s="31">
        <f>tVentas8[[#This Row],[ TotalPrice_SinDescuento]]*(1-tVentas8[[#This Row],[Discount]]/100)</f>
        <v>1491.6</v>
      </c>
      <c r="K176" s="17">
        <v>43201.214791666665</v>
      </c>
      <c r="L176" s="7" t="s">
        <v>3412</v>
      </c>
      <c r="M176" s="35">
        <f t="shared" si="5"/>
        <v>0</v>
      </c>
      <c r="N176" s="12" t="str">
        <f t="shared" si="4"/>
        <v/>
      </c>
    </row>
    <row r="177" spans="1:14" hidden="1">
      <c r="A177" s="13">
        <v>10175</v>
      </c>
      <c r="B177" s="13">
        <v>14</v>
      </c>
      <c r="C177" s="13">
        <v>66114</v>
      </c>
      <c r="D177" s="13">
        <v>134</v>
      </c>
      <c r="E177" s="12" t="str">
        <f>VLOOKUP(tVentas8[[#This Row],[ProductID]],tProductos[#All],3,FALSE)</f>
        <v>Wine - Toasted Head</v>
      </c>
      <c r="F177" s="13">
        <v>17</v>
      </c>
      <c r="G177" s="32">
        <v>0</v>
      </c>
      <c r="H177" s="30">
        <f>VLOOKUP(tVentas8[[#This Row],[ProductID]],tProductos[#All],5,FALSE)</f>
        <v>398.54</v>
      </c>
      <c r="I177" s="31">
        <f>(tVentas8[[#This Row],[PrecioUnitario]])*(tVentas8[[#This Row],[Quantity]])</f>
        <v>6775.18</v>
      </c>
      <c r="J177" s="31">
        <f>tVentas8[[#This Row],[ TotalPrice_SinDescuento]]*(1-tVentas8[[#This Row],[Discount]]/100)</f>
        <v>6775.18</v>
      </c>
      <c r="K177" s="17">
        <v>43180.026828703703</v>
      </c>
      <c r="L177" s="7" t="s">
        <v>3413</v>
      </c>
      <c r="M177" s="35">
        <f t="shared" si="5"/>
        <v>0</v>
      </c>
      <c r="N177" s="12" t="str">
        <f t="shared" si="4"/>
        <v/>
      </c>
    </row>
    <row r="178" spans="1:14" hidden="1">
      <c r="A178" s="13">
        <v>10176</v>
      </c>
      <c r="B178" s="13">
        <v>22</v>
      </c>
      <c r="C178" s="13">
        <v>87490</v>
      </c>
      <c r="D178" s="13">
        <v>374</v>
      </c>
      <c r="E178" s="12" t="str">
        <f>VLOOKUP(tVentas8[[#This Row],[ProductID]],tProductos[#All],3,FALSE)</f>
        <v>Jagermeister</v>
      </c>
      <c r="F178" s="13">
        <v>23</v>
      </c>
      <c r="G178" s="32">
        <v>1</v>
      </c>
      <c r="H178" s="30">
        <f>VLOOKUP(tVentas8[[#This Row],[ProductID]],tProductos[#All],5,FALSE)</f>
        <v>493.84</v>
      </c>
      <c r="I178" s="31">
        <f>(tVentas8[[#This Row],[PrecioUnitario]])*(tVentas8[[#This Row],[Quantity]])</f>
        <v>11358.32</v>
      </c>
      <c r="J178" s="31">
        <f>tVentas8[[#This Row],[ TotalPrice_SinDescuento]]*(1-tVentas8[[#This Row],[Discount]]/100)</f>
        <v>11244.736799999999</v>
      </c>
      <c r="K178" s="17">
        <v>43176.181562500002</v>
      </c>
      <c r="L178" s="7" t="s">
        <v>3414</v>
      </c>
      <c r="M178" s="35">
        <f t="shared" si="5"/>
        <v>0</v>
      </c>
      <c r="N178" s="12" t="str">
        <f t="shared" si="4"/>
        <v/>
      </c>
    </row>
    <row r="179" spans="1:14" hidden="1">
      <c r="A179" s="13">
        <v>10177</v>
      </c>
      <c r="B179" s="13">
        <v>14</v>
      </c>
      <c r="C179" s="13">
        <v>5444</v>
      </c>
      <c r="D179" s="13">
        <v>107</v>
      </c>
      <c r="E179" s="12" t="str">
        <f>VLOOKUP(tVentas8[[#This Row],[ProductID]],tProductos[#All],3,FALSE)</f>
        <v>Bread - French Baquette</v>
      </c>
      <c r="F179" s="13">
        <v>2</v>
      </c>
      <c r="G179" s="32">
        <v>0</v>
      </c>
      <c r="H179" s="30">
        <f>VLOOKUP(tVentas8[[#This Row],[ProductID]],tProductos[#All],5,FALSE)</f>
        <v>74.150000000000006</v>
      </c>
      <c r="I179" s="31">
        <f>(tVentas8[[#This Row],[PrecioUnitario]])*(tVentas8[[#This Row],[Quantity]])</f>
        <v>148.30000000000001</v>
      </c>
      <c r="J179" s="31">
        <f>tVentas8[[#This Row],[ TotalPrice_SinDescuento]]*(1-tVentas8[[#This Row],[Discount]]/100)</f>
        <v>148.30000000000001</v>
      </c>
      <c r="K179" s="17">
        <v>43125.52103009259</v>
      </c>
      <c r="L179" s="7" t="s">
        <v>3415</v>
      </c>
      <c r="M179" s="35">
        <f t="shared" si="5"/>
        <v>0</v>
      </c>
      <c r="N179" s="12" t="str">
        <f t="shared" si="4"/>
        <v/>
      </c>
    </row>
    <row r="180" spans="1:14">
      <c r="A180" s="13">
        <v>10178</v>
      </c>
      <c r="B180" s="13">
        <v>15</v>
      </c>
      <c r="C180" s="13">
        <v>17433</v>
      </c>
      <c r="D180" s="13">
        <v>229</v>
      </c>
      <c r="E180" s="12" t="str">
        <f>VLOOKUP(tVentas8[[#This Row],[ProductID]],tProductos[#All],3,FALSE)</f>
        <v>Bread - Hot Dog Buns</v>
      </c>
      <c r="F180" s="13">
        <v>5</v>
      </c>
      <c r="G180" s="32">
        <v>2</v>
      </c>
      <c r="H180" s="30">
        <f>VLOOKUP(tVentas8[[#This Row],[ProductID]],tProductos[#All],5,FALSE)</f>
        <v>579.83000000000004</v>
      </c>
      <c r="I180" s="31">
        <f>(tVentas8[[#This Row],[PrecioUnitario]])*(tVentas8[[#This Row],[Quantity]])</f>
        <v>2899.15</v>
      </c>
      <c r="J180" s="31">
        <f>tVentas8[[#This Row],[ TotalPrice_SinDescuento]]*(1-tVentas8[[#This Row],[Discount]]/100)</f>
        <v>2841.1669999999999</v>
      </c>
      <c r="K180" s="17">
        <v>43198.537824074076</v>
      </c>
      <c r="L180" s="7" t="s">
        <v>3416</v>
      </c>
      <c r="M180" s="35">
        <f t="shared" si="5"/>
        <v>0</v>
      </c>
      <c r="N180" s="12" t="str">
        <f t="shared" si="4"/>
        <v/>
      </c>
    </row>
    <row r="181" spans="1:14">
      <c r="A181" s="13">
        <v>10179</v>
      </c>
      <c r="B181" s="13">
        <v>5</v>
      </c>
      <c r="C181" s="13">
        <v>41208</v>
      </c>
      <c r="D181" s="13">
        <v>346</v>
      </c>
      <c r="E181" s="12" t="str">
        <f>VLOOKUP(tVentas8[[#This Row],[ProductID]],tProductos[#All],3,FALSE)</f>
        <v>Cheese - Parmesan Grated</v>
      </c>
      <c r="F181" s="13">
        <v>11</v>
      </c>
      <c r="G181" s="32">
        <v>2</v>
      </c>
      <c r="H181" s="30">
        <f>VLOOKUP(tVentas8[[#This Row],[ProductID]],tProductos[#All],5,FALSE)</f>
        <v>171.91</v>
      </c>
      <c r="I181" s="31">
        <f>(tVentas8[[#This Row],[PrecioUnitario]])*(tVentas8[[#This Row],[Quantity]])</f>
        <v>1891.01</v>
      </c>
      <c r="J181" s="31">
        <f>tVentas8[[#This Row],[ TotalPrice_SinDescuento]]*(1-tVentas8[[#This Row],[Discount]]/100)</f>
        <v>1853.1897999999999</v>
      </c>
      <c r="K181" s="17">
        <v>43204.603425925925</v>
      </c>
      <c r="L181" s="7" t="s">
        <v>3417</v>
      </c>
      <c r="M181" s="35">
        <f t="shared" si="5"/>
        <v>0</v>
      </c>
      <c r="N181" s="12" t="str">
        <f t="shared" si="4"/>
        <v/>
      </c>
    </row>
    <row r="182" spans="1:14" hidden="1">
      <c r="A182" s="13">
        <v>10180</v>
      </c>
      <c r="B182" s="13">
        <v>21</v>
      </c>
      <c r="C182" s="13">
        <v>13065</v>
      </c>
      <c r="D182" s="13">
        <v>7</v>
      </c>
      <c r="E182" s="12" t="str">
        <f>VLOOKUP(tVentas8[[#This Row],[ProductID]],tProductos[#All],3,FALSE)</f>
        <v>Table Cloth - 53x69 Colour</v>
      </c>
      <c r="F182" s="13">
        <v>4</v>
      </c>
      <c r="G182" s="32">
        <v>0</v>
      </c>
      <c r="H182" s="30">
        <f>VLOOKUP(tVentas8[[#This Row],[ProductID]],tProductos[#All],5,FALSE)</f>
        <v>31.87</v>
      </c>
      <c r="I182" s="31">
        <f>(tVentas8[[#This Row],[PrecioUnitario]])*(tVentas8[[#This Row],[Quantity]])</f>
        <v>127.48</v>
      </c>
      <c r="J182" s="31">
        <f>tVentas8[[#This Row],[ TotalPrice_SinDescuento]]*(1-tVentas8[[#This Row],[Discount]]/100)</f>
        <v>127.48</v>
      </c>
      <c r="K182" s="17">
        <v>43209.353622685187</v>
      </c>
      <c r="L182" s="7" t="s">
        <v>3418</v>
      </c>
      <c r="M182" s="35">
        <f t="shared" si="5"/>
        <v>0</v>
      </c>
      <c r="N182" s="12" t="str">
        <f t="shared" si="4"/>
        <v/>
      </c>
    </row>
    <row r="183" spans="1:14" hidden="1">
      <c r="A183" s="13">
        <v>10181</v>
      </c>
      <c r="B183" s="13">
        <v>21</v>
      </c>
      <c r="C183" s="13">
        <v>4353</v>
      </c>
      <c r="D183" s="13">
        <v>341</v>
      </c>
      <c r="E183" s="12" t="str">
        <f>VLOOKUP(tVentas8[[#This Row],[ProductID]],tProductos[#All],3,FALSE)</f>
        <v>Bread - Roll, Canadian Dinner</v>
      </c>
      <c r="F183" s="13">
        <v>2</v>
      </c>
      <c r="G183" s="32">
        <v>0</v>
      </c>
      <c r="H183" s="30">
        <f>VLOOKUP(tVentas8[[#This Row],[ProductID]],tProductos[#All],5,FALSE)</f>
        <v>902.64</v>
      </c>
      <c r="I183" s="31">
        <f>(tVentas8[[#This Row],[PrecioUnitario]])*(tVentas8[[#This Row],[Quantity]])</f>
        <v>1805.28</v>
      </c>
      <c r="J183" s="31">
        <f>tVentas8[[#This Row],[ TotalPrice_SinDescuento]]*(1-tVentas8[[#This Row],[Discount]]/100)</f>
        <v>1805.28</v>
      </c>
      <c r="K183" s="17">
        <v>43160.290925925925</v>
      </c>
      <c r="L183" s="7" t="s">
        <v>3419</v>
      </c>
      <c r="M183" s="35">
        <f t="shared" si="5"/>
        <v>0</v>
      </c>
      <c r="N183" s="12" t="str">
        <f t="shared" si="4"/>
        <v/>
      </c>
    </row>
    <row r="184" spans="1:14" hidden="1">
      <c r="A184" s="13">
        <v>10182</v>
      </c>
      <c r="B184" s="13">
        <v>14</v>
      </c>
      <c r="C184" s="13">
        <v>22624</v>
      </c>
      <c r="D184" s="13">
        <v>303</v>
      </c>
      <c r="E184" s="12" t="str">
        <f>VLOOKUP(tVentas8[[#This Row],[ProductID]],tProductos[#All],3,FALSE)</f>
        <v>Cod - Black Whole Fillet</v>
      </c>
      <c r="F184" s="13">
        <v>6</v>
      </c>
      <c r="G184" s="32">
        <v>1</v>
      </c>
      <c r="H184" s="30">
        <f>VLOOKUP(tVentas8[[#This Row],[ProductID]],tProductos[#All],5,FALSE)</f>
        <v>726.13</v>
      </c>
      <c r="I184" s="31">
        <f>(tVentas8[[#This Row],[PrecioUnitario]])*(tVentas8[[#This Row],[Quantity]])</f>
        <v>4356.78</v>
      </c>
      <c r="J184" s="31">
        <f>tVentas8[[#This Row],[ TotalPrice_SinDescuento]]*(1-tVentas8[[#This Row],[Discount]]/100)</f>
        <v>4313.2121999999999</v>
      </c>
      <c r="K184" s="17">
        <v>43132.091979166667</v>
      </c>
      <c r="L184" s="7" t="s">
        <v>3420</v>
      </c>
      <c r="M184" s="35">
        <f t="shared" si="5"/>
        <v>0</v>
      </c>
      <c r="N184" s="12" t="str">
        <f t="shared" si="4"/>
        <v/>
      </c>
    </row>
    <row r="185" spans="1:14" hidden="1">
      <c r="A185" s="13">
        <v>10183</v>
      </c>
      <c r="B185" s="13">
        <v>1</v>
      </c>
      <c r="C185" s="13">
        <v>35200</v>
      </c>
      <c r="D185" s="13">
        <v>168</v>
      </c>
      <c r="E185" s="12" t="str">
        <f>VLOOKUP(tVentas8[[#This Row],[ProductID]],tProductos[#All],3,FALSE)</f>
        <v>Milk - 2%</v>
      </c>
      <c r="F185" s="13">
        <v>9</v>
      </c>
      <c r="G185" s="32">
        <v>0</v>
      </c>
      <c r="H185" s="30">
        <f>VLOOKUP(tVentas8[[#This Row],[ProductID]],tProductos[#All],5,FALSE)</f>
        <v>707.41</v>
      </c>
      <c r="I185" s="31">
        <f>(tVentas8[[#This Row],[PrecioUnitario]])*(tVentas8[[#This Row],[Quantity]])</f>
        <v>6366.69</v>
      </c>
      <c r="J185" s="31">
        <f>tVentas8[[#This Row],[ TotalPrice_SinDescuento]]*(1-tVentas8[[#This Row],[Discount]]/100)</f>
        <v>6366.69</v>
      </c>
      <c r="K185" s="17">
        <v>43173.935381944444</v>
      </c>
      <c r="L185" s="7" t="s">
        <v>3421</v>
      </c>
      <c r="M185" s="35">
        <f t="shared" si="5"/>
        <v>0</v>
      </c>
      <c r="N185" s="12" t="str">
        <f t="shared" si="4"/>
        <v/>
      </c>
    </row>
    <row r="186" spans="1:14">
      <c r="A186" s="13">
        <v>10184</v>
      </c>
      <c r="B186" s="13">
        <v>10</v>
      </c>
      <c r="C186" s="13">
        <v>35430</v>
      </c>
      <c r="D186" s="13">
        <v>113</v>
      </c>
      <c r="E186" s="12" t="str">
        <f>VLOOKUP(tVentas8[[#This Row],[ProductID]],tProductos[#All],3,FALSE)</f>
        <v>Ocean Spray - Kiwi Strawberry</v>
      </c>
      <c r="F186" s="13">
        <v>9</v>
      </c>
      <c r="G186" s="32">
        <v>2</v>
      </c>
      <c r="H186" s="30">
        <f>VLOOKUP(tVentas8[[#This Row],[ProductID]],tProductos[#All],5,FALSE)</f>
        <v>105.96</v>
      </c>
      <c r="I186" s="31">
        <f>(tVentas8[[#This Row],[PrecioUnitario]])*(tVentas8[[#This Row],[Quantity]])</f>
        <v>953.64</v>
      </c>
      <c r="J186" s="31">
        <f>tVentas8[[#This Row],[ TotalPrice_SinDescuento]]*(1-tVentas8[[#This Row],[Discount]]/100)</f>
        <v>934.56719999999996</v>
      </c>
      <c r="K186" s="17">
        <v>43133.380162037036</v>
      </c>
      <c r="L186" s="7" t="s">
        <v>3422</v>
      </c>
      <c r="M186" s="35">
        <f t="shared" si="5"/>
        <v>0</v>
      </c>
      <c r="N186" s="12" t="str">
        <f t="shared" si="4"/>
        <v/>
      </c>
    </row>
    <row r="187" spans="1:14" hidden="1">
      <c r="A187" s="13">
        <v>10185</v>
      </c>
      <c r="B187" s="13">
        <v>16</v>
      </c>
      <c r="C187" s="13">
        <v>75949</v>
      </c>
      <c r="D187" s="13">
        <v>407</v>
      </c>
      <c r="E187" s="12" t="str">
        <f>VLOOKUP(tVentas8[[#This Row],[ProductID]],tProductos[#All],3,FALSE)</f>
        <v>Pepsi - Diet, 355 Ml</v>
      </c>
      <c r="F187" s="13">
        <v>20</v>
      </c>
      <c r="G187" s="32">
        <v>0</v>
      </c>
      <c r="H187" s="30">
        <f>VLOOKUP(tVentas8[[#This Row],[ProductID]],tProductos[#All],5,FALSE)</f>
        <v>697.67</v>
      </c>
      <c r="I187" s="31">
        <f>(tVentas8[[#This Row],[PrecioUnitario]])*(tVentas8[[#This Row],[Quantity]])</f>
        <v>13953.4</v>
      </c>
      <c r="J187" s="31">
        <f>tVentas8[[#This Row],[ TotalPrice_SinDescuento]]*(1-tVentas8[[#This Row],[Discount]]/100)</f>
        <v>13953.4</v>
      </c>
      <c r="K187" s="17">
        <v>43141.128611111111</v>
      </c>
      <c r="L187" s="7" t="s">
        <v>3423</v>
      </c>
      <c r="M187" s="35">
        <f t="shared" si="5"/>
        <v>0</v>
      </c>
      <c r="N187" s="12" t="str">
        <f t="shared" si="4"/>
        <v/>
      </c>
    </row>
    <row r="188" spans="1:14" hidden="1">
      <c r="A188" s="13">
        <v>10186</v>
      </c>
      <c r="B188" s="13">
        <v>7</v>
      </c>
      <c r="C188" s="13">
        <v>64082</v>
      </c>
      <c r="D188" s="13">
        <v>308</v>
      </c>
      <c r="E188" s="12" t="str">
        <f>VLOOKUP(tVentas8[[#This Row],[ProductID]],tProductos[#All],3,FALSE)</f>
        <v>Tea - Decaf Lipton</v>
      </c>
      <c r="F188" s="13">
        <v>17</v>
      </c>
      <c r="G188" s="32">
        <v>0</v>
      </c>
      <c r="H188" s="30">
        <f>VLOOKUP(tVentas8[[#This Row],[ProductID]],tProductos[#All],5,FALSE)</f>
        <v>881.2</v>
      </c>
      <c r="I188" s="31">
        <f>(tVentas8[[#This Row],[PrecioUnitario]])*(tVentas8[[#This Row],[Quantity]])</f>
        <v>14980.400000000001</v>
      </c>
      <c r="J188" s="31">
        <f>tVentas8[[#This Row],[ TotalPrice_SinDescuento]]*(1-tVentas8[[#This Row],[Discount]]/100)</f>
        <v>14980.400000000001</v>
      </c>
      <c r="K188" s="17">
        <v>43148.116828703707</v>
      </c>
      <c r="L188" s="7" t="s">
        <v>3424</v>
      </c>
      <c r="M188" s="35">
        <f t="shared" si="5"/>
        <v>0</v>
      </c>
      <c r="N188" s="12" t="str">
        <f t="shared" si="4"/>
        <v/>
      </c>
    </row>
    <row r="189" spans="1:14" hidden="1">
      <c r="A189" s="13">
        <v>10187</v>
      </c>
      <c r="B189" s="13">
        <v>9</v>
      </c>
      <c r="C189" s="13">
        <v>29996</v>
      </c>
      <c r="D189" s="13">
        <v>97</v>
      </c>
      <c r="E189" s="12" t="str">
        <f>VLOOKUP(tVentas8[[#This Row],[ProductID]],tProductos[#All],3,FALSE)</f>
        <v>Veal - Inside</v>
      </c>
      <c r="F189" s="13">
        <v>8</v>
      </c>
      <c r="G189" s="32">
        <v>0</v>
      </c>
      <c r="H189" s="30">
        <f>VLOOKUP(tVentas8[[#This Row],[ProductID]],tProductos[#All],5,FALSE)</f>
        <v>247.79</v>
      </c>
      <c r="I189" s="31">
        <f>(tVentas8[[#This Row],[PrecioUnitario]])*(tVentas8[[#This Row],[Quantity]])</f>
        <v>1982.32</v>
      </c>
      <c r="J189" s="31">
        <f>tVentas8[[#This Row],[ TotalPrice_SinDescuento]]*(1-tVentas8[[#This Row],[Discount]]/100)</f>
        <v>1982.32</v>
      </c>
      <c r="K189" s="17">
        <v>43220.666041666664</v>
      </c>
      <c r="L189" s="7" t="s">
        <v>3425</v>
      </c>
      <c r="M189" s="35">
        <f t="shared" si="5"/>
        <v>0</v>
      </c>
      <c r="N189" s="12" t="str">
        <f t="shared" si="4"/>
        <v/>
      </c>
    </row>
    <row r="190" spans="1:14" hidden="1">
      <c r="A190" s="13">
        <v>10188</v>
      </c>
      <c r="B190" s="13">
        <v>18</v>
      </c>
      <c r="C190" s="13">
        <v>98214</v>
      </c>
      <c r="D190" s="13">
        <v>387</v>
      </c>
      <c r="E190" s="12" t="str">
        <f>VLOOKUP(tVentas8[[#This Row],[ProductID]],tProductos[#All],3,FALSE)</f>
        <v>Fondant - Icing</v>
      </c>
      <c r="F190" s="13">
        <v>25</v>
      </c>
      <c r="G190" s="32">
        <v>0</v>
      </c>
      <c r="H190" s="30">
        <f>VLOOKUP(tVentas8[[#This Row],[ProductID]],tProductos[#All],5,FALSE)</f>
        <v>416.38</v>
      </c>
      <c r="I190" s="31">
        <f>(tVentas8[[#This Row],[PrecioUnitario]])*(tVentas8[[#This Row],[Quantity]])</f>
        <v>10409.5</v>
      </c>
      <c r="J190" s="31">
        <f>tVentas8[[#This Row],[ TotalPrice_SinDescuento]]*(1-tVentas8[[#This Row],[Discount]]/100)</f>
        <v>10409.5</v>
      </c>
      <c r="K190" s="17">
        <v>43164.450173611112</v>
      </c>
      <c r="L190" s="7" t="s">
        <v>3426</v>
      </c>
      <c r="M190" s="35">
        <f t="shared" si="5"/>
        <v>0</v>
      </c>
      <c r="N190" s="12" t="str">
        <f t="shared" si="4"/>
        <v/>
      </c>
    </row>
    <row r="191" spans="1:14" hidden="1">
      <c r="A191" s="13">
        <v>10189</v>
      </c>
      <c r="B191" s="13">
        <v>6</v>
      </c>
      <c r="C191" s="13">
        <v>56287</v>
      </c>
      <c r="D191" s="13">
        <v>260</v>
      </c>
      <c r="E191" s="12" t="str">
        <f>VLOOKUP(tVentas8[[#This Row],[ProductID]],tProductos[#All],3,FALSE)</f>
        <v>Yogurt - Blueberry, 175 Gr</v>
      </c>
      <c r="F191" s="13">
        <v>15</v>
      </c>
      <c r="G191" s="32">
        <v>0</v>
      </c>
      <c r="H191" s="30">
        <f>VLOOKUP(tVentas8[[#This Row],[ProductID]],tProductos[#All],5,FALSE)</f>
        <v>268.88</v>
      </c>
      <c r="I191" s="31">
        <f>(tVentas8[[#This Row],[PrecioUnitario]])*(tVentas8[[#This Row],[Quantity]])</f>
        <v>4033.2</v>
      </c>
      <c r="J191" s="31">
        <f>tVentas8[[#This Row],[ TotalPrice_SinDescuento]]*(1-tVentas8[[#This Row],[Discount]]/100)</f>
        <v>4033.2</v>
      </c>
      <c r="K191" s="17">
        <v>43153.440243055556</v>
      </c>
      <c r="L191" s="7" t="s">
        <v>3427</v>
      </c>
      <c r="M191" s="35">
        <f t="shared" si="5"/>
        <v>0</v>
      </c>
      <c r="N191" s="12" t="str">
        <f t="shared" si="4"/>
        <v/>
      </c>
    </row>
    <row r="192" spans="1:14" hidden="1">
      <c r="A192" s="13">
        <v>10190</v>
      </c>
      <c r="B192" s="13">
        <v>1</v>
      </c>
      <c r="C192" s="13">
        <v>27291</v>
      </c>
      <c r="D192" s="13">
        <v>73</v>
      </c>
      <c r="E192" s="12" t="str">
        <f>VLOOKUP(tVentas8[[#This Row],[ProductID]],tProductos[#All],3,FALSE)</f>
        <v>Appetizer - Sausage Rolls</v>
      </c>
      <c r="F192" s="13">
        <v>7</v>
      </c>
      <c r="G192" s="32">
        <v>0</v>
      </c>
      <c r="H192" s="30">
        <f>VLOOKUP(tVentas8[[#This Row],[ProductID]],tProductos[#All],5,FALSE)</f>
        <v>841.9</v>
      </c>
      <c r="I192" s="31">
        <f>(tVentas8[[#This Row],[PrecioUnitario]])*(tVentas8[[#This Row],[Quantity]])</f>
        <v>5893.3</v>
      </c>
      <c r="J192" s="31">
        <f>tVentas8[[#This Row],[ TotalPrice_SinDescuento]]*(1-tVentas8[[#This Row],[Discount]]/100)</f>
        <v>5893.3</v>
      </c>
      <c r="K192" s="17">
        <v>43104.33902777778</v>
      </c>
      <c r="L192" s="7" t="s">
        <v>3428</v>
      </c>
      <c r="M192" s="35">
        <f t="shared" si="5"/>
        <v>0</v>
      </c>
      <c r="N192" s="12" t="str">
        <f t="shared" si="4"/>
        <v/>
      </c>
    </row>
    <row r="193" spans="1:14" hidden="1">
      <c r="A193" s="13">
        <v>10191</v>
      </c>
      <c r="B193" s="13">
        <v>6</v>
      </c>
      <c r="C193" s="13">
        <v>27043</v>
      </c>
      <c r="D193" s="13">
        <v>381</v>
      </c>
      <c r="E193" s="12" t="str">
        <f>VLOOKUP(tVentas8[[#This Row],[ProductID]],tProductos[#All],3,FALSE)</f>
        <v>Vaccum Bag 10x13</v>
      </c>
      <c r="F193" s="13">
        <v>7</v>
      </c>
      <c r="G193" s="32">
        <v>0</v>
      </c>
      <c r="H193" s="30">
        <f>VLOOKUP(tVentas8[[#This Row],[ProductID]],tProductos[#All],5,FALSE)</f>
        <v>442.33</v>
      </c>
      <c r="I193" s="31">
        <f>(tVentas8[[#This Row],[PrecioUnitario]])*(tVentas8[[#This Row],[Quantity]])</f>
        <v>3096.31</v>
      </c>
      <c r="J193" s="31">
        <f>tVentas8[[#This Row],[ TotalPrice_SinDescuento]]*(1-tVentas8[[#This Row],[Discount]]/100)</f>
        <v>3096.31</v>
      </c>
      <c r="K193" s="17">
        <v>43177.393252314818</v>
      </c>
      <c r="L193" s="7" t="s">
        <v>3429</v>
      </c>
      <c r="M193" s="35">
        <f t="shared" si="5"/>
        <v>0</v>
      </c>
      <c r="N193" s="12" t="str">
        <f t="shared" si="4"/>
        <v/>
      </c>
    </row>
    <row r="194" spans="1:14" hidden="1">
      <c r="A194" s="13">
        <v>10192</v>
      </c>
      <c r="B194" s="13">
        <v>16</v>
      </c>
      <c r="C194" s="13">
        <v>7957</v>
      </c>
      <c r="D194" s="13">
        <v>74</v>
      </c>
      <c r="E194" s="12" t="str">
        <f>VLOOKUP(tVentas8[[#This Row],[ProductID]],tProductos[#All],3,FALSE)</f>
        <v>Carbonated Water - Cherry</v>
      </c>
      <c r="F194" s="13">
        <v>3</v>
      </c>
      <c r="G194" s="32">
        <v>0</v>
      </c>
      <c r="H194" s="30">
        <f>VLOOKUP(tVentas8[[#This Row],[ProductID]],tProductos[#All],5,FALSE)</f>
        <v>135.24</v>
      </c>
      <c r="I194" s="31">
        <f>(tVentas8[[#This Row],[PrecioUnitario]])*(tVentas8[[#This Row],[Quantity]])</f>
        <v>405.72</v>
      </c>
      <c r="J194" s="31">
        <f>tVentas8[[#This Row],[ TotalPrice_SinDescuento]]*(1-tVentas8[[#This Row],[Discount]]/100)</f>
        <v>405.72</v>
      </c>
      <c r="K194" s="17">
        <v>43109.878564814811</v>
      </c>
      <c r="L194" s="7" t="s">
        <v>3430</v>
      </c>
      <c r="M194" s="35">
        <f t="shared" si="5"/>
        <v>0</v>
      </c>
      <c r="N194" s="12" t="str">
        <f t="shared" ref="N194:N257" si="6">IF($M194&gt;0.4,"ELIMINAR","")</f>
        <v/>
      </c>
    </row>
    <row r="195" spans="1:14" hidden="1">
      <c r="A195" s="13">
        <v>10193</v>
      </c>
      <c r="B195" s="13">
        <v>7</v>
      </c>
      <c r="C195" s="13">
        <v>3159</v>
      </c>
      <c r="D195" s="13">
        <v>64</v>
      </c>
      <c r="E195" s="12" t="str">
        <f>VLOOKUP(tVentas8[[#This Row],[ProductID]],tProductos[#All],3,FALSE)</f>
        <v>Vinegar - Sherry</v>
      </c>
      <c r="F195" s="13">
        <v>1</v>
      </c>
      <c r="G195" s="32">
        <v>1</v>
      </c>
      <c r="H195" s="30">
        <f>VLOOKUP(tVentas8[[#This Row],[ProductID]],tProductos[#All],5,FALSE)</f>
        <v>165.22</v>
      </c>
      <c r="I195" s="31">
        <f>(tVentas8[[#This Row],[PrecioUnitario]])*(tVentas8[[#This Row],[Quantity]])</f>
        <v>165.22</v>
      </c>
      <c r="J195" s="31">
        <f>tVentas8[[#This Row],[ TotalPrice_SinDescuento]]*(1-tVentas8[[#This Row],[Discount]]/100)</f>
        <v>163.56780000000001</v>
      </c>
      <c r="K195" s="17">
        <v>43229.284224537034</v>
      </c>
      <c r="L195" s="7" t="s">
        <v>3431</v>
      </c>
      <c r="M195" s="35">
        <f t="shared" si="5"/>
        <v>0</v>
      </c>
      <c r="N195" s="12" t="str">
        <f t="shared" si="6"/>
        <v/>
      </c>
    </row>
    <row r="196" spans="1:14">
      <c r="A196" s="13">
        <v>10194</v>
      </c>
      <c r="B196" s="13">
        <v>19</v>
      </c>
      <c r="C196" s="13">
        <v>28153</v>
      </c>
      <c r="D196" s="13">
        <v>237</v>
      </c>
      <c r="E196" s="12" t="str">
        <f>VLOOKUP(tVentas8[[#This Row],[ProductID]],tProductos[#All],3,FALSE)</f>
        <v>Mayonnaise - Individual Pkg</v>
      </c>
      <c r="F196" s="13">
        <v>8</v>
      </c>
      <c r="G196" s="32">
        <v>2</v>
      </c>
      <c r="H196" s="30">
        <f>VLOOKUP(tVentas8[[#This Row],[ProductID]],tProductos[#All],5,FALSE)</f>
        <v>656.3</v>
      </c>
      <c r="I196" s="31">
        <f>(tVentas8[[#This Row],[PrecioUnitario]])*(tVentas8[[#This Row],[Quantity]])</f>
        <v>5250.4</v>
      </c>
      <c r="J196" s="31">
        <f>tVentas8[[#This Row],[ TotalPrice_SinDescuento]]*(1-tVentas8[[#This Row],[Discount]]/100)</f>
        <v>5145.3919999999998</v>
      </c>
      <c r="K196" s="17">
        <v>43158.47550925926</v>
      </c>
      <c r="L196" s="7" t="s">
        <v>3432</v>
      </c>
      <c r="M196" s="35">
        <f t="shared" ref="M196:M259" si="7">COUNTBLANK(A196:L196) /COUNTA(A196:L196)</f>
        <v>0</v>
      </c>
      <c r="N196" s="12" t="str">
        <f t="shared" si="6"/>
        <v/>
      </c>
    </row>
    <row r="197" spans="1:14">
      <c r="A197" s="13">
        <v>10195</v>
      </c>
      <c r="B197" s="13">
        <v>2</v>
      </c>
      <c r="C197" s="13">
        <v>24081</v>
      </c>
      <c r="D197" s="13">
        <v>243</v>
      </c>
      <c r="E197" s="12" t="str">
        <f>VLOOKUP(tVentas8[[#This Row],[ProductID]],tProductos[#All],3,FALSE)</f>
        <v>Sun - Dried Tomatoes</v>
      </c>
      <c r="F197" s="13">
        <v>7</v>
      </c>
      <c r="G197" s="32">
        <v>2</v>
      </c>
      <c r="H197" s="30">
        <f>VLOOKUP(tVentas8[[#This Row],[ProductID]],tProductos[#All],5,FALSE)</f>
        <v>451.88</v>
      </c>
      <c r="I197" s="31">
        <f>(tVentas8[[#This Row],[PrecioUnitario]])*(tVentas8[[#This Row],[Quantity]])</f>
        <v>3163.16</v>
      </c>
      <c r="J197" s="31">
        <f>tVentas8[[#This Row],[ TotalPrice_SinDescuento]]*(1-tVentas8[[#This Row],[Discount]]/100)</f>
        <v>3099.8968</v>
      </c>
      <c r="K197" s="17">
        <v>43202.739085648151</v>
      </c>
      <c r="L197" s="7" t="s">
        <v>3433</v>
      </c>
      <c r="M197" s="35">
        <f t="shared" si="7"/>
        <v>0</v>
      </c>
      <c r="N197" s="12" t="str">
        <f t="shared" si="6"/>
        <v/>
      </c>
    </row>
    <row r="198" spans="1:14" hidden="1">
      <c r="A198" s="13">
        <v>10196</v>
      </c>
      <c r="B198" s="13">
        <v>5</v>
      </c>
      <c r="C198" s="13">
        <v>56646</v>
      </c>
      <c r="D198" s="13">
        <v>75</v>
      </c>
      <c r="E198" s="12" t="str">
        <f>VLOOKUP(tVentas8[[#This Row],[ProductID]],tProductos[#All],3,FALSE)</f>
        <v>Chef Hat 20cm</v>
      </c>
      <c r="F198" s="13">
        <v>15</v>
      </c>
      <c r="G198" s="32">
        <v>0</v>
      </c>
      <c r="H198" s="30">
        <f>VLOOKUP(tVentas8[[#This Row],[ProductID]],tProductos[#All],5,FALSE)</f>
        <v>418</v>
      </c>
      <c r="I198" s="31">
        <f>(tVentas8[[#This Row],[PrecioUnitario]])*(tVentas8[[#This Row],[Quantity]])</f>
        <v>6270</v>
      </c>
      <c r="J198" s="31">
        <f>tVentas8[[#This Row],[ TotalPrice_SinDescuento]]*(1-tVentas8[[#This Row],[Discount]]/100)</f>
        <v>6270</v>
      </c>
      <c r="K198" s="17">
        <v>43207.573703703703</v>
      </c>
      <c r="L198" s="7" t="s">
        <v>3434</v>
      </c>
      <c r="M198" s="35">
        <f t="shared" si="7"/>
        <v>0</v>
      </c>
      <c r="N198" s="12" t="str">
        <f t="shared" si="6"/>
        <v/>
      </c>
    </row>
    <row r="199" spans="1:14" hidden="1">
      <c r="A199" s="13">
        <v>10197</v>
      </c>
      <c r="B199" s="13">
        <v>20</v>
      </c>
      <c r="C199" s="13">
        <v>98392</v>
      </c>
      <c r="D199" s="13">
        <v>324</v>
      </c>
      <c r="E199" s="12" t="str">
        <f>VLOOKUP(tVentas8[[#This Row],[ProductID]],tProductos[#All],3,FALSE)</f>
        <v>Apricots - Dried</v>
      </c>
      <c r="F199" s="13">
        <v>25</v>
      </c>
      <c r="G199" s="32">
        <v>1</v>
      </c>
      <c r="H199" s="30">
        <f>VLOOKUP(tVentas8[[#This Row],[ProductID]],tProductos[#All],5,FALSE)</f>
        <v>879.02</v>
      </c>
      <c r="I199" s="31">
        <f>(tVentas8[[#This Row],[PrecioUnitario]])*(tVentas8[[#This Row],[Quantity]])</f>
        <v>21975.5</v>
      </c>
      <c r="J199" s="31">
        <f>tVentas8[[#This Row],[ TotalPrice_SinDescuento]]*(1-tVentas8[[#This Row],[Discount]]/100)</f>
        <v>21755.744999999999</v>
      </c>
      <c r="K199" s="17">
        <v>43219.606458333335</v>
      </c>
      <c r="L199" s="7" t="s">
        <v>3435</v>
      </c>
      <c r="M199" s="35">
        <f t="shared" si="7"/>
        <v>0</v>
      </c>
      <c r="N199" s="12" t="str">
        <f t="shared" si="6"/>
        <v/>
      </c>
    </row>
    <row r="200" spans="1:14" hidden="1">
      <c r="A200" s="13">
        <v>10198</v>
      </c>
      <c r="B200" s="13">
        <v>9</v>
      </c>
      <c r="C200" s="13">
        <v>25305</v>
      </c>
      <c r="D200" s="13">
        <v>46</v>
      </c>
      <c r="E200" s="12" t="str">
        <f>VLOOKUP(tVentas8[[#This Row],[ProductID]],tProductos[#All],3,FALSE)</f>
        <v>Lambcasing</v>
      </c>
      <c r="F200" s="13">
        <v>7</v>
      </c>
      <c r="G200" s="32">
        <v>0</v>
      </c>
      <c r="H200" s="30">
        <f>VLOOKUP(tVentas8[[#This Row],[ProductID]],tProductos[#All],5,FALSE)</f>
        <v>867.91</v>
      </c>
      <c r="I200" s="31">
        <f>(tVentas8[[#This Row],[PrecioUnitario]])*(tVentas8[[#This Row],[Quantity]])</f>
        <v>6075.37</v>
      </c>
      <c r="J200" s="31">
        <f>tVentas8[[#This Row],[ TotalPrice_SinDescuento]]*(1-tVentas8[[#This Row],[Discount]]/100)</f>
        <v>6075.37</v>
      </c>
      <c r="K200" s="17">
        <v>43147.731770833336</v>
      </c>
      <c r="L200" s="7" t="s">
        <v>3436</v>
      </c>
      <c r="M200" s="35">
        <f t="shared" si="7"/>
        <v>0</v>
      </c>
      <c r="N200" s="12" t="str">
        <f t="shared" si="6"/>
        <v/>
      </c>
    </row>
    <row r="201" spans="1:14" hidden="1">
      <c r="A201" s="13">
        <v>10199</v>
      </c>
      <c r="B201" s="13">
        <v>20</v>
      </c>
      <c r="C201" s="13">
        <v>74212</v>
      </c>
      <c r="D201" s="13">
        <v>35</v>
      </c>
      <c r="E201" s="12" t="str">
        <f>VLOOKUP(tVentas8[[#This Row],[ProductID]],tProductos[#All],3,FALSE)</f>
        <v>Water - Mineral, Natural</v>
      </c>
      <c r="F201" s="13">
        <v>19</v>
      </c>
      <c r="G201" s="32">
        <v>1</v>
      </c>
      <c r="H201" s="30">
        <f>VLOOKUP(tVentas8[[#This Row],[ProductID]],tProductos[#All],5,FALSE)</f>
        <v>157.22999999999999</v>
      </c>
      <c r="I201" s="31">
        <f>(tVentas8[[#This Row],[PrecioUnitario]])*(tVentas8[[#This Row],[Quantity]])</f>
        <v>2987.37</v>
      </c>
      <c r="J201" s="31">
        <f>tVentas8[[#This Row],[ TotalPrice_SinDescuento]]*(1-tVentas8[[#This Row],[Discount]]/100)</f>
        <v>2957.4962999999998</v>
      </c>
      <c r="K201" s="17">
        <v>43156.187557870369</v>
      </c>
      <c r="L201" s="7" t="s">
        <v>3437</v>
      </c>
      <c r="M201" s="35">
        <f t="shared" si="7"/>
        <v>0</v>
      </c>
      <c r="N201" s="12" t="str">
        <f t="shared" si="6"/>
        <v/>
      </c>
    </row>
    <row r="202" spans="1:14" hidden="1">
      <c r="A202" s="13">
        <v>10200</v>
      </c>
      <c r="B202" s="13">
        <v>22</v>
      </c>
      <c r="C202" s="13">
        <v>58524</v>
      </c>
      <c r="D202" s="13">
        <v>273</v>
      </c>
      <c r="E202" s="12" t="str">
        <f>VLOOKUP(tVentas8[[#This Row],[ProductID]],tProductos[#All],3,FALSE)</f>
        <v>Bandage - Flexible Neon</v>
      </c>
      <c r="F202" s="13">
        <v>15</v>
      </c>
      <c r="G202" s="32">
        <v>1</v>
      </c>
      <c r="H202" s="30">
        <f>VLOOKUP(tVentas8[[#This Row],[ProductID]],tProductos[#All],5,FALSE)</f>
        <v>775.91</v>
      </c>
      <c r="I202" s="31">
        <f>(tVentas8[[#This Row],[PrecioUnitario]])*(tVentas8[[#This Row],[Quantity]])</f>
        <v>11638.65</v>
      </c>
      <c r="J202" s="31">
        <f>tVentas8[[#This Row],[ TotalPrice_SinDescuento]]*(1-tVentas8[[#This Row],[Discount]]/100)</f>
        <v>11522.263499999999</v>
      </c>
      <c r="K202" s="17">
        <v>43172.240439814814</v>
      </c>
      <c r="L202" s="7" t="s">
        <v>3438</v>
      </c>
      <c r="M202" s="35">
        <f t="shared" si="7"/>
        <v>0</v>
      </c>
      <c r="N202" s="12" t="str">
        <f t="shared" si="6"/>
        <v/>
      </c>
    </row>
    <row r="203" spans="1:14" hidden="1">
      <c r="A203" s="13">
        <v>10201</v>
      </c>
      <c r="B203" s="13">
        <v>17</v>
      </c>
      <c r="C203" s="13">
        <v>81206</v>
      </c>
      <c r="D203" s="13">
        <v>205</v>
      </c>
      <c r="E203" s="12" t="str">
        <f>VLOOKUP(tVentas8[[#This Row],[ProductID]],tProductos[#All],3,FALSE)</f>
        <v>Turkey - Whole, Fresh</v>
      </c>
      <c r="F203" s="13">
        <v>21</v>
      </c>
      <c r="G203" s="32">
        <v>1</v>
      </c>
      <c r="H203" s="30">
        <f>VLOOKUP(tVentas8[[#This Row],[ProductID]],tProductos[#All],5,FALSE)</f>
        <v>189.75</v>
      </c>
      <c r="I203" s="31">
        <f>(tVentas8[[#This Row],[PrecioUnitario]])*(tVentas8[[#This Row],[Quantity]])</f>
        <v>3984.75</v>
      </c>
      <c r="J203" s="31">
        <f>tVentas8[[#This Row],[ TotalPrice_SinDescuento]]*(1-tVentas8[[#This Row],[Discount]]/100)</f>
        <v>3944.9025000000001</v>
      </c>
      <c r="K203" s="17">
        <v>43150.192754629628</v>
      </c>
      <c r="L203" s="7" t="s">
        <v>3439</v>
      </c>
      <c r="M203" s="35">
        <f t="shared" si="7"/>
        <v>0</v>
      </c>
      <c r="N203" s="12" t="str">
        <f t="shared" si="6"/>
        <v/>
      </c>
    </row>
    <row r="204" spans="1:14" hidden="1">
      <c r="A204" s="13">
        <v>10202</v>
      </c>
      <c r="B204" s="13">
        <v>15</v>
      </c>
      <c r="C204" s="13">
        <v>11462</v>
      </c>
      <c r="D204" s="13">
        <v>170</v>
      </c>
      <c r="E204" s="12" t="str">
        <f>VLOOKUP(tVentas8[[#This Row],[ProductID]],tProductos[#All],3,FALSE)</f>
        <v>Initation Crab Meat</v>
      </c>
      <c r="F204" s="13">
        <v>3</v>
      </c>
      <c r="G204" s="32">
        <v>0</v>
      </c>
      <c r="H204" s="30">
        <f>VLOOKUP(tVentas8[[#This Row],[ProductID]],tProductos[#All],5,FALSE)</f>
        <v>206.55</v>
      </c>
      <c r="I204" s="31">
        <f>(tVentas8[[#This Row],[PrecioUnitario]])*(tVentas8[[#This Row],[Quantity]])</f>
        <v>619.65000000000009</v>
      </c>
      <c r="J204" s="31">
        <f>tVentas8[[#This Row],[ TotalPrice_SinDescuento]]*(1-tVentas8[[#This Row],[Discount]]/100)</f>
        <v>619.65000000000009</v>
      </c>
      <c r="K204" s="17">
        <v>43151.166064814817</v>
      </c>
      <c r="L204" s="7" t="s">
        <v>3440</v>
      </c>
      <c r="M204" s="35">
        <f t="shared" si="7"/>
        <v>0</v>
      </c>
      <c r="N204" s="12" t="str">
        <f t="shared" si="6"/>
        <v/>
      </c>
    </row>
    <row r="205" spans="1:14" hidden="1">
      <c r="A205" s="13">
        <v>10203</v>
      </c>
      <c r="B205" s="13">
        <v>10</v>
      </c>
      <c r="C205" s="13">
        <v>56154</v>
      </c>
      <c r="D205" s="13">
        <v>128</v>
      </c>
      <c r="E205" s="12" t="str">
        <f>VLOOKUP(tVentas8[[#This Row],[ProductID]],tProductos[#All],3,FALSE)</f>
        <v>Coffee - Irish Cream</v>
      </c>
      <c r="F205" s="13">
        <v>15</v>
      </c>
      <c r="G205" s="32">
        <v>0</v>
      </c>
      <c r="H205" s="30">
        <f>VLOOKUP(tVentas8[[#This Row],[ProductID]],tProductos[#All],5,FALSE)</f>
        <v>46.79</v>
      </c>
      <c r="I205" s="31">
        <f>(tVentas8[[#This Row],[PrecioUnitario]])*(tVentas8[[#This Row],[Quantity]])</f>
        <v>701.85</v>
      </c>
      <c r="J205" s="31">
        <f>tVentas8[[#This Row],[ TotalPrice_SinDescuento]]*(1-tVentas8[[#This Row],[Discount]]/100)</f>
        <v>701.85</v>
      </c>
      <c r="K205" s="17">
        <v>43186.223368055558</v>
      </c>
      <c r="L205" s="7" t="s">
        <v>3441</v>
      </c>
      <c r="M205" s="35">
        <f t="shared" si="7"/>
        <v>0</v>
      </c>
      <c r="N205" s="12" t="str">
        <f t="shared" si="6"/>
        <v/>
      </c>
    </row>
    <row r="206" spans="1:14">
      <c r="A206" s="13">
        <v>10204</v>
      </c>
      <c r="B206" s="13">
        <v>16</v>
      </c>
      <c r="C206" s="13">
        <v>54143</v>
      </c>
      <c r="D206" s="13">
        <v>176</v>
      </c>
      <c r="E206" s="12" t="str">
        <f>VLOOKUP(tVentas8[[#This Row],[ProductID]],tProductos[#All],3,FALSE)</f>
        <v>Smirnoff Green Apple Twist</v>
      </c>
      <c r="F206" s="13">
        <v>14</v>
      </c>
      <c r="G206" s="32">
        <v>2</v>
      </c>
      <c r="H206" s="30">
        <f>VLOOKUP(tVentas8[[#This Row],[ProductID]],tProductos[#All],5,FALSE)</f>
        <v>813.16</v>
      </c>
      <c r="I206" s="31">
        <f>(tVentas8[[#This Row],[PrecioUnitario]])*(tVentas8[[#This Row],[Quantity]])</f>
        <v>11384.24</v>
      </c>
      <c r="J206" s="31">
        <f>tVentas8[[#This Row],[ TotalPrice_SinDescuento]]*(1-tVentas8[[#This Row],[Discount]]/100)</f>
        <v>11156.555199999999</v>
      </c>
      <c r="K206" s="17">
        <v>43222.99287037037</v>
      </c>
      <c r="L206" s="7" t="s">
        <v>3442</v>
      </c>
      <c r="M206" s="35">
        <f t="shared" si="7"/>
        <v>0</v>
      </c>
      <c r="N206" s="12" t="str">
        <f t="shared" si="6"/>
        <v/>
      </c>
    </row>
    <row r="207" spans="1:14" hidden="1">
      <c r="A207" s="13">
        <v>10205</v>
      </c>
      <c r="B207" s="13">
        <v>23</v>
      </c>
      <c r="C207" s="13">
        <v>91049</v>
      </c>
      <c r="D207" s="13">
        <v>161</v>
      </c>
      <c r="E207" s="12" t="str">
        <f>VLOOKUP(tVentas8[[#This Row],[ProductID]],tProductos[#All],3,FALSE)</f>
        <v>Longos - Chicken Wings</v>
      </c>
      <c r="F207" s="13">
        <v>24</v>
      </c>
      <c r="G207" s="32">
        <v>0</v>
      </c>
      <c r="H207" s="30">
        <f>VLOOKUP(tVentas8[[#This Row],[ProductID]],tProductos[#All],5,FALSE)</f>
        <v>646.11</v>
      </c>
      <c r="I207" s="31">
        <f>(tVentas8[[#This Row],[PrecioUnitario]])*(tVentas8[[#This Row],[Quantity]])</f>
        <v>15506.64</v>
      </c>
      <c r="J207" s="31">
        <f>tVentas8[[#This Row],[ TotalPrice_SinDescuento]]*(1-tVentas8[[#This Row],[Discount]]/100)</f>
        <v>15506.64</v>
      </c>
      <c r="K207" s="17">
        <v>43172.446805555555</v>
      </c>
      <c r="L207" s="7" t="s">
        <v>3443</v>
      </c>
      <c r="M207" s="35">
        <f t="shared" si="7"/>
        <v>0</v>
      </c>
      <c r="N207" s="12" t="str">
        <f t="shared" si="6"/>
        <v/>
      </c>
    </row>
    <row r="208" spans="1:14">
      <c r="A208" s="13">
        <v>10206</v>
      </c>
      <c r="B208" s="13">
        <v>16</v>
      </c>
      <c r="C208" s="13">
        <v>89240</v>
      </c>
      <c r="D208" s="13">
        <v>351</v>
      </c>
      <c r="E208" s="12" t="str">
        <f>VLOOKUP(tVentas8[[#This Row],[ProductID]],tProductos[#All],3,FALSE)</f>
        <v>Hot Chocolate - Individual</v>
      </c>
      <c r="F208" s="13">
        <v>23</v>
      </c>
      <c r="G208" s="32">
        <v>2</v>
      </c>
      <c r="H208" s="30">
        <f>VLOOKUP(tVentas8[[#This Row],[ProductID]],tProductos[#All],5,FALSE)</f>
        <v>960.82</v>
      </c>
      <c r="I208" s="31">
        <f>(tVentas8[[#This Row],[PrecioUnitario]])*(tVentas8[[#This Row],[Quantity]])</f>
        <v>22098.86</v>
      </c>
      <c r="J208" s="31">
        <f>tVentas8[[#This Row],[ TotalPrice_SinDescuento]]*(1-tVentas8[[#This Row],[Discount]]/100)</f>
        <v>21656.882799999999</v>
      </c>
      <c r="K208" s="17">
        <v>43123.879513888889</v>
      </c>
      <c r="L208" s="7" t="s">
        <v>3444</v>
      </c>
      <c r="M208" s="35">
        <f t="shared" si="7"/>
        <v>0</v>
      </c>
      <c r="N208" s="12" t="str">
        <f t="shared" si="6"/>
        <v/>
      </c>
    </row>
    <row r="209" spans="1:14">
      <c r="A209" s="13">
        <v>10207</v>
      </c>
      <c r="B209" s="13">
        <v>3</v>
      </c>
      <c r="C209" s="13">
        <v>9308</v>
      </c>
      <c r="D209" s="13">
        <v>262</v>
      </c>
      <c r="E209" s="12" t="str">
        <f>VLOOKUP(tVentas8[[#This Row],[ProductID]],tProductos[#All],3,FALSE)</f>
        <v>Bagel - Plain</v>
      </c>
      <c r="F209" s="13">
        <v>3</v>
      </c>
      <c r="G209" s="32">
        <v>2</v>
      </c>
      <c r="H209" s="30">
        <f>VLOOKUP(tVentas8[[#This Row],[ProductID]],tProductos[#All],5,FALSE)</f>
        <v>364.6</v>
      </c>
      <c r="I209" s="31">
        <f>(tVentas8[[#This Row],[PrecioUnitario]])*(tVentas8[[#This Row],[Quantity]])</f>
        <v>1093.8000000000002</v>
      </c>
      <c r="J209" s="31">
        <f>tVentas8[[#This Row],[ TotalPrice_SinDescuento]]*(1-tVentas8[[#This Row],[Discount]]/100)</f>
        <v>1071.9240000000002</v>
      </c>
      <c r="K209" s="17">
        <v>43166.428738425922</v>
      </c>
      <c r="L209" s="7" t="s">
        <v>3445</v>
      </c>
      <c r="M209" s="35">
        <f t="shared" si="7"/>
        <v>0</v>
      </c>
      <c r="N209" s="12" t="str">
        <f t="shared" si="6"/>
        <v/>
      </c>
    </row>
    <row r="210" spans="1:14" hidden="1">
      <c r="A210" s="13">
        <v>10208</v>
      </c>
      <c r="B210" s="13">
        <v>6</v>
      </c>
      <c r="C210" s="13">
        <v>86163</v>
      </c>
      <c r="D210" s="13">
        <v>135</v>
      </c>
      <c r="E210" s="12" t="str">
        <f>VLOOKUP(tVentas8[[#This Row],[ProductID]],tProductos[#All],3,FALSE)</f>
        <v>Wiberg Super Cure</v>
      </c>
      <c r="F210" s="13">
        <v>22</v>
      </c>
      <c r="G210" s="32">
        <v>0</v>
      </c>
      <c r="H210" s="30">
        <f>VLOOKUP(tVentas8[[#This Row],[ProductID]],tProductos[#All],5,FALSE)</f>
        <v>109.64</v>
      </c>
      <c r="I210" s="31">
        <f>(tVentas8[[#This Row],[PrecioUnitario]])*(tVentas8[[#This Row],[Quantity]])</f>
        <v>2412.08</v>
      </c>
      <c r="J210" s="31">
        <f>tVentas8[[#This Row],[ TotalPrice_SinDescuento]]*(1-tVentas8[[#This Row],[Discount]]/100)</f>
        <v>2412.08</v>
      </c>
      <c r="K210" s="17">
        <v>43187.809560185182</v>
      </c>
      <c r="L210" s="7" t="s">
        <v>3446</v>
      </c>
      <c r="M210" s="35">
        <f t="shared" si="7"/>
        <v>0</v>
      </c>
      <c r="N210" s="12" t="str">
        <f t="shared" si="6"/>
        <v/>
      </c>
    </row>
    <row r="211" spans="1:14" hidden="1">
      <c r="A211" s="13">
        <v>10209</v>
      </c>
      <c r="B211" s="13">
        <v>3</v>
      </c>
      <c r="C211" s="13">
        <v>19172</v>
      </c>
      <c r="D211" s="13">
        <v>135</v>
      </c>
      <c r="E211" s="12" t="str">
        <f>VLOOKUP(tVentas8[[#This Row],[ProductID]],tProductos[#All],3,FALSE)</f>
        <v>Wiberg Super Cure</v>
      </c>
      <c r="F211" s="13">
        <v>5</v>
      </c>
      <c r="G211" s="32">
        <v>0</v>
      </c>
      <c r="H211" s="30">
        <f>VLOOKUP(tVentas8[[#This Row],[ProductID]],tProductos[#All],5,FALSE)</f>
        <v>109.64</v>
      </c>
      <c r="I211" s="31">
        <f>(tVentas8[[#This Row],[PrecioUnitario]])*(tVentas8[[#This Row],[Quantity]])</f>
        <v>548.20000000000005</v>
      </c>
      <c r="J211" s="31">
        <f>tVentas8[[#This Row],[ TotalPrice_SinDescuento]]*(1-tVentas8[[#This Row],[Discount]]/100)</f>
        <v>548.20000000000005</v>
      </c>
      <c r="K211" s="17">
        <v>43101.12841435185</v>
      </c>
      <c r="L211" s="7" t="s">
        <v>3447</v>
      </c>
      <c r="M211" s="35">
        <f t="shared" si="7"/>
        <v>0</v>
      </c>
      <c r="N211" s="12" t="str">
        <f t="shared" si="6"/>
        <v/>
      </c>
    </row>
    <row r="212" spans="1:14" hidden="1">
      <c r="A212" s="13">
        <v>10210</v>
      </c>
      <c r="B212" s="13">
        <v>21</v>
      </c>
      <c r="C212" s="13">
        <v>78896</v>
      </c>
      <c r="D212" s="13">
        <v>287</v>
      </c>
      <c r="E212" s="12" t="str">
        <f>VLOOKUP(tVentas8[[#This Row],[ProductID]],tProductos[#All],3,FALSE)</f>
        <v>Bread - Italian Roll With Herbs</v>
      </c>
      <c r="F212" s="13">
        <v>20</v>
      </c>
      <c r="G212" s="32">
        <v>0</v>
      </c>
      <c r="H212" s="30">
        <f>VLOOKUP(tVentas8[[#This Row],[ProductID]],tProductos[#All],5,FALSE)</f>
        <v>57.7</v>
      </c>
      <c r="I212" s="31">
        <f>(tVentas8[[#This Row],[PrecioUnitario]])*(tVentas8[[#This Row],[Quantity]])</f>
        <v>1154</v>
      </c>
      <c r="J212" s="31">
        <f>tVentas8[[#This Row],[ TotalPrice_SinDescuento]]*(1-tVentas8[[#This Row],[Discount]]/100)</f>
        <v>1154</v>
      </c>
      <c r="K212" s="17">
        <v>43216.846365740741</v>
      </c>
      <c r="L212" s="7" t="s">
        <v>3448</v>
      </c>
      <c r="M212" s="35">
        <f t="shared" si="7"/>
        <v>0</v>
      </c>
      <c r="N212" s="12" t="str">
        <f t="shared" si="6"/>
        <v/>
      </c>
    </row>
    <row r="213" spans="1:14">
      <c r="A213" s="13">
        <v>10211</v>
      </c>
      <c r="B213" s="13">
        <v>14</v>
      </c>
      <c r="C213" s="13">
        <v>15744</v>
      </c>
      <c r="D213" s="13">
        <v>222</v>
      </c>
      <c r="E213" s="12" t="str">
        <f>VLOOKUP(tVentas8[[#This Row],[ProductID]],tProductos[#All],3,FALSE)</f>
        <v>Sole - Dover, Whole, Fresh</v>
      </c>
      <c r="F213" s="13">
        <v>4</v>
      </c>
      <c r="G213" s="32">
        <v>2</v>
      </c>
      <c r="H213" s="30">
        <f>VLOOKUP(tVentas8[[#This Row],[ProductID]],tProductos[#All],5,FALSE)</f>
        <v>6.84</v>
      </c>
      <c r="I213" s="31">
        <f>(tVentas8[[#This Row],[PrecioUnitario]])*(tVentas8[[#This Row],[Quantity]])</f>
        <v>27.36</v>
      </c>
      <c r="J213" s="31">
        <f>tVentas8[[#This Row],[ TotalPrice_SinDescuento]]*(1-tVentas8[[#This Row],[Discount]]/100)</f>
        <v>26.812799999999999</v>
      </c>
      <c r="K213" s="17">
        <v>43215.367696759262</v>
      </c>
      <c r="L213" s="7" t="s">
        <v>3449</v>
      </c>
      <c r="M213" s="35">
        <f t="shared" si="7"/>
        <v>0</v>
      </c>
      <c r="N213" s="12" t="str">
        <f t="shared" si="6"/>
        <v/>
      </c>
    </row>
    <row r="214" spans="1:14" hidden="1">
      <c r="A214" s="13">
        <v>10212</v>
      </c>
      <c r="B214" s="13">
        <v>4</v>
      </c>
      <c r="C214" s="13">
        <v>5743</v>
      </c>
      <c r="D214" s="13">
        <v>413</v>
      </c>
      <c r="E214" s="12" t="str">
        <f>VLOOKUP(tVentas8[[#This Row],[ProductID]],tProductos[#All],3,FALSE)</f>
        <v>Ice Cream Bar - Oreo Cone</v>
      </c>
      <c r="F214" s="13">
        <v>2</v>
      </c>
      <c r="G214" s="32">
        <v>0</v>
      </c>
      <c r="H214" s="30">
        <f>VLOOKUP(tVentas8[[#This Row],[ProductID]],tProductos[#All],5,FALSE)</f>
        <v>954.06</v>
      </c>
      <c r="I214" s="31">
        <f>(tVentas8[[#This Row],[PrecioUnitario]])*(tVentas8[[#This Row],[Quantity]])</f>
        <v>1908.12</v>
      </c>
      <c r="J214" s="31">
        <f>tVentas8[[#This Row],[ TotalPrice_SinDescuento]]*(1-tVentas8[[#This Row],[Discount]]/100)</f>
        <v>1908.12</v>
      </c>
      <c r="K214" s="13">
        <v>0</v>
      </c>
      <c r="L214" s="7" t="s">
        <v>3450</v>
      </c>
      <c r="M214" s="35">
        <f t="shared" si="7"/>
        <v>0</v>
      </c>
      <c r="N214" s="12" t="str">
        <f t="shared" si="6"/>
        <v/>
      </c>
    </row>
    <row r="215" spans="1:14" hidden="1">
      <c r="A215" s="13">
        <v>10213</v>
      </c>
      <c r="B215" s="13">
        <v>15</v>
      </c>
      <c r="C215" s="13">
        <v>63353</v>
      </c>
      <c r="D215" s="13">
        <v>307</v>
      </c>
      <c r="E215" s="12" t="str">
        <f>VLOOKUP(tVentas8[[#This Row],[ProductID]],tProductos[#All],3,FALSE)</f>
        <v>Foam Cup 6 Oz</v>
      </c>
      <c r="F215" s="13">
        <v>17</v>
      </c>
      <c r="G215" s="32">
        <v>1</v>
      </c>
      <c r="H215" s="30">
        <f>VLOOKUP(tVentas8[[#This Row],[ProductID]],tProductos[#All],5,FALSE)</f>
        <v>502.25</v>
      </c>
      <c r="I215" s="31">
        <f>(tVentas8[[#This Row],[PrecioUnitario]])*(tVentas8[[#This Row],[Quantity]])</f>
        <v>8538.25</v>
      </c>
      <c r="J215" s="31">
        <f>tVentas8[[#This Row],[ TotalPrice_SinDescuento]]*(1-tVentas8[[#This Row],[Discount]]/100)</f>
        <v>8452.8675000000003</v>
      </c>
      <c r="K215" s="17">
        <v>43158.308715277781</v>
      </c>
      <c r="L215" s="7" t="s">
        <v>3451</v>
      </c>
      <c r="M215" s="35">
        <f t="shared" si="7"/>
        <v>0</v>
      </c>
      <c r="N215" s="12" t="str">
        <f t="shared" si="6"/>
        <v/>
      </c>
    </row>
    <row r="216" spans="1:14" hidden="1">
      <c r="A216" s="13">
        <v>10214</v>
      </c>
      <c r="B216" s="13">
        <v>22</v>
      </c>
      <c r="C216" s="13">
        <v>97147</v>
      </c>
      <c r="D216" s="13">
        <v>264</v>
      </c>
      <c r="E216" s="12" t="str">
        <f>VLOOKUP(tVentas8[[#This Row],[ProductID]],tProductos[#All],3,FALSE)</f>
        <v>Juice - V8 Splash</v>
      </c>
      <c r="F216" s="13">
        <v>25</v>
      </c>
      <c r="G216" s="32">
        <v>0</v>
      </c>
      <c r="H216" s="30">
        <f>VLOOKUP(tVentas8[[#This Row],[ProductID]],tProductos[#All],5,FALSE)</f>
        <v>494.49</v>
      </c>
      <c r="I216" s="31">
        <f>(tVentas8[[#This Row],[PrecioUnitario]])*(tVentas8[[#This Row],[Quantity]])</f>
        <v>12362.25</v>
      </c>
      <c r="J216" s="31">
        <f>tVentas8[[#This Row],[ TotalPrice_SinDescuento]]*(1-tVentas8[[#This Row],[Discount]]/100)</f>
        <v>12362.25</v>
      </c>
      <c r="K216" s="17">
        <v>43167.7344212963</v>
      </c>
      <c r="L216" s="7" t="s">
        <v>3452</v>
      </c>
      <c r="M216" s="35">
        <f t="shared" si="7"/>
        <v>0</v>
      </c>
      <c r="N216" s="12" t="str">
        <f t="shared" si="6"/>
        <v/>
      </c>
    </row>
    <row r="217" spans="1:14" hidden="1">
      <c r="A217" s="13">
        <v>10215</v>
      </c>
      <c r="B217" s="13">
        <v>20</v>
      </c>
      <c r="C217" s="13">
        <v>21962</v>
      </c>
      <c r="D217" s="13">
        <v>143</v>
      </c>
      <c r="E217" s="12" t="str">
        <f>VLOOKUP(tVentas8[[#This Row],[ProductID]],tProductos[#All],3,FALSE)</f>
        <v>Watercress</v>
      </c>
      <c r="F217" s="13">
        <v>6</v>
      </c>
      <c r="G217" s="32">
        <v>0</v>
      </c>
      <c r="H217" s="30">
        <f>VLOOKUP(tVentas8[[#This Row],[ProductID]],tProductos[#All],5,FALSE)</f>
        <v>426.16</v>
      </c>
      <c r="I217" s="31">
        <f>(tVentas8[[#This Row],[PrecioUnitario]])*(tVentas8[[#This Row],[Quantity]])</f>
        <v>2556.96</v>
      </c>
      <c r="J217" s="31">
        <f>tVentas8[[#This Row],[ TotalPrice_SinDescuento]]*(1-tVentas8[[#This Row],[Discount]]/100)</f>
        <v>2556.96</v>
      </c>
      <c r="K217" s="17">
        <v>43178.995740740742</v>
      </c>
      <c r="L217" s="7" t="s">
        <v>3453</v>
      </c>
      <c r="M217" s="35">
        <f t="shared" si="7"/>
        <v>0</v>
      </c>
      <c r="N217" s="12" t="str">
        <f t="shared" si="6"/>
        <v/>
      </c>
    </row>
    <row r="218" spans="1:14" hidden="1">
      <c r="A218" s="13">
        <v>10216</v>
      </c>
      <c r="B218" s="13">
        <v>2</v>
      </c>
      <c r="C218" s="13">
        <v>90555</v>
      </c>
      <c r="D218" s="13">
        <v>80</v>
      </c>
      <c r="E218" s="12" t="str">
        <f>VLOOKUP(tVentas8[[#This Row],[ProductID]],tProductos[#All],3,FALSE)</f>
        <v>Wasabi Powder</v>
      </c>
      <c r="F218" s="13">
        <v>23</v>
      </c>
      <c r="G218" s="32">
        <v>0</v>
      </c>
      <c r="H218" s="30">
        <f>VLOOKUP(tVentas8[[#This Row],[ProductID]],tProductos[#All],5,FALSE)</f>
        <v>939.75</v>
      </c>
      <c r="I218" s="31">
        <f>(tVentas8[[#This Row],[PrecioUnitario]])*(tVentas8[[#This Row],[Quantity]])</f>
        <v>21614.25</v>
      </c>
      <c r="J218" s="31">
        <f>tVentas8[[#This Row],[ TotalPrice_SinDescuento]]*(1-tVentas8[[#This Row],[Discount]]/100)</f>
        <v>21614.25</v>
      </c>
      <c r="K218" s="17">
        <v>43161.804803240739</v>
      </c>
      <c r="L218" s="7" t="s">
        <v>3454</v>
      </c>
      <c r="M218" s="35">
        <f t="shared" si="7"/>
        <v>0</v>
      </c>
      <c r="N218" s="12" t="str">
        <f t="shared" si="6"/>
        <v/>
      </c>
    </row>
    <row r="219" spans="1:14" hidden="1">
      <c r="A219" s="13">
        <v>10217</v>
      </c>
      <c r="B219" s="13">
        <v>23</v>
      </c>
      <c r="C219" s="13">
        <v>4366</v>
      </c>
      <c r="D219" s="13">
        <v>68</v>
      </c>
      <c r="E219" s="12" t="str">
        <f>VLOOKUP(tVentas8[[#This Row],[ProductID]],tProductos[#All],3,FALSE)</f>
        <v>Beets - Candy Cane, Organic</v>
      </c>
      <c r="F219" s="13">
        <v>2</v>
      </c>
      <c r="G219" s="32">
        <v>0</v>
      </c>
      <c r="H219" s="30">
        <f>VLOOKUP(tVentas8[[#This Row],[ProductID]],tProductos[#All],5,FALSE)</f>
        <v>848.76</v>
      </c>
      <c r="I219" s="31">
        <f>(tVentas8[[#This Row],[PrecioUnitario]])*(tVentas8[[#This Row],[Quantity]])</f>
        <v>1697.52</v>
      </c>
      <c r="J219" s="31">
        <f>tVentas8[[#This Row],[ TotalPrice_SinDescuento]]*(1-tVentas8[[#This Row],[Discount]]/100)</f>
        <v>1697.52</v>
      </c>
      <c r="K219" s="17">
        <v>43189.543564814812</v>
      </c>
      <c r="L219" s="7" t="s">
        <v>3455</v>
      </c>
      <c r="M219" s="35">
        <f t="shared" si="7"/>
        <v>0</v>
      </c>
      <c r="N219" s="12" t="str">
        <f t="shared" si="6"/>
        <v/>
      </c>
    </row>
    <row r="220" spans="1:14" hidden="1">
      <c r="A220" s="13">
        <v>10218</v>
      </c>
      <c r="B220" s="13">
        <v>22</v>
      </c>
      <c r="C220" s="13">
        <v>73799</v>
      </c>
      <c r="D220" s="13">
        <v>219</v>
      </c>
      <c r="E220" s="12" t="str">
        <f>VLOOKUP(tVentas8[[#This Row],[ProductID]],tProductos[#All],3,FALSE)</f>
        <v>Assorted Desserts</v>
      </c>
      <c r="F220" s="13">
        <v>19</v>
      </c>
      <c r="G220" s="32">
        <v>0</v>
      </c>
      <c r="H220" s="30">
        <f>VLOOKUP(tVentas8[[#This Row],[ProductID]],tProductos[#All],5,FALSE)</f>
        <v>589.78</v>
      </c>
      <c r="I220" s="31">
        <f>(tVentas8[[#This Row],[PrecioUnitario]])*(tVentas8[[#This Row],[Quantity]])</f>
        <v>11205.82</v>
      </c>
      <c r="J220" s="31">
        <f>tVentas8[[#This Row],[ TotalPrice_SinDescuento]]*(1-tVentas8[[#This Row],[Discount]]/100)</f>
        <v>11205.82</v>
      </c>
      <c r="K220" s="17">
        <v>43113.231354166666</v>
      </c>
      <c r="L220" s="7" t="s">
        <v>3456</v>
      </c>
      <c r="M220" s="35">
        <f t="shared" si="7"/>
        <v>0</v>
      </c>
      <c r="N220" s="12" t="str">
        <f t="shared" si="6"/>
        <v/>
      </c>
    </row>
    <row r="221" spans="1:14" hidden="1">
      <c r="A221" s="13">
        <v>10219</v>
      </c>
      <c r="B221" s="13">
        <v>10</v>
      </c>
      <c r="C221" s="13">
        <v>69732</v>
      </c>
      <c r="D221" s="13">
        <v>67</v>
      </c>
      <c r="E221" s="12" t="str">
        <f>VLOOKUP(tVentas8[[#This Row],[ProductID]],tProductos[#All],3,FALSE)</f>
        <v>Wine - Sogrape Mateus Rose</v>
      </c>
      <c r="F221" s="13">
        <v>18</v>
      </c>
      <c r="G221" s="32">
        <v>0</v>
      </c>
      <c r="H221" s="30">
        <f>VLOOKUP(tVentas8[[#This Row],[ProductID]],tProductos[#All],5,FALSE)</f>
        <v>37.799999999999997</v>
      </c>
      <c r="I221" s="31">
        <f>(tVentas8[[#This Row],[PrecioUnitario]])*(tVentas8[[#This Row],[Quantity]])</f>
        <v>680.4</v>
      </c>
      <c r="J221" s="31">
        <f>tVentas8[[#This Row],[ TotalPrice_SinDescuento]]*(1-tVentas8[[#This Row],[Discount]]/100)</f>
        <v>680.4</v>
      </c>
      <c r="K221" s="17">
        <v>43156.802094907405</v>
      </c>
      <c r="L221" s="7" t="s">
        <v>3457</v>
      </c>
      <c r="M221" s="35">
        <f t="shared" si="7"/>
        <v>0</v>
      </c>
      <c r="N221" s="12" t="str">
        <f t="shared" si="6"/>
        <v/>
      </c>
    </row>
    <row r="222" spans="1:14" hidden="1">
      <c r="A222" s="13">
        <v>10220</v>
      </c>
      <c r="B222" s="13">
        <v>13</v>
      </c>
      <c r="C222" s="13">
        <v>8548</v>
      </c>
      <c r="D222" s="13">
        <v>418</v>
      </c>
      <c r="E222" s="12" t="str">
        <f>VLOOKUP(tVentas8[[#This Row],[ProductID]],tProductos[#All],3,FALSE)</f>
        <v>Truffle Cups - Brown</v>
      </c>
      <c r="F222" s="13">
        <v>3</v>
      </c>
      <c r="G222" s="32">
        <v>0</v>
      </c>
      <c r="H222" s="30">
        <f>VLOOKUP(tVentas8[[#This Row],[ProductID]],tProductos[#All],5,FALSE)</f>
        <v>922.51</v>
      </c>
      <c r="I222" s="31">
        <f>(tVentas8[[#This Row],[PrecioUnitario]])*(tVentas8[[#This Row],[Quantity]])</f>
        <v>2767.5299999999997</v>
      </c>
      <c r="J222" s="31">
        <f>tVentas8[[#This Row],[ TotalPrice_SinDescuento]]*(1-tVentas8[[#This Row],[Discount]]/100)</f>
        <v>2767.5299999999997</v>
      </c>
      <c r="K222" s="17">
        <v>43223.768645833334</v>
      </c>
      <c r="L222" s="7" t="s">
        <v>3458</v>
      </c>
      <c r="M222" s="35">
        <f t="shared" si="7"/>
        <v>0</v>
      </c>
      <c r="N222" s="12" t="str">
        <f t="shared" si="6"/>
        <v/>
      </c>
    </row>
    <row r="223" spans="1:14" hidden="1">
      <c r="A223" s="13">
        <v>10221</v>
      </c>
      <c r="B223" s="13">
        <v>10</v>
      </c>
      <c r="C223" s="13">
        <v>50788</v>
      </c>
      <c r="D223" s="13">
        <v>313</v>
      </c>
      <c r="E223" s="12" t="str">
        <f>VLOOKUP(tVentas8[[#This Row],[ProductID]],tProductos[#All],3,FALSE)</f>
        <v>Veal - Slab Bacon</v>
      </c>
      <c r="F223" s="13">
        <v>13</v>
      </c>
      <c r="G223" s="32">
        <v>0</v>
      </c>
      <c r="H223" s="30">
        <f>VLOOKUP(tVentas8[[#This Row],[ProductID]],tProductos[#All],5,FALSE)</f>
        <v>399.11</v>
      </c>
      <c r="I223" s="31">
        <f>(tVentas8[[#This Row],[PrecioUnitario]])*(tVentas8[[#This Row],[Quantity]])</f>
        <v>5188.43</v>
      </c>
      <c r="J223" s="31">
        <f>tVentas8[[#This Row],[ TotalPrice_SinDescuento]]*(1-tVentas8[[#This Row],[Discount]]/100)</f>
        <v>5188.43</v>
      </c>
      <c r="K223" s="17">
        <v>43130.901817129627</v>
      </c>
      <c r="L223" s="7" t="s">
        <v>3459</v>
      </c>
      <c r="M223" s="35">
        <f t="shared" si="7"/>
        <v>0</v>
      </c>
      <c r="N223" s="12" t="str">
        <f t="shared" si="6"/>
        <v/>
      </c>
    </row>
    <row r="224" spans="1:14" hidden="1">
      <c r="A224" s="13">
        <v>10222</v>
      </c>
      <c r="B224" s="13">
        <v>12</v>
      </c>
      <c r="C224" s="13">
        <v>37457</v>
      </c>
      <c r="D224" s="13">
        <v>77</v>
      </c>
      <c r="E224" s="12" t="str">
        <f>VLOOKUP(tVentas8[[#This Row],[ProductID]],tProductos[#All],3,FALSE)</f>
        <v>Potatoes - Idaho 100 Count</v>
      </c>
      <c r="F224" s="13">
        <v>10</v>
      </c>
      <c r="G224" s="32">
        <v>0</v>
      </c>
      <c r="H224" s="30">
        <f>VLOOKUP(tVentas8[[#This Row],[ProductID]],tProductos[#All],5,FALSE)</f>
        <v>114.97</v>
      </c>
      <c r="I224" s="31">
        <f>(tVentas8[[#This Row],[PrecioUnitario]])*(tVentas8[[#This Row],[Quantity]])</f>
        <v>1149.7</v>
      </c>
      <c r="J224" s="31">
        <f>tVentas8[[#This Row],[ TotalPrice_SinDescuento]]*(1-tVentas8[[#This Row],[Discount]]/100)</f>
        <v>1149.7</v>
      </c>
      <c r="K224" s="17">
        <v>43145.563009259262</v>
      </c>
      <c r="L224" s="7" t="s">
        <v>3460</v>
      </c>
      <c r="M224" s="35">
        <f t="shared" si="7"/>
        <v>0</v>
      </c>
      <c r="N224" s="12" t="str">
        <f t="shared" si="6"/>
        <v/>
      </c>
    </row>
    <row r="225" spans="1:14" hidden="1">
      <c r="A225" s="13">
        <v>10223</v>
      </c>
      <c r="B225" s="13">
        <v>9</v>
      </c>
      <c r="C225" s="13">
        <v>51435</v>
      </c>
      <c r="D225" s="13">
        <v>347</v>
      </c>
      <c r="E225" s="12" t="str">
        <f>VLOOKUP(tVentas8[[#This Row],[ProductID]],tProductos[#All],3,FALSE)</f>
        <v>Pail For Lid 1537</v>
      </c>
      <c r="F225" s="13">
        <v>14</v>
      </c>
      <c r="G225" s="32">
        <v>0</v>
      </c>
      <c r="H225" s="30">
        <f>VLOOKUP(tVentas8[[#This Row],[ProductID]],tProductos[#All],5,FALSE)</f>
        <v>946.25</v>
      </c>
      <c r="I225" s="31">
        <f>(tVentas8[[#This Row],[PrecioUnitario]])*(tVentas8[[#This Row],[Quantity]])</f>
        <v>13247.5</v>
      </c>
      <c r="J225" s="31">
        <f>tVentas8[[#This Row],[ TotalPrice_SinDescuento]]*(1-tVentas8[[#This Row],[Discount]]/100)</f>
        <v>13247.5</v>
      </c>
      <c r="K225" s="17">
        <v>43120.58326388889</v>
      </c>
      <c r="L225" s="7" t="s">
        <v>3461</v>
      </c>
      <c r="M225" s="35">
        <f t="shared" si="7"/>
        <v>0</v>
      </c>
      <c r="N225" s="12" t="str">
        <f t="shared" si="6"/>
        <v/>
      </c>
    </row>
    <row r="226" spans="1:14" hidden="1">
      <c r="A226" s="13">
        <v>10224</v>
      </c>
      <c r="B226" s="13">
        <v>11</v>
      </c>
      <c r="C226" s="13">
        <v>37984</v>
      </c>
      <c r="D226" s="13">
        <v>127</v>
      </c>
      <c r="E226" s="12" t="str">
        <f>VLOOKUP(tVentas8[[#This Row],[ProductID]],tProductos[#All],3,FALSE)</f>
        <v>Island Oasis - Mango Daiquiri</v>
      </c>
      <c r="F226" s="13">
        <v>10</v>
      </c>
      <c r="G226" s="32">
        <v>0</v>
      </c>
      <c r="H226" s="30">
        <f>VLOOKUP(tVentas8[[#This Row],[ProductID]],tProductos[#All],5,FALSE)</f>
        <v>541.41</v>
      </c>
      <c r="I226" s="31">
        <f>(tVentas8[[#This Row],[PrecioUnitario]])*(tVentas8[[#This Row],[Quantity]])</f>
        <v>5414.0999999999995</v>
      </c>
      <c r="J226" s="31">
        <f>tVentas8[[#This Row],[ TotalPrice_SinDescuento]]*(1-tVentas8[[#This Row],[Discount]]/100)</f>
        <v>5414.0999999999995</v>
      </c>
      <c r="K226" s="17">
        <v>43188.019328703704</v>
      </c>
      <c r="L226" s="7" t="s">
        <v>3462</v>
      </c>
      <c r="M226" s="35">
        <f t="shared" si="7"/>
        <v>0</v>
      </c>
      <c r="N226" s="12" t="str">
        <f t="shared" si="6"/>
        <v/>
      </c>
    </row>
    <row r="227" spans="1:14" hidden="1">
      <c r="A227" s="13">
        <v>10225</v>
      </c>
      <c r="B227" s="13">
        <v>20</v>
      </c>
      <c r="C227" s="13">
        <v>88120</v>
      </c>
      <c r="D227" s="13">
        <v>193</v>
      </c>
      <c r="E227" s="12" t="str">
        <f>VLOOKUP(tVentas8[[#This Row],[ProductID]],tProductos[#All],3,FALSE)</f>
        <v>Veal - Inside, Choice</v>
      </c>
      <c r="F227" s="13">
        <v>23</v>
      </c>
      <c r="G227" s="32">
        <v>0</v>
      </c>
      <c r="H227" s="30">
        <f>VLOOKUP(tVentas8[[#This Row],[ProductID]],tProductos[#All],5,FALSE)</f>
        <v>605.30999999999995</v>
      </c>
      <c r="I227" s="31">
        <f>(tVentas8[[#This Row],[PrecioUnitario]])*(tVentas8[[#This Row],[Quantity]])</f>
        <v>13922.13</v>
      </c>
      <c r="J227" s="31">
        <f>tVentas8[[#This Row],[ TotalPrice_SinDescuento]]*(1-tVentas8[[#This Row],[Discount]]/100)</f>
        <v>13922.13</v>
      </c>
      <c r="K227" s="17">
        <v>43157.633217592593</v>
      </c>
      <c r="L227" s="7" t="s">
        <v>3463</v>
      </c>
      <c r="M227" s="35">
        <f t="shared" si="7"/>
        <v>0</v>
      </c>
      <c r="N227" s="12" t="str">
        <f t="shared" si="6"/>
        <v/>
      </c>
    </row>
    <row r="228" spans="1:14" hidden="1">
      <c r="A228" s="13">
        <v>10226</v>
      </c>
      <c r="B228" s="13">
        <v>20</v>
      </c>
      <c r="C228" s="13">
        <v>21642</v>
      </c>
      <c r="D228" s="13">
        <v>136</v>
      </c>
      <c r="E228" s="12" t="str">
        <f>VLOOKUP(tVentas8[[#This Row],[ProductID]],tProductos[#All],3,FALSE)</f>
        <v>Vol Au Vents</v>
      </c>
      <c r="F228" s="13">
        <v>6</v>
      </c>
      <c r="G228" s="32">
        <v>0</v>
      </c>
      <c r="H228" s="30">
        <f>VLOOKUP(tVentas8[[#This Row],[ProductID]],tProductos[#All],5,FALSE)</f>
        <v>243.91</v>
      </c>
      <c r="I228" s="31">
        <f>(tVentas8[[#This Row],[PrecioUnitario]])*(tVentas8[[#This Row],[Quantity]])</f>
        <v>1463.46</v>
      </c>
      <c r="J228" s="31">
        <f>tVentas8[[#This Row],[ TotalPrice_SinDescuento]]*(1-tVentas8[[#This Row],[Discount]]/100)</f>
        <v>1463.46</v>
      </c>
      <c r="K228" s="17">
        <v>43113.255706018521</v>
      </c>
      <c r="L228" s="7" t="s">
        <v>3464</v>
      </c>
      <c r="M228" s="35">
        <f t="shared" si="7"/>
        <v>0</v>
      </c>
      <c r="N228" s="12" t="str">
        <f t="shared" si="6"/>
        <v/>
      </c>
    </row>
    <row r="229" spans="1:14" hidden="1">
      <c r="A229" s="13">
        <v>10227</v>
      </c>
      <c r="B229" s="13">
        <v>15</v>
      </c>
      <c r="C229" s="13">
        <v>90373</v>
      </c>
      <c r="D229" s="13">
        <v>168</v>
      </c>
      <c r="E229" s="12" t="str">
        <f>VLOOKUP(tVentas8[[#This Row],[ProductID]],tProductos[#All],3,FALSE)</f>
        <v>Milk - 2%</v>
      </c>
      <c r="F229" s="13">
        <v>23</v>
      </c>
      <c r="G229" s="32">
        <v>0</v>
      </c>
      <c r="H229" s="30">
        <f>VLOOKUP(tVentas8[[#This Row],[ProductID]],tProductos[#All],5,FALSE)</f>
        <v>707.41</v>
      </c>
      <c r="I229" s="31">
        <f>(tVentas8[[#This Row],[PrecioUnitario]])*(tVentas8[[#This Row],[Quantity]])</f>
        <v>16270.429999999998</v>
      </c>
      <c r="J229" s="31">
        <f>tVentas8[[#This Row],[ TotalPrice_SinDescuento]]*(1-tVentas8[[#This Row],[Discount]]/100)</f>
        <v>16270.429999999998</v>
      </c>
      <c r="K229" s="17">
        <v>43166.216863425929</v>
      </c>
      <c r="L229" s="7" t="s">
        <v>3465</v>
      </c>
      <c r="M229" s="35">
        <f t="shared" si="7"/>
        <v>0</v>
      </c>
      <c r="N229" s="12" t="str">
        <f t="shared" si="6"/>
        <v/>
      </c>
    </row>
    <row r="230" spans="1:14" hidden="1">
      <c r="A230" s="13">
        <v>10228</v>
      </c>
      <c r="B230" s="13">
        <v>12</v>
      </c>
      <c r="C230" s="13">
        <v>66070</v>
      </c>
      <c r="D230" s="13">
        <v>200</v>
      </c>
      <c r="E230" s="12" t="str">
        <f>VLOOKUP(tVentas8[[#This Row],[ProductID]],tProductos[#All],3,FALSE)</f>
        <v>Garlic - Peeled</v>
      </c>
      <c r="F230" s="13">
        <v>17</v>
      </c>
      <c r="G230" s="32">
        <v>0</v>
      </c>
      <c r="H230" s="30">
        <f>VLOOKUP(tVentas8[[#This Row],[ProductID]],tProductos[#All],5,FALSE)</f>
        <v>111.29</v>
      </c>
      <c r="I230" s="31">
        <f>(tVentas8[[#This Row],[PrecioUnitario]])*(tVentas8[[#This Row],[Quantity]])</f>
        <v>1891.93</v>
      </c>
      <c r="J230" s="31">
        <f>tVentas8[[#This Row],[ TotalPrice_SinDescuento]]*(1-tVentas8[[#This Row],[Discount]]/100)</f>
        <v>1891.93</v>
      </c>
      <c r="K230" s="17">
        <v>43145.810868055552</v>
      </c>
      <c r="L230" s="7" t="s">
        <v>3466</v>
      </c>
      <c r="M230" s="35">
        <f t="shared" si="7"/>
        <v>0</v>
      </c>
      <c r="N230" s="12" t="str">
        <f t="shared" si="6"/>
        <v/>
      </c>
    </row>
    <row r="231" spans="1:14" hidden="1">
      <c r="A231" s="13">
        <v>10229</v>
      </c>
      <c r="B231" s="13">
        <v>15</v>
      </c>
      <c r="C231" s="13">
        <v>70486</v>
      </c>
      <c r="D231" s="13">
        <v>392</v>
      </c>
      <c r="E231" s="12" t="str">
        <f>VLOOKUP(tVentas8[[#This Row],[ProductID]],tProductos[#All],3,FALSE)</f>
        <v>Puree - Passion Fruit</v>
      </c>
      <c r="F231" s="13">
        <v>18</v>
      </c>
      <c r="G231" s="32">
        <v>0</v>
      </c>
      <c r="H231" s="30">
        <f>VLOOKUP(tVentas8[[#This Row],[ProductID]],tProductos[#All],5,FALSE)</f>
        <v>988.26</v>
      </c>
      <c r="I231" s="31">
        <f>(tVentas8[[#This Row],[PrecioUnitario]])*(tVentas8[[#This Row],[Quantity]])</f>
        <v>17788.68</v>
      </c>
      <c r="J231" s="31">
        <f>tVentas8[[#This Row],[ TotalPrice_SinDescuento]]*(1-tVentas8[[#This Row],[Discount]]/100)</f>
        <v>17788.68</v>
      </c>
      <c r="K231" s="17">
        <v>43184.028738425928</v>
      </c>
      <c r="L231" s="7" t="s">
        <v>3467</v>
      </c>
      <c r="M231" s="35">
        <f t="shared" si="7"/>
        <v>0</v>
      </c>
      <c r="N231" s="12" t="str">
        <f t="shared" si="6"/>
        <v/>
      </c>
    </row>
    <row r="232" spans="1:14" hidden="1">
      <c r="A232" s="13">
        <v>10230</v>
      </c>
      <c r="B232" s="13">
        <v>10</v>
      </c>
      <c r="C232" s="13">
        <v>9469</v>
      </c>
      <c r="D232" s="13">
        <v>60</v>
      </c>
      <c r="E232" s="12" t="str">
        <f>VLOOKUP(tVentas8[[#This Row],[ProductID]],tProductos[#All],3,FALSE)</f>
        <v>Pepper - Paprika, Hungarian</v>
      </c>
      <c r="F232" s="13">
        <v>3</v>
      </c>
      <c r="G232" s="32">
        <v>0</v>
      </c>
      <c r="H232" s="30">
        <f>VLOOKUP(tVentas8[[#This Row],[ProductID]],tProductos[#All],5,FALSE)</f>
        <v>316.94</v>
      </c>
      <c r="I232" s="31">
        <f>(tVentas8[[#This Row],[PrecioUnitario]])*(tVentas8[[#This Row],[Quantity]])</f>
        <v>950.81999999999994</v>
      </c>
      <c r="J232" s="31">
        <f>tVentas8[[#This Row],[ TotalPrice_SinDescuento]]*(1-tVentas8[[#This Row],[Discount]]/100)</f>
        <v>950.81999999999994</v>
      </c>
      <c r="K232" s="17">
        <v>43228.475706018522</v>
      </c>
      <c r="L232" s="7" t="s">
        <v>3468</v>
      </c>
      <c r="M232" s="35">
        <f t="shared" si="7"/>
        <v>0</v>
      </c>
      <c r="N232" s="12" t="str">
        <f t="shared" si="6"/>
        <v/>
      </c>
    </row>
    <row r="233" spans="1:14" hidden="1">
      <c r="A233" s="13">
        <v>10231</v>
      </c>
      <c r="B233" s="13">
        <v>2</v>
      </c>
      <c r="C233" s="13">
        <v>87857</v>
      </c>
      <c r="D233" s="13">
        <v>51</v>
      </c>
      <c r="E233" s="12" t="str">
        <f>VLOOKUP(tVentas8[[#This Row],[ProductID]],tProductos[#All],3,FALSE)</f>
        <v>Wine - Crozes Hermitage E.</v>
      </c>
      <c r="F233" s="13">
        <v>23</v>
      </c>
      <c r="G233" s="32">
        <v>1</v>
      </c>
      <c r="H233" s="30">
        <f>VLOOKUP(tVentas8[[#This Row],[ProductID]],tProductos[#All],5,FALSE)</f>
        <v>810.13</v>
      </c>
      <c r="I233" s="31">
        <f>(tVentas8[[#This Row],[PrecioUnitario]])*(tVentas8[[#This Row],[Quantity]])</f>
        <v>18632.990000000002</v>
      </c>
      <c r="J233" s="31">
        <f>tVentas8[[#This Row],[ TotalPrice_SinDescuento]]*(1-tVentas8[[#This Row],[Discount]]/100)</f>
        <v>18446.660100000001</v>
      </c>
      <c r="K233" s="17">
        <v>43202.453125</v>
      </c>
      <c r="L233" s="7" t="s">
        <v>3469</v>
      </c>
      <c r="M233" s="35">
        <f t="shared" si="7"/>
        <v>0</v>
      </c>
      <c r="N233" s="12" t="str">
        <f t="shared" si="6"/>
        <v/>
      </c>
    </row>
    <row r="234" spans="1:14" hidden="1">
      <c r="A234" s="13">
        <v>10232</v>
      </c>
      <c r="B234" s="13">
        <v>6</v>
      </c>
      <c r="C234" s="13">
        <v>78898</v>
      </c>
      <c r="D234" s="13">
        <v>62</v>
      </c>
      <c r="E234" s="12" t="str">
        <f>VLOOKUP(tVentas8[[#This Row],[ProductID]],tProductos[#All],3,FALSE)</f>
        <v>Pears - Bosc</v>
      </c>
      <c r="F234" s="13">
        <v>20</v>
      </c>
      <c r="G234" s="32">
        <v>0</v>
      </c>
      <c r="H234" s="30">
        <f>VLOOKUP(tVentas8[[#This Row],[ProductID]],tProductos[#All],5,FALSE)</f>
        <v>195.21</v>
      </c>
      <c r="I234" s="31">
        <f>(tVentas8[[#This Row],[PrecioUnitario]])*(tVentas8[[#This Row],[Quantity]])</f>
        <v>3904.2000000000003</v>
      </c>
      <c r="J234" s="31">
        <f>tVentas8[[#This Row],[ TotalPrice_SinDescuento]]*(1-tVentas8[[#This Row],[Discount]]/100)</f>
        <v>3904.2000000000003</v>
      </c>
      <c r="K234" s="17">
        <v>43186.575104166666</v>
      </c>
      <c r="L234" s="7" t="s">
        <v>3470</v>
      </c>
      <c r="M234" s="35">
        <f t="shared" si="7"/>
        <v>0</v>
      </c>
      <c r="N234" s="12" t="str">
        <f t="shared" si="6"/>
        <v/>
      </c>
    </row>
    <row r="235" spans="1:14" hidden="1">
      <c r="A235" s="13">
        <v>10233</v>
      </c>
      <c r="B235" s="13">
        <v>18</v>
      </c>
      <c r="C235" s="13">
        <v>41981</v>
      </c>
      <c r="D235" s="13">
        <v>195</v>
      </c>
      <c r="E235" s="12" t="str">
        <f>VLOOKUP(tVentas8[[#This Row],[ProductID]],tProductos[#All],3,FALSE)</f>
        <v>Beets - Mini Golden</v>
      </c>
      <c r="F235" s="13">
        <v>11</v>
      </c>
      <c r="G235" s="32">
        <v>0</v>
      </c>
      <c r="H235" s="30">
        <f>VLOOKUP(tVentas8[[#This Row],[ProductID]],tProductos[#All],5,FALSE)</f>
        <v>35.200000000000003</v>
      </c>
      <c r="I235" s="31">
        <f>(tVentas8[[#This Row],[PrecioUnitario]])*(tVentas8[[#This Row],[Quantity]])</f>
        <v>387.20000000000005</v>
      </c>
      <c r="J235" s="31">
        <f>tVentas8[[#This Row],[ TotalPrice_SinDescuento]]*(1-tVentas8[[#This Row],[Discount]]/100)</f>
        <v>387.20000000000005</v>
      </c>
      <c r="K235" s="17">
        <v>43207.789259259262</v>
      </c>
      <c r="L235" s="7" t="s">
        <v>3471</v>
      </c>
      <c r="M235" s="35">
        <f t="shared" si="7"/>
        <v>0</v>
      </c>
      <c r="N235" s="12" t="str">
        <f t="shared" si="6"/>
        <v/>
      </c>
    </row>
    <row r="236" spans="1:14">
      <c r="A236" s="13">
        <v>10234</v>
      </c>
      <c r="B236" s="13">
        <v>7</v>
      </c>
      <c r="C236" s="13">
        <v>81444</v>
      </c>
      <c r="D236" s="13">
        <v>74</v>
      </c>
      <c r="E236" s="12" t="str">
        <f>VLOOKUP(tVentas8[[#This Row],[ProductID]],tProductos[#All],3,FALSE)</f>
        <v>Carbonated Water - Cherry</v>
      </c>
      <c r="F236" s="13">
        <v>21</v>
      </c>
      <c r="G236" s="32">
        <v>2</v>
      </c>
      <c r="H236" s="30">
        <f>VLOOKUP(tVentas8[[#This Row],[ProductID]],tProductos[#All],5,FALSE)</f>
        <v>135.24</v>
      </c>
      <c r="I236" s="31">
        <f>(tVentas8[[#This Row],[PrecioUnitario]])*(tVentas8[[#This Row],[Quantity]])</f>
        <v>2840.04</v>
      </c>
      <c r="J236" s="31">
        <f>tVentas8[[#This Row],[ TotalPrice_SinDescuento]]*(1-tVentas8[[#This Row],[Discount]]/100)</f>
        <v>2783.2392</v>
      </c>
      <c r="K236" s="17">
        <v>43143.350266203706</v>
      </c>
      <c r="L236" s="7" t="s">
        <v>3472</v>
      </c>
      <c r="M236" s="35">
        <f t="shared" si="7"/>
        <v>0</v>
      </c>
      <c r="N236" s="12" t="str">
        <f t="shared" si="6"/>
        <v/>
      </c>
    </row>
    <row r="237" spans="1:14" hidden="1">
      <c r="A237" s="13">
        <v>10235</v>
      </c>
      <c r="B237" s="13">
        <v>4</v>
      </c>
      <c r="C237" s="13">
        <v>30618</v>
      </c>
      <c r="D237" s="13">
        <v>255</v>
      </c>
      <c r="E237" s="12" t="str">
        <f>VLOOKUP(tVentas8[[#This Row],[ProductID]],tProductos[#All],3,FALSE)</f>
        <v>Kellogs All Bran Bars</v>
      </c>
      <c r="F237" s="13">
        <v>8</v>
      </c>
      <c r="G237" s="32">
        <v>0</v>
      </c>
      <c r="H237" s="30">
        <f>VLOOKUP(tVentas8[[#This Row],[ProductID]],tProductos[#All],5,FALSE)</f>
        <v>292.27999999999997</v>
      </c>
      <c r="I237" s="31">
        <f>(tVentas8[[#This Row],[PrecioUnitario]])*(tVentas8[[#This Row],[Quantity]])</f>
        <v>2338.2399999999998</v>
      </c>
      <c r="J237" s="31">
        <f>tVentas8[[#This Row],[ TotalPrice_SinDescuento]]*(1-tVentas8[[#This Row],[Discount]]/100)</f>
        <v>2338.2399999999998</v>
      </c>
      <c r="K237" s="17">
        <v>43133.362986111111</v>
      </c>
      <c r="L237" s="7" t="s">
        <v>3473</v>
      </c>
      <c r="M237" s="35">
        <f t="shared" si="7"/>
        <v>0</v>
      </c>
      <c r="N237" s="12" t="str">
        <f t="shared" si="6"/>
        <v/>
      </c>
    </row>
    <row r="238" spans="1:14" hidden="1">
      <c r="A238" s="13">
        <v>10236</v>
      </c>
      <c r="B238" s="13">
        <v>7</v>
      </c>
      <c r="C238" s="13">
        <v>91651</v>
      </c>
      <c r="D238" s="13">
        <v>172</v>
      </c>
      <c r="E238" s="12" t="str">
        <f>VLOOKUP(tVentas8[[#This Row],[ProductID]],tProductos[#All],3,FALSE)</f>
        <v>Sherry - Dry</v>
      </c>
      <c r="F238" s="13">
        <v>24</v>
      </c>
      <c r="G238" s="32">
        <v>1</v>
      </c>
      <c r="H238" s="30">
        <f>VLOOKUP(tVentas8[[#This Row],[ProductID]],tProductos[#All],5,FALSE)</f>
        <v>160.01</v>
      </c>
      <c r="I238" s="31">
        <f>(tVentas8[[#This Row],[PrecioUnitario]])*(tVentas8[[#This Row],[Quantity]])</f>
        <v>3840.24</v>
      </c>
      <c r="J238" s="31">
        <f>tVentas8[[#This Row],[ TotalPrice_SinDescuento]]*(1-tVentas8[[#This Row],[Discount]]/100)</f>
        <v>3801.8375999999998</v>
      </c>
      <c r="K238" s="17">
        <v>43160.160868055558</v>
      </c>
      <c r="L238" s="7" t="s">
        <v>3474</v>
      </c>
      <c r="M238" s="35">
        <f t="shared" si="7"/>
        <v>0</v>
      </c>
      <c r="N238" s="12" t="str">
        <f t="shared" si="6"/>
        <v/>
      </c>
    </row>
    <row r="239" spans="1:14" hidden="1">
      <c r="A239" s="13">
        <v>10237</v>
      </c>
      <c r="B239" s="13">
        <v>5</v>
      </c>
      <c r="C239" s="13">
        <v>65230</v>
      </c>
      <c r="D239" s="13">
        <v>176</v>
      </c>
      <c r="E239" s="12" t="str">
        <f>VLOOKUP(tVentas8[[#This Row],[ProductID]],tProductos[#All],3,FALSE)</f>
        <v>Smirnoff Green Apple Twist</v>
      </c>
      <c r="F239" s="13">
        <v>17</v>
      </c>
      <c r="G239" s="32">
        <v>1</v>
      </c>
      <c r="H239" s="30">
        <f>VLOOKUP(tVentas8[[#This Row],[ProductID]],tProductos[#All],5,FALSE)</f>
        <v>813.16</v>
      </c>
      <c r="I239" s="31">
        <f>(tVentas8[[#This Row],[PrecioUnitario]])*(tVentas8[[#This Row],[Quantity]])</f>
        <v>13823.72</v>
      </c>
      <c r="J239" s="31">
        <f>tVentas8[[#This Row],[ TotalPrice_SinDescuento]]*(1-tVentas8[[#This Row],[Discount]]/100)</f>
        <v>13685.4828</v>
      </c>
      <c r="K239" s="17">
        <v>43110.124872685185</v>
      </c>
      <c r="L239" s="7" t="s">
        <v>3475</v>
      </c>
      <c r="M239" s="35">
        <f t="shared" si="7"/>
        <v>0</v>
      </c>
      <c r="N239" s="12" t="str">
        <f t="shared" si="6"/>
        <v/>
      </c>
    </row>
    <row r="240" spans="1:14" hidden="1">
      <c r="A240" s="13">
        <v>10238</v>
      </c>
      <c r="B240" s="13">
        <v>9</v>
      </c>
      <c r="C240" s="13">
        <v>79817</v>
      </c>
      <c r="D240" s="13">
        <v>445</v>
      </c>
      <c r="E240" s="12" t="str">
        <f>VLOOKUP(tVentas8[[#This Row],[ProductID]],tProductos[#All],3,FALSE)</f>
        <v>Pastry - Choclate Baked</v>
      </c>
      <c r="F240" s="13">
        <v>21</v>
      </c>
      <c r="G240" s="32">
        <v>0</v>
      </c>
      <c r="H240" s="30">
        <f>VLOOKUP(tVentas8[[#This Row],[ProductID]],tProductos[#All],5,FALSE)</f>
        <v>592.46</v>
      </c>
      <c r="I240" s="31">
        <f>(tVentas8[[#This Row],[PrecioUnitario]])*(tVentas8[[#This Row],[Quantity]])</f>
        <v>12441.66</v>
      </c>
      <c r="J240" s="31">
        <f>tVentas8[[#This Row],[ TotalPrice_SinDescuento]]*(1-tVentas8[[#This Row],[Discount]]/100)</f>
        <v>12441.66</v>
      </c>
      <c r="K240" s="17">
        <v>43175.868611111109</v>
      </c>
      <c r="L240" s="7" t="s">
        <v>3476</v>
      </c>
      <c r="M240" s="35">
        <f t="shared" si="7"/>
        <v>0</v>
      </c>
      <c r="N240" s="12" t="str">
        <f t="shared" si="6"/>
        <v/>
      </c>
    </row>
    <row r="241" spans="1:14">
      <c r="A241" s="13">
        <v>10239</v>
      </c>
      <c r="B241" s="13">
        <v>11</v>
      </c>
      <c r="C241" s="13">
        <v>43141</v>
      </c>
      <c r="D241" s="13">
        <v>404</v>
      </c>
      <c r="E241" s="12" t="str">
        <f>VLOOKUP(tVentas8[[#This Row],[ProductID]],tProductos[#All],3,FALSE)</f>
        <v>Pants Custom Dry Clean</v>
      </c>
      <c r="F241" s="13">
        <v>11</v>
      </c>
      <c r="G241" s="32">
        <v>2</v>
      </c>
      <c r="H241" s="30">
        <f>VLOOKUP(tVentas8[[#This Row],[ProductID]],tProductos[#All],5,FALSE)</f>
        <v>65.02</v>
      </c>
      <c r="I241" s="31">
        <f>(tVentas8[[#This Row],[PrecioUnitario]])*(tVentas8[[#This Row],[Quantity]])</f>
        <v>715.21999999999991</v>
      </c>
      <c r="J241" s="31">
        <f>tVentas8[[#This Row],[ TotalPrice_SinDescuento]]*(1-tVentas8[[#This Row],[Discount]]/100)</f>
        <v>700.91559999999993</v>
      </c>
      <c r="K241" s="17">
        <v>43180.942511574074</v>
      </c>
      <c r="L241" s="7" t="s">
        <v>3477</v>
      </c>
      <c r="M241" s="35">
        <f t="shared" si="7"/>
        <v>0</v>
      </c>
      <c r="N241" s="12" t="str">
        <f t="shared" si="6"/>
        <v/>
      </c>
    </row>
    <row r="242" spans="1:14" hidden="1">
      <c r="A242" s="13">
        <v>10240</v>
      </c>
      <c r="B242" s="13">
        <v>1</v>
      </c>
      <c r="C242" s="13">
        <v>85469</v>
      </c>
      <c r="D242" s="13">
        <v>57</v>
      </c>
      <c r="E242" s="12" t="str">
        <f>VLOOKUP(tVentas8[[#This Row],[ProductID]],tProductos[#All],3,FALSE)</f>
        <v>Sausage - Breakfast</v>
      </c>
      <c r="F242" s="13">
        <v>22</v>
      </c>
      <c r="G242" s="32">
        <v>0</v>
      </c>
      <c r="H242" s="30">
        <f>VLOOKUP(tVentas8[[#This Row],[ProductID]],tProductos[#All],5,FALSE)</f>
        <v>122.14</v>
      </c>
      <c r="I242" s="31">
        <f>(tVentas8[[#This Row],[PrecioUnitario]])*(tVentas8[[#This Row],[Quantity]])</f>
        <v>2687.08</v>
      </c>
      <c r="J242" s="31">
        <f>tVentas8[[#This Row],[ TotalPrice_SinDescuento]]*(1-tVentas8[[#This Row],[Discount]]/100)</f>
        <v>2687.08</v>
      </c>
      <c r="K242" s="17">
        <v>43190.933356481481</v>
      </c>
      <c r="L242" s="7" t="s">
        <v>3478</v>
      </c>
      <c r="M242" s="35">
        <f t="shared" si="7"/>
        <v>0</v>
      </c>
      <c r="N242" s="12" t="str">
        <f t="shared" si="6"/>
        <v/>
      </c>
    </row>
    <row r="243" spans="1:14" hidden="1">
      <c r="A243" s="13">
        <v>10241</v>
      </c>
      <c r="B243" s="13">
        <v>5</v>
      </c>
      <c r="C243" s="13">
        <v>54774</v>
      </c>
      <c r="D243" s="13">
        <v>47</v>
      </c>
      <c r="E243" s="12" t="str">
        <f>VLOOKUP(tVentas8[[#This Row],[ProductID]],tProductos[#All],3,FALSE)</f>
        <v>Thyme - Lemon, Fresh</v>
      </c>
      <c r="F243" s="13">
        <v>14</v>
      </c>
      <c r="G243" s="32">
        <v>0</v>
      </c>
      <c r="H243" s="30">
        <f>VLOOKUP(tVentas8[[#This Row],[ProductID]],tProductos[#All],5,FALSE)</f>
        <v>471.33</v>
      </c>
      <c r="I243" s="31">
        <f>(tVentas8[[#This Row],[PrecioUnitario]])*(tVentas8[[#This Row],[Quantity]])</f>
        <v>6598.62</v>
      </c>
      <c r="J243" s="31">
        <f>tVentas8[[#This Row],[ TotalPrice_SinDescuento]]*(1-tVentas8[[#This Row],[Discount]]/100)</f>
        <v>6598.62</v>
      </c>
      <c r="K243" s="17">
        <v>43118.249097222222</v>
      </c>
      <c r="L243" s="7" t="s">
        <v>3479</v>
      </c>
      <c r="M243" s="35">
        <f t="shared" si="7"/>
        <v>0</v>
      </c>
      <c r="N243" s="12" t="str">
        <f t="shared" si="6"/>
        <v/>
      </c>
    </row>
    <row r="244" spans="1:14" hidden="1">
      <c r="A244" s="13">
        <v>10242</v>
      </c>
      <c r="B244" s="13">
        <v>3</v>
      </c>
      <c r="C244" s="13">
        <v>42593</v>
      </c>
      <c r="D244" s="13">
        <v>414</v>
      </c>
      <c r="E244" s="12" t="str">
        <f>VLOOKUP(tVentas8[[#This Row],[ProductID]],tProductos[#All],3,FALSE)</f>
        <v>Sauerkraut</v>
      </c>
      <c r="F244" s="13">
        <v>11</v>
      </c>
      <c r="G244" s="32">
        <v>0</v>
      </c>
      <c r="H244" s="30">
        <f>VLOOKUP(tVentas8[[#This Row],[ProductID]],tProductos[#All],5,FALSE)</f>
        <v>830.58</v>
      </c>
      <c r="I244" s="31">
        <f>(tVentas8[[#This Row],[PrecioUnitario]])*(tVentas8[[#This Row],[Quantity]])</f>
        <v>9136.380000000001</v>
      </c>
      <c r="J244" s="31">
        <f>tVentas8[[#This Row],[ TotalPrice_SinDescuento]]*(1-tVentas8[[#This Row],[Discount]]/100)</f>
        <v>9136.380000000001</v>
      </c>
      <c r="K244" s="17">
        <v>43211.688090277778</v>
      </c>
      <c r="L244" s="7" t="s">
        <v>3480</v>
      </c>
      <c r="M244" s="35">
        <f t="shared" si="7"/>
        <v>0</v>
      </c>
      <c r="N244" s="12" t="str">
        <f t="shared" si="6"/>
        <v/>
      </c>
    </row>
    <row r="245" spans="1:14" hidden="1">
      <c r="A245" s="13">
        <v>10243</v>
      </c>
      <c r="B245" s="13">
        <v>15</v>
      </c>
      <c r="C245" s="13">
        <v>79043</v>
      </c>
      <c r="D245" s="13">
        <v>253</v>
      </c>
      <c r="E245" s="12" t="str">
        <f>VLOOKUP(tVentas8[[#This Row],[ProductID]],tProductos[#All],3,FALSE)</f>
        <v>Wanton Wrap</v>
      </c>
      <c r="F245" s="13">
        <v>21</v>
      </c>
      <c r="G245" s="32">
        <v>0</v>
      </c>
      <c r="H245" s="30">
        <f>VLOOKUP(tVentas8[[#This Row],[ProductID]],tProductos[#All],5,FALSE)</f>
        <v>7.62</v>
      </c>
      <c r="I245" s="31">
        <f>(tVentas8[[#This Row],[PrecioUnitario]])*(tVentas8[[#This Row],[Quantity]])</f>
        <v>160.02000000000001</v>
      </c>
      <c r="J245" s="31">
        <f>tVentas8[[#This Row],[ TotalPrice_SinDescuento]]*(1-tVentas8[[#This Row],[Discount]]/100)</f>
        <v>160.02000000000001</v>
      </c>
      <c r="K245" s="17">
        <v>43133.856481481482</v>
      </c>
      <c r="L245" s="7" t="s">
        <v>3481</v>
      </c>
      <c r="M245" s="35">
        <f t="shared" si="7"/>
        <v>0</v>
      </c>
      <c r="N245" s="12" t="str">
        <f t="shared" si="6"/>
        <v/>
      </c>
    </row>
    <row r="246" spans="1:14" hidden="1">
      <c r="A246" s="13">
        <v>10244</v>
      </c>
      <c r="B246" s="13">
        <v>8</v>
      </c>
      <c r="C246" s="13">
        <v>76151</v>
      </c>
      <c r="D246" s="13">
        <v>425</v>
      </c>
      <c r="E246" s="12" t="str">
        <f>VLOOKUP(tVentas8[[#This Row],[ProductID]],tProductos[#All],3,FALSE)</f>
        <v>Wine - Redchard Merritt</v>
      </c>
      <c r="F246" s="13">
        <v>20</v>
      </c>
      <c r="G246" s="32">
        <v>0</v>
      </c>
      <c r="H246" s="30">
        <f>VLOOKUP(tVentas8[[#This Row],[ProductID]],tProductos[#All],5,FALSE)</f>
        <v>567.89</v>
      </c>
      <c r="I246" s="31">
        <f>(tVentas8[[#This Row],[PrecioUnitario]])*(tVentas8[[#This Row],[Quantity]])</f>
        <v>11357.8</v>
      </c>
      <c r="J246" s="31">
        <f>tVentas8[[#This Row],[ TotalPrice_SinDescuento]]*(1-tVentas8[[#This Row],[Discount]]/100)</f>
        <v>11357.8</v>
      </c>
      <c r="K246" s="17">
        <v>43164.321770833332</v>
      </c>
      <c r="L246" s="7" t="s">
        <v>3482</v>
      </c>
      <c r="M246" s="35">
        <f t="shared" si="7"/>
        <v>0</v>
      </c>
      <c r="N246" s="12" t="str">
        <f t="shared" si="6"/>
        <v/>
      </c>
    </row>
    <row r="247" spans="1:14" hidden="1">
      <c r="A247" s="13">
        <v>10245</v>
      </c>
      <c r="B247" s="13">
        <v>10</v>
      </c>
      <c r="C247" s="13">
        <v>11547</v>
      </c>
      <c r="D247" s="13">
        <v>303</v>
      </c>
      <c r="E247" s="12" t="str">
        <f>VLOOKUP(tVentas8[[#This Row],[ProductID]],tProductos[#All],3,FALSE)</f>
        <v>Cod - Black Whole Fillet</v>
      </c>
      <c r="F247" s="13">
        <v>3</v>
      </c>
      <c r="G247" s="32">
        <v>0</v>
      </c>
      <c r="H247" s="30">
        <f>VLOOKUP(tVentas8[[#This Row],[ProductID]],tProductos[#All],5,FALSE)</f>
        <v>726.13</v>
      </c>
      <c r="I247" s="31">
        <f>(tVentas8[[#This Row],[PrecioUnitario]])*(tVentas8[[#This Row],[Quantity]])</f>
        <v>2178.39</v>
      </c>
      <c r="J247" s="31">
        <f>tVentas8[[#This Row],[ TotalPrice_SinDescuento]]*(1-tVentas8[[#This Row],[Discount]]/100)</f>
        <v>2178.39</v>
      </c>
      <c r="K247" s="17">
        <v>43166.593877314815</v>
      </c>
      <c r="L247" s="7" t="s">
        <v>3483</v>
      </c>
      <c r="M247" s="35">
        <f t="shared" si="7"/>
        <v>0</v>
      </c>
      <c r="N247" s="12" t="str">
        <f t="shared" si="6"/>
        <v/>
      </c>
    </row>
    <row r="248" spans="1:14" hidden="1">
      <c r="A248" s="13">
        <v>10246</v>
      </c>
      <c r="B248" s="13">
        <v>2</v>
      </c>
      <c r="C248" s="13">
        <v>21300</v>
      </c>
      <c r="D248" s="13">
        <v>421</v>
      </c>
      <c r="E248" s="12" t="str">
        <f>VLOOKUP(tVentas8[[#This Row],[ProductID]],tProductos[#All],3,FALSE)</f>
        <v>Soup V8 Roasted Red Pepper</v>
      </c>
      <c r="F248" s="13">
        <v>6</v>
      </c>
      <c r="G248" s="32">
        <v>0</v>
      </c>
      <c r="H248" s="30">
        <f>VLOOKUP(tVentas8[[#This Row],[ProductID]],tProductos[#All],5,FALSE)</f>
        <v>388.09</v>
      </c>
      <c r="I248" s="31">
        <f>(tVentas8[[#This Row],[PrecioUnitario]])*(tVentas8[[#This Row],[Quantity]])</f>
        <v>2328.54</v>
      </c>
      <c r="J248" s="31">
        <f>tVentas8[[#This Row],[ TotalPrice_SinDescuento]]*(1-tVentas8[[#This Row],[Discount]]/100)</f>
        <v>2328.54</v>
      </c>
      <c r="K248" s="17">
        <v>43118.971342592595</v>
      </c>
      <c r="L248" s="7" t="s">
        <v>3484</v>
      </c>
      <c r="M248" s="35">
        <f t="shared" si="7"/>
        <v>0</v>
      </c>
      <c r="N248" s="12" t="str">
        <f t="shared" si="6"/>
        <v/>
      </c>
    </row>
    <row r="249" spans="1:14" hidden="1">
      <c r="A249" s="13">
        <v>10247</v>
      </c>
      <c r="B249" s="13">
        <v>2</v>
      </c>
      <c r="C249" s="13">
        <v>43363</v>
      </c>
      <c r="D249" s="13">
        <v>220</v>
      </c>
      <c r="E249" s="12" t="str">
        <f>VLOOKUP(tVentas8[[#This Row],[ProductID]],tProductos[#All],3,FALSE)</f>
        <v>Meldea Green Tea Liquor</v>
      </c>
      <c r="F249" s="13">
        <v>11</v>
      </c>
      <c r="G249" s="32">
        <v>0</v>
      </c>
      <c r="H249" s="30">
        <f>VLOOKUP(tVentas8[[#This Row],[ProductID]],tProductos[#All],5,FALSE)</f>
        <v>17.96</v>
      </c>
      <c r="I249" s="31">
        <f>(tVentas8[[#This Row],[PrecioUnitario]])*(tVentas8[[#This Row],[Quantity]])</f>
        <v>197.56</v>
      </c>
      <c r="J249" s="31">
        <f>tVentas8[[#This Row],[ TotalPrice_SinDescuento]]*(1-tVentas8[[#This Row],[Discount]]/100)</f>
        <v>197.56</v>
      </c>
      <c r="K249" s="17">
        <v>43120.084537037037</v>
      </c>
      <c r="L249" s="7" t="s">
        <v>3485</v>
      </c>
      <c r="M249" s="35">
        <f t="shared" si="7"/>
        <v>0</v>
      </c>
      <c r="N249" s="12" t="str">
        <f t="shared" si="6"/>
        <v/>
      </c>
    </row>
    <row r="250" spans="1:14" hidden="1">
      <c r="A250" s="13">
        <v>10248</v>
      </c>
      <c r="B250" s="13">
        <v>9</v>
      </c>
      <c r="C250" s="13">
        <v>4772</v>
      </c>
      <c r="D250" s="13">
        <v>252</v>
      </c>
      <c r="E250" s="12" t="str">
        <f>VLOOKUP(tVentas8[[#This Row],[ProductID]],tProductos[#All],3,FALSE)</f>
        <v>Nantucket - Pomegranate Pear</v>
      </c>
      <c r="F250" s="13">
        <v>2</v>
      </c>
      <c r="G250" s="32">
        <v>1</v>
      </c>
      <c r="H250" s="30">
        <f>VLOOKUP(tVentas8[[#This Row],[ProductID]],tProductos[#All],5,FALSE)</f>
        <v>278.16000000000003</v>
      </c>
      <c r="I250" s="31">
        <f>(tVentas8[[#This Row],[PrecioUnitario]])*(tVentas8[[#This Row],[Quantity]])</f>
        <v>556.32000000000005</v>
      </c>
      <c r="J250" s="31">
        <f>tVentas8[[#This Row],[ TotalPrice_SinDescuento]]*(1-tVentas8[[#This Row],[Discount]]/100)</f>
        <v>550.7568</v>
      </c>
      <c r="K250" s="17">
        <v>43172.144143518519</v>
      </c>
      <c r="L250" s="7" t="s">
        <v>3486</v>
      </c>
      <c r="M250" s="35">
        <f t="shared" si="7"/>
        <v>0</v>
      </c>
      <c r="N250" s="12" t="str">
        <f t="shared" si="6"/>
        <v/>
      </c>
    </row>
    <row r="251" spans="1:14" hidden="1">
      <c r="A251" s="13">
        <v>10249</v>
      </c>
      <c r="B251" s="13">
        <v>23</v>
      </c>
      <c r="C251" s="13">
        <v>6192</v>
      </c>
      <c r="D251" s="13">
        <v>94</v>
      </c>
      <c r="E251" s="12" t="str">
        <f>VLOOKUP(tVentas8[[#This Row],[ProductID]],tProductos[#All],3,FALSE)</f>
        <v>V8 - Berry Blend</v>
      </c>
      <c r="F251" s="13">
        <v>2</v>
      </c>
      <c r="G251" s="32">
        <v>0</v>
      </c>
      <c r="H251" s="30">
        <f>VLOOKUP(tVentas8[[#This Row],[ProductID]],tProductos[#All],5,FALSE)</f>
        <v>435.1</v>
      </c>
      <c r="I251" s="31">
        <f>(tVentas8[[#This Row],[PrecioUnitario]])*(tVentas8[[#This Row],[Quantity]])</f>
        <v>870.2</v>
      </c>
      <c r="J251" s="31">
        <f>tVentas8[[#This Row],[ TotalPrice_SinDescuento]]*(1-tVentas8[[#This Row],[Discount]]/100)</f>
        <v>870.2</v>
      </c>
      <c r="K251" s="17">
        <v>43151.288483796299</v>
      </c>
      <c r="L251" s="7" t="s">
        <v>3487</v>
      </c>
      <c r="M251" s="35">
        <f t="shared" si="7"/>
        <v>0</v>
      </c>
      <c r="N251" s="12" t="str">
        <f t="shared" si="6"/>
        <v/>
      </c>
    </row>
    <row r="252" spans="1:14" hidden="1">
      <c r="A252" s="13">
        <v>10250</v>
      </c>
      <c r="B252" s="13">
        <v>23</v>
      </c>
      <c r="C252" s="13">
        <v>32285</v>
      </c>
      <c r="D252" s="13">
        <v>164</v>
      </c>
      <c r="E252" s="12" t="str">
        <f>VLOOKUP(tVentas8[[#This Row],[ProductID]],tProductos[#All],3,FALSE)</f>
        <v>Loquat</v>
      </c>
      <c r="F252" s="13">
        <v>9</v>
      </c>
      <c r="G252" s="32">
        <v>0</v>
      </c>
      <c r="H252" s="30">
        <f>VLOOKUP(tVentas8[[#This Row],[ProductID]],tProductos[#All],5,FALSE)</f>
        <v>73.98</v>
      </c>
      <c r="I252" s="31">
        <f>(tVentas8[[#This Row],[PrecioUnitario]])*(tVentas8[[#This Row],[Quantity]])</f>
        <v>665.82</v>
      </c>
      <c r="J252" s="31">
        <f>tVentas8[[#This Row],[ TotalPrice_SinDescuento]]*(1-tVentas8[[#This Row],[Discount]]/100)</f>
        <v>665.82</v>
      </c>
      <c r="K252" s="17">
        <v>43226.670706018522</v>
      </c>
      <c r="L252" s="7" t="s">
        <v>3488</v>
      </c>
      <c r="M252" s="35">
        <f t="shared" si="7"/>
        <v>0</v>
      </c>
      <c r="N252" s="12" t="str">
        <f t="shared" si="6"/>
        <v/>
      </c>
    </row>
    <row r="253" spans="1:14">
      <c r="A253" s="13">
        <v>10251</v>
      </c>
      <c r="B253" s="13">
        <v>5</v>
      </c>
      <c r="C253" s="13">
        <v>52281</v>
      </c>
      <c r="D253" s="13">
        <v>7</v>
      </c>
      <c r="E253" s="12" t="str">
        <f>VLOOKUP(tVentas8[[#This Row],[ProductID]],tProductos[#All],3,FALSE)</f>
        <v>Table Cloth - 53x69 Colour</v>
      </c>
      <c r="F253" s="13">
        <v>14</v>
      </c>
      <c r="G253" s="32">
        <v>2</v>
      </c>
      <c r="H253" s="30">
        <f>VLOOKUP(tVentas8[[#This Row],[ProductID]],tProductos[#All],5,FALSE)</f>
        <v>31.87</v>
      </c>
      <c r="I253" s="31">
        <f>(tVentas8[[#This Row],[PrecioUnitario]])*(tVentas8[[#This Row],[Quantity]])</f>
        <v>446.18</v>
      </c>
      <c r="J253" s="31">
        <f>tVentas8[[#This Row],[ TotalPrice_SinDescuento]]*(1-tVentas8[[#This Row],[Discount]]/100)</f>
        <v>437.25639999999999</v>
      </c>
      <c r="K253" s="17">
        <v>43114.195520833331</v>
      </c>
      <c r="L253" s="7" t="s">
        <v>3489</v>
      </c>
      <c r="M253" s="35">
        <f t="shared" si="7"/>
        <v>0</v>
      </c>
      <c r="N253" s="12" t="str">
        <f t="shared" si="6"/>
        <v/>
      </c>
    </row>
    <row r="254" spans="1:14">
      <c r="A254" s="13">
        <v>10252</v>
      </c>
      <c r="B254" s="13">
        <v>22</v>
      </c>
      <c r="C254" s="13">
        <v>24594</v>
      </c>
      <c r="D254" s="13">
        <v>106</v>
      </c>
      <c r="E254" s="12" t="str">
        <f>VLOOKUP(tVentas8[[#This Row],[ProductID]],tProductos[#All],3,FALSE)</f>
        <v>Pickerel - Fillets</v>
      </c>
      <c r="F254" s="13">
        <v>7</v>
      </c>
      <c r="G254" s="32">
        <v>2</v>
      </c>
      <c r="H254" s="30">
        <f>VLOOKUP(tVentas8[[#This Row],[ProductID]],tProductos[#All],5,FALSE)</f>
        <v>18.75</v>
      </c>
      <c r="I254" s="31">
        <f>(tVentas8[[#This Row],[PrecioUnitario]])*(tVentas8[[#This Row],[Quantity]])</f>
        <v>131.25</v>
      </c>
      <c r="J254" s="31">
        <f>tVentas8[[#This Row],[ TotalPrice_SinDescuento]]*(1-tVentas8[[#This Row],[Discount]]/100)</f>
        <v>128.625</v>
      </c>
      <c r="K254" s="17">
        <v>43195.342349537037</v>
      </c>
      <c r="L254" s="7" t="s">
        <v>3490</v>
      </c>
      <c r="M254" s="35">
        <f t="shared" si="7"/>
        <v>0</v>
      </c>
      <c r="N254" s="12" t="str">
        <f t="shared" si="6"/>
        <v/>
      </c>
    </row>
    <row r="255" spans="1:14" hidden="1">
      <c r="A255" s="13">
        <v>10253</v>
      </c>
      <c r="B255" s="13">
        <v>22</v>
      </c>
      <c r="C255" s="13">
        <v>54333</v>
      </c>
      <c r="D255" s="13">
        <v>431</v>
      </c>
      <c r="E255" s="12" t="str">
        <f>VLOOKUP(tVentas8[[#This Row],[ProductID]],tProductos[#All],3,FALSE)</f>
        <v>Muffin Chocolate Individual Wrap</v>
      </c>
      <c r="F255" s="13">
        <v>14</v>
      </c>
      <c r="G255" s="32">
        <v>0</v>
      </c>
      <c r="H255" s="30">
        <f>VLOOKUP(tVentas8[[#This Row],[ProductID]],tProductos[#All],5,FALSE)</f>
        <v>199.95</v>
      </c>
      <c r="I255" s="31">
        <f>(tVentas8[[#This Row],[PrecioUnitario]])*(tVentas8[[#This Row],[Quantity]])</f>
        <v>2799.2999999999997</v>
      </c>
      <c r="J255" s="31">
        <f>tVentas8[[#This Row],[ TotalPrice_SinDescuento]]*(1-tVentas8[[#This Row],[Discount]]/100)</f>
        <v>2799.2999999999997</v>
      </c>
      <c r="K255" s="17">
        <v>43163.804363425923</v>
      </c>
      <c r="L255" s="7" t="s">
        <v>3491</v>
      </c>
      <c r="M255" s="35">
        <f t="shared" si="7"/>
        <v>0</v>
      </c>
      <c r="N255" s="12" t="str">
        <f t="shared" si="6"/>
        <v/>
      </c>
    </row>
    <row r="256" spans="1:14" hidden="1">
      <c r="A256" s="13">
        <v>10254</v>
      </c>
      <c r="B256" s="13">
        <v>8</v>
      </c>
      <c r="C256" s="13">
        <v>65664</v>
      </c>
      <c r="D256" s="13">
        <v>69</v>
      </c>
      <c r="E256" s="12" t="str">
        <f>VLOOKUP(tVentas8[[#This Row],[ProductID]],tProductos[#All],3,FALSE)</f>
        <v>Raspberries - Fresh</v>
      </c>
      <c r="F256" s="13">
        <v>17</v>
      </c>
      <c r="G256" s="32">
        <v>1</v>
      </c>
      <c r="H256" s="30">
        <f>VLOOKUP(tVentas8[[#This Row],[ProductID]],tProductos[#All],5,FALSE)</f>
        <v>876.09</v>
      </c>
      <c r="I256" s="31">
        <f>(tVentas8[[#This Row],[PrecioUnitario]])*(tVentas8[[#This Row],[Quantity]])</f>
        <v>14893.53</v>
      </c>
      <c r="J256" s="31">
        <f>tVentas8[[#This Row],[ TotalPrice_SinDescuento]]*(1-tVentas8[[#This Row],[Discount]]/100)</f>
        <v>14744.5947</v>
      </c>
      <c r="K256" s="17">
        <v>43153.963113425925</v>
      </c>
      <c r="L256" s="7" t="s">
        <v>3492</v>
      </c>
      <c r="M256" s="35">
        <f t="shared" si="7"/>
        <v>0</v>
      </c>
      <c r="N256" s="12" t="str">
        <f t="shared" si="6"/>
        <v/>
      </c>
    </row>
    <row r="257" spans="1:14" hidden="1">
      <c r="A257" s="13">
        <v>10255</v>
      </c>
      <c r="B257" s="13">
        <v>13</v>
      </c>
      <c r="C257" s="13">
        <v>7736</v>
      </c>
      <c r="D257" s="13">
        <v>412</v>
      </c>
      <c r="E257" s="12" t="str">
        <f>VLOOKUP(tVentas8[[#This Row],[ProductID]],tProductos[#All],3,FALSE)</f>
        <v>Lettuce - California Mix</v>
      </c>
      <c r="F257" s="13">
        <v>2</v>
      </c>
      <c r="G257" s="32">
        <v>0</v>
      </c>
      <c r="H257" s="30">
        <f>VLOOKUP(tVentas8[[#This Row],[ProductID]],tProductos[#All],5,FALSE)</f>
        <v>160.44999999999999</v>
      </c>
      <c r="I257" s="31">
        <f>(tVentas8[[#This Row],[PrecioUnitario]])*(tVentas8[[#This Row],[Quantity]])</f>
        <v>320.89999999999998</v>
      </c>
      <c r="J257" s="31">
        <f>tVentas8[[#This Row],[ TotalPrice_SinDescuento]]*(1-tVentas8[[#This Row],[Discount]]/100)</f>
        <v>320.89999999999998</v>
      </c>
      <c r="K257" s="17">
        <v>43126.285740740743</v>
      </c>
      <c r="L257" s="7" t="s">
        <v>3493</v>
      </c>
      <c r="M257" s="35">
        <f t="shared" si="7"/>
        <v>0</v>
      </c>
      <c r="N257" s="12" t="str">
        <f t="shared" si="6"/>
        <v/>
      </c>
    </row>
    <row r="258" spans="1:14" hidden="1">
      <c r="A258" s="13">
        <v>10256</v>
      </c>
      <c r="B258" s="13">
        <v>5</v>
      </c>
      <c r="C258" s="13">
        <v>43750</v>
      </c>
      <c r="D258" s="13">
        <v>128</v>
      </c>
      <c r="E258" s="12" t="str">
        <f>VLOOKUP(tVentas8[[#This Row],[ProductID]],tProductos[#All],3,FALSE)</f>
        <v>Coffee - Irish Cream</v>
      </c>
      <c r="F258" s="13">
        <v>12</v>
      </c>
      <c r="G258" s="32">
        <v>0</v>
      </c>
      <c r="H258" s="30">
        <f>VLOOKUP(tVentas8[[#This Row],[ProductID]],tProductos[#All],5,FALSE)</f>
        <v>46.79</v>
      </c>
      <c r="I258" s="31">
        <f>(tVentas8[[#This Row],[PrecioUnitario]])*(tVentas8[[#This Row],[Quantity]])</f>
        <v>561.48</v>
      </c>
      <c r="J258" s="31">
        <f>tVentas8[[#This Row],[ TotalPrice_SinDescuento]]*(1-tVentas8[[#This Row],[Discount]]/100)</f>
        <v>561.48</v>
      </c>
      <c r="K258" s="17">
        <v>43127.677430555559</v>
      </c>
      <c r="L258" s="7" t="s">
        <v>3494</v>
      </c>
      <c r="M258" s="35">
        <f t="shared" si="7"/>
        <v>0</v>
      </c>
      <c r="N258" s="12" t="str">
        <f t="shared" ref="N258:N321" si="8">IF($M258&gt;0.4,"ELIMINAR","")</f>
        <v/>
      </c>
    </row>
    <row r="259" spans="1:14" hidden="1">
      <c r="A259" s="13">
        <v>10257</v>
      </c>
      <c r="B259" s="13">
        <v>6</v>
      </c>
      <c r="C259" s="13">
        <v>58787</v>
      </c>
      <c r="D259" s="13">
        <v>275</v>
      </c>
      <c r="E259" s="12" t="str">
        <f>VLOOKUP(tVentas8[[#This Row],[ProductID]],tProductos[#All],3,FALSE)</f>
        <v>Corn Meal</v>
      </c>
      <c r="F259" s="13">
        <v>15</v>
      </c>
      <c r="G259" s="32">
        <v>1</v>
      </c>
      <c r="H259" s="30">
        <f>VLOOKUP(tVentas8[[#This Row],[ProductID]],tProductos[#All],5,FALSE)</f>
        <v>50.14</v>
      </c>
      <c r="I259" s="31">
        <f>(tVentas8[[#This Row],[PrecioUnitario]])*(tVentas8[[#This Row],[Quantity]])</f>
        <v>752.1</v>
      </c>
      <c r="J259" s="31">
        <f>tVentas8[[#This Row],[ TotalPrice_SinDescuento]]*(1-tVentas8[[#This Row],[Discount]]/100)</f>
        <v>744.57900000000006</v>
      </c>
      <c r="K259" s="17">
        <v>43130.609490740739</v>
      </c>
      <c r="L259" s="7" t="s">
        <v>3495</v>
      </c>
      <c r="M259" s="35">
        <f t="shared" si="7"/>
        <v>0</v>
      </c>
      <c r="N259" s="12" t="str">
        <f t="shared" si="8"/>
        <v/>
      </c>
    </row>
    <row r="260" spans="1:14" hidden="1">
      <c r="A260" s="13">
        <v>10258</v>
      </c>
      <c r="B260" s="13">
        <v>23</v>
      </c>
      <c r="C260" s="13">
        <v>18170</v>
      </c>
      <c r="D260" s="13">
        <v>1</v>
      </c>
      <c r="E260" s="12" t="str">
        <f>VLOOKUP(tVentas8[[#This Row],[ProductID]],tProductos[#All],3,FALSE)</f>
        <v>Flour - Whole Wheat</v>
      </c>
      <c r="F260" s="13">
        <v>5</v>
      </c>
      <c r="G260" s="32">
        <v>0</v>
      </c>
      <c r="H260" s="30">
        <f>VLOOKUP(tVentas8[[#This Row],[ProductID]],tProductos[#All],5,FALSE)</f>
        <v>742.98</v>
      </c>
      <c r="I260" s="31">
        <f>(tVentas8[[#This Row],[PrecioUnitario]])*(tVentas8[[#This Row],[Quantity]])</f>
        <v>3714.9</v>
      </c>
      <c r="J260" s="31">
        <f>tVentas8[[#This Row],[ TotalPrice_SinDescuento]]*(1-tVentas8[[#This Row],[Discount]]/100)</f>
        <v>3714.9</v>
      </c>
      <c r="K260" s="17">
        <v>43193.146724537037</v>
      </c>
      <c r="L260" s="7" t="s">
        <v>3496</v>
      </c>
      <c r="M260" s="35">
        <f t="shared" ref="M260:M323" si="9">COUNTBLANK(A260:L260) /COUNTA(A260:L260)</f>
        <v>0</v>
      </c>
      <c r="N260" s="12" t="str">
        <f t="shared" si="8"/>
        <v/>
      </c>
    </row>
    <row r="261" spans="1:14" hidden="1">
      <c r="A261" s="13">
        <v>10259</v>
      </c>
      <c r="B261" s="13">
        <v>19</v>
      </c>
      <c r="C261" s="13">
        <v>64782</v>
      </c>
      <c r="D261" s="13">
        <v>435</v>
      </c>
      <c r="E261" s="12" t="str">
        <f>VLOOKUP(tVentas8[[#This Row],[ProductID]],tProductos[#All],3,FALSE)</f>
        <v>Salsify, Organic</v>
      </c>
      <c r="F261" s="13">
        <v>17</v>
      </c>
      <c r="G261" s="32">
        <v>1</v>
      </c>
      <c r="H261" s="30">
        <f>VLOOKUP(tVentas8[[#This Row],[ProductID]],tProductos[#All],5,FALSE)</f>
        <v>326.10000000000002</v>
      </c>
      <c r="I261" s="31">
        <f>(tVentas8[[#This Row],[PrecioUnitario]])*(tVentas8[[#This Row],[Quantity]])</f>
        <v>5543.7000000000007</v>
      </c>
      <c r="J261" s="31">
        <f>tVentas8[[#This Row],[ TotalPrice_SinDescuento]]*(1-tVentas8[[#This Row],[Discount]]/100)</f>
        <v>5488.2630000000008</v>
      </c>
      <c r="K261" s="17">
        <v>43129.590150462966</v>
      </c>
      <c r="L261" s="7" t="s">
        <v>3497</v>
      </c>
      <c r="M261" s="35">
        <f t="shared" si="9"/>
        <v>0</v>
      </c>
      <c r="N261" s="12" t="str">
        <f t="shared" si="8"/>
        <v/>
      </c>
    </row>
    <row r="262" spans="1:14" hidden="1">
      <c r="A262" s="13">
        <v>10260</v>
      </c>
      <c r="B262" s="13">
        <v>4</v>
      </c>
      <c r="C262" s="13">
        <v>69407</v>
      </c>
      <c r="D262" s="13">
        <v>26</v>
      </c>
      <c r="E262" s="12" t="str">
        <f>VLOOKUP(tVentas8[[#This Row],[ProductID]],tProductos[#All],3,FALSE)</f>
        <v>Squid U5 - Thailand</v>
      </c>
      <c r="F262" s="13">
        <v>18</v>
      </c>
      <c r="G262" s="32">
        <v>0</v>
      </c>
      <c r="H262" s="30">
        <f>VLOOKUP(tVentas8[[#This Row],[ProductID]],tProductos[#All],5,FALSE)</f>
        <v>337.82</v>
      </c>
      <c r="I262" s="31">
        <f>(tVentas8[[#This Row],[PrecioUnitario]])*(tVentas8[[#This Row],[Quantity]])</f>
        <v>6080.76</v>
      </c>
      <c r="J262" s="31">
        <f>tVentas8[[#This Row],[ TotalPrice_SinDescuento]]*(1-tVentas8[[#This Row],[Discount]]/100)</f>
        <v>6080.76</v>
      </c>
      <c r="K262" s="17">
        <v>43210.737164351849</v>
      </c>
      <c r="L262" s="7" t="s">
        <v>3498</v>
      </c>
      <c r="M262" s="35">
        <f t="shared" si="9"/>
        <v>0</v>
      </c>
      <c r="N262" s="12" t="str">
        <f t="shared" si="8"/>
        <v/>
      </c>
    </row>
    <row r="263" spans="1:14">
      <c r="A263" s="13">
        <v>10261</v>
      </c>
      <c r="B263" s="13">
        <v>2</v>
      </c>
      <c r="C263" s="13">
        <v>97627</v>
      </c>
      <c r="D263" s="13">
        <v>183</v>
      </c>
      <c r="E263" s="12" t="str">
        <f>VLOOKUP(tVentas8[[#This Row],[ProductID]],tProductos[#All],3,FALSE)</f>
        <v>Spice - Peppercorn Melange</v>
      </c>
      <c r="F263" s="13">
        <v>25</v>
      </c>
      <c r="G263" s="32">
        <v>2</v>
      </c>
      <c r="H263" s="30">
        <f>VLOOKUP(tVentas8[[#This Row],[ProductID]],tProductos[#All],5,FALSE)</f>
        <v>62.15</v>
      </c>
      <c r="I263" s="31">
        <f>(tVentas8[[#This Row],[PrecioUnitario]])*(tVentas8[[#This Row],[Quantity]])</f>
        <v>1553.75</v>
      </c>
      <c r="J263" s="31">
        <f>tVentas8[[#This Row],[ TotalPrice_SinDescuento]]*(1-tVentas8[[#This Row],[Discount]]/100)</f>
        <v>1522.675</v>
      </c>
      <c r="K263" s="17">
        <v>43107.229942129627</v>
      </c>
      <c r="L263" s="7" t="s">
        <v>3499</v>
      </c>
      <c r="M263" s="35">
        <f t="shared" si="9"/>
        <v>0</v>
      </c>
      <c r="N263" s="12" t="str">
        <f t="shared" si="8"/>
        <v/>
      </c>
    </row>
    <row r="264" spans="1:14" hidden="1">
      <c r="A264" s="13">
        <v>10262</v>
      </c>
      <c r="B264" s="13">
        <v>15</v>
      </c>
      <c r="C264" s="13">
        <v>41998</v>
      </c>
      <c r="D264" s="13">
        <v>62</v>
      </c>
      <c r="E264" s="12" t="str">
        <f>VLOOKUP(tVentas8[[#This Row],[ProductID]],tProductos[#All],3,FALSE)</f>
        <v>Pears - Bosc</v>
      </c>
      <c r="F264" s="13">
        <v>11</v>
      </c>
      <c r="G264" s="32">
        <v>0</v>
      </c>
      <c r="H264" s="30">
        <f>VLOOKUP(tVentas8[[#This Row],[ProductID]],tProductos[#All],5,FALSE)</f>
        <v>195.21</v>
      </c>
      <c r="I264" s="31">
        <f>(tVentas8[[#This Row],[PrecioUnitario]])*(tVentas8[[#This Row],[Quantity]])</f>
        <v>2147.31</v>
      </c>
      <c r="J264" s="31">
        <f>tVentas8[[#This Row],[ TotalPrice_SinDescuento]]*(1-tVentas8[[#This Row],[Discount]]/100)</f>
        <v>2147.31</v>
      </c>
      <c r="K264" s="17">
        <v>43208.068657407406</v>
      </c>
      <c r="L264" s="7" t="s">
        <v>3500</v>
      </c>
      <c r="M264" s="35">
        <f t="shared" si="9"/>
        <v>0</v>
      </c>
      <c r="N264" s="12" t="str">
        <f t="shared" si="8"/>
        <v/>
      </c>
    </row>
    <row r="265" spans="1:14" hidden="1">
      <c r="A265" s="13">
        <v>10263</v>
      </c>
      <c r="B265" s="13">
        <v>15</v>
      </c>
      <c r="C265" s="13">
        <v>15678</v>
      </c>
      <c r="D265" s="13">
        <v>196</v>
      </c>
      <c r="E265" s="12" t="str">
        <f>VLOOKUP(tVentas8[[#This Row],[ProductID]],tProductos[#All],3,FALSE)</f>
        <v>Longos - Grilled Salmon With Bbq</v>
      </c>
      <c r="F265" s="13">
        <v>4</v>
      </c>
      <c r="G265" s="32">
        <v>0</v>
      </c>
      <c r="H265" s="30">
        <f>VLOOKUP(tVentas8[[#This Row],[ProductID]],tProductos[#All],5,FALSE)</f>
        <v>82.28</v>
      </c>
      <c r="I265" s="31">
        <f>(tVentas8[[#This Row],[PrecioUnitario]])*(tVentas8[[#This Row],[Quantity]])</f>
        <v>329.12</v>
      </c>
      <c r="J265" s="31">
        <f>tVentas8[[#This Row],[ TotalPrice_SinDescuento]]*(1-tVentas8[[#This Row],[Discount]]/100)</f>
        <v>329.12</v>
      </c>
      <c r="K265" s="17">
        <v>43212.4</v>
      </c>
      <c r="L265" s="7" t="s">
        <v>3501</v>
      </c>
      <c r="M265" s="35">
        <f t="shared" si="9"/>
        <v>0</v>
      </c>
      <c r="N265" s="12" t="str">
        <f t="shared" si="8"/>
        <v/>
      </c>
    </row>
    <row r="266" spans="1:14" hidden="1">
      <c r="A266" s="13">
        <v>10264</v>
      </c>
      <c r="B266" s="13">
        <v>17</v>
      </c>
      <c r="C266" s="13">
        <v>9704</v>
      </c>
      <c r="D266" s="13">
        <v>75</v>
      </c>
      <c r="E266" s="12" t="str">
        <f>VLOOKUP(tVentas8[[#This Row],[ProductID]],tProductos[#All],3,FALSE)</f>
        <v>Chef Hat 20cm</v>
      </c>
      <c r="F266" s="13">
        <v>3</v>
      </c>
      <c r="G266" s="32">
        <v>0</v>
      </c>
      <c r="H266" s="30">
        <f>VLOOKUP(tVentas8[[#This Row],[ProductID]],tProductos[#All],5,FALSE)</f>
        <v>418</v>
      </c>
      <c r="I266" s="31">
        <f>(tVentas8[[#This Row],[PrecioUnitario]])*(tVentas8[[#This Row],[Quantity]])</f>
        <v>1254</v>
      </c>
      <c r="J266" s="31">
        <f>tVentas8[[#This Row],[ TotalPrice_SinDescuento]]*(1-tVentas8[[#This Row],[Discount]]/100)</f>
        <v>1254</v>
      </c>
      <c r="K266" s="17">
        <v>43189.333854166667</v>
      </c>
      <c r="L266" s="7" t="s">
        <v>3502</v>
      </c>
      <c r="M266" s="35">
        <f t="shared" si="9"/>
        <v>0</v>
      </c>
      <c r="N266" s="12" t="str">
        <f t="shared" si="8"/>
        <v/>
      </c>
    </row>
    <row r="267" spans="1:14" hidden="1">
      <c r="A267" s="13">
        <v>10265</v>
      </c>
      <c r="B267" s="13">
        <v>20</v>
      </c>
      <c r="C267" s="13">
        <v>89798</v>
      </c>
      <c r="D267" s="13">
        <v>237</v>
      </c>
      <c r="E267" s="12" t="str">
        <f>VLOOKUP(tVentas8[[#This Row],[ProductID]],tProductos[#All],3,FALSE)</f>
        <v>Mayonnaise - Individual Pkg</v>
      </c>
      <c r="F267" s="13">
        <v>23</v>
      </c>
      <c r="G267" s="32">
        <v>0</v>
      </c>
      <c r="H267" s="30">
        <f>VLOOKUP(tVentas8[[#This Row],[ProductID]],tProductos[#All],5,FALSE)</f>
        <v>656.3</v>
      </c>
      <c r="I267" s="31">
        <f>(tVentas8[[#This Row],[PrecioUnitario]])*(tVentas8[[#This Row],[Quantity]])</f>
        <v>15094.9</v>
      </c>
      <c r="J267" s="31">
        <f>tVentas8[[#This Row],[ TotalPrice_SinDescuento]]*(1-tVentas8[[#This Row],[Discount]]/100)</f>
        <v>15094.9</v>
      </c>
      <c r="K267" s="17">
        <v>43128.67527777778</v>
      </c>
      <c r="L267" s="7" t="s">
        <v>3503</v>
      </c>
      <c r="M267" s="35">
        <f t="shared" si="9"/>
        <v>0</v>
      </c>
      <c r="N267" s="12" t="str">
        <f t="shared" si="8"/>
        <v/>
      </c>
    </row>
    <row r="268" spans="1:14" hidden="1">
      <c r="A268" s="13">
        <v>10266</v>
      </c>
      <c r="B268" s="13">
        <v>9</v>
      </c>
      <c r="C268" s="13">
        <v>35605</v>
      </c>
      <c r="D268" s="13">
        <v>160</v>
      </c>
      <c r="E268" s="12" t="str">
        <f>VLOOKUP(tVentas8[[#This Row],[ProductID]],tProductos[#All],3,FALSE)</f>
        <v>Beef Ground Medium</v>
      </c>
      <c r="F268" s="13">
        <v>10</v>
      </c>
      <c r="G268" s="32">
        <v>0</v>
      </c>
      <c r="H268" s="30">
        <f>VLOOKUP(tVentas8[[#This Row],[ProductID]],tProductos[#All],5,FALSE)</f>
        <v>546.87</v>
      </c>
      <c r="I268" s="31">
        <f>(tVentas8[[#This Row],[PrecioUnitario]])*(tVentas8[[#This Row],[Quantity]])</f>
        <v>5468.7</v>
      </c>
      <c r="J268" s="31">
        <f>tVentas8[[#This Row],[ TotalPrice_SinDescuento]]*(1-tVentas8[[#This Row],[Discount]]/100)</f>
        <v>5468.7</v>
      </c>
      <c r="K268" s="17">
        <v>43131.271261574075</v>
      </c>
      <c r="L268" s="7" t="s">
        <v>3504</v>
      </c>
      <c r="M268" s="35">
        <f t="shared" si="9"/>
        <v>0</v>
      </c>
      <c r="N268" s="12" t="str">
        <f t="shared" si="8"/>
        <v/>
      </c>
    </row>
    <row r="269" spans="1:14" hidden="1">
      <c r="A269" s="13">
        <v>10267</v>
      </c>
      <c r="B269" s="13">
        <v>10</v>
      </c>
      <c r="C269" s="13">
        <v>62521</v>
      </c>
      <c r="D269" s="13">
        <v>218</v>
      </c>
      <c r="E269" s="12" t="str">
        <f>VLOOKUP(tVentas8[[#This Row],[ProductID]],tProductos[#All],3,FALSE)</f>
        <v>Barramundi</v>
      </c>
      <c r="F269" s="13">
        <v>16</v>
      </c>
      <c r="G269" s="32">
        <v>0</v>
      </c>
      <c r="H269" s="30">
        <f>VLOOKUP(tVentas8[[#This Row],[ProductID]],tProductos[#All],5,FALSE)</f>
        <v>851.93</v>
      </c>
      <c r="I269" s="31">
        <f>(tVentas8[[#This Row],[PrecioUnitario]])*(tVentas8[[#This Row],[Quantity]])</f>
        <v>13630.88</v>
      </c>
      <c r="J269" s="31">
        <f>tVentas8[[#This Row],[ TotalPrice_SinDescuento]]*(1-tVentas8[[#This Row],[Discount]]/100)</f>
        <v>13630.88</v>
      </c>
      <c r="K269" s="17">
        <v>43108.578425925924</v>
      </c>
      <c r="L269" s="7" t="s">
        <v>3505</v>
      </c>
      <c r="M269" s="35">
        <f t="shared" si="9"/>
        <v>0</v>
      </c>
      <c r="N269" s="12" t="str">
        <f t="shared" si="8"/>
        <v/>
      </c>
    </row>
    <row r="270" spans="1:14">
      <c r="A270" s="13">
        <v>10268</v>
      </c>
      <c r="B270" s="13">
        <v>9</v>
      </c>
      <c r="C270" s="13">
        <v>80669</v>
      </c>
      <c r="D270" s="13">
        <v>233</v>
      </c>
      <c r="E270" s="12" t="str">
        <f>VLOOKUP(tVentas8[[#This Row],[ProductID]],tProductos[#All],3,FALSE)</f>
        <v>Duck - Breast</v>
      </c>
      <c r="F270" s="13">
        <v>21</v>
      </c>
      <c r="G270" s="32">
        <v>2</v>
      </c>
      <c r="H270" s="30">
        <f>VLOOKUP(tVentas8[[#This Row],[ProductID]],tProductos[#All],5,FALSE)</f>
        <v>566.20000000000005</v>
      </c>
      <c r="I270" s="31">
        <f>(tVentas8[[#This Row],[PrecioUnitario]])*(tVentas8[[#This Row],[Quantity]])</f>
        <v>11890.2</v>
      </c>
      <c r="J270" s="31">
        <f>tVentas8[[#This Row],[ TotalPrice_SinDescuento]]*(1-tVentas8[[#This Row],[Discount]]/100)</f>
        <v>11652.396000000001</v>
      </c>
      <c r="K270" s="17">
        <v>43115.958449074074</v>
      </c>
      <c r="L270" s="7" t="s">
        <v>3506</v>
      </c>
      <c r="M270" s="35">
        <f t="shared" si="9"/>
        <v>0</v>
      </c>
      <c r="N270" s="12" t="str">
        <f t="shared" si="8"/>
        <v/>
      </c>
    </row>
    <row r="271" spans="1:14" hidden="1">
      <c r="A271" s="13">
        <v>10269</v>
      </c>
      <c r="B271" s="13">
        <v>18</v>
      </c>
      <c r="C271" s="13">
        <v>66530</v>
      </c>
      <c r="D271" s="13">
        <v>9</v>
      </c>
      <c r="E271" s="12" t="str">
        <f>VLOOKUP(tVentas8[[#This Row],[ProductID]],tProductos[#All],3,FALSE)</f>
        <v>Rabbit - Whole</v>
      </c>
      <c r="F271" s="13">
        <v>17</v>
      </c>
      <c r="G271" s="32">
        <v>0</v>
      </c>
      <c r="H271" s="30">
        <f>VLOOKUP(tVentas8[[#This Row],[ProductID]],tProductos[#All],5,FALSE)</f>
        <v>844.21</v>
      </c>
      <c r="I271" s="31">
        <f>(tVentas8[[#This Row],[PrecioUnitario]])*(tVentas8[[#This Row],[Quantity]])</f>
        <v>14351.57</v>
      </c>
      <c r="J271" s="31">
        <f>tVentas8[[#This Row],[ TotalPrice_SinDescuento]]*(1-tVentas8[[#This Row],[Discount]]/100)</f>
        <v>14351.57</v>
      </c>
      <c r="K271" s="17">
        <v>43135.371435185189</v>
      </c>
      <c r="L271" s="7" t="s">
        <v>3507</v>
      </c>
      <c r="M271" s="35">
        <f t="shared" si="9"/>
        <v>0</v>
      </c>
      <c r="N271" s="12" t="str">
        <f t="shared" si="8"/>
        <v/>
      </c>
    </row>
    <row r="272" spans="1:14" hidden="1">
      <c r="A272" s="13">
        <v>10270</v>
      </c>
      <c r="B272" s="13">
        <v>13</v>
      </c>
      <c r="C272" s="13">
        <v>29070</v>
      </c>
      <c r="D272" s="13">
        <v>424</v>
      </c>
      <c r="E272" s="12" t="str">
        <f>VLOOKUP(tVentas8[[#This Row],[ProductID]],tProductos[#All],3,FALSE)</f>
        <v>Vinegar - Tarragon</v>
      </c>
      <c r="F272" s="13">
        <v>8</v>
      </c>
      <c r="G272" s="32">
        <v>0</v>
      </c>
      <c r="H272" s="30">
        <f>VLOOKUP(tVentas8[[#This Row],[ProductID]],tProductos[#All],5,FALSE)</f>
        <v>858.82</v>
      </c>
      <c r="I272" s="31">
        <f>(tVentas8[[#This Row],[PrecioUnitario]])*(tVentas8[[#This Row],[Quantity]])</f>
        <v>6870.56</v>
      </c>
      <c r="J272" s="31">
        <f>tVentas8[[#This Row],[ TotalPrice_SinDescuento]]*(1-tVentas8[[#This Row],[Discount]]/100)</f>
        <v>6870.56</v>
      </c>
      <c r="K272" s="17">
        <v>43119.834872685184</v>
      </c>
      <c r="L272" s="7" t="s">
        <v>3508</v>
      </c>
      <c r="M272" s="35">
        <f t="shared" si="9"/>
        <v>0</v>
      </c>
      <c r="N272" s="12" t="str">
        <f t="shared" si="8"/>
        <v/>
      </c>
    </row>
    <row r="273" spans="1:14" hidden="1">
      <c r="A273" s="13">
        <v>10271</v>
      </c>
      <c r="B273" s="13">
        <v>21</v>
      </c>
      <c r="C273" s="13">
        <v>25326</v>
      </c>
      <c r="D273" s="13">
        <v>357</v>
      </c>
      <c r="E273" s="12" t="str">
        <f>VLOOKUP(tVentas8[[#This Row],[ProductID]],tProductos[#All],3,FALSE)</f>
        <v>Tilapia - Fillets</v>
      </c>
      <c r="F273" s="13">
        <v>7</v>
      </c>
      <c r="G273" s="32">
        <v>0</v>
      </c>
      <c r="H273" s="30">
        <f>VLOOKUP(tVentas8[[#This Row],[ProductID]],tProductos[#All],5,FALSE)</f>
        <v>68.33</v>
      </c>
      <c r="I273" s="31">
        <f>(tVentas8[[#This Row],[PrecioUnitario]])*(tVentas8[[#This Row],[Quantity]])</f>
        <v>478.31</v>
      </c>
      <c r="J273" s="31">
        <f>tVentas8[[#This Row],[ TotalPrice_SinDescuento]]*(1-tVentas8[[#This Row],[Discount]]/100)</f>
        <v>478.31</v>
      </c>
      <c r="K273" s="17">
        <v>43152.679942129631</v>
      </c>
      <c r="L273" s="7" t="s">
        <v>3509</v>
      </c>
      <c r="M273" s="35">
        <f t="shared" si="9"/>
        <v>0</v>
      </c>
      <c r="N273" s="12" t="str">
        <f t="shared" si="8"/>
        <v/>
      </c>
    </row>
    <row r="274" spans="1:14" hidden="1">
      <c r="A274" s="13">
        <v>10272</v>
      </c>
      <c r="B274" s="13">
        <v>15</v>
      </c>
      <c r="C274" s="13">
        <v>23308</v>
      </c>
      <c r="D274" s="13">
        <v>75</v>
      </c>
      <c r="E274" s="12" t="str">
        <f>VLOOKUP(tVentas8[[#This Row],[ProductID]],tProductos[#All],3,FALSE)</f>
        <v>Chef Hat 20cm</v>
      </c>
      <c r="F274" s="13">
        <v>6</v>
      </c>
      <c r="G274" s="32">
        <v>1</v>
      </c>
      <c r="H274" s="30">
        <f>VLOOKUP(tVentas8[[#This Row],[ProductID]],tProductos[#All],5,FALSE)</f>
        <v>418</v>
      </c>
      <c r="I274" s="31">
        <f>(tVentas8[[#This Row],[PrecioUnitario]])*(tVentas8[[#This Row],[Quantity]])</f>
        <v>2508</v>
      </c>
      <c r="J274" s="31">
        <f>tVentas8[[#This Row],[ TotalPrice_SinDescuento]]*(1-tVentas8[[#This Row],[Discount]]/100)</f>
        <v>2482.92</v>
      </c>
      <c r="K274" s="17">
        <v>43114.674953703703</v>
      </c>
      <c r="L274" s="7" t="s">
        <v>3510</v>
      </c>
      <c r="M274" s="35">
        <f t="shared" si="9"/>
        <v>0</v>
      </c>
      <c r="N274" s="12" t="str">
        <f t="shared" si="8"/>
        <v/>
      </c>
    </row>
    <row r="275" spans="1:14" hidden="1">
      <c r="A275" s="13">
        <v>10273</v>
      </c>
      <c r="B275" s="13">
        <v>11</v>
      </c>
      <c r="C275" s="13">
        <v>30659</v>
      </c>
      <c r="D275" s="13">
        <v>267</v>
      </c>
      <c r="E275" s="12" t="str">
        <f>VLOOKUP(tVentas8[[#This Row],[ProductID]],tProductos[#All],3,FALSE)</f>
        <v>Grapes - Red</v>
      </c>
      <c r="F275" s="13">
        <v>8</v>
      </c>
      <c r="G275" s="32">
        <v>0</v>
      </c>
      <c r="H275" s="30">
        <f>VLOOKUP(tVentas8[[#This Row],[ProductID]],tProductos[#All],5,FALSE)</f>
        <v>5.12</v>
      </c>
      <c r="I275" s="31">
        <f>(tVentas8[[#This Row],[PrecioUnitario]])*(tVentas8[[#This Row],[Quantity]])</f>
        <v>40.96</v>
      </c>
      <c r="J275" s="31">
        <f>tVentas8[[#This Row],[ TotalPrice_SinDescuento]]*(1-tVentas8[[#This Row],[Discount]]/100)</f>
        <v>40.96</v>
      </c>
      <c r="K275" s="17">
        <v>43162.288842592592</v>
      </c>
      <c r="L275" s="7" t="s">
        <v>3511</v>
      </c>
      <c r="M275" s="35">
        <f t="shared" si="9"/>
        <v>0</v>
      </c>
      <c r="N275" s="12" t="str">
        <f t="shared" si="8"/>
        <v/>
      </c>
    </row>
    <row r="276" spans="1:14" hidden="1">
      <c r="A276" s="13">
        <v>10274</v>
      </c>
      <c r="B276" s="13">
        <v>9</v>
      </c>
      <c r="C276" s="13">
        <v>83022</v>
      </c>
      <c r="D276" s="13">
        <v>11</v>
      </c>
      <c r="E276" s="12" t="str">
        <f>VLOOKUP(tVentas8[[#This Row],[ProductID]],tProductos[#All],3,FALSE)</f>
        <v>Garbage Bags - Clear</v>
      </c>
      <c r="F276" s="13">
        <v>22</v>
      </c>
      <c r="G276" s="32">
        <v>0</v>
      </c>
      <c r="H276" s="30">
        <f>VLOOKUP(tVentas8[[#This Row],[ProductID]],tProductos[#All],5,FALSE)</f>
        <v>62.94</v>
      </c>
      <c r="I276" s="31">
        <f>(tVentas8[[#This Row],[PrecioUnitario]])*(tVentas8[[#This Row],[Quantity]])</f>
        <v>1384.6799999999998</v>
      </c>
      <c r="J276" s="31">
        <f>tVentas8[[#This Row],[ TotalPrice_SinDescuento]]*(1-tVentas8[[#This Row],[Discount]]/100)</f>
        <v>1384.6799999999998</v>
      </c>
      <c r="K276" s="17">
        <v>43195.868738425925</v>
      </c>
      <c r="L276" s="7" t="s">
        <v>3512</v>
      </c>
      <c r="M276" s="35">
        <f t="shared" si="9"/>
        <v>0</v>
      </c>
      <c r="N276" s="12" t="str">
        <f t="shared" si="8"/>
        <v/>
      </c>
    </row>
    <row r="277" spans="1:14" hidden="1">
      <c r="A277" s="13">
        <v>10275</v>
      </c>
      <c r="B277" s="13">
        <v>8</v>
      </c>
      <c r="C277" s="13">
        <v>52533</v>
      </c>
      <c r="D277" s="13">
        <v>371</v>
      </c>
      <c r="E277" s="12" t="str">
        <f>VLOOKUP(tVentas8[[#This Row],[ProductID]],tProductos[#All],3,FALSE)</f>
        <v>Creme De Banane - Marie</v>
      </c>
      <c r="F277" s="13">
        <v>14</v>
      </c>
      <c r="G277" s="32">
        <v>0</v>
      </c>
      <c r="H277" s="30">
        <f>VLOOKUP(tVentas8[[#This Row],[ProductID]],tProductos[#All],5,FALSE)</f>
        <v>824.02</v>
      </c>
      <c r="I277" s="31">
        <f>(tVentas8[[#This Row],[PrecioUnitario]])*(tVentas8[[#This Row],[Quantity]])</f>
        <v>11536.279999999999</v>
      </c>
      <c r="J277" s="31">
        <f>tVentas8[[#This Row],[ TotalPrice_SinDescuento]]*(1-tVentas8[[#This Row],[Discount]]/100)</f>
        <v>11536.279999999999</v>
      </c>
      <c r="K277" s="17">
        <v>43206.519548611112</v>
      </c>
      <c r="L277" s="7" t="s">
        <v>3513</v>
      </c>
      <c r="M277" s="35">
        <f t="shared" si="9"/>
        <v>0</v>
      </c>
      <c r="N277" s="12" t="str">
        <f t="shared" si="8"/>
        <v/>
      </c>
    </row>
    <row r="278" spans="1:14" hidden="1">
      <c r="A278" s="13">
        <v>10276</v>
      </c>
      <c r="B278" s="13">
        <v>7</v>
      </c>
      <c r="C278" s="13">
        <v>8196</v>
      </c>
      <c r="D278" s="13">
        <v>351</v>
      </c>
      <c r="E278" s="12" t="str">
        <f>VLOOKUP(tVentas8[[#This Row],[ProductID]],tProductos[#All],3,FALSE)</f>
        <v>Hot Chocolate - Individual</v>
      </c>
      <c r="F278" s="13">
        <v>3</v>
      </c>
      <c r="G278" s="32">
        <v>0</v>
      </c>
      <c r="H278" s="30">
        <f>VLOOKUP(tVentas8[[#This Row],[ProductID]],tProductos[#All],5,FALSE)</f>
        <v>960.82</v>
      </c>
      <c r="I278" s="31">
        <f>(tVentas8[[#This Row],[PrecioUnitario]])*(tVentas8[[#This Row],[Quantity]])</f>
        <v>2882.46</v>
      </c>
      <c r="J278" s="31">
        <f>tVentas8[[#This Row],[ TotalPrice_SinDescuento]]*(1-tVentas8[[#This Row],[Discount]]/100)</f>
        <v>2882.46</v>
      </c>
      <c r="K278" s="17">
        <v>43149.21371527778</v>
      </c>
      <c r="L278" s="7" t="s">
        <v>3514</v>
      </c>
      <c r="M278" s="35">
        <f t="shared" si="9"/>
        <v>0</v>
      </c>
      <c r="N278" s="12" t="str">
        <f t="shared" si="8"/>
        <v/>
      </c>
    </row>
    <row r="279" spans="1:14" hidden="1">
      <c r="A279" s="13">
        <v>10277</v>
      </c>
      <c r="B279" s="13">
        <v>21</v>
      </c>
      <c r="C279" s="13">
        <v>57173</v>
      </c>
      <c r="D279" s="13">
        <v>277</v>
      </c>
      <c r="E279" s="12" t="str">
        <f>VLOOKUP(tVentas8[[#This Row],[ProductID]],tProductos[#All],3,FALSE)</f>
        <v>Sea Bass - Whole</v>
      </c>
      <c r="F279" s="13">
        <v>15</v>
      </c>
      <c r="G279" s="32">
        <v>0</v>
      </c>
      <c r="H279" s="30">
        <f>VLOOKUP(tVentas8[[#This Row],[ProductID]],tProductos[#All],5,FALSE)</f>
        <v>554.96</v>
      </c>
      <c r="I279" s="31">
        <f>(tVentas8[[#This Row],[PrecioUnitario]])*(tVentas8[[#This Row],[Quantity]])</f>
        <v>8324.4000000000015</v>
      </c>
      <c r="J279" s="31">
        <f>tVentas8[[#This Row],[ TotalPrice_SinDescuento]]*(1-tVentas8[[#This Row],[Discount]]/100)</f>
        <v>8324.4000000000015</v>
      </c>
      <c r="K279" s="17">
        <v>43112.70652777778</v>
      </c>
      <c r="L279" s="7" t="s">
        <v>3515</v>
      </c>
      <c r="M279" s="35">
        <f t="shared" si="9"/>
        <v>0</v>
      </c>
      <c r="N279" s="12" t="str">
        <f t="shared" si="8"/>
        <v/>
      </c>
    </row>
    <row r="280" spans="1:14" hidden="1">
      <c r="A280" s="13">
        <v>10278</v>
      </c>
      <c r="B280" s="13">
        <v>1</v>
      </c>
      <c r="C280" s="13">
        <v>74043</v>
      </c>
      <c r="D280" s="13">
        <v>374</v>
      </c>
      <c r="E280" s="12" t="str">
        <f>VLOOKUP(tVentas8[[#This Row],[ProductID]],tProductos[#All],3,FALSE)</f>
        <v>Jagermeister</v>
      </c>
      <c r="F280" s="13">
        <v>19</v>
      </c>
      <c r="G280" s="32">
        <v>1</v>
      </c>
      <c r="H280" s="30">
        <f>VLOOKUP(tVentas8[[#This Row],[ProductID]],tProductos[#All],5,FALSE)</f>
        <v>493.84</v>
      </c>
      <c r="I280" s="31">
        <f>(tVentas8[[#This Row],[PrecioUnitario]])*(tVentas8[[#This Row],[Quantity]])</f>
        <v>9382.9599999999991</v>
      </c>
      <c r="J280" s="31">
        <f>tVentas8[[#This Row],[ TotalPrice_SinDescuento]]*(1-tVentas8[[#This Row],[Discount]]/100)</f>
        <v>9289.1303999999982</v>
      </c>
      <c r="K280" s="17">
        <v>43186.261504629627</v>
      </c>
      <c r="L280" s="7" t="s">
        <v>3516</v>
      </c>
      <c r="M280" s="35">
        <f t="shared" si="9"/>
        <v>0</v>
      </c>
      <c r="N280" s="12" t="str">
        <f t="shared" si="8"/>
        <v/>
      </c>
    </row>
    <row r="281" spans="1:14" hidden="1">
      <c r="A281" s="13">
        <v>10279</v>
      </c>
      <c r="B281" s="13">
        <v>1</v>
      </c>
      <c r="C281" s="13">
        <v>26438</v>
      </c>
      <c r="D281" s="13">
        <v>276</v>
      </c>
      <c r="E281" s="12" t="str">
        <f>VLOOKUP(tVentas8[[#This Row],[ProductID]],tProductos[#All],3,FALSE)</f>
        <v>Snapple - Iced Tea Peach</v>
      </c>
      <c r="F281" s="13">
        <v>7</v>
      </c>
      <c r="G281" s="32">
        <v>0</v>
      </c>
      <c r="H281" s="30">
        <f>VLOOKUP(tVentas8[[#This Row],[ProductID]],tProductos[#All],5,FALSE)</f>
        <v>492.5</v>
      </c>
      <c r="I281" s="31">
        <f>(tVentas8[[#This Row],[PrecioUnitario]])*(tVentas8[[#This Row],[Quantity]])</f>
        <v>3447.5</v>
      </c>
      <c r="J281" s="31">
        <f>tVentas8[[#This Row],[ TotalPrice_SinDescuento]]*(1-tVentas8[[#This Row],[Discount]]/100)</f>
        <v>3447.5</v>
      </c>
      <c r="K281" s="17">
        <v>43122.425451388888</v>
      </c>
      <c r="L281" s="7" t="s">
        <v>3517</v>
      </c>
      <c r="M281" s="35">
        <f t="shared" si="9"/>
        <v>0</v>
      </c>
      <c r="N281" s="12" t="str">
        <f t="shared" si="8"/>
        <v/>
      </c>
    </row>
    <row r="282" spans="1:14" hidden="1">
      <c r="A282" s="13">
        <v>10280</v>
      </c>
      <c r="B282" s="13">
        <v>19</v>
      </c>
      <c r="C282" s="13">
        <v>66820</v>
      </c>
      <c r="D282" s="13">
        <v>225</v>
      </c>
      <c r="E282" s="12" t="str">
        <f>VLOOKUP(tVentas8[[#This Row],[ProductID]],tProductos[#All],3,FALSE)</f>
        <v>Wine - Charddonnay Errazuriz</v>
      </c>
      <c r="F282" s="13">
        <v>17</v>
      </c>
      <c r="G282" s="32">
        <v>0</v>
      </c>
      <c r="H282" s="30">
        <f>VLOOKUP(tVentas8[[#This Row],[ProductID]],tProductos[#All],5,FALSE)</f>
        <v>103.72</v>
      </c>
      <c r="I282" s="31">
        <f>(tVentas8[[#This Row],[PrecioUnitario]])*(tVentas8[[#This Row],[Quantity]])</f>
        <v>1763.24</v>
      </c>
      <c r="J282" s="31">
        <f>tVentas8[[#This Row],[ TotalPrice_SinDescuento]]*(1-tVentas8[[#This Row],[Discount]]/100)</f>
        <v>1763.24</v>
      </c>
      <c r="K282" s="17">
        <v>43139.661874999998</v>
      </c>
      <c r="L282" s="7" t="s">
        <v>3518</v>
      </c>
      <c r="M282" s="35">
        <f t="shared" si="9"/>
        <v>0</v>
      </c>
      <c r="N282" s="12" t="str">
        <f t="shared" si="8"/>
        <v/>
      </c>
    </row>
    <row r="283" spans="1:14" hidden="1">
      <c r="A283" s="13">
        <v>10281</v>
      </c>
      <c r="B283" s="13">
        <v>18</v>
      </c>
      <c r="C283" s="13">
        <v>77039</v>
      </c>
      <c r="D283" s="13">
        <v>368</v>
      </c>
      <c r="E283" s="12" t="str">
        <f>VLOOKUP(tVentas8[[#This Row],[ProductID]],tProductos[#All],3,FALSE)</f>
        <v>Flour - Teff</v>
      </c>
      <c r="F283" s="13">
        <v>20</v>
      </c>
      <c r="G283" s="32">
        <v>0</v>
      </c>
      <c r="H283" s="30">
        <f>VLOOKUP(tVentas8[[#This Row],[ProductID]],tProductos[#All],5,FALSE)</f>
        <v>182.97</v>
      </c>
      <c r="I283" s="31">
        <f>(tVentas8[[#This Row],[PrecioUnitario]])*(tVentas8[[#This Row],[Quantity]])</f>
        <v>3659.4</v>
      </c>
      <c r="J283" s="31">
        <f>tVentas8[[#This Row],[ TotalPrice_SinDescuento]]*(1-tVentas8[[#This Row],[Discount]]/100)</f>
        <v>3659.4</v>
      </c>
      <c r="K283" s="17">
        <v>43223.171168981484</v>
      </c>
      <c r="L283" s="7" t="s">
        <v>3519</v>
      </c>
      <c r="M283" s="35">
        <f t="shared" si="9"/>
        <v>0</v>
      </c>
      <c r="N283" s="12" t="str">
        <f t="shared" si="8"/>
        <v/>
      </c>
    </row>
    <row r="284" spans="1:14" hidden="1">
      <c r="A284" s="13">
        <v>10282</v>
      </c>
      <c r="B284" s="13">
        <v>6</v>
      </c>
      <c r="C284" s="13">
        <v>85602</v>
      </c>
      <c r="D284" s="13">
        <v>368</v>
      </c>
      <c r="E284" s="12" t="str">
        <f>VLOOKUP(tVentas8[[#This Row],[ProductID]],tProductos[#All],3,FALSE)</f>
        <v>Flour - Teff</v>
      </c>
      <c r="F284" s="13">
        <v>22</v>
      </c>
      <c r="G284" s="32">
        <v>0</v>
      </c>
      <c r="H284" s="30">
        <f>VLOOKUP(tVentas8[[#This Row],[ProductID]],tProductos[#All],5,FALSE)</f>
        <v>182.97</v>
      </c>
      <c r="I284" s="31">
        <f>(tVentas8[[#This Row],[PrecioUnitario]])*(tVentas8[[#This Row],[Quantity]])</f>
        <v>4025.34</v>
      </c>
      <c r="J284" s="31">
        <f>tVentas8[[#This Row],[ TotalPrice_SinDescuento]]*(1-tVentas8[[#This Row],[Discount]]/100)</f>
        <v>4025.34</v>
      </c>
      <c r="K284" s="17">
        <v>43224.072731481479</v>
      </c>
      <c r="L284" s="7" t="s">
        <v>3520</v>
      </c>
      <c r="M284" s="35">
        <f t="shared" si="9"/>
        <v>0</v>
      </c>
      <c r="N284" s="12" t="str">
        <f t="shared" si="8"/>
        <v/>
      </c>
    </row>
    <row r="285" spans="1:14" hidden="1">
      <c r="A285" s="13">
        <v>10283</v>
      </c>
      <c r="B285" s="13">
        <v>12</v>
      </c>
      <c r="C285" s="13">
        <v>59878</v>
      </c>
      <c r="D285" s="13">
        <v>106</v>
      </c>
      <c r="E285" s="12" t="str">
        <f>VLOOKUP(tVentas8[[#This Row],[ProductID]],tProductos[#All],3,FALSE)</f>
        <v>Pickerel - Fillets</v>
      </c>
      <c r="F285" s="13">
        <v>16</v>
      </c>
      <c r="G285" s="32">
        <v>1</v>
      </c>
      <c r="H285" s="30">
        <f>VLOOKUP(tVentas8[[#This Row],[ProductID]],tProductos[#All],5,FALSE)</f>
        <v>18.75</v>
      </c>
      <c r="I285" s="31">
        <f>(tVentas8[[#This Row],[PrecioUnitario]])*(tVentas8[[#This Row],[Quantity]])</f>
        <v>300</v>
      </c>
      <c r="J285" s="31">
        <f>tVentas8[[#This Row],[ TotalPrice_SinDescuento]]*(1-tVentas8[[#This Row],[Discount]]/100)</f>
        <v>297</v>
      </c>
      <c r="K285" s="17">
        <v>43224.52238425926</v>
      </c>
      <c r="L285" s="7" t="s">
        <v>3521</v>
      </c>
      <c r="M285" s="35">
        <f t="shared" si="9"/>
        <v>0</v>
      </c>
      <c r="N285" s="12" t="str">
        <f t="shared" si="8"/>
        <v/>
      </c>
    </row>
    <row r="286" spans="1:14">
      <c r="A286" s="13">
        <v>10284</v>
      </c>
      <c r="B286" s="13">
        <v>15</v>
      </c>
      <c r="C286" s="13">
        <v>38202</v>
      </c>
      <c r="D286" s="13">
        <v>229</v>
      </c>
      <c r="E286" s="12" t="str">
        <f>VLOOKUP(tVentas8[[#This Row],[ProductID]],tProductos[#All],3,FALSE)</f>
        <v>Bread - Hot Dog Buns</v>
      </c>
      <c r="F286" s="13">
        <v>10</v>
      </c>
      <c r="G286" s="32">
        <v>2</v>
      </c>
      <c r="H286" s="30">
        <f>VLOOKUP(tVentas8[[#This Row],[ProductID]],tProductos[#All],5,FALSE)</f>
        <v>579.83000000000004</v>
      </c>
      <c r="I286" s="31">
        <f>(tVentas8[[#This Row],[PrecioUnitario]])*(tVentas8[[#This Row],[Quantity]])</f>
        <v>5798.3</v>
      </c>
      <c r="J286" s="31">
        <f>tVentas8[[#This Row],[ TotalPrice_SinDescuento]]*(1-tVentas8[[#This Row],[Discount]]/100)</f>
        <v>5682.3339999999998</v>
      </c>
      <c r="K286" s="17">
        <v>43187.358043981483</v>
      </c>
      <c r="L286" s="7" t="s">
        <v>3522</v>
      </c>
      <c r="M286" s="35">
        <f t="shared" si="9"/>
        <v>0</v>
      </c>
      <c r="N286" s="12" t="str">
        <f t="shared" si="8"/>
        <v/>
      </c>
    </row>
    <row r="287" spans="1:14" hidden="1">
      <c r="A287" s="13">
        <v>10285</v>
      </c>
      <c r="B287" s="13">
        <v>5</v>
      </c>
      <c r="C287" s="13">
        <v>55947</v>
      </c>
      <c r="D287" s="13">
        <v>53</v>
      </c>
      <c r="E287" s="12" t="str">
        <f>VLOOKUP(tVentas8[[#This Row],[ProductID]],tProductos[#All],3,FALSE)</f>
        <v>Cassis</v>
      </c>
      <c r="F287" s="13">
        <v>15</v>
      </c>
      <c r="G287" s="32">
        <v>1</v>
      </c>
      <c r="H287" s="30">
        <f>VLOOKUP(tVentas8[[#This Row],[ProductID]],tProductos[#All],5,FALSE)</f>
        <v>926.27</v>
      </c>
      <c r="I287" s="31">
        <f>(tVentas8[[#This Row],[PrecioUnitario]])*(tVentas8[[#This Row],[Quantity]])</f>
        <v>13894.05</v>
      </c>
      <c r="J287" s="31">
        <f>tVentas8[[#This Row],[ TotalPrice_SinDescuento]]*(1-tVentas8[[#This Row],[Discount]]/100)</f>
        <v>13755.109499999999</v>
      </c>
      <c r="K287" s="17">
        <v>43215.280185185184</v>
      </c>
      <c r="L287" s="7" t="s">
        <v>3523</v>
      </c>
      <c r="M287" s="35">
        <f t="shared" si="9"/>
        <v>0</v>
      </c>
      <c r="N287" s="12" t="str">
        <f t="shared" si="8"/>
        <v/>
      </c>
    </row>
    <row r="288" spans="1:14" hidden="1">
      <c r="A288" s="13">
        <v>10286</v>
      </c>
      <c r="B288" s="13">
        <v>4</v>
      </c>
      <c r="C288" s="13">
        <v>63264</v>
      </c>
      <c r="D288" s="13">
        <v>398</v>
      </c>
      <c r="E288" s="12" t="str">
        <f>VLOOKUP(tVentas8[[#This Row],[ProductID]],tProductos[#All],3,FALSE)</f>
        <v>Wine - Wyndham Estate Bin 777</v>
      </c>
      <c r="F288" s="13">
        <v>17</v>
      </c>
      <c r="G288" s="32">
        <v>0</v>
      </c>
      <c r="H288" s="30">
        <f>VLOOKUP(tVentas8[[#This Row],[ProductID]],tProductos[#All],5,FALSE)</f>
        <v>423.63</v>
      </c>
      <c r="I288" s="31">
        <f>(tVentas8[[#This Row],[PrecioUnitario]])*(tVentas8[[#This Row],[Quantity]])</f>
        <v>7201.71</v>
      </c>
      <c r="J288" s="31">
        <f>tVentas8[[#This Row],[ TotalPrice_SinDescuento]]*(1-tVentas8[[#This Row],[Discount]]/100)</f>
        <v>7201.71</v>
      </c>
      <c r="K288" s="17">
        <v>43108.110775462963</v>
      </c>
      <c r="L288" s="7" t="s">
        <v>3524</v>
      </c>
      <c r="M288" s="35">
        <f t="shared" si="9"/>
        <v>0</v>
      </c>
      <c r="N288" s="12" t="str">
        <f t="shared" si="8"/>
        <v/>
      </c>
    </row>
    <row r="289" spans="1:14" hidden="1">
      <c r="A289" s="13">
        <v>10287</v>
      </c>
      <c r="B289" s="13">
        <v>7</v>
      </c>
      <c r="C289" s="13">
        <v>24566</v>
      </c>
      <c r="D289" s="13">
        <v>83</v>
      </c>
      <c r="E289" s="12" t="str">
        <f>VLOOKUP(tVentas8[[#This Row],[ProductID]],tProductos[#All],3,FALSE)</f>
        <v>Lamb - Ground</v>
      </c>
      <c r="F289" s="13">
        <v>7</v>
      </c>
      <c r="G289" s="32">
        <v>0</v>
      </c>
      <c r="H289" s="30">
        <f>VLOOKUP(tVentas8[[#This Row],[ProductID]],tProductos[#All],5,FALSE)</f>
        <v>508.83</v>
      </c>
      <c r="I289" s="31">
        <f>(tVentas8[[#This Row],[PrecioUnitario]])*(tVentas8[[#This Row],[Quantity]])</f>
        <v>3561.81</v>
      </c>
      <c r="J289" s="31">
        <f>tVentas8[[#This Row],[ TotalPrice_SinDescuento]]*(1-tVentas8[[#This Row],[Discount]]/100)</f>
        <v>3561.81</v>
      </c>
      <c r="K289" s="17">
        <v>43123.770740740743</v>
      </c>
      <c r="L289" s="7" t="s">
        <v>3525</v>
      </c>
      <c r="M289" s="35">
        <f t="shared" si="9"/>
        <v>0</v>
      </c>
      <c r="N289" s="12" t="str">
        <f t="shared" si="8"/>
        <v/>
      </c>
    </row>
    <row r="290" spans="1:14" hidden="1">
      <c r="A290" s="13">
        <v>10288</v>
      </c>
      <c r="B290" s="13">
        <v>10</v>
      </c>
      <c r="C290" s="13">
        <v>75076</v>
      </c>
      <c r="D290" s="13">
        <v>126</v>
      </c>
      <c r="E290" s="12" t="str">
        <f>VLOOKUP(tVentas8[[#This Row],[ProductID]],tProductos[#All],3,FALSE)</f>
        <v>Crackers - Trio</v>
      </c>
      <c r="F290" s="13">
        <v>20</v>
      </c>
      <c r="G290" s="32">
        <v>0</v>
      </c>
      <c r="H290" s="30">
        <f>VLOOKUP(tVentas8[[#This Row],[ProductID]],tProductos[#All],5,FALSE)</f>
        <v>141.91</v>
      </c>
      <c r="I290" s="31">
        <f>(tVentas8[[#This Row],[PrecioUnitario]])*(tVentas8[[#This Row],[Quantity]])</f>
        <v>2838.2</v>
      </c>
      <c r="J290" s="31">
        <f>tVentas8[[#This Row],[ TotalPrice_SinDescuento]]*(1-tVentas8[[#This Row],[Discount]]/100)</f>
        <v>2838.2</v>
      </c>
      <c r="K290" s="17">
        <v>43154.826145833336</v>
      </c>
      <c r="L290" s="7" t="s">
        <v>3526</v>
      </c>
      <c r="M290" s="35">
        <f t="shared" si="9"/>
        <v>0</v>
      </c>
      <c r="N290" s="12" t="str">
        <f t="shared" si="8"/>
        <v/>
      </c>
    </row>
    <row r="291" spans="1:14" hidden="1">
      <c r="A291" s="13">
        <v>10289</v>
      </c>
      <c r="B291" s="13">
        <v>18</v>
      </c>
      <c r="C291" s="13">
        <v>73708</v>
      </c>
      <c r="D291" s="13">
        <v>114</v>
      </c>
      <c r="E291" s="12" t="str">
        <f>VLOOKUP(tVentas8[[#This Row],[ProductID]],tProductos[#All],3,FALSE)</f>
        <v>Veal - Osso Bucco</v>
      </c>
      <c r="F291" s="13">
        <v>19</v>
      </c>
      <c r="G291" s="32">
        <v>0</v>
      </c>
      <c r="H291" s="30">
        <f>VLOOKUP(tVentas8[[#This Row],[ProductID]],tProductos[#All],5,FALSE)</f>
        <v>795.63</v>
      </c>
      <c r="I291" s="31">
        <f>(tVentas8[[#This Row],[PrecioUnitario]])*(tVentas8[[#This Row],[Quantity]])</f>
        <v>15116.97</v>
      </c>
      <c r="J291" s="31">
        <f>tVentas8[[#This Row],[ TotalPrice_SinDescuento]]*(1-tVentas8[[#This Row],[Discount]]/100)</f>
        <v>15116.97</v>
      </c>
      <c r="K291" s="17">
        <v>43118.064525462964</v>
      </c>
      <c r="L291" s="7" t="s">
        <v>3527</v>
      </c>
      <c r="M291" s="35">
        <f t="shared" si="9"/>
        <v>0</v>
      </c>
      <c r="N291" s="12" t="str">
        <f t="shared" si="8"/>
        <v/>
      </c>
    </row>
    <row r="292" spans="1:14" hidden="1">
      <c r="A292" s="13">
        <v>10290</v>
      </c>
      <c r="B292" s="13">
        <v>22</v>
      </c>
      <c r="C292" s="13">
        <v>85627</v>
      </c>
      <c r="D292" s="13">
        <v>127</v>
      </c>
      <c r="E292" s="12" t="str">
        <f>VLOOKUP(tVentas8[[#This Row],[ProductID]],tProductos[#All],3,FALSE)</f>
        <v>Island Oasis - Mango Daiquiri</v>
      </c>
      <c r="F292" s="13">
        <v>22</v>
      </c>
      <c r="G292" s="32">
        <v>0</v>
      </c>
      <c r="H292" s="30">
        <f>VLOOKUP(tVentas8[[#This Row],[ProductID]],tProductos[#All],5,FALSE)</f>
        <v>541.41</v>
      </c>
      <c r="I292" s="31">
        <f>(tVentas8[[#This Row],[PrecioUnitario]])*(tVentas8[[#This Row],[Quantity]])</f>
        <v>11911.019999999999</v>
      </c>
      <c r="J292" s="31">
        <f>tVentas8[[#This Row],[ TotalPrice_SinDescuento]]*(1-tVentas8[[#This Row],[Discount]]/100)</f>
        <v>11911.019999999999</v>
      </c>
      <c r="K292" s="17">
        <v>43106.685555555552</v>
      </c>
      <c r="L292" s="7" t="s">
        <v>3528</v>
      </c>
      <c r="M292" s="35">
        <f t="shared" si="9"/>
        <v>0</v>
      </c>
      <c r="N292" s="12" t="str">
        <f t="shared" si="8"/>
        <v/>
      </c>
    </row>
    <row r="293" spans="1:14" hidden="1">
      <c r="A293" s="13">
        <v>10291</v>
      </c>
      <c r="B293" s="13">
        <v>1</v>
      </c>
      <c r="C293" s="13">
        <v>32865</v>
      </c>
      <c r="D293" s="13">
        <v>349</v>
      </c>
      <c r="E293" s="12" t="str">
        <f>VLOOKUP(tVentas8[[#This Row],[ProductID]],tProductos[#All],3,FALSE)</f>
        <v>Puree - Mocha</v>
      </c>
      <c r="F293" s="13">
        <v>9</v>
      </c>
      <c r="G293" s="32">
        <v>0</v>
      </c>
      <c r="H293" s="30">
        <f>VLOOKUP(tVentas8[[#This Row],[ProductID]],tProductos[#All],5,FALSE)</f>
        <v>869.08</v>
      </c>
      <c r="I293" s="31">
        <f>(tVentas8[[#This Row],[PrecioUnitario]])*(tVentas8[[#This Row],[Quantity]])</f>
        <v>7821.72</v>
      </c>
      <c r="J293" s="31">
        <f>tVentas8[[#This Row],[ TotalPrice_SinDescuento]]*(1-tVentas8[[#This Row],[Discount]]/100)</f>
        <v>7821.72</v>
      </c>
      <c r="K293" s="17">
        <v>43130.551377314812</v>
      </c>
      <c r="L293" s="7" t="s">
        <v>3529</v>
      </c>
      <c r="M293" s="35">
        <f t="shared" si="9"/>
        <v>0</v>
      </c>
      <c r="N293" s="12" t="str">
        <f t="shared" si="8"/>
        <v/>
      </c>
    </row>
    <row r="294" spans="1:14" hidden="1">
      <c r="A294" s="13">
        <v>10292</v>
      </c>
      <c r="B294" s="13">
        <v>5</v>
      </c>
      <c r="C294" s="13">
        <v>47061</v>
      </c>
      <c r="D294" s="13">
        <v>175</v>
      </c>
      <c r="E294" s="12" t="str">
        <f>VLOOKUP(tVentas8[[#This Row],[ProductID]],tProductos[#All],3,FALSE)</f>
        <v>Oil - Safflower</v>
      </c>
      <c r="F294" s="13">
        <v>12</v>
      </c>
      <c r="G294" s="32">
        <v>0</v>
      </c>
      <c r="H294" s="30">
        <f>VLOOKUP(tVentas8[[#This Row],[ProductID]],tProductos[#All],5,FALSE)</f>
        <v>917.67</v>
      </c>
      <c r="I294" s="31">
        <f>(tVentas8[[#This Row],[PrecioUnitario]])*(tVentas8[[#This Row],[Quantity]])</f>
        <v>11012.039999999999</v>
      </c>
      <c r="J294" s="31">
        <f>tVentas8[[#This Row],[ TotalPrice_SinDescuento]]*(1-tVentas8[[#This Row],[Discount]]/100)</f>
        <v>11012.039999999999</v>
      </c>
      <c r="K294" s="17">
        <v>43146.978136574071</v>
      </c>
      <c r="L294" s="7" t="s">
        <v>3530</v>
      </c>
      <c r="M294" s="35">
        <f t="shared" si="9"/>
        <v>0</v>
      </c>
      <c r="N294" s="12" t="str">
        <f t="shared" si="8"/>
        <v/>
      </c>
    </row>
    <row r="295" spans="1:14">
      <c r="A295" s="13">
        <v>10293</v>
      </c>
      <c r="B295" s="13">
        <v>14</v>
      </c>
      <c r="C295" s="13">
        <v>15035</v>
      </c>
      <c r="D295" s="13">
        <v>10</v>
      </c>
      <c r="E295" s="12" t="str">
        <f>VLOOKUP(tVentas8[[#This Row],[ProductID]],tProductos[#All],3,FALSE)</f>
        <v>Scampi Tail</v>
      </c>
      <c r="F295" s="13">
        <v>4</v>
      </c>
      <c r="G295" s="32">
        <v>2</v>
      </c>
      <c r="H295" s="30">
        <f>VLOOKUP(tVentas8[[#This Row],[ProductID]],tProductos[#All],5,FALSE)</f>
        <v>950.95</v>
      </c>
      <c r="I295" s="31">
        <f>(tVentas8[[#This Row],[PrecioUnitario]])*(tVentas8[[#This Row],[Quantity]])</f>
        <v>3803.8</v>
      </c>
      <c r="J295" s="31">
        <f>tVentas8[[#This Row],[ TotalPrice_SinDescuento]]*(1-tVentas8[[#This Row],[Discount]]/100)</f>
        <v>3727.7240000000002</v>
      </c>
      <c r="K295" s="17">
        <v>43147.278449074074</v>
      </c>
      <c r="L295" s="7" t="s">
        <v>3531</v>
      </c>
      <c r="M295" s="35">
        <f t="shared" si="9"/>
        <v>0</v>
      </c>
      <c r="N295" s="12" t="str">
        <f t="shared" si="8"/>
        <v/>
      </c>
    </row>
    <row r="296" spans="1:14" hidden="1">
      <c r="A296" s="13">
        <v>10294</v>
      </c>
      <c r="B296" s="13">
        <v>8</v>
      </c>
      <c r="C296" s="13">
        <v>72493</v>
      </c>
      <c r="D296" s="13">
        <v>379</v>
      </c>
      <c r="E296" s="12" t="str">
        <f>VLOOKUP(tVentas8[[#This Row],[ProductID]],tProductos[#All],3,FALSE)</f>
        <v>Smoked Paprika</v>
      </c>
      <c r="F296" s="13">
        <v>19</v>
      </c>
      <c r="G296" s="32">
        <v>0</v>
      </c>
      <c r="H296" s="30">
        <f>VLOOKUP(tVentas8[[#This Row],[ProductID]],tProductos[#All],5,FALSE)</f>
        <v>893.04</v>
      </c>
      <c r="I296" s="31">
        <f>(tVentas8[[#This Row],[PrecioUnitario]])*(tVentas8[[#This Row],[Quantity]])</f>
        <v>16967.759999999998</v>
      </c>
      <c r="J296" s="31">
        <f>tVentas8[[#This Row],[ TotalPrice_SinDescuento]]*(1-tVentas8[[#This Row],[Discount]]/100)</f>
        <v>16967.759999999998</v>
      </c>
      <c r="K296" s="17">
        <v>43200.205347222225</v>
      </c>
      <c r="L296" s="7" t="s">
        <v>3532</v>
      </c>
      <c r="M296" s="35">
        <f t="shared" si="9"/>
        <v>0</v>
      </c>
      <c r="N296" s="12" t="str">
        <f t="shared" si="8"/>
        <v/>
      </c>
    </row>
    <row r="297" spans="1:14" hidden="1">
      <c r="A297" s="13">
        <v>10295</v>
      </c>
      <c r="B297" s="13">
        <v>23</v>
      </c>
      <c r="C297" s="13">
        <v>86601</v>
      </c>
      <c r="D297" s="13">
        <v>326</v>
      </c>
      <c r="E297" s="12" t="str">
        <f>VLOOKUP(tVentas8[[#This Row],[ProductID]],tProductos[#All],3,FALSE)</f>
        <v>Appetizer - Mushroom Tart</v>
      </c>
      <c r="F297" s="13">
        <v>22</v>
      </c>
      <c r="G297" s="32">
        <v>0</v>
      </c>
      <c r="H297" s="30">
        <f>VLOOKUP(tVentas8[[#This Row],[ProductID]],tProductos[#All],5,FALSE)</f>
        <v>38.85</v>
      </c>
      <c r="I297" s="31">
        <f>(tVentas8[[#This Row],[PrecioUnitario]])*(tVentas8[[#This Row],[Quantity]])</f>
        <v>854.7</v>
      </c>
      <c r="J297" s="31">
        <f>tVentas8[[#This Row],[ TotalPrice_SinDescuento]]*(1-tVentas8[[#This Row],[Discount]]/100)</f>
        <v>854.7</v>
      </c>
      <c r="K297" s="17">
        <v>43184.703414351854</v>
      </c>
      <c r="L297" s="7" t="s">
        <v>3533</v>
      </c>
      <c r="M297" s="35">
        <f t="shared" si="9"/>
        <v>0</v>
      </c>
      <c r="N297" s="12" t="str">
        <f t="shared" si="8"/>
        <v/>
      </c>
    </row>
    <row r="298" spans="1:14">
      <c r="A298" s="13">
        <v>10296</v>
      </c>
      <c r="B298" s="13">
        <v>14</v>
      </c>
      <c r="C298" s="13">
        <v>12777</v>
      </c>
      <c r="D298" s="13">
        <v>437</v>
      </c>
      <c r="E298" s="12" t="str">
        <f>VLOOKUP(tVentas8[[#This Row],[ProductID]],tProductos[#All],3,FALSE)</f>
        <v>Chips Potato All Dressed - 43g</v>
      </c>
      <c r="F298" s="13">
        <v>4</v>
      </c>
      <c r="G298" s="32">
        <v>2</v>
      </c>
      <c r="H298" s="30">
        <f>VLOOKUP(tVentas8[[#This Row],[ProductID]],tProductos[#All],5,FALSE)</f>
        <v>835.85</v>
      </c>
      <c r="I298" s="31">
        <f>(tVentas8[[#This Row],[PrecioUnitario]])*(tVentas8[[#This Row],[Quantity]])</f>
        <v>3343.4</v>
      </c>
      <c r="J298" s="31">
        <f>tVentas8[[#This Row],[ TotalPrice_SinDescuento]]*(1-tVentas8[[#This Row],[Discount]]/100)</f>
        <v>3276.5320000000002</v>
      </c>
      <c r="K298" s="17">
        <v>43140.180439814816</v>
      </c>
      <c r="L298" s="7" t="s">
        <v>3534</v>
      </c>
      <c r="M298" s="35">
        <f t="shared" si="9"/>
        <v>0</v>
      </c>
      <c r="N298" s="12" t="str">
        <f t="shared" si="8"/>
        <v/>
      </c>
    </row>
    <row r="299" spans="1:14" hidden="1">
      <c r="A299" s="13">
        <v>10297</v>
      </c>
      <c r="B299" s="13">
        <v>11</v>
      </c>
      <c r="C299" s="13">
        <v>26916</v>
      </c>
      <c r="D299" s="13">
        <v>219</v>
      </c>
      <c r="E299" s="12" t="str">
        <f>VLOOKUP(tVentas8[[#This Row],[ProductID]],tProductos[#All],3,FALSE)</f>
        <v>Assorted Desserts</v>
      </c>
      <c r="F299" s="13">
        <v>7</v>
      </c>
      <c r="G299" s="32">
        <v>0</v>
      </c>
      <c r="H299" s="30">
        <f>VLOOKUP(tVentas8[[#This Row],[ProductID]],tProductos[#All],5,FALSE)</f>
        <v>589.78</v>
      </c>
      <c r="I299" s="31">
        <f>(tVentas8[[#This Row],[PrecioUnitario]])*(tVentas8[[#This Row],[Quantity]])</f>
        <v>4128.46</v>
      </c>
      <c r="J299" s="31">
        <f>tVentas8[[#This Row],[ TotalPrice_SinDescuento]]*(1-tVentas8[[#This Row],[Discount]]/100)</f>
        <v>4128.46</v>
      </c>
      <c r="K299" s="17">
        <v>43229.288101851853</v>
      </c>
      <c r="L299" s="7" t="s">
        <v>3535</v>
      </c>
      <c r="M299" s="35">
        <f t="shared" si="9"/>
        <v>0</v>
      </c>
      <c r="N299" s="12" t="str">
        <f t="shared" si="8"/>
        <v/>
      </c>
    </row>
    <row r="300" spans="1:14" hidden="1">
      <c r="A300" s="13">
        <v>10298</v>
      </c>
      <c r="B300" s="13">
        <v>21</v>
      </c>
      <c r="C300" s="13">
        <v>69340</v>
      </c>
      <c r="D300" s="13">
        <v>178</v>
      </c>
      <c r="E300" s="12" t="str">
        <f>VLOOKUP(tVentas8[[#This Row],[ProductID]],tProductos[#All],3,FALSE)</f>
        <v>Pernod</v>
      </c>
      <c r="F300" s="13">
        <v>18</v>
      </c>
      <c r="G300" s="32">
        <v>0</v>
      </c>
      <c r="H300" s="30">
        <f>VLOOKUP(tVentas8[[#This Row],[ProductID]],tProductos[#All],5,FALSE)</f>
        <v>523.62</v>
      </c>
      <c r="I300" s="31">
        <f>(tVentas8[[#This Row],[PrecioUnitario]])*(tVentas8[[#This Row],[Quantity]])</f>
        <v>9425.16</v>
      </c>
      <c r="J300" s="31">
        <f>tVentas8[[#This Row],[ TotalPrice_SinDescuento]]*(1-tVentas8[[#This Row],[Discount]]/100)</f>
        <v>9425.16</v>
      </c>
      <c r="K300" s="17">
        <v>43174.522638888891</v>
      </c>
      <c r="L300" s="7" t="s">
        <v>3536</v>
      </c>
      <c r="M300" s="35">
        <f t="shared" si="9"/>
        <v>0</v>
      </c>
      <c r="N300" s="12" t="str">
        <f t="shared" si="8"/>
        <v/>
      </c>
    </row>
    <row r="301" spans="1:14">
      <c r="A301" s="13">
        <v>10299</v>
      </c>
      <c r="B301" s="13">
        <v>12</v>
      </c>
      <c r="C301" s="13">
        <v>85113</v>
      </c>
      <c r="D301" s="13">
        <v>189</v>
      </c>
      <c r="E301" s="12" t="str">
        <f>VLOOKUP(tVentas8[[#This Row],[ProductID]],tProductos[#All],3,FALSE)</f>
        <v>Bread - Roll, Soft White Round</v>
      </c>
      <c r="F301" s="13">
        <v>22</v>
      </c>
      <c r="G301" s="32">
        <v>2</v>
      </c>
      <c r="H301" s="30">
        <f>VLOOKUP(tVentas8[[#This Row],[ProductID]],tProductos[#All],5,FALSE)</f>
        <v>763.02</v>
      </c>
      <c r="I301" s="31">
        <f>(tVentas8[[#This Row],[PrecioUnitario]])*(tVentas8[[#This Row],[Quantity]])</f>
        <v>16786.439999999999</v>
      </c>
      <c r="J301" s="31">
        <f>tVentas8[[#This Row],[ TotalPrice_SinDescuento]]*(1-tVentas8[[#This Row],[Discount]]/100)</f>
        <v>16450.711199999998</v>
      </c>
      <c r="K301" s="17">
        <v>43136.646481481483</v>
      </c>
      <c r="L301" s="7" t="s">
        <v>3537</v>
      </c>
      <c r="M301" s="35">
        <f t="shared" si="9"/>
        <v>0</v>
      </c>
      <c r="N301" s="12" t="str">
        <f t="shared" si="8"/>
        <v/>
      </c>
    </row>
    <row r="302" spans="1:14" hidden="1">
      <c r="A302" s="13">
        <v>10300</v>
      </c>
      <c r="B302" s="13">
        <v>2</v>
      </c>
      <c r="C302" s="13">
        <v>74701</v>
      </c>
      <c r="D302" s="13">
        <v>144</v>
      </c>
      <c r="E302" s="12" t="str">
        <f>VLOOKUP(tVentas8[[#This Row],[ProductID]],tProductos[#All],3,FALSE)</f>
        <v>Placemat - Scallop, White</v>
      </c>
      <c r="F302" s="13">
        <v>19</v>
      </c>
      <c r="G302" s="32">
        <v>0</v>
      </c>
      <c r="H302" s="30">
        <f>VLOOKUP(tVentas8[[#This Row],[ProductID]],tProductos[#All],5,FALSE)</f>
        <v>957.86</v>
      </c>
      <c r="I302" s="31">
        <f>(tVentas8[[#This Row],[PrecioUnitario]])*(tVentas8[[#This Row],[Quantity]])</f>
        <v>18199.34</v>
      </c>
      <c r="J302" s="31">
        <f>tVentas8[[#This Row],[ TotalPrice_SinDescuento]]*(1-tVentas8[[#This Row],[Discount]]/100)</f>
        <v>18199.34</v>
      </c>
      <c r="K302" s="17">
        <v>43136.322615740741</v>
      </c>
      <c r="L302" s="7" t="s">
        <v>3538</v>
      </c>
      <c r="M302" s="35">
        <f t="shared" si="9"/>
        <v>0</v>
      </c>
      <c r="N302" s="12" t="str">
        <f t="shared" si="8"/>
        <v/>
      </c>
    </row>
    <row r="303" spans="1:14" hidden="1">
      <c r="A303" s="13">
        <v>10301</v>
      </c>
      <c r="B303" s="13">
        <v>16</v>
      </c>
      <c r="C303" s="13">
        <v>57538</v>
      </c>
      <c r="D303" s="13">
        <v>203</v>
      </c>
      <c r="E303" s="12" t="str">
        <f>VLOOKUP(tVentas8[[#This Row],[ProductID]],tProductos[#All],3,FALSE)</f>
        <v>Chicken - Leg, Boneless</v>
      </c>
      <c r="F303" s="13">
        <v>15</v>
      </c>
      <c r="G303" s="32">
        <v>0</v>
      </c>
      <c r="H303" s="30">
        <f>VLOOKUP(tVentas8[[#This Row],[ProductID]],tProductos[#All],5,FALSE)</f>
        <v>599.54999999999995</v>
      </c>
      <c r="I303" s="31">
        <f>(tVentas8[[#This Row],[PrecioUnitario]])*(tVentas8[[#This Row],[Quantity]])</f>
        <v>8993.25</v>
      </c>
      <c r="J303" s="31">
        <f>tVentas8[[#This Row],[ TotalPrice_SinDescuento]]*(1-tVentas8[[#This Row],[Discount]]/100)</f>
        <v>8993.25</v>
      </c>
      <c r="K303" s="17">
        <v>43111.392905092594</v>
      </c>
      <c r="L303" s="7" t="s">
        <v>3539</v>
      </c>
      <c r="M303" s="35">
        <f t="shared" si="9"/>
        <v>0</v>
      </c>
      <c r="N303" s="12" t="str">
        <f t="shared" si="8"/>
        <v/>
      </c>
    </row>
    <row r="304" spans="1:14" hidden="1">
      <c r="A304" s="13">
        <v>10302</v>
      </c>
      <c r="B304" s="13">
        <v>17</v>
      </c>
      <c r="C304" s="13">
        <v>61454</v>
      </c>
      <c r="D304" s="13">
        <v>439</v>
      </c>
      <c r="E304" s="12" t="str">
        <f>VLOOKUP(tVentas8[[#This Row],[ProductID]],tProductos[#All],3,FALSE)</f>
        <v>Beef - Chuck, Boneless</v>
      </c>
      <c r="F304" s="13">
        <v>16</v>
      </c>
      <c r="G304" s="32">
        <v>0</v>
      </c>
      <c r="H304" s="30">
        <f>VLOOKUP(tVentas8[[#This Row],[ProductID]],tProductos[#All],5,FALSE)</f>
        <v>560.91</v>
      </c>
      <c r="I304" s="31">
        <f>(tVentas8[[#This Row],[PrecioUnitario]])*(tVentas8[[#This Row],[Quantity]])</f>
        <v>8974.56</v>
      </c>
      <c r="J304" s="31">
        <f>tVentas8[[#This Row],[ TotalPrice_SinDescuento]]*(1-tVentas8[[#This Row],[Discount]]/100)</f>
        <v>8974.56</v>
      </c>
      <c r="K304" s="17">
        <v>43105.126087962963</v>
      </c>
      <c r="L304" s="7" t="s">
        <v>3540</v>
      </c>
      <c r="M304" s="35">
        <f t="shared" si="9"/>
        <v>0</v>
      </c>
      <c r="N304" s="12" t="str">
        <f t="shared" si="8"/>
        <v/>
      </c>
    </row>
    <row r="305" spans="1:14" hidden="1">
      <c r="A305" s="13">
        <v>10303</v>
      </c>
      <c r="B305" s="13">
        <v>14</v>
      </c>
      <c r="C305" s="13">
        <v>37001</v>
      </c>
      <c r="D305" s="13">
        <v>244</v>
      </c>
      <c r="E305" s="12" t="str">
        <f>VLOOKUP(tVentas8[[#This Row],[ProductID]],tProductos[#All],3,FALSE)</f>
        <v>Beef - Rib Eye Aaa</v>
      </c>
      <c r="F305" s="13">
        <v>10</v>
      </c>
      <c r="G305" s="32">
        <v>0</v>
      </c>
      <c r="H305" s="30">
        <f>VLOOKUP(tVentas8[[#This Row],[ProductID]],tProductos[#All],5,FALSE)</f>
        <v>940.66</v>
      </c>
      <c r="I305" s="31">
        <f>(tVentas8[[#This Row],[PrecioUnitario]])*(tVentas8[[#This Row],[Quantity]])</f>
        <v>9406.6</v>
      </c>
      <c r="J305" s="31">
        <f>tVentas8[[#This Row],[ TotalPrice_SinDescuento]]*(1-tVentas8[[#This Row],[Discount]]/100)</f>
        <v>9406.6</v>
      </c>
      <c r="K305" s="17">
        <v>43137.772696759261</v>
      </c>
      <c r="L305" s="7" t="s">
        <v>3541</v>
      </c>
      <c r="M305" s="35">
        <f t="shared" si="9"/>
        <v>0</v>
      </c>
      <c r="N305" s="12" t="str">
        <f t="shared" si="8"/>
        <v/>
      </c>
    </row>
    <row r="306" spans="1:14" hidden="1">
      <c r="A306" s="13">
        <v>10304</v>
      </c>
      <c r="B306" s="13">
        <v>10</v>
      </c>
      <c r="C306" s="13">
        <v>75881</v>
      </c>
      <c r="D306" s="13">
        <v>123</v>
      </c>
      <c r="E306" s="12" t="str">
        <f>VLOOKUP(tVentas8[[#This Row],[ProductID]],tProductos[#All],3,FALSE)</f>
        <v>Oil - Shortening - All - Purpose</v>
      </c>
      <c r="F306" s="13">
        <v>20</v>
      </c>
      <c r="G306" s="32">
        <v>0</v>
      </c>
      <c r="H306" s="30">
        <f>VLOOKUP(tVentas8[[#This Row],[ProductID]],tProductos[#All],5,FALSE)</f>
        <v>481.48</v>
      </c>
      <c r="I306" s="31">
        <f>(tVentas8[[#This Row],[PrecioUnitario]])*(tVentas8[[#This Row],[Quantity]])</f>
        <v>9629.6</v>
      </c>
      <c r="J306" s="31">
        <f>tVentas8[[#This Row],[ TotalPrice_SinDescuento]]*(1-tVentas8[[#This Row],[Discount]]/100)</f>
        <v>9629.6</v>
      </c>
      <c r="K306" s="17">
        <v>43132.453599537039</v>
      </c>
      <c r="L306" s="7" t="s">
        <v>3542</v>
      </c>
      <c r="M306" s="35">
        <f t="shared" si="9"/>
        <v>0</v>
      </c>
      <c r="N306" s="12" t="str">
        <f t="shared" si="8"/>
        <v/>
      </c>
    </row>
    <row r="307" spans="1:14" hidden="1">
      <c r="A307" s="13">
        <v>10305</v>
      </c>
      <c r="B307" s="13">
        <v>2</v>
      </c>
      <c r="C307" s="13">
        <v>6960</v>
      </c>
      <c r="D307" s="13">
        <v>259</v>
      </c>
      <c r="E307" s="12" t="str">
        <f>VLOOKUP(tVentas8[[#This Row],[ProductID]],tProductos[#All],3,FALSE)</f>
        <v>Veal - Eye Of Round</v>
      </c>
      <c r="F307" s="13">
        <v>2</v>
      </c>
      <c r="G307" s="32">
        <v>0</v>
      </c>
      <c r="H307" s="30">
        <f>VLOOKUP(tVentas8[[#This Row],[ProductID]],tProductos[#All],5,FALSE)</f>
        <v>674.36</v>
      </c>
      <c r="I307" s="31">
        <f>(tVentas8[[#This Row],[PrecioUnitario]])*(tVentas8[[#This Row],[Quantity]])</f>
        <v>1348.72</v>
      </c>
      <c r="J307" s="31">
        <f>tVentas8[[#This Row],[ TotalPrice_SinDescuento]]*(1-tVentas8[[#This Row],[Discount]]/100)</f>
        <v>1348.72</v>
      </c>
      <c r="K307" s="17">
        <v>43174.990763888891</v>
      </c>
      <c r="L307" s="7" t="s">
        <v>3543</v>
      </c>
      <c r="M307" s="35">
        <f t="shared" si="9"/>
        <v>0</v>
      </c>
      <c r="N307" s="12" t="str">
        <f t="shared" si="8"/>
        <v/>
      </c>
    </row>
    <row r="308" spans="1:14" hidden="1">
      <c r="A308" s="13">
        <v>10306</v>
      </c>
      <c r="B308" s="13">
        <v>14</v>
      </c>
      <c r="C308" s="13">
        <v>28973</v>
      </c>
      <c r="D308" s="13">
        <v>384</v>
      </c>
      <c r="E308" s="12" t="str">
        <f>VLOOKUP(tVentas8[[#This Row],[ProductID]],tProductos[#All],3,FALSE)</f>
        <v>Fond - Neutral</v>
      </c>
      <c r="F308" s="13">
        <v>8</v>
      </c>
      <c r="G308" s="32">
        <v>0</v>
      </c>
      <c r="H308" s="30">
        <f>VLOOKUP(tVentas8[[#This Row],[ProductID]],tProductos[#All],5,FALSE)</f>
        <v>565.19000000000005</v>
      </c>
      <c r="I308" s="31">
        <f>(tVentas8[[#This Row],[PrecioUnitario]])*(tVentas8[[#This Row],[Quantity]])</f>
        <v>4521.5200000000004</v>
      </c>
      <c r="J308" s="31">
        <f>tVentas8[[#This Row],[ TotalPrice_SinDescuento]]*(1-tVentas8[[#This Row],[Discount]]/100)</f>
        <v>4521.5200000000004</v>
      </c>
      <c r="K308" s="17">
        <v>43229.520567129628</v>
      </c>
      <c r="L308" s="7" t="s">
        <v>3544</v>
      </c>
      <c r="M308" s="35">
        <f t="shared" si="9"/>
        <v>0</v>
      </c>
      <c r="N308" s="12" t="str">
        <f t="shared" si="8"/>
        <v/>
      </c>
    </row>
    <row r="309" spans="1:14" hidden="1">
      <c r="A309" s="13">
        <v>10307</v>
      </c>
      <c r="B309" s="13">
        <v>11</v>
      </c>
      <c r="C309" s="13">
        <v>92694</v>
      </c>
      <c r="D309" s="13">
        <v>292</v>
      </c>
      <c r="E309" s="12" t="str">
        <f>VLOOKUP(tVentas8[[#This Row],[ProductID]],tProductos[#All],3,FALSE)</f>
        <v>Turkey - Oven Roast Breast</v>
      </c>
      <c r="F309" s="13">
        <v>24</v>
      </c>
      <c r="G309" s="32">
        <v>0</v>
      </c>
      <c r="H309" s="30">
        <f>VLOOKUP(tVentas8[[#This Row],[ProductID]],tProductos[#All],5,FALSE)</f>
        <v>345.36</v>
      </c>
      <c r="I309" s="31">
        <f>(tVentas8[[#This Row],[PrecioUnitario]])*(tVentas8[[#This Row],[Quantity]])</f>
        <v>8288.64</v>
      </c>
      <c r="J309" s="31">
        <f>tVentas8[[#This Row],[ TotalPrice_SinDescuento]]*(1-tVentas8[[#This Row],[Discount]]/100)</f>
        <v>8288.64</v>
      </c>
      <c r="K309" s="17">
        <v>43134.053506944445</v>
      </c>
      <c r="L309" s="7" t="s">
        <v>3545</v>
      </c>
      <c r="M309" s="35">
        <f t="shared" si="9"/>
        <v>0</v>
      </c>
      <c r="N309" s="12" t="str">
        <f t="shared" si="8"/>
        <v/>
      </c>
    </row>
    <row r="310" spans="1:14" hidden="1">
      <c r="A310" s="13">
        <v>10308</v>
      </c>
      <c r="B310" s="13">
        <v>13</v>
      </c>
      <c r="C310" s="13">
        <v>70070</v>
      </c>
      <c r="D310" s="13">
        <v>421</v>
      </c>
      <c r="E310" s="12" t="str">
        <f>VLOOKUP(tVentas8[[#This Row],[ProductID]],tProductos[#All],3,FALSE)</f>
        <v>Soup V8 Roasted Red Pepper</v>
      </c>
      <c r="F310" s="13">
        <v>18</v>
      </c>
      <c r="G310" s="32">
        <v>0</v>
      </c>
      <c r="H310" s="30">
        <f>VLOOKUP(tVentas8[[#This Row],[ProductID]],tProductos[#All],5,FALSE)</f>
        <v>388.09</v>
      </c>
      <c r="I310" s="31">
        <f>(tVentas8[[#This Row],[PrecioUnitario]])*(tVentas8[[#This Row],[Quantity]])</f>
        <v>6985.62</v>
      </c>
      <c r="J310" s="31">
        <f>tVentas8[[#This Row],[ TotalPrice_SinDescuento]]*(1-tVentas8[[#This Row],[Discount]]/100)</f>
        <v>6985.62</v>
      </c>
      <c r="K310" s="17">
        <v>43197.935624999998</v>
      </c>
      <c r="L310" s="7" t="s">
        <v>3546</v>
      </c>
      <c r="M310" s="35">
        <f t="shared" si="9"/>
        <v>0</v>
      </c>
      <c r="N310" s="12" t="str">
        <f t="shared" si="8"/>
        <v/>
      </c>
    </row>
    <row r="311" spans="1:14" hidden="1">
      <c r="A311" s="13">
        <v>10309</v>
      </c>
      <c r="B311" s="13">
        <v>1</v>
      </c>
      <c r="C311" s="13">
        <v>13131</v>
      </c>
      <c r="D311" s="13">
        <v>150</v>
      </c>
      <c r="E311" s="12" t="str">
        <f>VLOOKUP(tVentas8[[#This Row],[ProductID]],tProductos[#All],3,FALSE)</f>
        <v>Langers - Ruby Red Grapfruit</v>
      </c>
      <c r="F311" s="13">
        <v>4</v>
      </c>
      <c r="G311" s="32">
        <v>0</v>
      </c>
      <c r="H311" s="30">
        <f>VLOOKUP(tVentas8[[#This Row],[ProductID]],tProductos[#All],5,FALSE)</f>
        <v>406.55</v>
      </c>
      <c r="I311" s="31">
        <f>(tVentas8[[#This Row],[PrecioUnitario]])*(tVentas8[[#This Row],[Quantity]])</f>
        <v>1626.2</v>
      </c>
      <c r="J311" s="31">
        <f>tVentas8[[#This Row],[ TotalPrice_SinDescuento]]*(1-tVentas8[[#This Row],[Discount]]/100)</f>
        <v>1626.2</v>
      </c>
      <c r="K311" s="17">
        <v>43177.443564814814</v>
      </c>
      <c r="L311" s="7" t="s">
        <v>3547</v>
      </c>
      <c r="M311" s="35">
        <f t="shared" si="9"/>
        <v>0</v>
      </c>
      <c r="N311" s="12" t="str">
        <f t="shared" si="8"/>
        <v/>
      </c>
    </row>
    <row r="312" spans="1:14" hidden="1">
      <c r="A312" s="13">
        <v>10310</v>
      </c>
      <c r="B312" s="13">
        <v>6</v>
      </c>
      <c r="C312" s="13">
        <v>98300</v>
      </c>
      <c r="D312" s="13">
        <v>61</v>
      </c>
      <c r="E312" s="12" t="str">
        <f>VLOOKUP(tVentas8[[#This Row],[ProductID]],tProductos[#All],3,FALSE)</f>
        <v>Sardines</v>
      </c>
      <c r="F312" s="13">
        <v>25</v>
      </c>
      <c r="G312" s="32">
        <v>0</v>
      </c>
      <c r="H312" s="30">
        <f>VLOOKUP(tVentas8[[#This Row],[ProductID]],tProductos[#All],5,FALSE)</f>
        <v>62.54</v>
      </c>
      <c r="I312" s="31">
        <f>(tVentas8[[#This Row],[PrecioUnitario]])*(tVentas8[[#This Row],[Quantity]])</f>
        <v>1563.5</v>
      </c>
      <c r="J312" s="31">
        <f>tVentas8[[#This Row],[ TotalPrice_SinDescuento]]*(1-tVentas8[[#This Row],[Discount]]/100)</f>
        <v>1563.5</v>
      </c>
      <c r="K312" s="17">
        <v>43207.072025462963</v>
      </c>
      <c r="L312" s="7" t="s">
        <v>3548</v>
      </c>
      <c r="M312" s="35">
        <f t="shared" si="9"/>
        <v>0</v>
      </c>
      <c r="N312" s="12" t="str">
        <f t="shared" si="8"/>
        <v/>
      </c>
    </row>
    <row r="313" spans="1:14" hidden="1">
      <c r="A313" s="13">
        <v>10311</v>
      </c>
      <c r="B313" s="13">
        <v>8</v>
      </c>
      <c r="C313" s="13">
        <v>85337</v>
      </c>
      <c r="D313" s="13">
        <v>304</v>
      </c>
      <c r="E313" s="12" t="str">
        <f>VLOOKUP(tVentas8[[#This Row],[ProductID]],tProductos[#All],3,FALSE)</f>
        <v>Banana Turning</v>
      </c>
      <c r="F313" s="13">
        <v>22</v>
      </c>
      <c r="G313" s="32">
        <v>0</v>
      </c>
      <c r="H313" s="30">
        <f>VLOOKUP(tVentas8[[#This Row],[ProductID]],tProductos[#All],5,FALSE)</f>
        <v>721.98</v>
      </c>
      <c r="I313" s="31">
        <f>(tVentas8[[#This Row],[PrecioUnitario]])*(tVentas8[[#This Row],[Quantity]])</f>
        <v>15883.560000000001</v>
      </c>
      <c r="J313" s="31">
        <f>tVentas8[[#This Row],[ TotalPrice_SinDescuento]]*(1-tVentas8[[#This Row],[Discount]]/100)</f>
        <v>15883.560000000001</v>
      </c>
      <c r="K313" s="17">
        <v>43115.970902777779</v>
      </c>
      <c r="L313" s="7" t="s">
        <v>3549</v>
      </c>
      <c r="M313" s="35">
        <f t="shared" si="9"/>
        <v>0</v>
      </c>
      <c r="N313" s="12" t="str">
        <f t="shared" si="8"/>
        <v/>
      </c>
    </row>
    <row r="314" spans="1:14" hidden="1">
      <c r="A314" s="13">
        <v>10312</v>
      </c>
      <c r="B314" s="13">
        <v>6</v>
      </c>
      <c r="C314" s="13">
        <v>83503</v>
      </c>
      <c r="D314" s="13">
        <v>353</v>
      </c>
      <c r="E314" s="12" t="str">
        <f>VLOOKUP(tVentas8[[#This Row],[ProductID]],tProductos[#All],3,FALSE)</f>
        <v>Milk Powder</v>
      </c>
      <c r="F314" s="13">
        <v>22</v>
      </c>
      <c r="G314" s="32">
        <v>0</v>
      </c>
      <c r="H314" s="30">
        <f>VLOOKUP(tVentas8[[#This Row],[ProductID]],tProductos[#All],5,FALSE)</f>
        <v>181.19</v>
      </c>
      <c r="I314" s="31">
        <f>(tVentas8[[#This Row],[PrecioUnitario]])*(tVentas8[[#This Row],[Quantity]])</f>
        <v>3986.18</v>
      </c>
      <c r="J314" s="31">
        <f>tVentas8[[#This Row],[ TotalPrice_SinDescuento]]*(1-tVentas8[[#This Row],[Discount]]/100)</f>
        <v>3986.18</v>
      </c>
      <c r="K314" s="17">
        <v>43174.347986111112</v>
      </c>
      <c r="L314" s="7" t="s">
        <v>3550</v>
      </c>
      <c r="M314" s="35">
        <f t="shared" si="9"/>
        <v>0</v>
      </c>
      <c r="N314" s="12" t="str">
        <f t="shared" si="8"/>
        <v/>
      </c>
    </row>
    <row r="315" spans="1:14">
      <c r="A315" s="13">
        <v>10313</v>
      </c>
      <c r="B315" s="13">
        <v>22</v>
      </c>
      <c r="C315" s="13">
        <v>90491</v>
      </c>
      <c r="D315" s="13">
        <v>178</v>
      </c>
      <c r="E315" s="12" t="str">
        <f>VLOOKUP(tVentas8[[#This Row],[ProductID]],tProductos[#All],3,FALSE)</f>
        <v>Pernod</v>
      </c>
      <c r="F315" s="13">
        <v>23</v>
      </c>
      <c r="G315" s="32">
        <v>2</v>
      </c>
      <c r="H315" s="30">
        <f>VLOOKUP(tVentas8[[#This Row],[ProductID]],tProductos[#All],5,FALSE)</f>
        <v>523.62</v>
      </c>
      <c r="I315" s="31">
        <f>(tVentas8[[#This Row],[PrecioUnitario]])*(tVentas8[[#This Row],[Quantity]])</f>
        <v>12043.26</v>
      </c>
      <c r="J315" s="31">
        <f>tVentas8[[#This Row],[ TotalPrice_SinDescuento]]*(1-tVentas8[[#This Row],[Discount]]/100)</f>
        <v>11802.3948</v>
      </c>
      <c r="K315" s="17">
        <v>43171.721273148149</v>
      </c>
      <c r="L315" s="7" t="s">
        <v>3551</v>
      </c>
      <c r="M315" s="35">
        <f t="shared" si="9"/>
        <v>0</v>
      </c>
      <c r="N315" s="12" t="str">
        <f t="shared" si="8"/>
        <v/>
      </c>
    </row>
    <row r="316" spans="1:14" hidden="1">
      <c r="A316" s="13">
        <v>10314</v>
      </c>
      <c r="B316" s="13">
        <v>23</v>
      </c>
      <c r="C316" s="13">
        <v>96721</v>
      </c>
      <c r="D316" s="13">
        <v>211</v>
      </c>
      <c r="E316" s="12" t="str">
        <f>VLOOKUP(tVentas8[[#This Row],[ProductID]],tProductos[#All],3,FALSE)</f>
        <v>Wine - Prosecco Valdobiaddene</v>
      </c>
      <c r="F316" s="13">
        <v>25</v>
      </c>
      <c r="G316" s="32">
        <v>0</v>
      </c>
      <c r="H316" s="30">
        <f>VLOOKUP(tVentas8[[#This Row],[ProductID]],tProductos[#All],5,FALSE)</f>
        <v>20.58</v>
      </c>
      <c r="I316" s="31">
        <f>(tVentas8[[#This Row],[PrecioUnitario]])*(tVentas8[[#This Row],[Quantity]])</f>
        <v>514.5</v>
      </c>
      <c r="J316" s="31">
        <f>tVentas8[[#This Row],[ TotalPrice_SinDescuento]]*(1-tVentas8[[#This Row],[Discount]]/100)</f>
        <v>514.5</v>
      </c>
      <c r="K316" s="17">
        <v>43219.928287037037</v>
      </c>
      <c r="L316" s="7" t="s">
        <v>3552</v>
      </c>
      <c r="M316" s="35">
        <f t="shared" si="9"/>
        <v>0</v>
      </c>
      <c r="N316" s="12" t="str">
        <f t="shared" si="8"/>
        <v/>
      </c>
    </row>
    <row r="317" spans="1:14" hidden="1">
      <c r="A317" s="13">
        <v>10315</v>
      </c>
      <c r="B317" s="13">
        <v>9</v>
      </c>
      <c r="C317" s="13">
        <v>91127</v>
      </c>
      <c r="D317" s="13">
        <v>110</v>
      </c>
      <c r="E317" s="12" t="str">
        <f>VLOOKUP(tVentas8[[#This Row],[ProductID]],tProductos[#All],3,FALSE)</f>
        <v>Black Currants</v>
      </c>
      <c r="F317" s="13">
        <v>24</v>
      </c>
      <c r="G317" s="32">
        <v>0</v>
      </c>
      <c r="H317" s="30">
        <f>VLOOKUP(tVentas8[[#This Row],[ProductID]],tProductos[#All],5,FALSE)</f>
        <v>409.41</v>
      </c>
      <c r="I317" s="31">
        <f>(tVentas8[[#This Row],[PrecioUnitario]])*(tVentas8[[#This Row],[Quantity]])</f>
        <v>9825.84</v>
      </c>
      <c r="J317" s="31">
        <f>tVentas8[[#This Row],[ TotalPrice_SinDescuento]]*(1-tVentas8[[#This Row],[Discount]]/100)</f>
        <v>9825.84</v>
      </c>
      <c r="K317" s="17">
        <v>43217.565983796296</v>
      </c>
      <c r="L317" s="7" t="s">
        <v>3553</v>
      </c>
      <c r="M317" s="35">
        <f t="shared" si="9"/>
        <v>0</v>
      </c>
      <c r="N317" s="12" t="str">
        <f t="shared" si="8"/>
        <v/>
      </c>
    </row>
    <row r="318" spans="1:14" hidden="1">
      <c r="A318" s="13">
        <v>10316</v>
      </c>
      <c r="B318" s="13">
        <v>19</v>
      </c>
      <c r="C318" s="13">
        <v>12026</v>
      </c>
      <c r="D318" s="13">
        <v>268</v>
      </c>
      <c r="E318" s="12" t="str">
        <f>VLOOKUP(tVentas8[[#This Row],[ProductID]],tProductos[#All],3,FALSE)</f>
        <v>Vanilla Beans</v>
      </c>
      <c r="F318" s="13">
        <v>4</v>
      </c>
      <c r="G318" s="32">
        <v>0</v>
      </c>
      <c r="H318" s="30">
        <f>VLOOKUP(tVentas8[[#This Row],[ProductID]],tProductos[#All],5,FALSE)</f>
        <v>978.43</v>
      </c>
      <c r="I318" s="31">
        <f>(tVentas8[[#This Row],[PrecioUnitario]])*(tVentas8[[#This Row],[Quantity]])</f>
        <v>3913.72</v>
      </c>
      <c r="J318" s="31">
        <f>tVentas8[[#This Row],[ TotalPrice_SinDescuento]]*(1-tVentas8[[#This Row],[Discount]]/100)</f>
        <v>3913.72</v>
      </c>
      <c r="K318" s="17">
        <v>43113.157210648147</v>
      </c>
      <c r="L318" s="7" t="s">
        <v>3554</v>
      </c>
      <c r="M318" s="35">
        <f t="shared" si="9"/>
        <v>0</v>
      </c>
      <c r="N318" s="12" t="str">
        <f t="shared" si="8"/>
        <v/>
      </c>
    </row>
    <row r="319" spans="1:14" hidden="1">
      <c r="A319" s="13">
        <v>10317</v>
      </c>
      <c r="B319" s="13">
        <v>3</v>
      </c>
      <c r="C319" s="13">
        <v>80879</v>
      </c>
      <c r="D319" s="13">
        <v>409</v>
      </c>
      <c r="E319" s="12" t="str">
        <f>VLOOKUP(tVentas8[[#This Row],[ProductID]],tProductos[#All],3,FALSE)</f>
        <v>Skirt - 29 Foot</v>
      </c>
      <c r="F319" s="13">
        <v>21</v>
      </c>
      <c r="G319" s="32">
        <v>0</v>
      </c>
      <c r="H319" s="30">
        <f>VLOOKUP(tVentas8[[#This Row],[ProductID]],tProductos[#All],5,FALSE)</f>
        <v>23.52</v>
      </c>
      <c r="I319" s="31">
        <f>(tVentas8[[#This Row],[PrecioUnitario]])*(tVentas8[[#This Row],[Quantity]])</f>
        <v>493.92</v>
      </c>
      <c r="J319" s="31">
        <f>tVentas8[[#This Row],[ TotalPrice_SinDescuento]]*(1-tVentas8[[#This Row],[Discount]]/100)</f>
        <v>493.92</v>
      </c>
      <c r="K319" s="17">
        <v>43213.546273148146</v>
      </c>
      <c r="L319" s="7" t="s">
        <v>3555</v>
      </c>
      <c r="M319" s="35">
        <f t="shared" si="9"/>
        <v>0</v>
      </c>
      <c r="N319" s="12" t="str">
        <f t="shared" si="8"/>
        <v/>
      </c>
    </row>
    <row r="320" spans="1:14" hidden="1">
      <c r="A320" s="13">
        <v>10318</v>
      </c>
      <c r="B320" s="13">
        <v>1</v>
      </c>
      <c r="C320" s="13">
        <v>76235</v>
      </c>
      <c r="D320" s="13">
        <v>419</v>
      </c>
      <c r="E320" s="12" t="str">
        <f>VLOOKUP(tVentas8[[#This Row],[ProductID]],tProductos[#All],3,FALSE)</f>
        <v>Pork - Belly Fresh</v>
      </c>
      <c r="F320" s="13">
        <v>20</v>
      </c>
      <c r="G320" s="32">
        <v>0</v>
      </c>
      <c r="H320" s="30">
        <f>VLOOKUP(tVentas8[[#This Row],[ProductID]],tProductos[#All],5,FALSE)</f>
        <v>861.33</v>
      </c>
      <c r="I320" s="31">
        <f>(tVentas8[[#This Row],[PrecioUnitario]])*(tVentas8[[#This Row],[Quantity]])</f>
        <v>17226.600000000002</v>
      </c>
      <c r="J320" s="31">
        <f>tVentas8[[#This Row],[ TotalPrice_SinDescuento]]*(1-tVentas8[[#This Row],[Discount]]/100)</f>
        <v>17226.600000000002</v>
      </c>
      <c r="K320" s="17">
        <v>43126.041956018518</v>
      </c>
      <c r="L320" s="7" t="s">
        <v>3556</v>
      </c>
      <c r="M320" s="35">
        <f t="shared" si="9"/>
        <v>0</v>
      </c>
      <c r="N320" s="12" t="str">
        <f t="shared" si="8"/>
        <v/>
      </c>
    </row>
    <row r="321" spans="1:14" hidden="1">
      <c r="A321" s="13">
        <v>10319</v>
      </c>
      <c r="B321" s="13">
        <v>12</v>
      </c>
      <c r="C321" s="13">
        <v>52516</v>
      </c>
      <c r="D321" s="13">
        <v>23</v>
      </c>
      <c r="E321" s="12" t="str">
        <f>VLOOKUP(tVentas8[[#This Row],[ProductID]],tProductos[#All],3,FALSE)</f>
        <v>Crab - Imitation Flakes</v>
      </c>
      <c r="F321" s="13">
        <v>14</v>
      </c>
      <c r="G321" s="32">
        <v>0</v>
      </c>
      <c r="H321" s="30">
        <f>VLOOKUP(tVentas8[[#This Row],[ProductID]],tProductos[#All],5,FALSE)</f>
        <v>790.18</v>
      </c>
      <c r="I321" s="31">
        <f>(tVentas8[[#This Row],[PrecioUnitario]])*(tVentas8[[#This Row],[Quantity]])</f>
        <v>11062.519999999999</v>
      </c>
      <c r="J321" s="31">
        <f>tVentas8[[#This Row],[ TotalPrice_SinDescuento]]*(1-tVentas8[[#This Row],[Discount]]/100)</f>
        <v>11062.519999999999</v>
      </c>
      <c r="K321" s="17">
        <v>43204.053668981483</v>
      </c>
      <c r="L321" s="7" t="s">
        <v>3557</v>
      </c>
      <c r="M321" s="35">
        <f t="shared" si="9"/>
        <v>0</v>
      </c>
      <c r="N321" s="12" t="str">
        <f t="shared" si="8"/>
        <v/>
      </c>
    </row>
    <row r="322" spans="1:14" hidden="1">
      <c r="A322" s="13">
        <v>10320</v>
      </c>
      <c r="B322" s="13">
        <v>16</v>
      </c>
      <c r="C322" s="13">
        <v>26534</v>
      </c>
      <c r="D322" s="13">
        <v>292</v>
      </c>
      <c r="E322" s="12" t="str">
        <f>VLOOKUP(tVentas8[[#This Row],[ProductID]],tProductos[#All],3,FALSE)</f>
        <v>Turkey - Oven Roast Breast</v>
      </c>
      <c r="F322" s="13">
        <v>7</v>
      </c>
      <c r="G322" s="32">
        <v>0</v>
      </c>
      <c r="H322" s="30">
        <f>VLOOKUP(tVentas8[[#This Row],[ProductID]],tProductos[#All],5,FALSE)</f>
        <v>345.36</v>
      </c>
      <c r="I322" s="31">
        <f>(tVentas8[[#This Row],[PrecioUnitario]])*(tVentas8[[#This Row],[Quantity]])</f>
        <v>2417.52</v>
      </c>
      <c r="J322" s="31">
        <f>tVentas8[[#This Row],[ TotalPrice_SinDescuento]]*(1-tVentas8[[#This Row],[Discount]]/100)</f>
        <v>2417.52</v>
      </c>
      <c r="K322" s="17">
        <v>43121.564502314817</v>
      </c>
      <c r="L322" s="7" t="s">
        <v>3558</v>
      </c>
      <c r="M322" s="35">
        <f t="shared" si="9"/>
        <v>0</v>
      </c>
      <c r="N322" s="12" t="str">
        <f t="shared" ref="N322:N385" si="10">IF($M322&gt;0.4,"ELIMINAR","")</f>
        <v/>
      </c>
    </row>
    <row r="323" spans="1:14" hidden="1">
      <c r="A323" s="13">
        <v>10321</v>
      </c>
      <c r="B323" s="13">
        <v>2</v>
      </c>
      <c r="C323" s="13">
        <v>11040</v>
      </c>
      <c r="D323" s="13">
        <v>78</v>
      </c>
      <c r="E323" s="12" t="str">
        <f>VLOOKUP(tVentas8[[#This Row],[ProductID]],tProductos[#All],3,FALSE)</f>
        <v>Wine - Magnotta - Belpaese</v>
      </c>
      <c r="F323" s="13">
        <v>3</v>
      </c>
      <c r="G323" s="32">
        <v>0</v>
      </c>
      <c r="H323" s="30">
        <f>VLOOKUP(tVentas8[[#This Row],[ProductID]],tProductos[#All],5,FALSE)</f>
        <v>304.202</v>
      </c>
      <c r="I323" s="31">
        <f>(tVentas8[[#This Row],[PrecioUnitario]])*(tVentas8[[#This Row],[Quantity]])</f>
        <v>912.60599999999999</v>
      </c>
      <c r="J323" s="31">
        <f>tVentas8[[#This Row],[ TotalPrice_SinDescuento]]*(1-tVentas8[[#This Row],[Discount]]/100)</f>
        <v>912.60599999999999</v>
      </c>
      <c r="K323" s="17">
        <v>43108.500532407408</v>
      </c>
      <c r="L323" s="7" t="s">
        <v>3559</v>
      </c>
      <c r="M323" s="35">
        <f t="shared" si="9"/>
        <v>0</v>
      </c>
      <c r="N323" s="12" t="str">
        <f t="shared" si="10"/>
        <v/>
      </c>
    </row>
    <row r="324" spans="1:14" hidden="1">
      <c r="A324" s="13">
        <v>10322</v>
      </c>
      <c r="B324" s="13">
        <v>23</v>
      </c>
      <c r="C324" s="13">
        <v>86205</v>
      </c>
      <c r="D324" s="13">
        <v>93</v>
      </c>
      <c r="E324" s="12" t="str">
        <f>VLOOKUP(tVentas8[[#This Row],[ProductID]],tProductos[#All],3,FALSE)</f>
        <v>Bandage - Fexible 1x3</v>
      </c>
      <c r="F324" s="13">
        <v>22</v>
      </c>
      <c r="G324" s="32">
        <v>0</v>
      </c>
      <c r="H324" s="30">
        <f>VLOOKUP(tVentas8[[#This Row],[ProductID]],tProductos[#All],5,FALSE)</f>
        <v>8.11</v>
      </c>
      <c r="I324" s="31">
        <f>(tVentas8[[#This Row],[PrecioUnitario]])*(tVentas8[[#This Row],[Quantity]])</f>
        <v>178.42</v>
      </c>
      <c r="J324" s="31">
        <f>tVentas8[[#This Row],[ TotalPrice_SinDescuento]]*(1-tVentas8[[#This Row],[Discount]]/100)</f>
        <v>178.42</v>
      </c>
      <c r="K324" s="17">
        <v>43183.752280092594</v>
      </c>
      <c r="L324" s="7" t="s">
        <v>3560</v>
      </c>
      <c r="M324" s="35">
        <f t="shared" ref="M324:M387" si="11">COUNTBLANK(A324:L324) /COUNTA(A324:L324)</f>
        <v>0</v>
      </c>
      <c r="N324" s="12" t="str">
        <f t="shared" si="10"/>
        <v/>
      </c>
    </row>
    <row r="325" spans="1:14" hidden="1">
      <c r="A325" s="13">
        <v>10323</v>
      </c>
      <c r="B325" s="13">
        <v>14</v>
      </c>
      <c r="C325" s="13">
        <v>6961</v>
      </c>
      <c r="D325" s="13">
        <v>120</v>
      </c>
      <c r="E325" s="12" t="str">
        <f>VLOOKUP(tVentas8[[#This Row],[ProductID]],tProductos[#All],3,FALSE)</f>
        <v>Water - Spring Water 500ml</v>
      </c>
      <c r="F325" s="13">
        <v>2</v>
      </c>
      <c r="G325" s="32">
        <v>0</v>
      </c>
      <c r="H325" s="30">
        <f>VLOOKUP(tVentas8[[#This Row],[ProductID]],tProductos[#All],5,FALSE)</f>
        <v>27.31</v>
      </c>
      <c r="I325" s="31">
        <f>(tVentas8[[#This Row],[PrecioUnitario]])*(tVentas8[[#This Row],[Quantity]])</f>
        <v>54.62</v>
      </c>
      <c r="J325" s="31">
        <f>tVentas8[[#This Row],[ TotalPrice_SinDescuento]]*(1-tVentas8[[#This Row],[Discount]]/100)</f>
        <v>54.62</v>
      </c>
      <c r="K325" s="17">
        <v>43227.893935185188</v>
      </c>
      <c r="L325" s="7" t="s">
        <v>3561</v>
      </c>
      <c r="M325" s="35">
        <f t="shared" si="11"/>
        <v>0</v>
      </c>
      <c r="N325" s="12" t="str">
        <f t="shared" si="10"/>
        <v/>
      </c>
    </row>
    <row r="326" spans="1:14" hidden="1">
      <c r="A326" s="13">
        <v>10324</v>
      </c>
      <c r="B326" s="13">
        <v>20</v>
      </c>
      <c r="C326" s="13">
        <v>79663</v>
      </c>
      <c r="D326" s="13">
        <v>335</v>
      </c>
      <c r="E326" s="12" t="str">
        <f>VLOOKUP(tVentas8[[#This Row],[ProductID]],tProductos[#All],3,FALSE)</f>
        <v>Oil - Shortening,liqud, Fry</v>
      </c>
      <c r="F326" s="13">
        <v>21</v>
      </c>
      <c r="G326" s="32">
        <v>0</v>
      </c>
      <c r="H326" s="30">
        <f>VLOOKUP(tVentas8[[#This Row],[ProductID]],tProductos[#All],5,FALSE)</f>
        <v>184.23</v>
      </c>
      <c r="I326" s="31">
        <f>(tVentas8[[#This Row],[PrecioUnitario]])*(tVentas8[[#This Row],[Quantity]])</f>
        <v>3868.83</v>
      </c>
      <c r="J326" s="31">
        <f>tVentas8[[#This Row],[ TotalPrice_SinDescuento]]*(1-tVentas8[[#This Row],[Discount]]/100)</f>
        <v>3868.83</v>
      </c>
      <c r="K326" s="17">
        <v>43129.685879629629</v>
      </c>
      <c r="L326" s="7" t="s">
        <v>3562</v>
      </c>
      <c r="M326" s="35">
        <f t="shared" si="11"/>
        <v>0</v>
      </c>
      <c r="N326" s="12" t="str">
        <f t="shared" si="10"/>
        <v/>
      </c>
    </row>
    <row r="327" spans="1:14" hidden="1">
      <c r="A327" s="13">
        <v>10325</v>
      </c>
      <c r="B327" s="13">
        <v>12</v>
      </c>
      <c r="C327" s="13">
        <v>94965</v>
      </c>
      <c r="D327" s="13">
        <v>75</v>
      </c>
      <c r="E327" s="12" t="str">
        <f>VLOOKUP(tVentas8[[#This Row],[ProductID]],tProductos[#All],3,FALSE)</f>
        <v>Chef Hat 20cm</v>
      </c>
      <c r="F327" s="13">
        <v>25</v>
      </c>
      <c r="G327" s="32">
        <v>0</v>
      </c>
      <c r="H327" s="30">
        <f>VLOOKUP(tVentas8[[#This Row],[ProductID]],tProductos[#All],5,FALSE)</f>
        <v>418</v>
      </c>
      <c r="I327" s="31">
        <f>(tVentas8[[#This Row],[PrecioUnitario]])*(tVentas8[[#This Row],[Quantity]])</f>
        <v>10450</v>
      </c>
      <c r="J327" s="31">
        <f>tVentas8[[#This Row],[ TotalPrice_SinDescuento]]*(1-tVentas8[[#This Row],[Discount]]/100)</f>
        <v>10450</v>
      </c>
      <c r="K327" s="17">
        <v>43219.283495370371</v>
      </c>
      <c r="L327" s="7" t="s">
        <v>3563</v>
      </c>
      <c r="M327" s="35">
        <f t="shared" si="11"/>
        <v>0</v>
      </c>
      <c r="N327" s="12" t="str">
        <f t="shared" si="10"/>
        <v/>
      </c>
    </row>
    <row r="328" spans="1:14" hidden="1">
      <c r="A328" s="13">
        <v>10326</v>
      </c>
      <c r="B328" s="13">
        <v>17</v>
      </c>
      <c r="C328" s="13">
        <v>77025</v>
      </c>
      <c r="D328" s="13">
        <v>183</v>
      </c>
      <c r="E328" s="12" t="str">
        <f>VLOOKUP(tVentas8[[#This Row],[ProductID]],tProductos[#All],3,FALSE)</f>
        <v>Spice - Peppercorn Melange</v>
      </c>
      <c r="F328" s="13">
        <v>20</v>
      </c>
      <c r="G328" s="32">
        <v>0</v>
      </c>
      <c r="H328" s="30">
        <f>VLOOKUP(tVentas8[[#This Row],[ProductID]],tProductos[#All],5,FALSE)</f>
        <v>62.15</v>
      </c>
      <c r="I328" s="31">
        <f>(tVentas8[[#This Row],[PrecioUnitario]])*(tVentas8[[#This Row],[Quantity]])</f>
        <v>1243</v>
      </c>
      <c r="J328" s="31">
        <f>tVentas8[[#This Row],[ TotalPrice_SinDescuento]]*(1-tVentas8[[#This Row],[Discount]]/100)</f>
        <v>1243</v>
      </c>
      <c r="K328" s="17">
        <v>43106.701805555553</v>
      </c>
      <c r="L328" s="7" t="s">
        <v>3564</v>
      </c>
      <c r="M328" s="35">
        <f t="shared" si="11"/>
        <v>0</v>
      </c>
      <c r="N328" s="12" t="str">
        <f t="shared" si="10"/>
        <v/>
      </c>
    </row>
    <row r="329" spans="1:14">
      <c r="A329" s="13">
        <v>10327</v>
      </c>
      <c r="B329" s="13">
        <v>1</v>
      </c>
      <c r="C329" s="13">
        <v>8274</v>
      </c>
      <c r="D329" s="13">
        <v>66</v>
      </c>
      <c r="E329" s="12" t="str">
        <f>VLOOKUP(tVentas8[[#This Row],[ProductID]],tProductos[#All],3,FALSE)</f>
        <v>Pie Filling - Cherry</v>
      </c>
      <c r="F329" s="13">
        <v>3</v>
      </c>
      <c r="G329" s="32">
        <v>2</v>
      </c>
      <c r="H329" s="30">
        <f>VLOOKUP(tVentas8[[#This Row],[ProductID]],tProductos[#All],5,FALSE)</f>
        <v>98.82</v>
      </c>
      <c r="I329" s="31">
        <f>(tVentas8[[#This Row],[PrecioUnitario]])*(tVentas8[[#This Row],[Quantity]])</f>
        <v>296.45999999999998</v>
      </c>
      <c r="J329" s="31">
        <f>tVentas8[[#This Row],[ TotalPrice_SinDescuento]]*(1-tVentas8[[#This Row],[Discount]]/100)</f>
        <v>290.5308</v>
      </c>
      <c r="K329" s="17">
        <v>43197.396504629629</v>
      </c>
      <c r="L329" s="7" t="s">
        <v>3565</v>
      </c>
      <c r="M329" s="35">
        <f t="shared" si="11"/>
        <v>0</v>
      </c>
      <c r="N329" s="12" t="str">
        <f t="shared" si="10"/>
        <v/>
      </c>
    </row>
    <row r="330" spans="1:14" hidden="1">
      <c r="A330" s="13">
        <v>10328</v>
      </c>
      <c r="B330" s="13">
        <v>3</v>
      </c>
      <c r="C330" s="13">
        <v>56925</v>
      </c>
      <c r="D330" s="13">
        <v>340</v>
      </c>
      <c r="E330" s="12" t="str">
        <f>VLOOKUP(tVentas8[[#This Row],[ProductID]],tProductos[#All],3,FALSE)</f>
        <v>Veal - Sweetbread</v>
      </c>
      <c r="F330" s="13">
        <v>15</v>
      </c>
      <c r="G330" s="32">
        <v>0</v>
      </c>
      <c r="H330" s="30">
        <f>VLOOKUP(tVentas8[[#This Row],[ProductID]],tProductos[#All],5,FALSE)</f>
        <v>282.33999999999997</v>
      </c>
      <c r="I330" s="31">
        <f>(tVentas8[[#This Row],[PrecioUnitario]])*(tVentas8[[#This Row],[Quantity]])</f>
        <v>4235.0999999999995</v>
      </c>
      <c r="J330" s="31">
        <f>tVentas8[[#This Row],[ TotalPrice_SinDescuento]]*(1-tVentas8[[#This Row],[Discount]]/100)</f>
        <v>4235.0999999999995</v>
      </c>
      <c r="K330" s="17">
        <v>43192.083495370367</v>
      </c>
      <c r="L330" s="7" t="s">
        <v>3566</v>
      </c>
      <c r="M330" s="35">
        <f t="shared" si="11"/>
        <v>0</v>
      </c>
      <c r="N330" s="12" t="str">
        <f t="shared" si="10"/>
        <v/>
      </c>
    </row>
    <row r="331" spans="1:14" hidden="1">
      <c r="A331" s="13">
        <v>10329</v>
      </c>
      <c r="B331" s="13">
        <v>10</v>
      </c>
      <c r="C331" s="13">
        <v>95181</v>
      </c>
      <c r="D331" s="13">
        <v>137</v>
      </c>
      <c r="E331" s="12" t="str">
        <f>VLOOKUP(tVentas8[[#This Row],[ProductID]],tProductos[#All],3,FALSE)</f>
        <v>Wine - White, Schroder And Schyl</v>
      </c>
      <c r="F331" s="13">
        <v>25</v>
      </c>
      <c r="G331" s="32">
        <v>0</v>
      </c>
      <c r="H331" s="30">
        <f>VLOOKUP(tVentas8[[#This Row],[ProductID]],tProductos[#All],5,FALSE)</f>
        <v>840.56</v>
      </c>
      <c r="I331" s="31">
        <f>(tVentas8[[#This Row],[PrecioUnitario]])*(tVentas8[[#This Row],[Quantity]])</f>
        <v>21014</v>
      </c>
      <c r="J331" s="31">
        <f>tVentas8[[#This Row],[ TotalPrice_SinDescuento]]*(1-tVentas8[[#This Row],[Discount]]/100)</f>
        <v>21014</v>
      </c>
      <c r="K331" s="17">
        <v>43112.165324074071</v>
      </c>
      <c r="L331" s="7" t="s">
        <v>3567</v>
      </c>
      <c r="M331" s="35">
        <f t="shared" si="11"/>
        <v>0</v>
      </c>
      <c r="N331" s="12" t="str">
        <f t="shared" si="10"/>
        <v/>
      </c>
    </row>
    <row r="332" spans="1:14">
      <c r="A332" s="13">
        <v>10330</v>
      </c>
      <c r="B332" s="13">
        <v>18</v>
      </c>
      <c r="C332" s="13">
        <v>39757</v>
      </c>
      <c r="D332" s="13">
        <v>387</v>
      </c>
      <c r="E332" s="12" t="str">
        <f>VLOOKUP(tVentas8[[#This Row],[ProductID]],tProductos[#All],3,FALSE)</f>
        <v>Fondant - Icing</v>
      </c>
      <c r="F332" s="13">
        <v>11</v>
      </c>
      <c r="G332" s="32">
        <v>2</v>
      </c>
      <c r="H332" s="30">
        <f>VLOOKUP(tVentas8[[#This Row],[ProductID]],tProductos[#All],5,FALSE)</f>
        <v>416.38</v>
      </c>
      <c r="I332" s="31">
        <f>(tVentas8[[#This Row],[PrecioUnitario]])*(tVentas8[[#This Row],[Quantity]])</f>
        <v>4580.18</v>
      </c>
      <c r="J332" s="31">
        <f>tVentas8[[#This Row],[ TotalPrice_SinDescuento]]*(1-tVentas8[[#This Row],[Discount]]/100)</f>
        <v>4488.5763999999999</v>
      </c>
      <c r="K332" s="17">
        <v>43167.339108796295</v>
      </c>
      <c r="L332" s="7" t="s">
        <v>3568</v>
      </c>
      <c r="M332" s="35">
        <f t="shared" si="11"/>
        <v>0</v>
      </c>
      <c r="N332" s="12" t="str">
        <f t="shared" si="10"/>
        <v/>
      </c>
    </row>
    <row r="333" spans="1:14" hidden="1">
      <c r="A333" s="13">
        <v>10331</v>
      </c>
      <c r="B333" s="13">
        <v>19</v>
      </c>
      <c r="C333" s="13">
        <v>80040</v>
      </c>
      <c r="D333" s="13">
        <v>133</v>
      </c>
      <c r="E333" s="12" t="str">
        <f>VLOOKUP(tVentas8[[#This Row],[ProductID]],tProductos[#All],3,FALSE)</f>
        <v>Beef - Top Sirloin - Aaa</v>
      </c>
      <c r="F333" s="13">
        <v>21</v>
      </c>
      <c r="G333" s="32">
        <v>0</v>
      </c>
      <c r="H333" s="30">
        <f>VLOOKUP(tVentas8[[#This Row],[ProductID]],tProductos[#All],5,FALSE)</f>
        <v>29.32</v>
      </c>
      <c r="I333" s="31">
        <f>(tVentas8[[#This Row],[PrecioUnitario]])*(tVentas8[[#This Row],[Quantity]])</f>
        <v>615.72</v>
      </c>
      <c r="J333" s="31">
        <f>tVentas8[[#This Row],[ TotalPrice_SinDescuento]]*(1-tVentas8[[#This Row],[Discount]]/100)</f>
        <v>615.72</v>
      </c>
      <c r="K333" s="17">
        <v>43149.925613425927</v>
      </c>
      <c r="L333" s="7" t="s">
        <v>3569</v>
      </c>
      <c r="M333" s="35">
        <f t="shared" si="11"/>
        <v>0</v>
      </c>
      <c r="N333" s="12" t="str">
        <f t="shared" si="10"/>
        <v/>
      </c>
    </row>
    <row r="334" spans="1:14" hidden="1">
      <c r="A334" s="13">
        <v>10332</v>
      </c>
      <c r="B334" s="13">
        <v>23</v>
      </c>
      <c r="C334" s="13">
        <v>86593</v>
      </c>
      <c r="D334" s="13">
        <v>99</v>
      </c>
      <c r="E334" s="12" t="str">
        <f>VLOOKUP(tVentas8[[#This Row],[ProductID]],tProductos[#All],3,FALSE)</f>
        <v>Mustard - Seed</v>
      </c>
      <c r="F334" s="13">
        <v>22</v>
      </c>
      <c r="G334" s="32">
        <v>0</v>
      </c>
      <c r="H334" s="30">
        <f>VLOOKUP(tVentas8[[#This Row],[ProductID]],tProductos[#All],5,FALSE)</f>
        <v>274.87</v>
      </c>
      <c r="I334" s="31">
        <f>(tVentas8[[#This Row],[PrecioUnitario]])*(tVentas8[[#This Row],[Quantity]])</f>
        <v>6047.14</v>
      </c>
      <c r="J334" s="31">
        <f>tVentas8[[#This Row],[ TotalPrice_SinDescuento]]*(1-tVentas8[[#This Row],[Discount]]/100)</f>
        <v>6047.14</v>
      </c>
      <c r="K334" s="17">
        <v>43168.183888888889</v>
      </c>
      <c r="L334" s="7" t="s">
        <v>3570</v>
      </c>
      <c r="M334" s="35">
        <f t="shared" si="11"/>
        <v>0</v>
      </c>
      <c r="N334" s="12" t="str">
        <f t="shared" si="10"/>
        <v/>
      </c>
    </row>
    <row r="335" spans="1:14" hidden="1">
      <c r="A335" s="13">
        <v>10333</v>
      </c>
      <c r="B335" s="13">
        <v>13</v>
      </c>
      <c r="C335" s="13">
        <v>87689</v>
      </c>
      <c r="D335" s="13">
        <v>186</v>
      </c>
      <c r="E335" s="12" t="str">
        <f>VLOOKUP(tVentas8[[#This Row],[ProductID]],tProductos[#All],3,FALSE)</f>
        <v>Muffin Mix - Blueberry</v>
      </c>
      <c r="F335" s="13">
        <v>23</v>
      </c>
      <c r="G335" s="32">
        <v>1</v>
      </c>
      <c r="H335" s="30">
        <f>VLOOKUP(tVentas8[[#This Row],[ProductID]],tProductos[#All],5,FALSE)</f>
        <v>820.83</v>
      </c>
      <c r="I335" s="31">
        <f>(tVentas8[[#This Row],[PrecioUnitario]])*(tVentas8[[#This Row],[Quantity]])</f>
        <v>18879.09</v>
      </c>
      <c r="J335" s="31">
        <f>tVentas8[[#This Row],[ TotalPrice_SinDescuento]]*(1-tVentas8[[#This Row],[Discount]]/100)</f>
        <v>18690.2991</v>
      </c>
      <c r="K335" s="17">
        <v>43150.615011574075</v>
      </c>
      <c r="L335" s="7" t="s">
        <v>3571</v>
      </c>
      <c r="M335" s="35">
        <f t="shared" si="11"/>
        <v>0</v>
      </c>
      <c r="N335" s="12" t="str">
        <f t="shared" si="10"/>
        <v/>
      </c>
    </row>
    <row r="336" spans="1:14" hidden="1">
      <c r="A336" s="13">
        <v>10334</v>
      </c>
      <c r="B336" s="13">
        <v>23</v>
      </c>
      <c r="C336" s="13">
        <v>50496</v>
      </c>
      <c r="D336" s="13">
        <v>133</v>
      </c>
      <c r="E336" s="12" t="str">
        <f>VLOOKUP(tVentas8[[#This Row],[ProductID]],tProductos[#All],3,FALSE)</f>
        <v>Beef - Top Sirloin - Aaa</v>
      </c>
      <c r="F336" s="13">
        <v>13</v>
      </c>
      <c r="G336" s="32">
        <v>0</v>
      </c>
      <c r="H336" s="30">
        <f>VLOOKUP(tVentas8[[#This Row],[ProductID]],tProductos[#All],5,FALSE)</f>
        <v>29.32</v>
      </c>
      <c r="I336" s="31">
        <f>(tVentas8[[#This Row],[PrecioUnitario]])*(tVentas8[[#This Row],[Quantity]])</f>
        <v>381.16</v>
      </c>
      <c r="J336" s="31">
        <f>tVentas8[[#This Row],[ TotalPrice_SinDescuento]]*(1-tVentas8[[#This Row],[Discount]]/100)</f>
        <v>381.16</v>
      </c>
      <c r="K336" s="17">
        <v>43216.102835648147</v>
      </c>
      <c r="L336" s="7" t="s">
        <v>3572</v>
      </c>
      <c r="M336" s="35">
        <f t="shared" si="11"/>
        <v>0</v>
      </c>
      <c r="N336" s="12" t="str">
        <f t="shared" si="10"/>
        <v/>
      </c>
    </row>
    <row r="337" spans="1:14" hidden="1">
      <c r="A337" s="13">
        <v>10335</v>
      </c>
      <c r="B337" s="13">
        <v>3</v>
      </c>
      <c r="C337" s="13">
        <v>9282</v>
      </c>
      <c r="D337" s="13">
        <v>22</v>
      </c>
      <c r="E337" s="12" t="str">
        <f>VLOOKUP(tVentas8[[#This Row],[ProductID]],tProductos[#All],3,FALSE)</f>
        <v>Rice - Jasmine Sented</v>
      </c>
      <c r="F337" s="13">
        <v>3</v>
      </c>
      <c r="G337" s="32">
        <v>0</v>
      </c>
      <c r="H337" s="30">
        <f>VLOOKUP(tVentas8[[#This Row],[ProductID]],tProductos[#All],5,FALSE)</f>
        <v>278.95</v>
      </c>
      <c r="I337" s="31">
        <f>(tVentas8[[#This Row],[PrecioUnitario]])*(tVentas8[[#This Row],[Quantity]])</f>
        <v>836.84999999999991</v>
      </c>
      <c r="J337" s="31">
        <f>tVentas8[[#This Row],[ TotalPrice_SinDescuento]]*(1-tVentas8[[#This Row],[Discount]]/100)</f>
        <v>836.84999999999991</v>
      </c>
      <c r="K337" s="17">
        <v>43129.268969907411</v>
      </c>
      <c r="L337" s="7" t="s">
        <v>3573</v>
      </c>
      <c r="M337" s="35">
        <f t="shared" si="11"/>
        <v>0</v>
      </c>
      <c r="N337" s="12" t="str">
        <f t="shared" si="10"/>
        <v/>
      </c>
    </row>
    <row r="338" spans="1:14" hidden="1">
      <c r="A338" s="13">
        <v>10336</v>
      </c>
      <c r="B338" s="13">
        <v>1</v>
      </c>
      <c r="C338" s="13">
        <v>15586</v>
      </c>
      <c r="D338" s="13">
        <v>382</v>
      </c>
      <c r="E338" s="12" t="str">
        <f>VLOOKUP(tVentas8[[#This Row],[ProductID]],tProductos[#All],3,FALSE)</f>
        <v>Soup - Campbells Bean Medley</v>
      </c>
      <c r="F338" s="13">
        <v>4</v>
      </c>
      <c r="G338" s="32">
        <v>1</v>
      </c>
      <c r="H338" s="30">
        <f>VLOOKUP(tVentas8[[#This Row],[ProductID]],tProductos[#All],5,FALSE)</f>
        <v>517.75</v>
      </c>
      <c r="I338" s="31">
        <f>(tVentas8[[#This Row],[PrecioUnitario]])*(tVentas8[[#This Row],[Quantity]])</f>
        <v>2071</v>
      </c>
      <c r="J338" s="31">
        <f>tVentas8[[#This Row],[ TotalPrice_SinDescuento]]*(1-tVentas8[[#This Row],[Discount]]/100)</f>
        <v>2050.29</v>
      </c>
      <c r="K338" s="17">
        <v>43219.045092592591</v>
      </c>
      <c r="L338" s="7" t="s">
        <v>3574</v>
      </c>
      <c r="M338" s="35">
        <f t="shared" si="11"/>
        <v>0</v>
      </c>
      <c r="N338" s="12" t="str">
        <f t="shared" si="10"/>
        <v/>
      </c>
    </row>
    <row r="339" spans="1:14" hidden="1">
      <c r="A339" s="13">
        <v>10337</v>
      </c>
      <c r="B339" s="13">
        <v>15</v>
      </c>
      <c r="C339" s="13">
        <v>48601</v>
      </c>
      <c r="D339" s="13">
        <v>125</v>
      </c>
      <c r="E339" s="12" t="str">
        <f>VLOOKUP(tVentas8[[#This Row],[ProductID]],tProductos[#All],3,FALSE)</f>
        <v>Nut - Chestnuts, Whole</v>
      </c>
      <c r="F339" s="13">
        <v>13</v>
      </c>
      <c r="G339" s="32">
        <v>0</v>
      </c>
      <c r="H339" s="30">
        <f>VLOOKUP(tVentas8[[#This Row],[ProductID]],tProductos[#All],5,FALSE)</f>
        <v>61.41</v>
      </c>
      <c r="I339" s="31">
        <f>(tVentas8[[#This Row],[PrecioUnitario]])*(tVentas8[[#This Row],[Quantity]])</f>
        <v>798.32999999999993</v>
      </c>
      <c r="J339" s="31">
        <f>tVentas8[[#This Row],[ TotalPrice_SinDescuento]]*(1-tVentas8[[#This Row],[Discount]]/100)</f>
        <v>798.32999999999993</v>
      </c>
      <c r="K339" s="17">
        <v>43187.300023148149</v>
      </c>
      <c r="L339" s="7" t="s">
        <v>3575</v>
      </c>
      <c r="M339" s="35">
        <f t="shared" si="11"/>
        <v>0</v>
      </c>
      <c r="N339" s="12" t="str">
        <f t="shared" si="10"/>
        <v/>
      </c>
    </row>
    <row r="340" spans="1:14" hidden="1">
      <c r="A340" s="13">
        <v>10338</v>
      </c>
      <c r="B340" s="13">
        <v>3</v>
      </c>
      <c r="C340" s="13">
        <v>82757</v>
      </c>
      <c r="D340" s="13">
        <v>436</v>
      </c>
      <c r="E340" s="12" t="str">
        <f>VLOOKUP(tVentas8[[#This Row],[ProductID]],tProductos[#All],3,FALSE)</f>
        <v>Table Cloth 81x81 White</v>
      </c>
      <c r="F340" s="13">
        <v>21</v>
      </c>
      <c r="G340" s="32">
        <v>0</v>
      </c>
      <c r="H340" s="30">
        <f>VLOOKUP(tVentas8[[#This Row],[ProductID]],tProductos[#All],5,FALSE)</f>
        <v>679.06</v>
      </c>
      <c r="I340" s="31">
        <f>(tVentas8[[#This Row],[PrecioUnitario]])*(tVentas8[[#This Row],[Quantity]])</f>
        <v>14260.259999999998</v>
      </c>
      <c r="J340" s="31">
        <f>tVentas8[[#This Row],[ TotalPrice_SinDescuento]]*(1-tVentas8[[#This Row],[Discount]]/100)</f>
        <v>14260.259999999998</v>
      </c>
      <c r="K340" s="17">
        <v>43193.068784722222</v>
      </c>
      <c r="L340" s="7" t="s">
        <v>3576</v>
      </c>
      <c r="M340" s="35">
        <f t="shared" si="11"/>
        <v>0</v>
      </c>
      <c r="N340" s="12" t="str">
        <f t="shared" si="10"/>
        <v/>
      </c>
    </row>
    <row r="341" spans="1:14" hidden="1">
      <c r="A341" s="13">
        <v>10339</v>
      </c>
      <c r="B341" s="13">
        <v>14</v>
      </c>
      <c r="C341" s="13">
        <v>31243</v>
      </c>
      <c r="D341" s="13">
        <v>422</v>
      </c>
      <c r="E341" s="12" t="str">
        <f>VLOOKUP(tVentas8[[#This Row],[ProductID]],tProductos[#All],3,FALSE)</f>
        <v>Garlic - Primerba, Paste</v>
      </c>
      <c r="F341" s="13">
        <v>8</v>
      </c>
      <c r="G341" s="32">
        <v>0</v>
      </c>
      <c r="H341" s="30">
        <f>VLOOKUP(tVentas8[[#This Row],[ProductID]],tProductos[#All],5,FALSE)</f>
        <v>502.89</v>
      </c>
      <c r="I341" s="31">
        <f>(tVentas8[[#This Row],[PrecioUnitario]])*(tVentas8[[#This Row],[Quantity]])</f>
        <v>4023.12</v>
      </c>
      <c r="J341" s="31">
        <f>tVentas8[[#This Row],[ TotalPrice_SinDescuento]]*(1-tVentas8[[#This Row],[Discount]]/100)</f>
        <v>4023.12</v>
      </c>
      <c r="K341" s="17">
        <v>43113.367280092592</v>
      </c>
      <c r="L341" s="7" t="s">
        <v>3577</v>
      </c>
      <c r="M341" s="35">
        <f t="shared" si="11"/>
        <v>0</v>
      </c>
      <c r="N341" s="12" t="str">
        <f t="shared" si="10"/>
        <v/>
      </c>
    </row>
    <row r="342" spans="1:14" hidden="1">
      <c r="A342" s="13">
        <v>10340</v>
      </c>
      <c r="B342" s="13">
        <v>15</v>
      </c>
      <c r="C342" s="13">
        <v>26975</v>
      </c>
      <c r="D342" s="13">
        <v>121</v>
      </c>
      <c r="E342" s="12" t="str">
        <f>VLOOKUP(tVentas8[[#This Row],[ProductID]],tProductos[#All],3,FALSE)</f>
        <v>Muffin Batt - Blueberry Passion</v>
      </c>
      <c r="F342" s="13">
        <v>7</v>
      </c>
      <c r="G342" s="32">
        <v>0</v>
      </c>
      <c r="H342" s="30">
        <f>VLOOKUP(tVentas8[[#This Row],[ProductID]],tProductos[#All],5,FALSE)</f>
        <v>60.97</v>
      </c>
      <c r="I342" s="31">
        <f>(tVentas8[[#This Row],[PrecioUnitario]])*(tVentas8[[#This Row],[Quantity]])</f>
        <v>426.78999999999996</v>
      </c>
      <c r="J342" s="31">
        <f>tVentas8[[#This Row],[ TotalPrice_SinDescuento]]*(1-tVentas8[[#This Row],[Discount]]/100)</f>
        <v>426.78999999999996</v>
      </c>
      <c r="K342" s="17">
        <v>43215.759618055556</v>
      </c>
      <c r="L342" s="7" t="s">
        <v>3578</v>
      </c>
      <c r="M342" s="35">
        <f t="shared" si="11"/>
        <v>0</v>
      </c>
      <c r="N342" s="12" t="str">
        <f t="shared" si="10"/>
        <v/>
      </c>
    </row>
    <row r="343" spans="1:14" hidden="1">
      <c r="A343" s="13">
        <v>10341</v>
      </c>
      <c r="B343" s="13">
        <v>16</v>
      </c>
      <c r="C343" s="13">
        <v>69329</v>
      </c>
      <c r="D343" s="13">
        <v>107</v>
      </c>
      <c r="E343" s="12" t="str">
        <f>VLOOKUP(tVentas8[[#This Row],[ProductID]],tProductos[#All],3,FALSE)</f>
        <v>Bread - French Baquette</v>
      </c>
      <c r="F343" s="13">
        <v>18</v>
      </c>
      <c r="G343" s="32">
        <v>0</v>
      </c>
      <c r="H343" s="30">
        <f>VLOOKUP(tVentas8[[#This Row],[ProductID]],tProductos[#All],5,FALSE)</f>
        <v>74.150000000000006</v>
      </c>
      <c r="I343" s="31">
        <f>(tVentas8[[#This Row],[PrecioUnitario]])*(tVentas8[[#This Row],[Quantity]])</f>
        <v>1334.7</v>
      </c>
      <c r="J343" s="31">
        <f>tVentas8[[#This Row],[ TotalPrice_SinDescuento]]*(1-tVentas8[[#This Row],[Discount]]/100)</f>
        <v>1334.7</v>
      </c>
      <c r="K343" s="17">
        <v>43204.057268518518</v>
      </c>
      <c r="L343" s="7" t="s">
        <v>3579</v>
      </c>
      <c r="M343" s="35">
        <f t="shared" si="11"/>
        <v>0</v>
      </c>
      <c r="N343" s="12" t="str">
        <f t="shared" si="10"/>
        <v/>
      </c>
    </row>
    <row r="344" spans="1:14" hidden="1">
      <c r="A344" s="13">
        <v>10342</v>
      </c>
      <c r="B344" s="13">
        <v>17</v>
      </c>
      <c r="C344" s="13">
        <v>53255</v>
      </c>
      <c r="D344" s="13">
        <v>115</v>
      </c>
      <c r="E344" s="12" t="str">
        <f>VLOOKUP(tVentas8[[#This Row],[ProductID]],tProductos[#All],3,FALSE)</f>
        <v>Ocean Spray - Ruby Red</v>
      </c>
      <c r="F344" s="13">
        <v>14</v>
      </c>
      <c r="G344" s="32">
        <v>1</v>
      </c>
      <c r="H344" s="30">
        <f>VLOOKUP(tVentas8[[#This Row],[ProductID]],tProductos[#All],5,FALSE)</f>
        <v>450.46</v>
      </c>
      <c r="I344" s="31">
        <f>(tVentas8[[#This Row],[PrecioUnitario]])*(tVentas8[[#This Row],[Quantity]])</f>
        <v>6306.44</v>
      </c>
      <c r="J344" s="31">
        <f>tVentas8[[#This Row],[ TotalPrice_SinDescuento]]*(1-tVentas8[[#This Row],[Discount]]/100)</f>
        <v>6243.3755999999994</v>
      </c>
      <c r="K344" s="17">
        <v>43155.835104166668</v>
      </c>
      <c r="L344" s="7" t="s">
        <v>3580</v>
      </c>
      <c r="M344" s="35">
        <f t="shared" si="11"/>
        <v>0</v>
      </c>
      <c r="N344" s="12" t="str">
        <f t="shared" si="10"/>
        <v/>
      </c>
    </row>
    <row r="345" spans="1:14" hidden="1">
      <c r="A345" s="13">
        <v>10343</v>
      </c>
      <c r="B345" s="13">
        <v>10</v>
      </c>
      <c r="C345" s="13">
        <v>61946</v>
      </c>
      <c r="D345" s="13">
        <v>429</v>
      </c>
      <c r="E345" s="12" t="str">
        <f>VLOOKUP(tVentas8[[#This Row],[ProductID]],tProductos[#All],3,FALSE)</f>
        <v>Beef - Short Loin</v>
      </c>
      <c r="F345" s="13">
        <v>16</v>
      </c>
      <c r="G345" s="32">
        <v>0</v>
      </c>
      <c r="H345" s="30">
        <f>VLOOKUP(tVentas8[[#This Row],[ProductID]],tProductos[#All],5,FALSE)</f>
        <v>576.01</v>
      </c>
      <c r="I345" s="31">
        <f>(tVentas8[[#This Row],[PrecioUnitario]])*(tVentas8[[#This Row],[Quantity]])</f>
        <v>9216.16</v>
      </c>
      <c r="J345" s="31">
        <f>tVentas8[[#This Row],[ TotalPrice_SinDescuento]]*(1-tVentas8[[#This Row],[Discount]]/100)</f>
        <v>9216.16</v>
      </c>
      <c r="K345" s="17">
        <v>43207.382581018515</v>
      </c>
      <c r="L345" s="7" t="s">
        <v>3581</v>
      </c>
      <c r="M345" s="35">
        <f t="shared" si="11"/>
        <v>0</v>
      </c>
      <c r="N345" s="12" t="str">
        <f t="shared" si="10"/>
        <v/>
      </c>
    </row>
    <row r="346" spans="1:14" hidden="1">
      <c r="A346" s="13">
        <v>10344</v>
      </c>
      <c r="B346" s="13">
        <v>12</v>
      </c>
      <c r="C346" s="13">
        <v>74168</v>
      </c>
      <c r="D346" s="13">
        <v>53</v>
      </c>
      <c r="E346" s="12" t="str">
        <f>VLOOKUP(tVentas8[[#This Row],[ProductID]],tProductos[#All],3,FALSE)</f>
        <v>Cassis</v>
      </c>
      <c r="F346" s="13">
        <v>19</v>
      </c>
      <c r="G346" s="32">
        <v>0</v>
      </c>
      <c r="H346" s="30">
        <f>VLOOKUP(tVentas8[[#This Row],[ProductID]],tProductos[#All],5,FALSE)</f>
        <v>926.27</v>
      </c>
      <c r="I346" s="31">
        <f>(tVentas8[[#This Row],[PrecioUnitario]])*(tVentas8[[#This Row],[Quantity]])</f>
        <v>17599.13</v>
      </c>
      <c r="J346" s="31">
        <f>tVentas8[[#This Row],[ TotalPrice_SinDescuento]]*(1-tVentas8[[#This Row],[Discount]]/100)</f>
        <v>17599.13</v>
      </c>
      <c r="K346" s="17">
        <v>43140.9925</v>
      </c>
      <c r="L346" s="7" t="s">
        <v>3582</v>
      </c>
      <c r="M346" s="35">
        <f t="shared" si="11"/>
        <v>0</v>
      </c>
      <c r="N346" s="12" t="str">
        <f t="shared" si="10"/>
        <v/>
      </c>
    </row>
    <row r="347" spans="1:14" hidden="1">
      <c r="A347" s="13">
        <v>10345</v>
      </c>
      <c r="B347" s="13">
        <v>14</v>
      </c>
      <c r="C347" s="13">
        <v>291</v>
      </c>
      <c r="D347" s="13">
        <v>275</v>
      </c>
      <c r="E347" s="12" t="str">
        <f>VLOOKUP(tVentas8[[#This Row],[ProductID]],tProductos[#All],3,FALSE)</f>
        <v>Corn Meal</v>
      </c>
      <c r="F347" s="13">
        <v>1</v>
      </c>
      <c r="G347" s="32">
        <v>0</v>
      </c>
      <c r="H347" s="30">
        <f>VLOOKUP(tVentas8[[#This Row],[ProductID]],tProductos[#All],5,FALSE)</f>
        <v>50.14</v>
      </c>
      <c r="I347" s="31">
        <f>(tVentas8[[#This Row],[PrecioUnitario]])*(tVentas8[[#This Row],[Quantity]])</f>
        <v>50.14</v>
      </c>
      <c r="J347" s="31">
        <f>tVentas8[[#This Row],[ TotalPrice_SinDescuento]]*(1-tVentas8[[#This Row],[Discount]]/100)</f>
        <v>50.14</v>
      </c>
      <c r="K347" s="17">
        <v>43220.71465277778</v>
      </c>
      <c r="L347" s="7" t="s">
        <v>3583</v>
      </c>
      <c r="M347" s="35">
        <f t="shared" si="11"/>
        <v>0</v>
      </c>
      <c r="N347" s="12" t="str">
        <f t="shared" si="10"/>
        <v/>
      </c>
    </row>
    <row r="348" spans="1:14">
      <c r="A348" s="13">
        <v>10346</v>
      </c>
      <c r="B348" s="13">
        <v>19</v>
      </c>
      <c r="C348" s="13">
        <v>48121</v>
      </c>
      <c r="D348" s="13">
        <v>448</v>
      </c>
      <c r="E348" s="12" t="str">
        <f>VLOOKUP(tVentas8[[#This Row],[ProductID]],tProductos[#All],3,FALSE)</f>
        <v>Gatorade - Xfactor Berry</v>
      </c>
      <c r="F348" s="13">
        <v>13</v>
      </c>
      <c r="G348" s="32">
        <v>2</v>
      </c>
      <c r="H348" s="30">
        <f>VLOOKUP(tVentas8[[#This Row],[ProductID]],tProductos[#All],5,FALSE)</f>
        <v>768.98</v>
      </c>
      <c r="I348" s="31">
        <f>(tVentas8[[#This Row],[PrecioUnitario]])*(tVentas8[[#This Row],[Quantity]])</f>
        <v>9996.74</v>
      </c>
      <c r="J348" s="31">
        <f>tVentas8[[#This Row],[ TotalPrice_SinDescuento]]*(1-tVentas8[[#This Row],[Discount]]/100)</f>
        <v>9796.8051999999989</v>
      </c>
      <c r="K348" s="17">
        <v>43186.2033912037</v>
      </c>
      <c r="L348" s="7" t="s">
        <v>3584</v>
      </c>
      <c r="M348" s="35">
        <f t="shared" si="11"/>
        <v>0</v>
      </c>
      <c r="N348" s="12" t="str">
        <f t="shared" si="10"/>
        <v/>
      </c>
    </row>
    <row r="349" spans="1:14" hidden="1">
      <c r="A349" s="13">
        <v>10347</v>
      </c>
      <c r="B349" s="13">
        <v>7</v>
      </c>
      <c r="C349" s="13">
        <v>55329</v>
      </c>
      <c r="D349" s="13">
        <v>450</v>
      </c>
      <c r="E349" s="12" t="str">
        <f>VLOOKUP(tVentas8[[#This Row],[ProductID]],tProductos[#All],3,FALSE)</f>
        <v>Wine - Vidal Icewine Magnotta</v>
      </c>
      <c r="F349" s="13">
        <v>15</v>
      </c>
      <c r="G349" s="32">
        <v>0</v>
      </c>
      <c r="H349" s="30">
        <f>VLOOKUP(tVentas8[[#This Row],[ProductID]],tProductos[#All],5,FALSE)</f>
        <v>7.1</v>
      </c>
      <c r="I349" s="31">
        <f>(tVentas8[[#This Row],[PrecioUnitario]])*(tVentas8[[#This Row],[Quantity]])</f>
        <v>106.5</v>
      </c>
      <c r="J349" s="31">
        <f>tVentas8[[#This Row],[ TotalPrice_SinDescuento]]*(1-tVentas8[[#This Row],[Discount]]/100)</f>
        <v>106.5</v>
      </c>
      <c r="K349" s="17">
        <v>43205.256863425922</v>
      </c>
      <c r="L349" s="7" t="s">
        <v>3585</v>
      </c>
      <c r="M349" s="35">
        <f t="shared" si="11"/>
        <v>0</v>
      </c>
      <c r="N349" s="12" t="str">
        <f t="shared" si="10"/>
        <v/>
      </c>
    </row>
    <row r="350" spans="1:14" hidden="1">
      <c r="A350" s="13">
        <v>10348</v>
      </c>
      <c r="B350" s="13">
        <v>14</v>
      </c>
      <c r="C350" s="13">
        <v>17073</v>
      </c>
      <c r="D350" s="13">
        <v>252</v>
      </c>
      <c r="E350" s="12" t="str">
        <f>VLOOKUP(tVentas8[[#This Row],[ProductID]],tProductos[#All],3,FALSE)</f>
        <v>Nantucket - Pomegranate Pear</v>
      </c>
      <c r="F350" s="13">
        <v>5</v>
      </c>
      <c r="G350" s="32">
        <v>0</v>
      </c>
      <c r="H350" s="30">
        <f>VLOOKUP(tVentas8[[#This Row],[ProductID]],tProductos[#All],5,FALSE)</f>
        <v>278.16000000000003</v>
      </c>
      <c r="I350" s="31">
        <f>(tVentas8[[#This Row],[PrecioUnitario]])*(tVentas8[[#This Row],[Quantity]])</f>
        <v>1390.8000000000002</v>
      </c>
      <c r="J350" s="31">
        <f>tVentas8[[#This Row],[ TotalPrice_SinDescuento]]*(1-tVentas8[[#This Row],[Discount]]/100)</f>
        <v>1390.8000000000002</v>
      </c>
      <c r="K350" s="17">
        <v>43157.350162037037</v>
      </c>
      <c r="L350" s="7" t="s">
        <v>3586</v>
      </c>
      <c r="M350" s="35">
        <f t="shared" si="11"/>
        <v>0</v>
      </c>
      <c r="N350" s="12" t="str">
        <f t="shared" si="10"/>
        <v/>
      </c>
    </row>
    <row r="351" spans="1:14" hidden="1">
      <c r="A351" s="13">
        <v>10349</v>
      </c>
      <c r="B351" s="13">
        <v>22</v>
      </c>
      <c r="C351" s="13">
        <v>80125</v>
      </c>
      <c r="D351" s="13">
        <v>269</v>
      </c>
      <c r="E351" s="12" t="str">
        <f>VLOOKUP(tVentas8[[#This Row],[ProductID]],tProductos[#All],3,FALSE)</f>
        <v>Wine - Blue Nun Qualitatswein</v>
      </c>
      <c r="F351" s="13">
        <v>21</v>
      </c>
      <c r="G351" s="32">
        <v>0</v>
      </c>
      <c r="H351" s="30">
        <f>VLOOKUP(tVentas8[[#This Row],[ProductID]],tProductos[#All],5,FALSE)</f>
        <v>26.7</v>
      </c>
      <c r="I351" s="31">
        <f>(tVentas8[[#This Row],[PrecioUnitario]])*(tVentas8[[#This Row],[Quantity]])</f>
        <v>560.69999999999993</v>
      </c>
      <c r="J351" s="31">
        <f>tVentas8[[#This Row],[ TotalPrice_SinDescuento]]*(1-tVentas8[[#This Row],[Discount]]/100)</f>
        <v>560.69999999999993</v>
      </c>
      <c r="K351" s="17">
        <v>43212.639351851853</v>
      </c>
      <c r="L351" s="7" t="s">
        <v>3587</v>
      </c>
      <c r="M351" s="35">
        <f t="shared" si="11"/>
        <v>0</v>
      </c>
      <c r="N351" s="12" t="str">
        <f t="shared" si="10"/>
        <v/>
      </c>
    </row>
    <row r="352" spans="1:14" hidden="1">
      <c r="A352" s="13">
        <v>10350</v>
      </c>
      <c r="B352" s="13">
        <v>4</v>
      </c>
      <c r="C352" s="13">
        <v>74575</v>
      </c>
      <c r="D352" s="13">
        <v>59</v>
      </c>
      <c r="E352" s="12" t="str">
        <f>VLOOKUP(tVentas8[[#This Row],[ProductID]],tProductos[#All],3,FALSE)</f>
        <v>Pastry - Butterscotch Baked</v>
      </c>
      <c r="F352" s="13">
        <v>19</v>
      </c>
      <c r="G352" s="32">
        <v>1</v>
      </c>
      <c r="H352" s="30">
        <f>VLOOKUP(tVentas8[[#This Row],[ProductID]],tProductos[#All],5,FALSE)</f>
        <v>735.38</v>
      </c>
      <c r="I352" s="31">
        <f>(tVentas8[[#This Row],[PrecioUnitario]])*(tVentas8[[#This Row],[Quantity]])</f>
        <v>13972.22</v>
      </c>
      <c r="J352" s="31">
        <f>tVentas8[[#This Row],[ TotalPrice_SinDescuento]]*(1-tVentas8[[#This Row],[Discount]]/100)</f>
        <v>13832.497799999999</v>
      </c>
      <c r="K352" s="17">
        <v>43172.546203703707</v>
      </c>
      <c r="L352" s="7" t="s">
        <v>3588</v>
      </c>
      <c r="M352" s="35">
        <f t="shared" si="11"/>
        <v>0</v>
      </c>
      <c r="N352" s="12" t="str">
        <f t="shared" si="10"/>
        <v/>
      </c>
    </row>
    <row r="353" spans="1:14" hidden="1">
      <c r="A353" s="13">
        <v>10351</v>
      </c>
      <c r="B353" s="13">
        <v>11</v>
      </c>
      <c r="C353" s="13">
        <v>30658</v>
      </c>
      <c r="D353" s="13">
        <v>29</v>
      </c>
      <c r="E353" s="12" t="str">
        <f>VLOOKUP(tVentas8[[#This Row],[ProductID]],tProductos[#All],3,FALSE)</f>
        <v>Spinach - Baby</v>
      </c>
      <c r="F353" s="13">
        <v>8</v>
      </c>
      <c r="G353" s="32">
        <v>0</v>
      </c>
      <c r="H353" s="30">
        <f>VLOOKUP(tVentas8[[#This Row],[ProductID]],tProductos[#All],5,FALSE)</f>
        <v>335.88</v>
      </c>
      <c r="I353" s="31">
        <f>(tVentas8[[#This Row],[PrecioUnitario]])*(tVentas8[[#This Row],[Quantity]])</f>
        <v>2687.04</v>
      </c>
      <c r="J353" s="31">
        <f>tVentas8[[#This Row],[ TotalPrice_SinDescuento]]*(1-tVentas8[[#This Row],[Discount]]/100)</f>
        <v>2687.04</v>
      </c>
      <c r="K353" s="17">
        <v>43156.634166666663</v>
      </c>
      <c r="L353" s="7" t="s">
        <v>3589</v>
      </c>
      <c r="M353" s="35">
        <f t="shared" si="11"/>
        <v>0</v>
      </c>
      <c r="N353" s="12" t="str">
        <f t="shared" si="10"/>
        <v/>
      </c>
    </row>
    <row r="354" spans="1:14" hidden="1">
      <c r="A354" s="13">
        <v>10352</v>
      </c>
      <c r="B354" s="13">
        <v>11</v>
      </c>
      <c r="C354" s="13">
        <v>49440</v>
      </c>
      <c r="D354" s="13">
        <v>252</v>
      </c>
      <c r="E354" s="12" t="str">
        <f>VLOOKUP(tVentas8[[#This Row],[ProductID]],tProductos[#All],3,FALSE)</f>
        <v>Nantucket - Pomegranate Pear</v>
      </c>
      <c r="F354" s="13">
        <v>13</v>
      </c>
      <c r="G354" s="32">
        <v>0</v>
      </c>
      <c r="H354" s="30">
        <f>VLOOKUP(tVentas8[[#This Row],[ProductID]],tProductos[#All],5,FALSE)</f>
        <v>278.16000000000003</v>
      </c>
      <c r="I354" s="31">
        <f>(tVentas8[[#This Row],[PrecioUnitario]])*(tVentas8[[#This Row],[Quantity]])</f>
        <v>3616.0800000000004</v>
      </c>
      <c r="J354" s="31">
        <f>tVentas8[[#This Row],[ TotalPrice_SinDescuento]]*(1-tVentas8[[#This Row],[Discount]]/100)</f>
        <v>3616.0800000000004</v>
      </c>
      <c r="K354" s="17">
        <v>43204.246145833335</v>
      </c>
      <c r="L354" s="7" t="s">
        <v>3590</v>
      </c>
      <c r="M354" s="35">
        <f t="shared" si="11"/>
        <v>0</v>
      </c>
      <c r="N354" s="12" t="str">
        <f t="shared" si="10"/>
        <v/>
      </c>
    </row>
    <row r="355" spans="1:14" hidden="1">
      <c r="A355" s="13">
        <v>10353</v>
      </c>
      <c r="B355" s="13">
        <v>9</v>
      </c>
      <c r="C355" s="13">
        <v>16824</v>
      </c>
      <c r="D355" s="13">
        <v>155</v>
      </c>
      <c r="E355" s="12" t="str">
        <f>VLOOKUP(tVentas8[[#This Row],[ProductID]],tProductos[#All],3,FALSE)</f>
        <v>Peas - Pigeon, Dry</v>
      </c>
      <c r="F355" s="13">
        <v>5</v>
      </c>
      <c r="G355" s="32">
        <v>0</v>
      </c>
      <c r="H355" s="30">
        <f>VLOOKUP(tVentas8[[#This Row],[ProductID]],tProductos[#All],5,FALSE)</f>
        <v>635.52</v>
      </c>
      <c r="I355" s="31">
        <f>(tVentas8[[#This Row],[PrecioUnitario]])*(tVentas8[[#This Row],[Quantity]])</f>
        <v>3177.6</v>
      </c>
      <c r="J355" s="31">
        <f>tVentas8[[#This Row],[ TotalPrice_SinDescuento]]*(1-tVentas8[[#This Row],[Discount]]/100)</f>
        <v>3177.6</v>
      </c>
      <c r="K355" s="17">
        <v>43200.468969907408</v>
      </c>
      <c r="L355" s="7" t="s">
        <v>3591</v>
      </c>
      <c r="M355" s="35">
        <f t="shared" si="11"/>
        <v>0</v>
      </c>
      <c r="N355" s="12" t="str">
        <f t="shared" si="10"/>
        <v/>
      </c>
    </row>
    <row r="356" spans="1:14" hidden="1">
      <c r="A356" s="13">
        <v>10354</v>
      </c>
      <c r="B356" s="13">
        <v>19</v>
      </c>
      <c r="C356" s="13">
        <v>58579</v>
      </c>
      <c r="D356" s="13">
        <v>350</v>
      </c>
      <c r="E356" s="12" t="str">
        <f>VLOOKUP(tVentas8[[#This Row],[ProductID]],tProductos[#All],3,FALSE)</f>
        <v>Isomalt</v>
      </c>
      <c r="F356" s="13">
        <v>15</v>
      </c>
      <c r="G356" s="32">
        <v>0</v>
      </c>
      <c r="H356" s="30">
        <f>VLOOKUP(tVentas8[[#This Row],[ProductID]],tProductos[#All],5,FALSE)</f>
        <v>8.2799999999999994</v>
      </c>
      <c r="I356" s="31">
        <f>(tVentas8[[#This Row],[PrecioUnitario]])*(tVentas8[[#This Row],[Quantity]])</f>
        <v>124.19999999999999</v>
      </c>
      <c r="J356" s="31">
        <f>tVentas8[[#This Row],[ TotalPrice_SinDescuento]]*(1-tVentas8[[#This Row],[Discount]]/100)</f>
        <v>124.19999999999999</v>
      </c>
      <c r="K356" s="17">
        <v>43116.081979166665</v>
      </c>
      <c r="L356" s="7" t="s">
        <v>3592</v>
      </c>
      <c r="M356" s="35">
        <f t="shared" si="11"/>
        <v>0</v>
      </c>
      <c r="N356" s="12" t="str">
        <f t="shared" si="10"/>
        <v/>
      </c>
    </row>
    <row r="357" spans="1:14">
      <c r="A357" s="13">
        <v>10355</v>
      </c>
      <c r="B357" s="13">
        <v>23</v>
      </c>
      <c r="C357" s="13">
        <v>63662</v>
      </c>
      <c r="D357" s="13">
        <v>66</v>
      </c>
      <c r="E357" s="12" t="str">
        <f>VLOOKUP(tVentas8[[#This Row],[ProductID]],tProductos[#All],3,FALSE)</f>
        <v>Pie Filling - Cherry</v>
      </c>
      <c r="F357" s="13">
        <v>17</v>
      </c>
      <c r="G357" s="32">
        <v>2</v>
      </c>
      <c r="H357" s="30">
        <f>VLOOKUP(tVentas8[[#This Row],[ProductID]],tProductos[#All],5,FALSE)</f>
        <v>98.82</v>
      </c>
      <c r="I357" s="31">
        <f>(tVentas8[[#This Row],[PrecioUnitario]])*(tVentas8[[#This Row],[Quantity]])</f>
        <v>1679.9399999999998</v>
      </c>
      <c r="J357" s="31">
        <f>tVentas8[[#This Row],[ TotalPrice_SinDescuento]]*(1-tVentas8[[#This Row],[Discount]]/100)</f>
        <v>1646.3411999999998</v>
      </c>
      <c r="K357" s="17">
        <v>43128.822094907409</v>
      </c>
      <c r="L357" s="7" t="s">
        <v>3593</v>
      </c>
      <c r="M357" s="35">
        <f t="shared" si="11"/>
        <v>0</v>
      </c>
      <c r="N357" s="12" t="str">
        <f t="shared" si="10"/>
        <v/>
      </c>
    </row>
    <row r="358" spans="1:14" hidden="1">
      <c r="A358" s="13">
        <v>10356</v>
      </c>
      <c r="B358" s="13">
        <v>16</v>
      </c>
      <c r="C358" s="13">
        <v>70093</v>
      </c>
      <c r="D358" s="13">
        <v>111</v>
      </c>
      <c r="E358" s="12" t="str">
        <f>VLOOKUP(tVentas8[[#This Row],[ProductID]],tProductos[#All],3,FALSE)</f>
        <v>Scallops 60/80 Iqf</v>
      </c>
      <c r="F358" s="13">
        <v>18</v>
      </c>
      <c r="G358" s="32">
        <v>0</v>
      </c>
      <c r="H358" s="30">
        <f>VLOOKUP(tVentas8[[#This Row],[ProductID]],tProductos[#All],5,FALSE)</f>
        <v>349.06</v>
      </c>
      <c r="I358" s="31">
        <f>(tVentas8[[#This Row],[PrecioUnitario]])*(tVentas8[[#This Row],[Quantity]])</f>
        <v>6283.08</v>
      </c>
      <c r="J358" s="31">
        <f>tVentas8[[#This Row],[ TotalPrice_SinDescuento]]*(1-tVentas8[[#This Row],[Discount]]/100)</f>
        <v>6283.08</v>
      </c>
      <c r="K358" s="17">
        <v>43157.640625</v>
      </c>
      <c r="L358" s="7" t="s">
        <v>3594</v>
      </c>
      <c r="M358" s="35">
        <f t="shared" si="11"/>
        <v>0</v>
      </c>
      <c r="N358" s="12" t="str">
        <f t="shared" si="10"/>
        <v/>
      </c>
    </row>
    <row r="359" spans="1:14" hidden="1">
      <c r="A359" s="13">
        <v>10357</v>
      </c>
      <c r="B359" s="13">
        <v>3</v>
      </c>
      <c r="C359" s="13">
        <v>54494</v>
      </c>
      <c r="D359" s="13">
        <v>320</v>
      </c>
      <c r="E359" s="12" t="str">
        <f>VLOOKUP(tVentas8[[#This Row],[ProductID]],tProductos[#All],3,FALSE)</f>
        <v>Yogurt - French Vanilla</v>
      </c>
      <c r="F359" s="13">
        <v>14</v>
      </c>
      <c r="G359" s="32">
        <v>0</v>
      </c>
      <c r="H359" s="30">
        <f>VLOOKUP(tVentas8[[#This Row],[ProductID]],tProductos[#All],5,FALSE)</f>
        <v>734.39</v>
      </c>
      <c r="I359" s="31">
        <f>(tVentas8[[#This Row],[PrecioUnitario]])*(tVentas8[[#This Row],[Quantity]])</f>
        <v>10281.459999999999</v>
      </c>
      <c r="J359" s="31">
        <f>tVentas8[[#This Row],[ TotalPrice_SinDescuento]]*(1-tVentas8[[#This Row],[Discount]]/100)</f>
        <v>10281.459999999999</v>
      </c>
      <c r="K359" s="17">
        <v>43107.232152777775</v>
      </c>
      <c r="L359" s="7" t="s">
        <v>3595</v>
      </c>
      <c r="M359" s="35">
        <f t="shared" si="11"/>
        <v>0</v>
      </c>
      <c r="N359" s="12" t="str">
        <f t="shared" si="10"/>
        <v/>
      </c>
    </row>
    <row r="360" spans="1:14">
      <c r="A360" s="13">
        <v>10358</v>
      </c>
      <c r="B360" s="13">
        <v>18</v>
      </c>
      <c r="C360" s="13">
        <v>56098</v>
      </c>
      <c r="D360" s="13">
        <v>361</v>
      </c>
      <c r="E360" s="12" t="str">
        <f>VLOOKUP(tVentas8[[#This Row],[ProductID]],tProductos[#All],3,FALSE)</f>
        <v>Coffee Decaf Colombian</v>
      </c>
      <c r="F360" s="13">
        <v>15</v>
      </c>
      <c r="G360" s="32">
        <v>2</v>
      </c>
      <c r="H360" s="30">
        <f>VLOOKUP(tVentas8[[#This Row],[ProductID]],tProductos[#All],5,FALSE)</f>
        <v>364.51</v>
      </c>
      <c r="I360" s="31">
        <f>(tVentas8[[#This Row],[PrecioUnitario]])*(tVentas8[[#This Row],[Quantity]])</f>
        <v>5467.65</v>
      </c>
      <c r="J360" s="31">
        <f>tVentas8[[#This Row],[ TotalPrice_SinDescuento]]*(1-tVentas8[[#This Row],[Discount]]/100)</f>
        <v>5358.2969999999996</v>
      </c>
      <c r="K360" s="17">
        <v>43109.086817129632</v>
      </c>
      <c r="L360" s="7" t="s">
        <v>3596</v>
      </c>
      <c r="M360" s="35">
        <f t="shared" si="11"/>
        <v>0</v>
      </c>
      <c r="N360" s="12" t="str">
        <f t="shared" si="10"/>
        <v/>
      </c>
    </row>
    <row r="361" spans="1:14" hidden="1">
      <c r="A361" s="13">
        <v>10359</v>
      </c>
      <c r="B361" s="13">
        <v>22</v>
      </c>
      <c r="C361" s="13">
        <v>79675</v>
      </c>
      <c r="D361" s="13">
        <v>48</v>
      </c>
      <c r="E361" s="12" t="str">
        <f>VLOOKUP(tVentas8[[#This Row],[ProductID]],tProductos[#All],3,FALSE)</f>
        <v>Pecan Raisin - Tarts</v>
      </c>
      <c r="F361" s="13">
        <v>21</v>
      </c>
      <c r="G361" s="32">
        <v>0</v>
      </c>
      <c r="H361" s="30">
        <f>VLOOKUP(tVentas8[[#This Row],[ProductID]],tProductos[#All],5,FALSE)</f>
        <v>603.62</v>
      </c>
      <c r="I361" s="31">
        <f>(tVentas8[[#This Row],[PrecioUnitario]])*(tVentas8[[#This Row],[Quantity]])</f>
        <v>12676.02</v>
      </c>
      <c r="J361" s="31">
        <f>tVentas8[[#This Row],[ TotalPrice_SinDescuento]]*(1-tVentas8[[#This Row],[Discount]]/100)</f>
        <v>12676.02</v>
      </c>
      <c r="K361" s="17">
        <v>43143.170104166667</v>
      </c>
      <c r="L361" s="7" t="s">
        <v>3597</v>
      </c>
      <c r="M361" s="35">
        <f t="shared" si="11"/>
        <v>0</v>
      </c>
      <c r="N361" s="12" t="str">
        <f t="shared" si="10"/>
        <v/>
      </c>
    </row>
    <row r="362" spans="1:14" hidden="1">
      <c r="A362" s="13">
        <v>10360</v>
      </c>
      <c r="B362" s="13">
        <v>9</v>
      </c>
      <c r="C362" s="13">
        <v>28694</v>
      </c>
      <c r="D362" s="13">
        <v>77</v>
      </c>
      <c r="E362" s="12" t="str">
        <f>VLOOKUP(tVentas8[[#This Row],[ProductID]],tProductos[#All],3,FALSE)</f>
        <v>Potatoes - Idaho 100 Count</v>
      </c>
      <c r="F362" s="13">
        <v>8</v>
      </c>
      <c r="G362" s="32">
        <v>0</v>
      </c>
      <c r="H362" s="30">
        <f>VLOOKUP(tVentas8[[#This Row],[ProductID]],tProductos[#All],5,FALSE)</f>
        <v>114.97</v>
      </c>
      <c r="I362" s="31">
        <f>(tVentas8[[#This Row],[PrecioUnitario]])*(tVentas8[[#This Row],[Quantity]])</f>
        <v>919.76</v>
      </c>
      <c r="J362" s="31">
        <f>tVentas8[[#This Row],[ TotalPrice_SinDescuento]]*(1-tVentas8[[#This Row],[Discount]]/100)</f>
        <v>919.76</v>
      </c>
      <c r="K362" s="17">
        <v>43169.288958333331</v>
      </c>
      <c r="L362" s="7" t="s">
        <v>3598</v>
      </c>
      <c r="M362" s="35">
        <f t="shared" si="11"/>
        <v>0</v>
      </c>
      <c r="N362" s="12" t="str">
        <f t="shared" si="10"/>
        <v/>
      </c>
    </row>
    <row r="363" spans="1:14" hidden="1">
      <c r="A363" s="13">
        <v>10361</v>
      </c>
      <c r="B363" s="13">
        <v>13</v>
      </c>
      <c r="C363" s="13">
        <v>20700</v>
      </c>
      <c r="D363" s="13">
        <v>319</v>
      </c>
      <c r="E363" s="12" t="str">
        <f>VLOOKUP(tVentas8[[#This Row],[ProductID]],tProductos[#All],3,FALSE)</f>
        <v>Towels - Paper / Kraft</v>
      </c>
      <c r="F363" s="13">
        <v>6</v>
      </c>
      <c r="G363" s="32">
        <v>0</v>
      </c>
      <c r="H363" s="30">
        <f>VLOOKUP(tVentas8[[#This Row],[ProductID]],tProductos[#All],5,FALSE)</f>
        <v>776.19</v>
      </c>
      <c r="I363" s="31">
        <f>(tVentas8[[#This Row],[PrecioUnitario]])*(tVentas8[[#This Row],[Quantity]])</f>
        <v>4657.1400000000003</v>
      </c>
      <c r="J363" s="31">
        <f>tVentas8[[#This Row],[ TotalPrice_SinDescuento]]*(1-tVentas8[[#This Row],[Discount]]/100)</f>
        <v>4657.1400000000003</v>
      </c>
      <c r="K363" s="17">
        <v>43133.124062499999</v>
      </c>
      <c r="L363" s="7" t="s">
        <v>3599</v>
      </c>
      <c r="M363" s="35">
        <f t="shared" si="11"/>
        <v>0</v>
      </c>
      <c r="N363" s="12" t="str">
        <f t="shared" si="10"/>
        <v/>
      </c>
    </row>
    <row r="364" spans="1:14">
      <c r="A364" s="13">
        <v>10362</v>
      </c>
      <c r="B364" s="13">
        <v>8</v>
      </c>
      <c r="C364" s="13">
        <v>35770</v>
      </c>
      <c r="D364" s="13">
        <v>404</v>
      </c>
      <c r="E364" s="12" t="str">
        <f>VLOOKUP(tVentas8[[#This Row],[ProductID]],tProductos[#All],3,FALSE)</f>
        <v>Pants Custom Dry Clean</v>
      </c>
      <c r="F364" s="13">
        <v>10</v>
      </c>
      <c r="G364" s="32">
        <v>2</v>
      </c>
      <c r="H364" s="30">
        <f>VLOOKUP(tVentas8[[#This Row],[ProductID]],tProductos[#All],5,FALSE)</f>
        <v>65.02</v>
      </c>
      <c r="I364" s="31">
        <f>(tVentas8[[#This Row],[PrecioUnitario]])*(tVentas8[[#This Row],[Quantity]])</f>
        <v>650.19999999999993</v>
      </c>
      <c r="J364" s="31">
        <f>tVentas8[[#This Row],[ TotalPrice_SinDescuento]]*(1-tVentas8[[#This Row],[Discount]]/100)</f>
        <v>637.19599999999991</v>
      </c>
      <c r="K364" s="17">
        <v>43171.970011574071</v>
      </c>
      <c r="L364" s="7" t="s">
        <v>3600</v>
      </c>
      <c r="M364" s="35">
        <f t="shared" si="11"/>
        <v>0</v>
      </c>
      <c r="N364" s="12" t="str">
        <f t="shared" si="10"/>
        <v/>
      </c>
    </row>
    <row r="365" spans="1:14" hidden="1">
      <c r="A365" s="13">
        <v>10363</v>
      </c>
      <c r="B365" s="13">
        <v>4</v>
      </c>
      <c r="C365" s="13">
        <v>73649</v>
      </c>
      <c r="D365" s="13">
        <v>285</v>
      </c>
      <c r="E365" s="12" t="str">
        <f>VLOOKUP(tVentas8[[#This Row],[ProductID]],tProductos[#All],3,FALSE)</f>
        <v>Cheese - Mix</v>
      </c>
      <c r="F365" s="13">
        <v>19</v>
      </c>
      <c r="G365" s="32">
        <v>0</v>
      </c>
      <c r="H365" s="30">
        <f>VLOOKUP(tVentas8[[#This Row],[ProductID]],tProductos[#All],5,FALSE)</f>
        <v>718.3</v>
      </c>
      <c r="I365" s="31">
        <f>(tVentas8[[#This Row],[PrecioUnitario]])*(tVentas8[[#This Row],[Quantity]])</f>
        <v>13647.699999999999</v>
      </c>
      <c r="J365" s="31">
        <f>tVentas8[[#This Row],[ TotalPrice_SinDescuento]]*(1-tVentas8[[#This Row],[Discount]]/100)</f>
        <v>13647.699999999999</v>
      </c>
      <c r="K365" s="17">
        <v>43186.770300925928</v>
      </c>
      <c r="L365" s="7" t="s">
        <v>3601</v>
      </c>
      <c r="M365" s="35">
        <f t="shared" si="11"/>
        <v>0</v>
      </c>
      <c r="N365" s="12" t="str">
        <f t="shared" si="10"/>
        <v/>
      </c>
    </row>
    <row r="366" spans="1:14" hidden="1">
      <c r="A366" s="13">
        <v>10364</v>
      </c>
      <c r="B366" s="13">
        <v>6</v>
      </c>
      <c r="C366" s="13">
        <v>72134</v>
      </c>
      <c r="D366" s="13">
        <v>216</v>
      </c>
      <c r="E366" s="12" t="str">
        <f>VLOOKUP(tVentas8[[#This Row],[ProductID]],tProductos[#All],3,FALSE)</f>
        <v>Scallops - 10/20</v>
      </c>
      <c r="F366" s="13">
        <v>19</v>
      </c>
      <c r="G366" s="32">
        <v>0</v>
      </c>
      <c r="H366" s="30">
        <f>VLOOKUP(tVentas8[[#This Row],[ProductID]],tProductos[#All],5,FALSE)</f>
        <v>390.25</v>
      </c>
      <c r="I366" s="31">
        <f>(tVentas8[[#This Row],[PrecioUnitario]])*(tVentas8[[#This Row],[Quantity]])</f>
        <v>7414.75</v>
      </c>
      <c r="J366" s="31">
        <f>tVentas8[[#This Row],[ TotalPrice_SinDescuento]]*(1-tVentas8[[#This Row],[Discount]]/100)</f>
        <v>7414.75</v>
      </c>
      <c r="K366" s="17">
        <v>43111.104456018518</v>
      </c>
      <c r="L366" s="7" t="s">
        <v>3602</v>
      </c>
      <c r="M366" s="35">
        <f t="shared" si="11"/>
        <v>0</v>
      </c>
      <c r="N366" s="12" t="str">
        <f t="shared" si="10"/>
        <v/>
      </c>
    </row>
    <row r="367" spans="1:14" hidden="1">
      <c r="A367" s="13">
        <v>10365</v>
      </c>
      <c r="B367" s="13">
        <v>10</v>
      </c>
      <c r="C367" s="13">
        <v>18260</v>
      </c>
      <c r="D367" s="13">
        <v>381</v>
      </c>
      <c r="E367" s="12" t="str">
        <f>VLOOKUP(tVentas8[[#This Row],[ProductID]],tProductos[#All],3,FALSE)</f>
        <v>Vaccum Bag 10x13</v>
      </c>
      <c r="F367" s="13">
        <v>5</v>
      </c>
      <c r="G367" s="32">
        <v>0</v>
      </c>
      <c r="H367" s="30">
        <f>VLOOKUP(tVentas8[[#This Row],[ProductID]],tProductos[#All],5,FALSE)</f>
        <v>442.33</v>
      </c>
      <c r="I367" s="31">
        <f>(tVentas8[[#This Row],[PrecioUnitario]])*(tVentas8[[#This Row],[Quantity]])</f>
        <v>2211.65</v>
      </c>
      <c r="J367" s="31">
        <f>tVentas8[[#This Row],[ TotalPrice_SinDescuento]]*(1-tVentas8[[#This Row],[Discount]]/100)</f>
        <v>2211.65</v>
      </c>
      <c r="K367" s="17">
        <v>43158.146412037036</v>
      </c>
      <c r="L367" s="7" t="s">
        <v>3603</v>
      </c>
      <c r="M367" s="35">
        <f t="shared" si="11"/>
        <v>0</v>
      </c>
      <c r="N367" s="12" t="str">
        <f t="shared" si="10"/>
        <v/>
      </c>
    </row>
    <row r="368" spans="1:14" hidden="1">
      <c r="A368" s="13">
        <v>10366</v>
      </c>
      <c r="B368" s="13">
        <v>8</v>
      </c>
      <c r="C368" s="13">
        <v>97503</v>
      </c>
      <c r="D368" s="13">
        <v>206</v>
      </c>
      <c r="E368" s="12" t="str">
        <f>VLOOKUP(tVentas8[[#This Row],[ProductID]],tProductos[#All],3,FALSE)</f>
        <v>Cocoa Butter</v>
      </c>
      <c r="F368" s="13">
        <v>25</v>
      </c>
      <c r="G368" s="32">
        <v>0</v>
      </c>
      <c r="H368" s="30">
        <f>VLOOKUP(tVentas8[[#This Row],[ProductID]],tProductos[#All],5,FALSE)</f>
        <v>7.75</v>
      </c>
      <c r="I368" s="31">
        <f>(tVentas8[[#This Row],[PrecioUnitario]])*(tVentas8[[#This Row],[Quantity]])</f>
        <v>193.75</v>
      </c>
      <c r="J368" s="31">
        <f>tVentas8[[#This Row],[ TotalPrice_SinDescuento]]*(1-tVentas8[[#This Row],[Discount]]/100)</f>
        <v>193.75</v>
      </c>
      <c r="K368" s="13">
        <v>0</v>
      </c>
      <c r="L368" s="7" t="s">
        <v>3604</v>
      </c>
      <c r="M368" s="35">
        <f t="shared" si="11"/>
        <v>0</v>
      </c>
      <c r="N368" s="12" t="str">
        <f t="shared" si="10"/>
        <v/>
      </c>
    </row>
    <row r="369" spans="1:14" hidden="1">
      <c r="A369" s="13">
        <v>10367</v>
      </c>
      <c r="B369" s="13">
        <v>16</v>
      </c>
      <c r="C369" s="13">
        <v>94573</v>
      </c>
      <c r="D369" s="13">
        <v>168</v>
      </c>
      <c r="E369" s="12" t="str">
        <f>VLOOKUP(tVentas8[[#This Row],[ProductID]],tProductos[#All],3,FALSE)</f>
        <v>Milk - 2%</v>
      </c>
      <c r="F369" s="13">
        <v>24</v>
      </c>
      <c r="G369" s="32">
        <v>0</v>
      </c>
      <c r="H369" s="30">
        <f>VLOOKUP(tVentas8[[#This Row],[ProductID]],tProductos[#All],5,FALSE)</f>
        <v>707.41</v>
      </c>
      <c r="I369" s="31">
        <f>(tVentas8[[#This Row],[PrecioUnitario]])*(tVentas8[[#This Row],[Quantity]])</f>
        <v>16977.84</v>
      </c>
      <c r="J369" s="31">
        <f>tVentas8[[#This Row],[ TotalPrice_SinDescuento]]*(1-tVentas8[[#This Row],[Discount]]/100)</f>
        <v>16977.84</v>
      </c>
      <c r="K369" s="17">
        <v>43177.78701388889</v>
      </c>
      <c r="L369" s="7" t="s">
        <v>3605</v>
      </c>
      <c r="M369" s="35">
        <f t="shared" si="11"/>
        <v>0</v>
      </c>
      <c r="N369" s="12" t="str">
        <f t="shared" si="10"/>
        <v/>
      </c>
    </row>
    <row r="370" spans="1:14" hidden="1">
      <c r="A370" s="13">
        <v>10368</v>
      </c>
      <c r="B370" s="13">
        <v>22</v>
      </c>
      <c r="C370" s="13">
        <v>39995</v>
      </c>
      <c r="D370" s="13">
        <v>45</v>
      </c>
      <c r="E370" s="12" t="str">
        <f>VLOOKUP(tVentas8[[#This Row],[ProductID]],tProductos[#All],3,FALSE)</f>
        <v>Beef - Ground Medium</v>
      </c>
      <c r="F370" s="13">
        <v>11</v>
      </c>
      <c r="G370" s="32">
        <v>0</v>
      </c>
      <c r="H370" s="30">
        <f>VLOOKUP(tVentas8[[#This Row],[ProductID]],tProductos[#All],5,FALSE)</f>
        <v>795.32399999999996</v>
      </c>
      <c r="I370" s="31">
        <f>(tVentas8[[#This Row],[PrecioUnitario]])*(tVentas8[[#This Row],[Quantity]])</f>
        <v>8748.5640000000003</v>
      </c>
      <c r="J370" s="31">
        <f>tVentas8[[#This Row],[ TotalPrice_SinDescuento]]*(1-tVentas8[[#This Row],[Discount]]/100)</f>
        <v>8748.5640000000003</v>
      </c>
      <c r="K370" s="17">
        <v>43124.732974537037</v>
      </c>
      <c r="L370" s="7" t="s">
        <v>3606</v>
      </c>
      <c r="M370" s="35">
        <f t="shared" si="11"/>
        <v>0</v>
      </c>
      <c r="N370" s="12" t="str">
        <f t="shared" si="10"/>
        <v/>
      </c>
    </row>
    <row r="371" spans="1:14" hidden="1">
      <c r="A371" s="13">
        <v>10369</v>
      </c>
      <c r="B371" s="13">
        <v>20</v>
      </c>
      <c r="C371" s="13">
        <v>87439</v>
      </c>
      <c r="D371" s="13">
        <v>189</v>
      </c>
      <c r="E371" s="12" t="str">
        <f>VLOOKUP(tVentas8[[#This Row],[ProductID]],tProductos[#All],3,FALSE)</f>
        <v>Bread - Roll, Soft White Round</v>
      </c>
      <c r="F371" s="13">
        <v>23</v>
      </c>
      <c r="G371" s="32">
        <v>0</v>
      </c>
      <c r="H371" s="30">
        <f>VLOOKUP(tVentas8[[#This Row],[ProductID]],tProductos[#All],5,FALSE)</f>
        <v>763.02</v>
      </c>
      <c r="I371" s="31">
        <f>(tVentas8[[#This Row],[PrecioUnitario]])*(tVentas8[[#This Row],[Quantity]])</f>
        <v>17549.46</v>
      </c>
      <c r="J371" s="31">
        <f>tVentas8[[#This Row],[ TotalPrice_SinDescuento]]*(1-tVentas8[[#This Row],[Discount]]/100)</f>
        <v>17549.46</v>
      </c>
      <c r="K371" s="17">
        <v>43185.618449074071</v>
      </c>
      <c r="L371" s="7" t="s">
        <v>3607</v>
      </c>
      <c r="M371" s="35">
        <f t="shared" si="11"/>
        <v>0</v>
      </c>
      <c r="N371" s="12" t="str">
        <f t="shared" si="10"/>
        <v/>
      </c>
    </row>
    <row r="372" spans="1:14" hidden="1">
      <c r="A372" s="13">
        <v>10370</v>
      </c>
      <c r="B372" s="13">
        <v>8</v>
      </c>
      <c r="C372" s="13">
        <v>75542</v>
      </c>
      <c r="D372" s="13">
        <v>181</v>
      </c>
      <c r="E372" s="12" t="str">
        <f>VLOOKUP(tVentas8[[#This Row],[ProductID]],tProductos[#All],3,FALSE)</f>
        <v>Phyllo Dough</v>
      </c>
      <c r="F372" s="13">
        <v>20</v>
      </c>
      <c r="G372" s="32">
        <v>0</v>
      </c>
      <c r="H372" s="30">
        <f>VLOOKUP(tVentas8[[#This Row],[ProductID]],tProductos[#All],5,FALSE)</f>
        <v>645.71</v>
      </c>
      <c r="I372" s="31">
        <f>(tVentas8[[#This Row],[PrecioUnitario]])*(tVentas8[[#This Row],[Quantity]])</f>
        <v>12914.2</v>
      </c>
      <c r="J372" s="31">
        <f>tVentas8[[#This Row],[ TotalPrice_SinDescuento]]*(1-tVentas8[[#This Row],[Discount]]/100)</f>
        <v>12914.2</v>
      </c>
      <c r="K372" s="17">
        <v>43191.659317129626</v>
      </c>
      <c r="L372" s="7" t="s">
        <v>3608</v>
      </c>
      <c r="M372" s="35">
        <f t="shared" si="11"/>
        <v>0</v>
      </c>
      <c r="N372" s="12" t="str">
        <f t="shared" si="10"/>
        <v/>
      </c>
    </row>
    <row r="373" spans="1:14" hidden="1">
      <c r="A373" s="13">
        <v>10371</v>
      </c>
      <c r="B373" s="13">
        <v>4</v>
      </c>
      <c r="C373" s="13">
        <v>62185</v>
      </c>
      <c r="D373" s="13">
        <v>143</v>
      </c>
      <c r="E373" s="12" t="str">
        <f>VLOOKUP(tVentas8[[#This Row],[ProductID]],tProductos[#All],3,FALSE)</f>
        <v>Watercress</v>
      </c>
      <c r="F373" s="13">
        <v>16</v>
      </c>
      <c r="G373" s="32">
        <v>0</v>
      </c>
      <c r="H373" s="30">
        <f>VLOOKUP(tVentas8[[#This Row],[ProductID]],tProductos[#All],5,FALSE)</f>
        <v>426.16</v>
      </c>
      <c r="I373" s="31">
        <f>(tVentas8[[#This Row],[PrecioUnitario]])*(tVentas8[[#This Row],[Quantity]])</f>
        <v>6818.56</v>
      </c>
      <c r="J373" s="31">
        <f>tVentas8[[#This Row],[ TotalPrice_SinDescuento]]*(1-tVentas8[[#This Row],[Discount]]/100)</f>
        <v>6818.56</v>
      </c>
      <c r="K373" s="17">
        <v>43228.520902777775</v>
      </c>
      <c r="L373" s="7" t="s">
        <v>3609</v>
      </c>
      <c r="M373" s="35">
        <f t="shared" si="11"/>
        <v>0</v>
      </c>
      <c r="N373" s="12" t="str">
        <f t="shared" si="10"/>
        <v/>
      </c>
    </row>
    <row r="374" spans="1:14" hidden="1">
      <c r="A374" s="13">
        <v>10372</v>
      </c>
      <c r="B374" s="13">
        <v>1</v>
      </c>
      <c r="C374" s="13">
        <v>96881</v>
      </c>
      <c r="D374" s="13">
        <v>426</v>
      </c>
      <c r="E374" s="12" t="str">
        <f>VLOOKUP(tVentas8[[#This Row],[ProductID]],tProductos[#All],3,FALSE)</f>
        <v>Scallops - Live In Shell</v>
      </c>
      <c r="F374" s="13">
        <v>25</v>
      </c>
      <c r="G374" s="32">
        <v>0</v>
      </c>
      <c r="H374" s="30">
        <f>VLOOKUP(tVentas8[[#This Row],[ProductID]],tProductos[#All],5,FALSE)</f>
        <v>835.75</v>
      </c>
      <c r="I374" s="31">
        <f>(tVentas8[[#This Row],[PrecioUnitario]])*(tVentas8[[#This Row],[Quantity]])</f>
        <v>20893.75</v>
      </c>
      <c r="J374" s="31">
        <f>tVentas8[[#This Row],[ TotalPrice_SinDescuento]]*(1-tVentas8[[#This Row],[Discount]]/100)</f>
        <v>20893.75</v>
      </c>
      <c r="K374" s="17">
        <v>43155.857187499998</v>
      </c>
      <c r="L374" s="7" t="s">
        <v>3610</v>
      </c>
      <c r="M374" s="35">
        <f t="shared" si="11"/>
        <v>0</v>
      </c>
      <c r="N374" s="12" t="str">
        <f t="shared" si="10"/>
        <v/>
      </c>
    </row>
    <row r="375" spans="1:14" hidden="1">
      <c r="A375" s="13">
        <v>10373</v>
      </c>
      <c r="B375" s="13">
        <v>10</v>
      </c>
      <c r="C375" s="13">
        <v>44993</v>
      </c>
      <c r="D375" s="13">
        <v>450</v>
      </c>
      <c r="E375" s="12" t="str">
        <f>VLOOKUP(tVentas8[[#This Row],[ProductID]],tProductos[#All],3,FALSE)</f>
        <v>Wine - Vidal Icewine Magnotta</v>
      </c>
      <c r="F375" s="13">
        <v>12</v>
      </c>
      <c r="G375" s="32">
        <v>0</v>
      </c>
      <c r="H375" s="30">
        <f>VLOOKUP(tVentas8[[#This Row],[ProductID]],tProductos[#All],5,FALSE)</f>
        <v>7.1</v>
      </c>
      <c r="I375" s="31">
        <f>(tVentas8[[#This Row],[PrecioUnitario]])*(tVentas8[[#This Row],[Quantity]])</f>
        <v>85.199999999999989</v>
      </c>
      <c r="J375" s="31">
        <f>tVentas8[[#This Row],[ TotalPrice_SinDescuento]]*(1-tVentas8[[#This Row],[Discount]]/100)</f>
        <v>85.199999999999989</v>
      </c>
      <c r="K375" s="17">
        <v>43121.477488425924</v>
      </c>
      <c r="L375" s="7" t="s">
        <v>3611</v>
      </c>
      <c r="M375" s="35">
        <f t="shared" si="11"/>
        <v>0</v>
      </c>
      <c r="N375" s="12" t="str">
        <f t="shared" si="10"/>
        <v/>
      </c>
    </row>
    <row r="376" spans="1:14" hidden="1">
      <c r="A376" s="13">
        <v>10374</v>
      </c>
      <c r="B376" s="13">
        <v>21</v>
      </c>
      <c r="C376" s="13">
        <v>25542</v>
      </c>
      <c r="D376" s="13">
        <v>354</v>
      </c>
      <c r="E376" s="12" t="str">
        <f>VLOOKUP(tVentas8[[#This Row],[ProductID]],tProductos[#All],3,FALSE)</f>
        <v>Crackers Cheez It</v>
      </c>
      <c r="F376" s="13">
        <v>7</v>
      </c>
      <c r="G376" s="32">
        <v>0</v>
      </c>
      <c r="H376" s="30">
        <f>VLOOKUP(tVentas8[[#This Row],[ProductID]],tProductos[#All],5,FALSE)</f>
        <v>66.97</v>
      </c>
      <c r="I376" s="31">
        <f>(tVentas8[[#This Row],[PrecioUnitario]])*(tVentas8[[#This Row],[Quantity]])</f>
        <v>468.78999999999996</v>
      </c>
      <c r="J376" s="31">
        <f>tVentas8[[#This Row],[ TotalPrice_SinDescuento]]*(1-tVentas8[[#This Row],[Discount]]/100)</f>
        <v>468.78999999999996</v>
      </c>
      <c r="K376" s="17">
        <v>43113.674675925926</v>
      </c>
      <c r="L376" s="7" t="s">
        <v>3612</v>
      </c>
      <c r="M376" s="35">
        <f t="shared" si="11"/>
        <v>0</v>
      </c>
      <c r="N376" s="12" t="str">
        <f t="shared" si="10"/>
        <v/>
      </c>
    </row>
    <row r="377" spans="1:14">
      <c r="A377" s="13">
        <v>10375</v>
      </c>
      <c r="B377" s="13">
        <v>1</v>
      </c>
      <c r="C377" s="13">
        <v>55964</v>
      </c>
      <c r="D377" s="13">
        <v>186</v>
      </c>
      <c r="E377" s="12" t="str">
        <f>VLOOKUP(tVentas8[[#This Row],[ProductID]],tProductos[#All],3,FALSE)</f>
        <v>Muffin Mix - Blueberry</v>
      </c>
      <c r="F377" s="13">
        <v>15</v>
      </c>
      <c r="G377" s="32">
        <v>2</v>
      </c>
      <c r="H377" s="30">
        <f>VLOOKUP(tVentas8[[#This Row],[ProductID]],tProductos[#All],5,FALSE)</f>
        <v>820.83</v>
      </c>
      <c r="I377" s="31">
        <f>(tVentas8[[#This Row],[PrecioUnitario]])*(tVentas8[[#This Row],[Quantity]])</f>
        <v>12312.45</v>
      </c>
      <c r="J377" s="31">
        <f>tVentas8[[#This Row],[ TotalPrice_SinDescuento]]*(1-tVentas8[[#This Row],[Discount]]/100)</f>
        <v>12066.201000000001</v>
      </c>
      <c r="K377" s="17">
        <v>43218.294050925928</v>
      </c>
      <c r="L377" s="7" t="s">
        <v>3613</v>
      </c>
      <c r="M377" s="35">
        <f t="shared" si="11"/>
        <v>0</v>
      </c>
      <c r="N377" s="12" t="str">
        <f t="shared" si="10"/>
        <v/>
      </c>
    </row>
    <row r="378" spans="1:14" hidden="1">
      <c r="A378" s="13">
        <v>10376</v>
      </c>
      <c r="B378" s="13">
        <v>8</v>
      </c>
      <c r="C378" s="13">
        <v>56545</v>
      </c>
      <c r="D378" s="13">
        <v>415</v>
      </c>
      <c r="E378" s="12" t="str">
        <f>VLOOKUP(tVentas8[[#This Row],[ProductID]],tProductos[#All],3,FALSE)</f>
        <v>Mussels - Frozen</v>
      </c>
      <c r="F378" s="13">
        <v>15</v>
      </c>
      <c r="G378" s="32">
        <v>0</v>
      </c>
      <c r="H378" s="30">
        <f>VLOOKUP(tVentas8[[#This Row],[ProductID]],tProductos[#All],5,FALSE)</f>
        <v>80.06</v>
      </c>
      <c r="I378" s="31">
        <f>(tVentas8[[#This Row],[PrecioUnitario]])*(tVentas8[[#This Row],[Quantity]])</f>
        <v>1200.9000000000001</v>
      </c>
      <c r="J378" s="31">
        <f>tVentas8[[#This Row],[ TotalPrice_SinDescuento]]*(1-tVentas8[[#This Row],[Discount]]/100)</f>
        <v>1200.9000000000001</v>
      </c>
      <c r="K378" s="17">
        <v>43147.507233796299</v>
      </c>
      <c r="L378" s="7" t="s">
        <v>3614</v>
      </c>
      <c r="M378" s="35">
        <f t="shared" si="11"/>
        <v>0</v>
      </c>
      <c r="N378" s="12" t="str">
        <f t="shared" si="10"/>
        <v/>
      </c>
    </row>
    <row r="379" spans="1:14" hidden="1">
      <c r="A379" s="13">
        <v>10377</v>
      </c>
      <c r="B379" s="13">
        <v>14</v>
      </c>
      <c r="C379" s="13">
        <v>24259</v>
      </c>
      <c r="D379" s="13">
        <v>117</v>
      </c>
      <c r="E379" s="12" t="str">
        <f>VLOOKUP(tVentas8[[#This Row],[ProductID]],tProductos[#All],3,FALSE)</f>
        <v>Ketchup - Tomato</v>
      </c>
      <c r="F379" s="13">
        <v>7</v>
      </c>
      <c r="G379" s="32">
        <v>0</v>
      </c>
      <c r="H379" s="30">
        <f>VLOOKUP(tVentas8[[#This Row],[ProductID]],tProductos[#All],5,FALSE)</f>
        <v>68.63</v>
      </c>
      <c r="I379" s="31">
        <f>(tVentas8[[#This Row],[PrecioUnitario]])*(tVentas8[[#This Row],[Quantity]])</f>
        <v>480.40999999999997</v>
      </c>
      <c r="J379" s="31">
        <f>tVentas8[[#This Row],[ TotalPrice_SinDescuento]]*(1-tVentas8[[#This Row],[Discount]]/100)</f>
        <v>480.40999999999997</v>
      </c>
      <c r="K379" s="17">
        <v>43182.665416666663</v>
      </c>
      <c r="L379" s="7" t="s">
        <v>3615</v>
      </c>
      <c r="M379" s="35">
        <f t="shared" si="11"/>
        <v>0</v>
      </c>
      <c r="N379" s="12" t="str">
        <f t="shared" si="10"/>
        <v/>
      </c>
    </row>
    <row r="380" spans="1:14" hidden="1">
      <c r="A380" s="13">
        <v>10378</v>
      </c>
      <c r="B380" s="13">
        <v>3</v>
      </c>
      <c r="C380" s="13">
        <v>31552</v>
      </c>
      <c r="D380" s="13">
        <v>67</v>
      </c>
      <c r="E380" s="12" t="str">
        <f>VLOOKUP(tVentas8[[#This Row],[ProductID]],tProductos[#All],3,FALSE)</f>
        <v>Wine - Sogrape Mateus Rose</v>
      </c>
      <c r="F380" s="13">
        <v>8</v>
      </c>
      <c r="G380" s="32">
        <v>0</v>
      </c>
      <c r="H380" s="30">
        <f>VLOOKUP(tVentas8[[#This Row],[ProductID]],tProductos[#All],5,FALSE)</f>
        <v>37.799999999999997</v>
      </c>
      <c r="I380" s="31">
        <f>(tVentas8[[#This Row],[PrecioUnitario]])*(tVentas8[[#This Row],[Quantity]])</f>
        <v>302.39999999999998</v>
      </c>
      <c r="J380" s="31">
        <f>tVentas8[[#This Row],[ TotalPrice_SinDescuento]]*(1-tVentas8[[#This Row],[Discount]]/100)</f>
        <v>302.39999999999998</v>
      </c>
      <c r="K380" s="17">
        <v>43206.369699074072</v>
      </c>
      <c r="L380" s="7" t="s">
        <v>3616</v>
      </c>
      <c r="M380" s="35">
        <f t="shared" si="11"/>
        <v>0</v>
      </c>
      <c r="N380" s="12" t="str">
        <f t="shared" si="10"/>
        <v/>
      </c>
    </row>
    <row r="381" spans="1:14">
      <c r="A381" s="13">
        <v>10379</v>
      </c>
      <c r="B381" s="13">
        <v>6</v>
      </c>
      <c r="C381" s="13">
        <v>79372</v>
      </c>
      <c r="D381" s="13">
        <v>60</v>
      </c>
      <c r="E381" s="12" t="str">
        <f>VLOOKUP(tVentas8[[#This Row],[ProductID]],tProductos[#All],3,FALSE)</f>
        <v>Pepper - Paprika, Hungarian</v>
      </c>
      <c r="F381" s="13">
        <v>21</v>
      </c>
      <c r="G381" s="32">
        <v>2</v>
      </c>
      <c r="H381" s="30">
        <f>VLOOKUP(tVentas8[[#This Row],[ProductID]],tProductos[#All],5,FALSE)</f>
        <v>316.94</v>
      </c>
      <c r="I381" s="31">
        <f>(tVentas8[[#This Row],[PrecioUnitario]])*(tVentas8[[#This Row],[Quantity]])</f>
        <v>6655.74</v>
      </c>
      <c r="J381" s="31">
        <f>tVentas8[[#This Row],[ TotalPrice_SinDescuento]]*(1-tVentas8[[#This Row],[Discount]]/100)</f>
        <v>6522.6251999999995</v>
      </c>
      <c r="K381" s="17">
        <v>43187.901435185187</v>
      </c>
      <c r="L381" s="7" t="s">
        <v>3617</v>
      </c>
      <c r="M381" s="35">
        <f t="shared" si="11"/>
        <v>0</v>
      </c>
      <c r="N381" s="12" t="str">
        <f t="shared" si="10"/>
        <v/>
      </c>
    </row>
    <row r="382" spans="1:14" hidden="1">
      <c r="A382" s="13">
        <v>10380</v>
      </c>
      <c r="B382" s="13">
        <v>16</v>
      </c>
      <c r="C382" s="13">
        <v>46844</v>
      </c>
      <c r="D382" s="13">
        <v>80</v>
      </c>
      <c r="E382" s="12" t="str">
        <f>VLOOKUP(tVentas8[[#This Row],[ProductID]],tProductos[#All],3,FALSE)</f>
        <v>Wasabi Powder</v>
      </c>
      <c r="F382" s="13">
        <v>12</v>
      </c>
      <c r="G382" s="32">
        <v>0</v>
      </c>
      <c r="H382" s="30">
        <f>VLOOKUP(tVentas8[[#This Row],[ProductID]],tProductos[#All],5,FALSE)</f>
        <v>939.75</v>
      </c>
      <c r="I382" s="31">
        <f>(tVentas8[[#This Row],[PrecioUnitario]])*(tVentas8[[#This Row],[Quantity]])</f>
        <v>11277</v>
      </c>
      <c r="J382" s="31">
        <f>tVentas8[[#This Row],[ TotalPrice_SinDescuento]]*(1-tVentas8[[#This Row],[Discount]]/100)</f>
        <v>11277</v>
      </c>
      <c r="K382" s="17">
        <v>43138.971238425926</v>
      </c>
      <c r="L382" s="7" t="s">
        <v>3618</v>
      </c>
      <c r="M382" s="35">
        <f t="shared" si="11"/>
        <v>0</v>
      </c>
      <c r="N382" s="12" t="str">
        <f t="shared" si="10"/>
        <v/>
      </c>
    </row>
    <row r="383" spans="1:14" hidden="1">
      <c r="A383" s="13">
        <v>10381</v>
      </c>
      <c r="B383" s="13">
        <v>10</v>
      </c>
      <c r="C383" s="13">
        <v>21696</v>
      </c>
      <c r="D383" s="13">
        <v>186</v>
      </c>
      <c r="E383" s="12" t="str">
        <f>VLOOKUP(tVentas8[[#This Row],[ProductID]],tProductos[#All],3,FALSE)</f>
        <v>Muffin Mix - Blueberry</v>
      </c>
      <c r="F383" s="13">
        <v>6</v>
      </c>
      <c r="G383" s="32">
        <v>0</v>
      </c>
      <c r="H383" s="30">
        <f>VLOOKUP(tVentas8[[#This Row],[ProductID]],tProductos[#All],5,FALSE)</f>
        <v>820.83</v>
      </c>
      <c r="I383" s="31">
        <f>(tVentas8[[#This Row],[PrecioUnitario]])*(tVentas8[[#This Row],[Quantity]])</f>
        <v>4924.9800000000005</v>
      </c>
      <c r="J383" s="31">
        <f>tVentas8[[#This Row],[ TotalPrice_SinDescuento]]*(1-tVentas8[[#This Row],[Discount]]/100)</f>
        <v>4924.9800000000005</v>
      </c>
      <c r="K383" s="17">
        <v>43134.08011574074</v>
      </c>
      <c r="L383" s="7" t="s">
        <v>3619</v>
      </c>
      <c r="M383" s="35">
        <f t="shared" si="11"/>
        <v>0</v>
      </c>
      <c r="N383" s="12" t="str">
        <f t="shared" si="10"/>
        <v/>
      </c>
    </row>
    <row r="384" spans="1:14" hidden="1">
      <c r="A384" s="13">
        <v>10382</v>
      </c>
      <c r="B384" s="13">
        <v>11</v>
      </c>
      <c r="C384" s="13">
        <v>89960</v>
      </c>
      <c r="D384" s="13">
        <v>266</v>
      </c>
      <c r="E384" s="12" t="str">
        <f>VLOOKUP(tVentas8[[#This Row],[ProductID]],tProductos[#All],3,FALSE)</f>
        <v>Clam Nectar</v>
      </c>
      <c r="F384" s="13">
        <v>23</v>
      </c>
      <c r="G384" s="32">
        <v>0</v>
      </c>
      <c r="H384" s="30">
        <f>VLOOKUP(tVentas8[[#This Row],[ProductID]],tProductos[#All],5,FALSE)</f>
        <v>681.09</v>
      </c>
      <c r="I384" s="31">
        <f>(tVentas8[[#This Row],[PrecioUnitario]])*(tVentas8[[#This Row],[Quantity]])</f>
        <v>15665.070000000002</v>
      </c>
      <c r="J384" s="31">
        <f>tVentas8[[#This Row],[ TotalPrice_SinDescuento]]*(1-tVentas8[[#This Row],[Discount]]/100)</f>
        <v>15665.070000000002</v>
      </c>
      <c r="K384" s="17">
        <v>43131.44494212963</v>
      </c>
      <c r="L384" s="7" t="s">
        <v>3620</v>
      </c>
      <c r="M384" s="35">
        <f t="shared" si="11"/>
        <v>0</v>
      </c>
      <c r="N384" s="12" t="str">
        <f t="shared" si="10"/>
        <v/>
      </c>
    </row>
    <row r="385" spans="1:14" hidden="1">
      <c r="A385" s="13">
        <v>10383</v>
      </c>
      <c r="B385" s="13">
        <v>4</v>
      </c>
      <c r="C385" s="13">
        <v>75559</v>
      </c>
      <c r="D385" s="13">
        <v>72</v>
      </c>
      <c r="E385" s="12" t="str">
        <f>VLOOKUP(tVentas8[[#This Row],[ProductID]],tProductos[#All],3,FALSE)</f>
        <v>Bar - Granola Trail Mix Fruit Nut</v>
      </c>
      <c r="F385" s="13">
        <v>20</v>
      </c>
      <c r="G385" s="32">
        <v>0</v>
      </c>
      <c r="H385" s="30">
        <f>VLOOKUP(tVentas8[[#This Row],[ProductID]],tProductos[#All],5,FALSE)</f>
        <v>622.6</v>
      </c>
      <c r="I385" s="31">
        <f>(tVentas8[[#This Row],[PrecioUnitario]])*(tVentas8[[#This Row],[Quantity]])</f>
        <v>12452</v>
      </c>
      <c r="J385" s="31">
        <f>tVentas8[[#This Row],[ TotalPrice_SinDescuento]]*(1-tVentas8[[#This Row],[Discount]]/100)</f>
        <v>12452</v>
      </c>
      <c r="K385" s="17">
        <v>43141.046342592592</v>
      </c>
      <c r="L385" s="7" t="s">
        <v>3621</v>
      </c>
      <c r="M385" s="35">
        <f t="shared" si="11"/>
        <v>0</v>
      </c>
      <c r="N385" s="12" t="str">
        <f t="shared" si="10"/>
        <v/>
      </c>
    </row>
    <row r="386" spans="1:14" hidden="1">
      <c r="A386" s="13">
        <v>10384</v>
      </c>
      <c r="B386" s="13">
        <v>6</v>
      </c>
      <c r="C386" s="13">
        <v>20606</v>
      </c>
      <c r="D386" s="13">
        <v>78</v>
      </c>
      <c r="E386" s="12" t="str">
        <f>VLOOKUP(tVentas8[[#This Row],[ProductID]],tProductos[#All],3,FALSE)</f>
        <v>Wine - Magnotta - Belpaese</v>
      </c>
      <c r="F386" s="13">
        <v>6</v>
      </c>
      <c r="G386" s="32">
        <v>0</v>
      </c>
      <c r="H386" s="30">
        <f>VLOOKUP(tVentas8[[#This Row],[ProductID]],tProductos[#All],5,FALSE)</f>
        <v>304.202</v>
      </c>
      <c r="I386" s="31">
        <f>(tVentas8[[#This Row],[PrecioUnitario]])*(tVentas8[[#This Row],[Quantity]])</f>
        <v>1825.212</v>
      </c>
      <c r="J386" s="31">
        <f>tVentas8[[#This Row],[ TotalPrice_SinDescuento]]*(1-tVentas8[[#This Row],[Discount]]/100)</f>
        <v>1825.212</v>
      </c>
      <c r="K386" s="17">
        <v>43209.444143518522</v>
      </c>
      <c r="L386" s="7" t="s">
        <v>3622</v>
      </c>
      <c r="M386" s="35">
        <f t="shared" si="11"/>
        <v>0</v>
      </c>
      <c r="N386" s="12" t="str">
        <f t="shared" ref="N386:N449" si="12">IF($M386&gt;0.4,"ELIMINAR","")</f>
        <v/>
      </c>
    </row>
    <row r="387" spans="1:14" hidden="1">
      <c r="A387" s="13">
        <v>10385</v>
      </c>
      <c r="B387" s="13">
        <v>7</v>
      </c>
      <c r="C387" s="13">
        <v>9099</v>
      </c>
      <c r="D387" s="13">
        <v>359</v>
      </c>
      <c r="E387" s="12" t="str">
        <f>VLOOKUP(tVentas8[[#This Row],[ProductID]],tProductos[#All],3,FALSE)</f>
        <v>Rice - Long Grain</v>
      </c>
      <c r="F387" s="13">
        <v>3</v>
      </c>
      <c r="G387" s="32">
        <v>0</v>
      </c>
      <c r="H387" s="30">
        <f>VLOOKUP(tVentas8[[#This Row],[ProductID]],tProductos[#All],5,FALSE)</f>
        <v>690.32</v>
      </c>
      <c r="I387" s="31">
        <f>(tVentas8[[#This Row],[PrecioUnitario]])*(tVentas8[[#This Row],[Quantity]])</f>
        <v>2070.96</v>
      </c>
      <c r="J387" s="31">
        <f>tVentas8[[#This Row],[ TotalPrice_SinDescuento]]*(1-tVentas8[[#This Row],[Discount]]/100)</f>
        <v>2070.96</v>
      </c>
      <c r="K387" s="17">
        <v>43169.619120370371</v>
      </c>
      <c r="L387" s="7" t="s">
        <v>3623</v>
      </c>
      <c r="M387" s="35">
        <f t="shared" si="11"/>
        <v>0</v>
      </c>
      <c r="N387" s="12" t="str">
        <f t="shared" si="12"/>
        <v/>
      </c>
    </row>
    <row r="388" spans="1:14" hidden="1">
      <c r="A388" s="13">
        <v>10386</v>
      </c>
      <c r="B388" s="13">
        <v>9</v>
      </c>
      <c r="C388" s="13">
        <v>30601</v>
      </c>
      <c r="D388" s="13">
        <v>333</v>
      </c>
      <c r="E388" s="12" t="str">
        <f>VLOOKUP(tVentas8[[#This Row],[ProductID]],tProductos[#All],3,FALSE)</f>
        <v>Cheese - Cottage Cheese</v>
      </c>
      <c r="F388" s="13">
        <v>8</v>
      </c>
      <c r="G388" s="32">
        <v>0</v>
      </c>
      <c r="H388" s="30">
        <f>VLOOKUP(tVentas8[[#This Row],[ProductID]],tProductos[#All],5,FALSE)</f>
        <v>202.36</v>
      </c>
      <c r="I388" s="31">
        <f>(tVentas8[[#This Row],[PrecioUnitario]])*(tVentas8[[#This Row],[Quantity]])</f>
        <v>1618.88</v>
      </c>
      <c r="J388" s="31">
        <f>tVentas8[[#This Row],[ TotalPrice_SinDescuento]]*(1-tVentas8[[#This Row],[Discount]]/100)</f>
        <v>1618.88</v>
      </c>
      <c r="K388" s="17">
        <v>43111.704942129632</v>
      </c>
      <c r="L388" s="7" t="s">
        <v>3624</v>
      </c>
      <c r="M388" s="35">
        <f t="shared" ref="M388:M451" si="13">COUNTBLANK(A388:L388) /COUNTA(A388:L388)</f>
        <v>0</v>
      </c>
      <c r="N388" s="12" t="str">
        <f t="shared" si="12"/>
        <v/>
      </c>
    </row>
    <row r="389" spans="1:14" hidden="1">
      <c r="A389" s="13">
        <v>10387</v>
      </c>
      <c r="B389" s="13">
        <v>14</v>
      </c>
      <c r="C389" s="13">
        <v>69769</v>
      </c>
      <c r="D389" s="13">
        <v>396</v>
      </c>
      <c r="E389" s="12" t="str">
        <f>VLOOKUP(tVentas8[[#This Row],[ProductID]],tProductos[#All],3,FALSE)</f>
        <v>Tea - Jasmin Green</v>
      </c>
      <c r="F389" s="13">
        <v>18</v>
      </c>
      <c r="G389" s="32">
        <v>0</v>
      </c>
      <c r="H389" s="30">
        <f>VLOOKUP(tVentas8[[#This Row],[ProductID]],tProductos[#All],5,FALSE)</f>
        <v>369.16</v>
      </c>
      <c r="I389" s="31">
        <f>(tVentas8[[#This Row],[PrecioUnitario]])*(tVentas8[[#This Row],[Quantity]])</f>
        <v>6644.88</v>
      </c>
      <c r="J389" s="31">
        <f>tVentas8[[#This Row],[ TotalPrice_SinDescuento]]*(1-tVentas8[[#This Row],[Discount]]/100)</f>
        <v>6644.88</v>
      </c>
      <c r="K389" s="17">
        <v>43175.679479166669</v>
      </c>
      <c r="L389" s="7" t="s">
        <v>3625</v>
      </c>
      <c r="M389" s="35">
        <f t="shared" si="13"/>
        <v>0</v>
      </c>
      <c r="N389" s="12" t="str">
        <f t="shared" si="12"/>
        <v/>
      </c>
    </row>
    <row r="390" spans="1:14" hidden="1">
      <c r="A390" s="13">
        <v>10388</v>
      </c>
      <c r="B390" s="13">
        <v>17</v>
      </c>
      <c r="C390" s="13">
        <v>29110</v>
      </c>
      <c r="D390" s="13">
        <v>289</v>
      </c>
      <c r="E390" s="12" t="str">
        <f>VLOOKUP(tVentas8[[#This Row],[ProductID]],tProductos[#All],3,FALSE)</f>
        <v>Sword Pick Asst</v>
      </c>
      <c r="F390" s="13">
        <v>8</v>
      </c>
      <c r="G390" s="32">
        <v>0</v>
      </c>
      <c r="H390" s="30">
        <f>VLOOKUP(tVentas8[[#This Row],[ProductID]],tProductos[#All],5,FALSE)</f>
        <v>435.16</v>
      </c>
      <c r="I390" s="31">
        <f>(tVentas8[[#This Row],[PrecioUnitario]])*(tVentas8[[#This Row],[Quantity]])</f>
        <v>3481.28</v>
      </c>
      <c r="J390" s="31">
        <f>tVentas8[[#This Row],[ TotalPrice_SinDescuento]]*(1-tVentas8[[#This Row],[Discount]]/100)</f>
        <v>3481.28</v>
      </c>
      <c r="K390" s="17">
        <v>43197.714918981481</v>
      </c>
      <c r="L390" s="7" t="s">
        <v>3626</v>
      </c>
      <c r="M390" s="35">
        <f t="shared" si="13"/>
        <v>0</v>
      </c>
      <c r="N390" s="12" t="str">
        <f t="shared" si="12"/>
        <v/>
      </c>
    </row>
    <row r="391" spans="1:14" hidden="1">
      <c r="A391" s="13">
        <v>10389</v>
      </c>
      <c r="B391" s="13">
        <v>1</v>
      </c>
      <c r="C391" s="13">
        <v>85594</v>
      </c>
      <c r="D391" s="13">
        <v>67</v>
      </c>
      <c r="E391" s="12" t="str">
        <f>VLOOKUP(tVentas8[[#This Row],[ProductID]],tProductos[#All],3,FALSE)</f>
        <v>Wine - Sogrape Mateus Rose</v>
      </c>
      <c r="F391" s="13">
        <v>22</v>
      </c>
      <c r="G391" s="32">
        <v>0</v>
      </c>
      <c r="H391" s="30">
        <f>VLOOKUP(tVentas8[[#This Row],[ProductID]],tProductos[#All],5,FALSE)</f>
        <v>37.799999999999997</v>
      </c>
      <c r="I391" s="31">
        <f>(tVentas8[[#This Row],[PrecioUnitario]])*(tVentas8[[#This Row],[Quantity]])</f>
        <v>831.59999999999991</v>
      </c>
      <c r="J391" s="31">
        <f>tVentas8[[#This Row],[ TotalPrice_SinDescuento]]*(1-tVentas8[[#This Row],[Discount]]/100)</f>
        <v>831.59999999999991</v>
      </c>
      <c r="K391" s="17">
        <v>43135.533032407409</v>
      </c>
      <c r="L391" s="7" t="s">
        <v>3627</v>
      </c>
      <c r="M391" s="35">
        <f t="shared" si="13"/>
        <v>0</v>
      </c>
      <c r="N391" s="12" t="str">
        <f t="shared" si="12"/>
        <v/>
      </c>
    </row>
    <row r="392" spans="1:14" hidden="1">
      <c r="A392" s="13">
        <v>10390</v>
      </c>
      <c r="B392" s="13">
        <v>11</v>
      </c>
      <c r="C392" s="13">
        <v>37948</v>
      </c>
      <c r="D392" s="13">
        <v>364</v>
      </c>
      <c r="E392" s="12" t="str">
        <f>VLOOKUP(tVentas8[[#This Row],[ProductID]],tProductos[#All],3,FALSE)</f>
        <v>Cattail Hearts</v>
      </c>
      <c r="F392" s="13">
        <v>10</v>
      </c>
      <c r="G392" s="32">
        <v>0</v>
      </c>
      <c r="H392" s="30">
        <f>VLOOKUP(tVentas8[[#This Row],[ProductID]],tProductos[#All],5,FALSE)</f>
        <v>88.429000000000002</v>
      </c>
      <c r="I392" s="31">
        <f>(tVentas8[[#This Row],[PrecioUnitario]])*(tVentas8[[#This Row],[Quantity]])</f>
        <v>884.29</v>
      </c>
      <c r="J392" s="31">
        <f>tVentas8[[#This Row],[ TotalPrice_SinDescuento]]*(1-tVentas8[[#This Row],[Discount]]/100)</f>
        <v>884.29</v>
      </c>
      <c r="K392" s="17">
        <v>43188.280740740738</v>
      </c>
      <c r="L392" s="7" t="s">
        <v>3628</v>
      </c>
      <c r="M392" s="35">
        <f t="shared" si="13"/>
        <v>0</v>
      </c>
      <c r="N392" s="12" t="str">
        <f t="shared" si="12"/>
        <v/>
      </c>
    </row>
    <row r="393" spans="1:14" hidden="1">
      <c r="A393" s="13">
        <v>10391</v>
      </c>
      <c r="B393" s="13">
        <v>22</v>
      </c>
      <c r="C393" s="13">
        <v>59852</v>
      </c>
      <c r="D393" s="13">
        <v>62</v>
      </c>
      <c r="E393" s="12" t="str">
        <f>VLOOKUP(tVentas8[[#This Row],[ProductID]],tProductos[#All],3,FALSE)</f>
        <v>Pears - Bosc</v>
      </c>
      <c r="F393" s="13">
        <v>16</v>
      </c>
      <c r="G393" s="32">
        <v>0</v>
      </c>
      <c r="H393" s="30">
        <f>VLOOKUP(tVentas8[[#This Row],[ProductID]],tProductos[#All],5,FALSE)</f>
        <v>195.21</v>
      </c>
      <c r="I393" s="31">
        <f>(tVentas8[[#This Row],[PrecioUnitario]])*(tVentas8[[#This Row],[Quantity]])</f>
        <v>3123.36</v>
      </c>
      <c r="J393" s="31">
        <f>tVentas8[[#This Row],[ TotalPrice_SinDescuento]]*(1-tVentas8[[#This Row],[Discount]]/100)</f>
        <v>3123.36</v>
      </c>
      <c r="K393" s="17">
        <v>43201.628344907411</v>
      </c>
      <c r="L393" s="7" t="s">
        <v>3629</v>
      </c>
      <c r="M393" s="35">
        <f t="shared" si="13"/>
        <v>0</v>
      </c>
      <c r="N393" s="12" t="str">
        <f t="shared" si="12"/>
        <v/>
      </c>
    </row>
    <row r="394" spans="1:14" hidden="1">
      <c r="A394" s="13">
        <v>10392</v>
      </c>
      <c r="B394" s="13">
        <v>21</v>
      </c>
      <c r="C394" s="13">
        <v>91262</v>
      </c>
      <c r="D394" s="13">
        <v>216</v>
      </c>
      <c r="E394" s="12" t="str">
        <f>VLOOKUP(tVentas8[[#This Row],[ProductID]],tProductos[#All],3,FALSE)</f>
        <v>Scallops - 10/20</v>
      </c>
      <c r="F394" s="13">
        <v>24</v>
      </c>
      <c r="G394" s="32">
        <v>0</v>
      </c>
      <c r="H394" s="30">
        <f>VLOOKUP(tVentas8[[#This Row],[ProductID]],tProductos[#All],5,FALSE)</f>
        <v>390.25</v>
      </c>
      <c r="I394" s="31">
        <f>(tVentas8[[#This Row],[PrecioUnitario]])*(tVentas8[[#This Row],[Quantity]])</f>
        <v>9366</v>
      </c>
      <c r="J394" s="31">
        <f>tVentas8[[#This Row],[ TotalPrice_SinDescuento]]*(1-tVentas8[[#This Row],[Discount]]/100)</f>
        <v>9366</v>
      </c>
      <c r="K394" s="17">
        <v>43212.812928240739</v>
      </c>
      <c r="L394" s="7" t="s">
        <v>3630</v>
      </c>
      <c r="M394" s="35">
        <f t="shared" si="13"/>
        <v>0</v>
      </c>
      <c r="N394" s="12" t="str">
        <f t="shared" si="12"/>
        <v/>
      </c>
    </row>
    <row r="395" spans="1:14" hidden="1">
      <c r="A395" s="13">
        <v>10393</v>
      </c>
      <c r="B395" s="13">
        <v>4</v>
      </c>
      <c r="C395" s="13">
        <v>3082</v>
      </c>
      <c r="D395" s="13">
        <v>388</v>
      </c>
      <c r="E395" s="12" t="str">
        <f>VLOOKUP(tVentas8[[#This Row],[ProductID]],tProductos[#All],3,FALSE)</f>
        <v>Table Cloth 120 Round White</v>
      </c>
      <c r="F395" s="13">
        <v>1</v>
      </c>
      <c r="G395" s="32">
        <v>0</v>
      </c>
      <c r="H395" s="30">
        <f>VLOOKUP(tVentas8[[#This Row],[ProductID]],tProductos[#All],5,FALSE)</f>
        <v>135.38</v>
      </c>
      <c r="I395" s="31">
        <f>(tVentas8[[#This Row],[PrecioUnitario]])*(tVentas8[[#This Row],[Quantity]])</f>
        <v>135.38</v>
      </c>
      <c r="J395" s="31">
        <f>tVentas8[[#This Row],[ TotalPrice_SinDescuento]]*(1-tVentas8[[#This Row],[Discount]]/100)</f>
        <v>135.38</v>
      </c>
      <c r="K395" s="17">
        <v>43179.213217592594</v>
      </c>
      <c r="L395" s="7" t="s">
        <v>3631</v>
      </c>
      <c r="M395" s="35">
        <f t="shared" si="13"/>
        <v>0</v>
      </c>
      <c r="N395" s="12" t="str">
        <f t="shared" si="12"/>
        <v/>
      </c>
    </row>
    <row r="396" spans="1:14" hidden="1">
      <c r="A396" s="13">
        <v>10394</v>
      </c>
      <c r="B396" s="13">
        <v>5</v>
      </c>
      <c r="C396" s="13">
        <v>2549</v>
      </c>
      <c r="D396" s="13">
        <v>345</v>
      </c>
      <c r="E396" s="12" t="str">
        <f>VLOOKUP(tVentas8[[#This Row],[ProductID]],tProductos[#All],3,FALSE)</f>
        <v>Bread - Calabrese Baguette</v>
      </c>
      <c r="F396" s="13">
        <v>1</v>
      </c>
      <c r="G396" s="32">
        <v>0</v>
      </c>
      <c r="H396" s="30">
        <f>VLOOKUP(tVentas8[[#This Row],[ProductID]],tProductos[#All],5,FALSE)</f>
        <v>985.97</v>
      </c>
      <c r="I396" s="31">
        <f>(tVentas8[[#This Row],[PrecioUnitario]])*(tVentas8[[#This Row],[Quantity]])</f>
        <v>985.97</v>
      </c>
      <c r="J396" s="31">
        <f>tVentas8[[#This Row],[ TotalPrice_SinDescuento]]*(1-tVentas8[[#This Row],[Discount]]/100)</f>
        <v>985.97</v>
      </c>
      <c r="K396" s="17">
        <v>43150.898680555554</v>
      </c>
      <c r="L396" s="7" t="s">
        <v>3632</v>
      </c>
      <c r="M396" s="35">
        <f t="shared" si="13"/>
        <v>0</v>
      </c>
      <c r="N396" s="12" t="str">
        <f t="shared" si="12"/>
        <v/>
      </c>
    </row>
    <row r="397" spans="1:14" hidden="1">
      <c r="A397" s="13">
        <v>10395</v>
      </c>
      <c r="B397" s="13">
        <v>2</v>
      </c>
      <c r="C397" s="13">
        <v>6276</v>
      </c>
      <c r="D397" s="13">
        <v>255</v>
      </c>
      <c r="E397" s="12" t="str">
        <f>VLOOKUP(tVentas8[[#This Row],[ProductID]],tProductos[#All],3,FALSE)</f>
        <v>Kellogs All Bran Bars</v>
      </c>
      <c r="F397" s="13">
        <v>2</v>
      </c>
      <c r="G397" s="32">
        <v>0</v>
      </c>
      <c r="H397" s="30">
        <f>VLOOKUP(tVentas8[[#This Row],[ProductID]],tProductos[#All],5,FALSE)</f>
        <v>292.27999999999997</v>
      </c>
      <c r="I397" s="31">
        <f>(tVentas8[[#This Row],[PrecioUnitario]])*(tVentas8[[#This Row],[Quantity]])</f>
        <v>584.55999999999995</v>
      </c>
      <c r="J397" s="31">
        <f>tVentas8[[#This Row],[ TotalPrice_SinDescuento]]*(1-tVentas8[[#This Row],[Discount]]/100)</f>
        <v>584.55999999999995</v>
      </c>
      <c r="K397" s="17">
        <v>43174.078321759262</v>
      </c>
      <c r="L397" s="7" t="s">
        <v>3633</v>
      </c>
      <c r="M397" s="35">
        <f t="shared" si="13"/>
        <v>0</v>
      </c>
      <c r="N397" s="12" t="str">
        <f t="shared" si="12"/>
        <v/>
      </c>
    </row>
    <row r="398" spans="1:14" hidden="1">
      <c r="A398" s="13">
        <v>10396</v>
      </c>
      <c r="B398" s="13">
        <v>8</v>
      </c>
      <c r="C398" s="13">
        <v>33560</v>
      </c>
      <c r="D398" s="13">
        <v>155</v>
      </c>
      <c r="E398" s="12" t="str">
        <f>VLOOKUP(tVentas8[[#This Row],[ProductID]],tProductos[#All],3,FALSE)</f>
        <v>Peas - Pigeon, Dry</v>
      </c>
      <c r="F398" s="13">
        <v>9</v>
      </c>
      <c r="G398" s="32">
        <v>0</v>
      </c>
      <c r="H398" s="30">
        <f>VLOOKUP(tVentas8[[#This Row],[ProductID]],tProductos[#All],5,FALSE)</f>
        <v>635.52</v>
      </c>
      <c r="I398" s="31">
        <f>(tVentas8[[#This Row],[PrecioUnitario]])*(tVentas8[[#This Row],[Quantity]])</f>
        <v>5719.68</v>
      </c>
      <c r="J398" s="31">
        <f>tVentas8[[#This Row],[ TotalPrice_SinDescuento]]*(1-tVentas8[[#This Row],[Discount]]/100)</f>
        <v>5719.68</v>
      </c>
      <c r="K398" s="17">
        <v>43183.635555555556</v>
      </c>
      <c r="L398" s="7" t="s">
        <v>3634</v>
      </c>
      <c r="M398" s="35">
        <f t="shared" si="13"/>
        <v>0</v>
      </c>
      <c r="N398" s="12" t="str">
        <f t="shared" si="12"/>
        <v/>
      </c>
    </row>
    <row r="399" spans="1:14" hidden="1">
      <c r="A399" s="13">
        <v>10397</v>
      </c>
      <c r="B399" s="13">
        <v>14</v>
      </c>
      <c r="C399" s="13">
        <v>78366</v>
      </c>
      <c r="D399" s="13">
        <v>283</v>
      </c>
      <c r="E399" s="12" t="str">
        <f>VLOOKUP(tVentas8[[#This Row],[ProductID]],tProductos[#All],3,FALSE)</f>
        <v>Bread Fig And Almond</v>
      </c>
      <c r="F399" s="13">
        <v>20</v>
      </c>
      <c r="G399" s="32">
        <v>0</v>
      </c>
      <c r="H399" s="30">
        <f>VLOOKUP(tVentas8[[#This Row],[ProductID]],tProductos[#All],5,FALSE)</f>
        <v>11.88</v>
      </c>
      <c r="I399" s="31">
        <f>(tVentas8[[#This Row],[PrecioUnitario]])*(tVentas8[[#This Row],[Quantity]])</f>
        <v>237.60000000000002</v>
      </c>
      <c r="J399" s="31">
        <f>tVentas8[[#This Row],[ TotalPrice_SinDescuento]]*(1-tVentas8[[#This Row],[Discount]]/100)</f>
        <v>237.60000000000002</v>
      </c>
      <c r="K399" s="17">
        <v>43133.087268518517</v>
      </c>
      <c r="L399" s="7" t="s">
        <v>3635</v>
      </c>
      <c r="M399" s="35">
        <f t="shared" si="13"/>
        <v>0</v>
      </c>
      <c r="N399" s="12" t="str">
        <f t="shared" si="12"/>
        <v/>
      </c>
    </row>
    <row r="400" spans="1:14">
      <c r="A400" s="13">
        <v>10398</v>
      </c>
      <c r="B400" s="13">
        <v>5</v>
      </c>
      <c r="C400" s="13">
        <v>88572</v>
      </c>
      <c r="D400" s="13">
        <v>213</v>
      </c>
      <c r="E400" s="12" t="str">
        <f>VLOOKUP(tVentas8[[#This Row],[ProductID]],tProductos[#All],3,FALSE)</f>
        <v>Pate - Cognac</v>
      </c>
      <c r="F400" s="13">
        <v>23</v>
      </c>
      <c r="G400" s="32">
        <v>2</v>
      </c>
      <c r="H400" s="30">
        <f>VLOOKUP(tVentas8[[#This Row],[ProductID]],tProductos[#All],5,FALSE)</f>
        <v>705.89</v>
      </c>
      <c r="I400" s="31">
        <f>(tVentas8[[#This Row],[PrecioUnitario]])*(tVentas8[[#This Row],[Quantity]])</f>
        <v>16235.47</v>
      </c>
      <c r="J400" s="31">
        <f>tVentas8[[#This Row],[ TotalPrice_SinDescuento]]*(1-tVentas8[[#This Row],[Discount]]/100)</f>
        <v>15910.7606</v>
      </c>
      <c r="K400" s="17">
        <v>43199.064803240741</v>
      </c>
      <c r="L400" s="7" t="s">
        <v>3636</v>
      </c>
      <c r="M400" s="35">
        <f t="shared" si="13"/>
        <v>0</v>
      </c>
      <c r="N400" s="12" t="str">
        <f t="shared" si="12"/>
        <v/>
      </c>
    </row>
    <row r="401" spans="1:14" hidden="1">
      <c r="A401" s="13">
        <v>10399</v>
      </c>
      <c r="B401" s="13">
        <v>3</v>
      </c>
      <c r="C401" s="13">
        <v>55908</v>
      </c>
      <c r="D401" s="13">
        <v>125</v>
      </c>
      <c r="E401" s="12" t="str">
        <f>VLOOKUP(tVentas8[[#This Row],[ProductID]],tProductos[#All],3,FALSE)</f>
        <v>Nut - Chestnuts, Whole</v>
      </c>
      <c r="F401" s="13">
        <v>15</v>
      </c>
      <c r="G401" s="32">
        <v>0</v>
      </c>
      <c r="H401" s="30">
        <f>VLOOKUP(tVentas8[[#This Row],[ProductID]],tProductos[#All],5,FALSE)</f>
        <v>61.41</v>
      </c>
      <c r="I401" s="31">
        <f>(tVentas8[[#This Row],[PrecioUnitario]])*(tVentas8[[#This Row],[Quantity]])</f>
        <v>921.15</v>
      </c>
      <c r="J401" s="31">
        <f>tVentas8[[#This Row],[ TotalPrice_SinDescuento]]*(1-tVentas8[[#This Row],[Discount]]/100)</f>
        <v>921.15</v>
      </c>
      <c r="K401" s="17">
        <v>43197.278124999997</v>
      </c>
      <c r="L401" s="7" t="s">
        <v>3637</v>
      </c>
      <c r="M401" s="35">
        <f t="shared" si="13"/>
        <v>0</v>
      </c>
      <c r="N401" s="12" t="str">
        <f t="shared" si="12"/>
        <v/>
      </c>
    </row>
    <row r="402" spans="1:14" hidden="1">
      <c r="A402" s="13">
        <v>10400</v>
      </c>
      <c r="B402" s="13">
        <v>6</v>
      </c>
      <c r="C402" s="13">
        <v>1547</v>
      </c>
      <c r="D402" s="13">
        <v>70</v>
      </c>
      <c r="E402" s="12" t="str">
        <f>VLOOKUP(tVentas8[[#This Row],[ProductID]],tProductos[#All],3,FALSE)</f>
        <v>Squid - Tubes / Tenticles 10/20</v>
      </c>
      <c r="F402" s="13">
        <v>1</v>
      </c>
      <c r="G402" s="32">
        <v>0</v>
      </c>
      <c r="H402" s="30">
        <f>VLOOKUP(tVentas8[[#This Row],[ProductID]],tProductos[#All],5,FALSE)</f>
        <v>631.84</v>
      </c>
      <c r="I402" s="31">
        <f>(tVentas8[[#This Row],[PrecioUnitario]])*(tVentas8[[#This Row],[Quantity]])</f>
        <v>631.84</v>
      </c>
      <c r="J402" s="31">
        <f>tVentas8[[#This Row],[ TotalPrice_SinDescuento]]*(1-tVentas8[[#This Row],[Discount]]/100)</f>
        <v>631.84</v>
      </c>
      <c r="K402" s="17">
        <v>43212.846087962964</v>
      </c>
      <c r="L402" s="7" t="s">
        <v>3638</v>
      </c>
      <c r="M402" s="35">
        <f t="shared" si="13"/>
        <v>0</v>
      </c>
      <c r="N402" s="12" t="str">
        <f t="shared" si="12"/>
        <v/>
      </c>
    </row>
    <row r="403" spans="1:14" hidden="1">
      <c r="A403" s="13">
        <v>10401</v>
      </c>
      <c r="B403" s="13">
        <v>4</v>
      </c>
      <c r="C403" s="13">
        <v>52307</v>
      </c>
      <c r="D403" s="13">
        <v>281</v>
      </c>
      <c r="E403" s="12" t="str">
        <f>VLOOKUP(tVentas8[[#This Row],[ProductID]],tProductos[#All],3,FALSE)</f>
        <v>Bar Mix - Pina Colada, 355 Ml</v>
      </c>
      <c r="F403" s="13">
        <v>14</v>
      </c>
      <c r="G403" s="32">
        <v>1</v>
      </c>
      <c r="H403" s="30">
        <f>VLOOKUP(tVentas8[[#This Row],[ProductID]],tProductos[#All],5,FALSE)</f>
        <v>330.83</v>
      </c>
      <c r="I403" s="31">
        <f>(tVentas8[[#This Row],[PrecioUnitario]])*(tVentas8[[#This Row],[Quantity]])</f>
        <v>4631.62</v>
      </c>
      <c r="J403" s="31">
        <f>tVentas8[[#This Row],[ TotalPrice_SinDescuento]]*(1-tVentas8[[#This Row],[Discount]]/100)</f>
        <v>4585.3037999999997</v>
      </c>
      <c r="K403" s="17">
        <v>43143.92763888889</v>
      </c>
      <c r="L403" s="7" t="s">
        <v>3639</v>
      </c>
      <c r="M403" s="35">
        <f t="shared" si="13"/>
        <v>0</v>
      </c>
      <c r="N403" s="12" t="str">
        <f t="shared" si="12"/>
        <v/>
      </c>
    </row>
    <row r="404" spans="1:14">
      <c r="A404" s="13">
        <v>10402</v>
      </c>
      <c r="B404" s="13">
        <v>8</v>
      </c>
      <c r="C404" s="13">
        <v>15334</v>
      </c>
      <c r="D404" s="13">
        <v>405</v>
      </c>
      <c r="E404" s="12" t="str">
        <f>VLOOKUP(tVentas8[[#This Row],[ProductID]],tProductos[#All],3,FALSE)</f>
        <v>Pastry - Raisin Muffin - Mini</v>
      </c>
      <c r="F404" s="13">
        <v>4</v>
      </c>
      <c r="G404" s="32">
        <v>2</v>
      </c>
      <c r="H404" s="30">
        <f>VLOOKUP(tVentas8[[#This Row],[ProductID]],tProductos[#All],5,FALSE)</f>
        <v>4.17</v>
      </c>
      <c r="I404" s="31">
        <f>(tVentas8[[#This Row],[PrecioUnitario]])*(tVentas8[[#This Row],[Quantity]])</f>
        <v>16.68</v>
      </c>
      <c r="J404" s="31">
        <f>tVentas8[[#This Row],[ TotalPrice_SinDescuento]]*(1-tVentas8[[#This Row],[Discount]]/100)</f>
        <v>16.346399999999999</v>
      </c>
      <c r="K404" s="17">
        <v>43162.470416666663</v>
      </c>
      <c r="L404" s="7" t="s">
        <v>3640</v>
      </c>
      <c r="M404" s="35">
        <f t="shared" si="13"/>
        <v>0</v>
      </c>
      <c r="N404" s="12" t="str">
        <f t="shared" si="12"/>
        <v/>
      </c>
    </row>
    <row r="405" spans="1:14" hidden="1">
      <c r="A405" s="13">
        <v>10403</v>
      </c>
      <c r="B405" s="13">
        <v>17</v>
      </c>
      <c r="C405" s="13">
        <v>28393</v>
      </c>
      <c r="D405" s="13">
        <v>64</v>
      </c>
      <c r="E405" s="12" t="str">
        <f>VLOOKUP(tVentas8[[#This Row],[ProductID]],tProductos[#All],3,FALSE)</f>
        <v>Vinegar - Sherry</v>
      </c>
      <c r="F405" s="13">
        <v>8</v>
      </c>
      <c r="G405" s="32">
        <v>0</v>
      </c>
      <c r="H405" s="30">
        <f>VLOOKUP(tVentas8[[#This Row],[ProductID]],tProductos[#All],5,FALSE)</f>
        <v>165.22</v>
      </c>
      <c r="I405" s="31">
        <f>(tVentas8[[#This Row],[PrecioUnitario]])*(tVentas8[[#This Row],[Quantity]])</f>
        <v>1321.76</v>
      </c>
      <c r="J405" s="31">
        <f>tVentas8[[#This Row],[ TotalPrice_SinDescuento]]*(1-tVentas8[[#This Row],[Discount]]/100)</f>
        <v>1321.76</v>
      </c>
      <c r="K405" s="17">
        <v>43120.638414351852</v>
      </c>
      <c r="L405" s="7" t="s">
        <v>3641</v>
      </c>
      <c r="M405" s="35">
        <f t="shared" si="13"/>
        <v>0</v>
      </c>
      <c r="N405" s="12" t="str">
        <f t="shared" si="12"/>
        <v/>
      </c>
    </row>
    <row r="406" spans="1:14" hidden="1">
      <c r="A406" s="13">
        <v>10404</v>
      </c>
      <c r="B406" s="13">
        <v>15</v>
      </c>
      <c r="C406" s="13">
        <v>4583</v>
      </c>
      <c r="D406" s="13">
        <v>88</v>
      </c>
      <c r="E406" s="12" t="str">
        <f>VLOOKUP(tVentas8[[#This Row],[ProductID]],tProductos[#All],3,FALSE)</f>
        <v>Remy Red</v>
      </c>
      <c r="F406" s="13">
        <v>2</v>
      </c>
      <c r="G406" s="32">
        <v>0</v>
      </c>
      <c r="H406" s="30">
        <f>VLOOKUP(tVentas8[[#This Row],[ProductID]],tProductos[#All],5,FALSE)</f>
        <v>91.99</v>
      </c>
      <c r="I406" s="31">
        <f>(tVentas8[[#This Row],[PrecioUnitario]])*(tVentas8[[#This Row],[Quantity]])</f>
        <v>183.98</v>
      </c>
      <c r="J406" s="31">
        <f>tVentas8[[#This Row],[ TotalPrice_SinDescuento]]*(1-tVentas8[[#This Row],[Discount]]/100)</f>
        <v>183.98</v>
      </c>
      <c r="K406" s="17">
        <v>43195.69085648148</v>
      </c>
      <c r="L406" s="7" t="s">
        <v>3642</v>
      </c>
      <c r="M406" s="35">
        <f t="shared" si="13"/>
        <v>0</v>
      </c>
      <c r="N406" s="12" t="str">
        <f t="shared" si="12"/>
        <v/>
      </c>
    </row>
    <row r="407" spans="1:14" hidden="1">
      <c r="A407" s="13">
        <v>10405</v>
      </c>
      <c r="B407" s="13">
        <v>23</v>
      </c>
      <c r="C407" s="13">
        <v>12391</v>
      </c>
      <c r="D407" s="13">
        <v>369</v>
      </c>
      <c r="E407" s="12" t="str">
        <f>VLOOKUP(tVentas8[[#This Row],[ProductID]],tProductos[#All],3,FALSE)</f>
        <v>Rambutan</v>
      </c>
      <c r="F407" s="13">
        <v>4</v>
      </c>
      <c r="G407" s="32">
        <v>0</v>
      </c>
      <c r="H407" s="30">
        <f>VLOOKUP(tVentas8[[#This Row],[ProductID]],tProductos[#All],5,FALSE)</f>
        <v>871.78</v>
      </c>
      <c r="I407" s="31">
        <f>(tVentas8[[#This Row],[PrecioUnitario]])*(tVentas8[[#This Row],[Quantity]])</f>
        <v>3487.12</v>
      </c>
      <c r="J407" s="31">
        <f>tVentas8[[#This Row],[ TotalPrice_SinDescuento]]*(1-tVentas8[[#This Row],[Discount]]/100)</f>
        <v>3487.12</v>
      </c>
      <c r="K407" s="17">
        <v>43214.118460648147</v>
      </c>
      <c r="L407" s="7" t="s">
        <v>3643</v>
      </c>
      <c r="M407" s="35">
        <f t="shared" si="13"/>
        <v>0</v>
      </c>
      <c r="N407" s="12" t="str">
        <f t="shared" si="12"/>
        <v/>
      </c>
    </row>
    <row r="408" spans="1:14" hidden="1">
      <c r="A408" s="13">
        <v>10406</v>
      </c>
      <c r="B408" s="13">
        <v>11</v>
      </c>
      <c r="C408" s="13">
        <v>32536</v>
      </c>
      <c r="D408" s="13">
        <v>55</v>
      </c>
      <c r="E408" s="12" t="str">
        <f>VLOOKUP(tVentas8[[#This Row],[ProductID]],tProductos[#All],3,FALSE)</f>
        <v>Cinnamon Buns Sticky</v>
      </c>
      <c r="F408" s="13">
        <v>9</v>
      </c>
      <c r="G408" s="32">
        <v>1</v>
      </c>
      <c r="H408" s="30">
        <f>VLOOKUP(tVentas8[[#This Row],[ProductID]],tProductos[#All],5,FALSE)</f>
        <v>66.180000000000007</v>
      </c>
      <c r="I408" s="31">
        <f>(tVentas8[[#This Row],[PrecioUnitario]])*(tVentas8[[#This Row],[Quantity]])</f>
        <v>595.62000000000012</v>
      </c>
      <c r="J408" s="31">
        <f>tVentas8[[#This Row],[ TotalPrice_SinDescuento]]*(1-tVentas8[[#This Row],[Discount]]/100)</f>
        <v>589.66380000000015</v>
      </c>
      <c r="K408" s="17">
        <v>43117.689016203702</v>
      </c>
      <c r="L408" s="7" t="s">
        <v>3644</v>
      </c>
      <c r="M408" s="35">
        <f t="shared" si="13"/>
        <v>0</v>
      </c>
      <c r="N408" s="12" t="str">
        <f t="shared" si="12"/>
        <v/>
      </c>
    </row>
    <row r="409" spans="1:14" hidden="1">
      <c r="A409" s="13">
        <v>10407</v>
      </c>
      <c r="B409" s="13">
        <v>1</v>
      </c>
      <c r="C409" s="13">
        <v>4447</v>
      </c>
      <c r="D409" s="13">
        <v>255</v>
      </c>
      <c r="E409" s="12" t="str">
        <f>VLOOKUP(tVentas8[[#This Row],[ProductID]],tProductos[#All],3,FALSE)</f>
        <v>Kellogs All Bran Bars</v>
      </c>
      <c r="F409" s="13">
        <v>2</v>
      </c>
      <c r="G409" s="32">
        <v>0</v>
      </c>
      <c r="H409" s="30">
        <f>VLOOKUP(tVentas8[[#This Row],[ProductID]],tProductos[#All],5,FALSE)</f>
        <v>292.27999999999997</v>
      </c>
      <c r="I409" s="31">
        <f>(tVentas8[[#This Row],[PrecioUnitario]])*(tVentas8[[#This Row],[Quantity]])</f>
        <v>584.55999999999995</v>
      </c>
      <c r="J409" s="31">
        <f>tVentas8[[#This Row],[ TotalPrice_SinDescuento]]*(1-tVentas8[[#This Row],[Discount]]/100)</f>
        <v>584.55999999999995</v>
      </c>
      <c r="K409" s="17">
        <v>43136.156678240739</v>
      </c>
      <c r="L409" s="7" t="s">
        <v>3645</v>
      </c>
      <c r="M409" s="35">
        <f t="shared" si="13"/>
        <v>0</v>
      </c>
      <c r="N409" s="12" t="str">
        <f t="shared" si="12"/>
        <v/>
      </c>
    </row>
    <row r="410" spans="1:14" hidden="1">
      <c r="A410" s="13">
        <v>10408</v>
      </c>
      <c r="B410" s="13">
        <v>12</v>
      </c>
      <c r="C410" s="13">
        <v>90042</v>
      </c>
      <c r="D410" s="13">
        <v>254</v>
      </c>
      <c r="E410" s="12" t="str">
        <f>VLOOKUP(tVentas8[[#This Row],[ProductID]],tProductos[#All],3,FALSE)</f>
        <v>Soup - Canadian Pea, Dry Mix</v>
      </c>
      <c r="F410" s="13">
        <v>23</v>
      </c>
      <c r="G410" s="32">
        <v>0</v>
      </c>
      <c r="H410" s="30">
        <f>VLOOKUP(tVentas8[[#This Row],[ProductID]],tProductos[#All],5,FALSE)</f>
        <v>777.8</v>
      </c>
      <c r="I410" s="31">
        <f>(tVentas8[[#This Row],[PrecioUnitario]])*(tVentas8[[#This Row],[Quantity]])</f>
        <v>17889.399999999998</v>
      </c>
      <c r="J410" s="31">
        <f>tVentas8[[#This Row],[ TotalPrice_SinDescuento]]*(1-tVentas8[[#This Row],[Discount]]/100)</f>
        <v>17889.399999999998</v>
      </c>
      <c r="K410" s="17">
        <v>43191.571469907409</v>
      </c>
      <c r="L410" s="7" t="s">
        <v>3646</v>
      </c>
      <c r="M410" s="35">
        <f t="shared" si="13"/>
        <v>0</v>
      </c>
      <c r="N410" s="12" t="str">
        <f t="shared" si="12"/>
        <v/>
      </c>
    </row>
    <row r="411" spans="1:14" hidden="1">
      <c r="A411" s="13">
        <v>10409</v>
      </c>
      <c r="B411" s="13">
        <v>19</v>
      </c>
      <c r="C411" s="13">
        <v>2616</v>
      </c>
      <c r="D411" s="13">
        <v>164</v>
      </c>
      <c r="E411" s="12" t="str">
        <f>VLOOKUP(tVentas8[[#This Row],[ProductID]],tProductos[#All],3,FALSE)</f>
        <v>Loquat</v>
      </c>
      <c r="F411" s="13">
        <v>1</v>
      </c>
      <c r="G411" s="32">
        <v>0</v>
      </c>
      <c r="H411" s="30">
        <f>VLOOKUP(tVentas8[[#This Row],[ProductID]],tProductos[#All],5,FALSE)</f>
        <v>73.98</v>
      </c>
      <c r="I411" s="31">
        <f>(tVentas8[[#This Row],[PrecioUnitario]])*(tVentas8[[#This Row],[Quantity]])</f>
        <v>73.98</v>
      </c>
      <c r="J411" s="31">
        <f>tVentas8[[#This Row],[ TotalPrice_SinDescuento]]*(1-tVentas8[[#This Row],[Discount]]/100)</f>
        <v>73.98</v>
      </c>
      <c r="K411" s="17">
        <v>43212.17491898148</v>
      </c>
      <c r="L411" s="7" t="s">
        <v>3647</v>
      </c>
      <c r="M411" s="35">
        <f t="shared" si="13"/>
        <v>0</v>
      </c>
      <c r="N411" s="12" t="str">
        <f t="shared" si="12"/>
        <v/>
      </c>
    </row>
    <row r="412" spans="1:14" hidden="1">
      <c r="A412" s="13">
        <v>10410</v>
      </c>
      <c r="B412" s="13">
        <v>15</v>
      </c>
      <c r="C412" s="13">
        <v>7117</v>
      </c>
      <c r="D412" s="13">
        <v>104</v>
      </c>
      <c r="E412" s="12" t="str">
        <f>VLOOKUP(tVentas8[[#This Row],[ProductID]],tProductos[#All],3,FALSE)</f>
        <v>Tia Maria</v>
      </c>
      <c r="F412" s="13">
        <v>2</v>
      </c>
      <c r="G412" s="32">
        <v>0</v>
      </c>
      <c r="H412" s="30">
        <f>VLOOKUP(tVentas8[[#This Row],[ProductID]],tProductos[#All],5,FALSE)</f>
        <v>982.47</v>
      </c>
      <c r="I412" s="31">
        <f>(tVentas8[[#This Row],[PrecioUnitario]])*(tVentas8[[#This Row],[Quantity]])</f>
        <v>1964.94</v>
      </c>
      <c r="J412" s="31">
        <f>tVentas8[[#This Row],[ TotalPrice_SinDescuento]]*(1-tVentas8[[#This Row],[Discount]]/100)</f>
        <v>1964.94</v>
      </c>
      <c r="K412" s="17">
        <v>43198.574745370373</v>
      </c>
      <c r="L412" s="7" t="s">
        <v>3648</v>
      </c>
      <c r="M412" s="35">
        <f t="shared" si="13"/>
        <v>0</v>
      </c>
      <c r="N412" s="12" t="str">
        <f t="shared" si="12"/>
        <v/>
      </c>
    </row>
    <row r="413" spans="1:14" hidden="1">
      <c r="A413" s="13">
        <v>10411</v>
      </c>
      <c r="B413" s="13">
        <v>3</v>
      </c>
      <c r="C413" s="13">
        <v>45835</v>
      </c>
      <c r="D413" s="13">
        <v>447</v>
      </c>
      <c r="E413" s="12" t="str">
        <f>VLOOKUP(tVentas8[[#This Row],[ProductID]],tProductos[#All],3,FALSE)</f>
        <v>Salmon - Atlantic, Skin On</v>
      </c>
      <c r="F413" s="13">
        <v>12</v>
      </c>
      <c r="G413" s="32">
        <v>0</v>
      </c>
      <c r="H413" s="30">
        <f>VLOOKUP(tVentas8[[#This Row],[ProductID]],tProductos[#All],5,FALSE)</f>
        <v>34.19</v>
      </c>
      <c r="I413" s="31">
        <f>(tVentas8[[#This Row],[PrecioUnitario]])*(tVentas8[[#This Row],[Quantity]])</f>
        <v>410.28</v>
      </c>
      <c r="J413" s="31">
        <f>tVentas8[[#This Row],[ TotalPrice_SinDescuento]]*(1-tVentas8[[#This Row],[Discount]]/100)</f>
        <v>410.28</v>
      </c>
      <c r="K413" s="17">
        <v>43176.156678240739</v>
      </c>
      <c r="L413" s="7" t="s">
        <v>3649</v>
      </c>
      <c r="M413" s="35">
        <f t="shared" si="13"/>
        <v>0</v>
      </c>
      <c r="N413" s="12" t="str">
        <f t="shared" si="12"/>
        <v/>
      </c>
    </row>
    <row r="414" spans="1:14" hidden="1">
      <c r="A414" s="13">
        <v>10412</v>
      </c>
      <c r="B414" s="13">
        <v>1</v>
      </c>
      <c r="C414" s="13">
        <v>22942</v>
      </c>
      <c r="D414" s="13">
        <v>253</v>
      </c>
      <c r="E414" s="12" t="str">
        <f>VLOOKUP(tVentas8[[#This Row],[ProductID]],tProductos[#All],3,FALSE)</f>
        <v>Wanton Wrap</v>
      </c>
      <c r="F414" s="13">
        <v>6</v>
      </c>
      <c r="G414" s="32">
        <v>0</v>
      </c>
      <c r="H414" s="30">
        <f>VLOOKUP(tVentas8[[#This Row],[ProductID]],tProductos[#All],5,FALSE)</f>
        <v>7.62</v>
      </c>
      <c r="I414" s="31">
        <f>(tVentas8[[#This Row],[PrecioUnitario]])*(tVentas8[[#This Row],[Quantity]])</f>
        <v>45.72</v>
      </c>
      <c r="J414" s="31">
        <f>tVentas8[[#This Row],[ TotalPrice_SinDescuento]]*(1-tVentas8[[#This Row],[Discount]]/100)</f>
        <v>45.72</v>
      </c>
      <c r="K414" s="17">
        <v>43181.270914351851</v>
      </c>
      <c r="L414" s="7" t="s">
        <v>3650</v>
      </c>
      <c r="M414" s="35">
        <f t="shared" si="13"/>
        <v>0</v>
      </c>
      <c r="N414" s="12" t="str">
        <f t="shared" si="12"/>
        <v/>
      </c>
    </row>
    <row r="415" spans="1:14">
      <c r="A415" s="13">
        <v>10413</v>
      </c>
      <c r="B415" s="13">
        <v>12</v>
      </c>
      <c r="C415" s="13">
        <v>75485</v>
      </c>
      <c r="D415" s="13">
        <v>302</v>
      </c>
      <c r="E415" s="12" t="str">
        <f>VLOOKUP(tVentas8[[#This Row],[ProductID]],tProductos[#All],3,FALSE)</f>
        <v>Doilies - 5, Paper</v>
      </c>
      <c r="F415" s="13">
        <v>20</v>
      </c>
      <c r="G415" s="32">
        <v>2</v>
      </c>
      <c r="H415" s="30">
        <f>VLOOKUP(tVentas8[[#This Row],[ProductID]],tProductos[#All],5,FALSE)</f>
        <v>611.59</v>
      </c>
      <c r="I415" s="31">
        <f>(tVentas8[[#This Row],[PrecioUnitario]])*(tVentas8[[#This Row],[Quantity]])</f>
        <v>12231.800000000001</v>
      </c>
      <c r="J415" s="31">
        <f>tVentas8[[#This Row],[ TotalPrice_SinDescuento]]*(1-tVentas8[[#This Row],[Discount]]/100)</f>
        <v>11987.164000000001</v>
      </c>
      <c r="K415" s="17">
        <v>43149.330717592595</v>
      </c>
      <c r="L415" s="7" t="s">
        <v>3651</v>
      </c>
      <c r="M415" s="35">
        <f t="shared" si="13"/>
        <v>0</v>
      </c>
      <c r="N415" s="12" t="str">
        <f t="shared" si="12"/>
        <v/>
      </c>
    </row>
    <row r="416" spans="1:14" hidden="1">
      <c r="A416" s="13">
        <v>10414</v>
      </c>
      <c r="B416" s="13">
        <v>7</v>
      </c>
      <c r="C416" s="13">
        <v>32831</v>
      </c>
      <c r="D416" s="13">
        <v>421</v>
      </c>
      <c r="E416" s="12" t="str">
        <f>VLOOKUP(tVentas8[[#This Row],[ProductID]],tProductos[#All],3,FALSE)</f>
        <v>Soup V8 Roasted Red Pepper</v>
      </c>
      <c r="F416" s="13">
        <v>9</v>
      </c>
      <c r="G416" s="32">
        <v>0</v>
      </c>
      <c r="H416" s="30">
        <f>VLOOKUP(tVentas8[[#This Row],[ProductID]],tProductos[#All],5,FALSE)</f>
        <v>388.09</v>
      </c>
      <c r="I416" s="31">
        <f>(tVentas8[[#This Row],[PrecioUnitario]])*(tVentas8[[#This Row],[Quantity]])</f>
        <v>3492.81</v>
      </c>
      <c r="J416" s="31">
        <f>tVentas8[[#This Row],[ TotalPrice_SinDescuento]]*(1-tVentas8[[#This Row],[Discount]]/100)</f>
        <v>3492.81</v>
      </c>
      <c r="K416" s="17">
        <v>43200.115578703706</v>
      </c>
      <c r="L416" s="7" t="s">
        <v>3652</v>
      </c>
      <c r="M416" s="35">
        <f t="shared" si="13"/>
        <v>0</v>
      </c>
      <c r="N416" s="12" t="str">
        <f t="shared" si="12"/>
        <v/>
      </c>
    </row>
    <row r="417" spans="1:14" hidden="1">
      <c r="A417" s="13">
        <v>10415</v>
      </c>
      <c r="B417" s="13">
        <v>22</v>
      </c>
      <c r="C417" s="13">
        <v>6999</v>
      </c>
      <c r="D417" s="13">
        <v>344</v>
      </c>
      <c r="E417" s="12" t="str">
        <f>VLOOKUP(tVentas8[[#This Row],[ProductID]],tProductos[#All],3,FALSE)</f>
        <v>Sausage - Liver</v>
      </c>
      <c r="F417" s="13">
        <v>2</v>
      </c>
      <c r="G417" s="32">
        <v>0</v>
      </c>
      <c r="H417" s="30">
        <f>VLOOKUP(tVentas8[[#This Row],[ProductID]],tProductos[#All],5,FALSE)</f>
        <v>635.38</v>
      </c>
      <c r="I417" s="31">
        <f>(tVentas8[[#This Row],[PrecioUnitario]])*(tVentas8[[#This Row],[Quantity]])</f>
        <v>1270.76</v>
      </c>
      <c r="J417" s="31">
        <f>tVentas8[[#This Row],[ TotalPrice_SinDescuento]]*(1-tVentas8[[#This Row],[Discount]]/100)</f>
        <v>1270.76</v>
      </c>
      <c r="K417" s="17">
        <v>43110.089988425927</v>
      </c>
      <c r="L417" s="7" t="s">
        <v>3653</v>
      </c>
      <c r="M417" s="35">
        <f t="shared" si="13"/>
        <v>0</v>
      </c>
      <c r="N417" s="12" t="str">
        <f t="shared" si="12"/>
        <v/>
      </c>
    </row>
    <row r="418" spans="1:14" hidden="1">
      <c r="A418" s="13">
        <v>10416</v>
      </c>
      <c r="B418" s="13">
        <v>2</v>
      </c>
      <c r="C418" s="13">
        <v>29499</v>
      </c>
      <c r="D418" s="13">
        <v>53</v>
      </c>
      <c r="E418" s="12" t="str">
        <f>VLOOKUP(tVentas8[[#This Row],[ProductID]],tProductos[#All],3,FALSE)</f>
        <v>Cassis</v>
      </c>
      <c r="F418" s="13">
        <v>8</v>
      </c>
      <c r="G418" s="32">
        <v>0</v>
      </c>
      <c r="H418" s="30">
        <f>VLOOKUP(tVentas8[[#This Row],[ProductID]],tProductos[#All],5,FALSE)</f>
        <v>926.27</v>
      </c>
      <c r="I418" s="31">
        <f>(tVentas8[[#This Row],[PrecioUnitario]])*(tVentas8[[#This Row],[Quantity]])</f>
        <v>7410.16</v>
      </c>
      <c r="J418" s="31">
        <f>tVentas8[[#This Row],[ TotalPrice_SinDescuento]]*(1-tVentas8[[#This Row],[Discount]]/100)</f>
        <v>7410.16</v>
      </c>
      <c r="K418" s="17">
        <v>43138.8440162037</v>
      </c>
      <c r="L418" s="7" t="s">
        <v>3654</v>
      </c>
      <c r="M418" s="35">
        <f t="shared" si="13"/>
        <v>0</v>
      </c>
      <c r="N418" s="12" t="str">
        <f t="shared" si="12"/>
        <v/>
      </c>
    </row>
    <row r="419" spans="1:14" hidden="1">
      <c r="A419" s="13">
        <v>10417</v>
      </c>
      <c r="B419" s="13">
        <v>4</v>
      </c>
      <c r="C419" s="13">
        <v>58970</v>
      </c>
      <c r="D419" s="13">
        <v>333</v>
      </c>
      <c r="E419" s="12" t="str">
        <f>VLOOKUP(tVentas8[[#This Row],[ProductID]],tProductos[#All],3,FALSE)</f>
        <v>Cheese - Cottage Cheese</v>
      </c>
      <c r="F419" s="13">
        <v>15</v>
      </c>
      <c r="G419" s="32">
        <v>0</v>
      </c>
      <c r="H419" s="30">
        <f>VLOOKUP(tVentas8[[#This Row],[ProductID]],tProductos[#All],5,FALSE)</f>
        <v>202.36</v>
      </c>
      <c r="I419" s="31">
        <f>(tVentas8[[#This Row],[PrecioUnitario]])*(tVentas8[[#This Row],[Quantity]])</f>
        <v>3035.4</v>
      </c>
      <c r="J419" s="31">
        <f>tVentas8[[#This Row],[ TotalPrice_SinDescuento]]*(1-tVentas8[[#This Row],[Discount]]/100)</f>
        <v>3035.4</v>
      </c>
      <c r="K419" s="17">
        <v>43222.077719907407</v>
      </c>
      <c r="L419" s="7" t="s">
        <v>3655</v>
      </c>
      <c r="M419" s="35">
        <f t="shared" si="13"/>
        <v>0</v>
      </c>
      <c r="N419" s="12" t="str">
        <f t="shared" si="12"/>
        <v/>
      </c>
    </row>
    <row r="420" spans="1:14" hidden="1">
      <c r="A420" s="13">
        <v>10418</v>
      </c>
      <c r="B420" s="13">
        <v>22</v>
      </c>
      <c r="C420" s="13">
        <v>53043</v>
      </c>
      <c r="D420" s="13">
        <v>207</v>
      </c>
      <c r="E420" s="12" t="str">
        <f>VLOOKUP(tVentas8[[#This Row],[ProductID]],tProductos[#All],3,FALSE)</f>
        <v>Coffee - Hazelnut Cream</v>
      </c>
      <c r="F420" s="13">
        <v>14</v>
      </c>
      <c r="G420" s="32">
        <v>0</v>
      </c>
      <c r="H420" s="30">
        <f>VLOOKUP(tVentas8[[#This Row],[ProductID]],tProductos[#All],5,FALSE)</f>
        <v>142.68</v>
      </c>
      <c r="I420" s="31">
        <f>(tVentas8[[#This Row],[PrecioUnitario]])*(tVentas8[[#This Row],[Quantity]])</f>
        <v>1997.52</v>
      </c>
      <c r="J420" s="31">
        <f>tVentas8[[#This Row],[ TotalPrice_SinDescuento]]*(1-tVentas8[[#This Row],[Discount]]/100)</f>
        <v>1997.52</v>
      </c>
      <c r="K420" s="17">
        <v>43192.525868055556</v>
      </c>
      <c r="L420" s="7" t="s">
        <v>3656</v>
      </c>
      <c r="M420" s="35">
        <f t="shared" si="13"/>
        <v>0</v>
      </c>
      <c r="N420" s="12" t="str">
        <f t="shared" si="12"/>
        <v/>
      </c>
    </row>
    <row r="421" spans="1:14">
      <c r="A421" s="13">
        <v>10419</v>
      </c>
      <c r="B421" s="13">
        <v>22</v>
      </c>
      <c r="C421" s="13">
        <v>63035</v>
      </c>
      <c r="D421" s="13">
        <v>310</v>
      </c>
      <c r="E421" s="12" t="str">
        <f>VLOOKUP(tVentas8[[#This Row],[ProductID]],tProductos[#All],3,FALSE)</f>
        <v>Coffee - Dark Roast</v>
      </c>
      <c r="F421" s="13">
        <v>16</v>
      </c>
      <c r="G421" s="32">
        <v>2</v>
      </c>
      <c r="H421" s="30">
        <f>VLOOKUP(tVentas8[[#This Row],[ProductID]],tProductos[#All],5,FALSE)</f>
        <v>79.97</v>
      </c>
      <c r="I421" s="31">
        <f>(tVentas8[[#This Row],[PrecioUnitario]])*(tVentas8[[#This Row],[Quantity]])</f>
        <v>1279.52</v>
      </c>
      <c r="J421" s="31">
        <f>tVentas8[[#This Row],[ TotalPrice_SinDescuento]]*(1-tVentas8[[#This Row],[Discount]]/100)</f>
        <v>1253.9295999999999</v>
      </c>
      <c r="K421" s="17">
        <v>43118.151192129626</v>
      </c>
      <c r="L421" s="7" t="s">
        <v>3657</v>
      </c>
      <c r="M421" s="35">
        <f t="shared" si="13"/>
        <v>0</v>
      </c>
      <c r="N421" s="12" t="str">
        <f t="shared" si="12"/>
        <v/>
      </c>
    </row>
    <row r="422" spans="1:14" hidden="1">
      <c r="A422" s="13">
        <v>10420</v>
      </c>
      <c r="B422" s="13">
        <v>2</v>
      </c>
      <c r="C422" s="13">
        <v>86419</v>
      </c>
      <c r="D422" s="13">
        <v>49</v>
      </c>
      <c r="E422" s="12" t="str">
        <f>VLOOKUP(tVentas8[[#This Row],[ProductID]],tProductos[#All],3,FALSE)</f>
        <v>Bacardi Breezer - Tropical</v>
      </c>
      <c r="F422" s="13">
        <v>22</v>
      </c>
      <c r="G422" s="32">
        <v>1</v>
      </c>
      <c r="H422" s="30">
        <f>VLOOKUP(tVentas8[[#This Row],[ProductID]],tProductos[#All],5,FALSE)</f>
        <v>614.30999999999995</v>
      </c>
      <c r="I422" s="31">
        <f>(tVentas8[[#This Row],[PrecioUnitario]])*(tVentas8[[#This Row],[Quantity]])</f>
        <v>13514.82</v>
      </c>
      <c r="J422" s="31">
        <f>tVentas8[[#This Row],[ TotalPrice_SinDescuento]]*(1-tVentas8[[#This Row],[Discount]]/100)</f>
        <v>13379.6718</v>
      </c>
      <c r="K422" s="17">
        <v>43229.399513888886</v>
      </c>
      <c r="L422" s="7" t="s">
        <v>3658</v>
      </c>
      <c r="M422" s="35">
        <f t="shared" si="13"/>
        <v>0</v>
      </c>
      <c r="N422" s="12" t="str">
        <f t="shared" si="12"/>
        <v/>
      </c>
    </row>
    <row r="423" spans="1:14" hidden="1">
      <c r="A423" s="13">
        <v>10421</v>
      </c>
      <c r="B423" s="13">
        <v>18</v>
      </c>
      <c r="C423" s="13">
        <v>27734</v>
      </c>
      <c r="D423" s="13">
        <v>262</v>
      </c>
      <c r="E423" s="12" t="str">
        <f>VLOOKUP(tVentas8[[#This Row],[ProductID]],tProductos[#All],3,FALSE)</f>
        <v>Bagel - Plain</v>
      </c>
      <c r="F423" s="13">
        <v>8</v>
      </c>
      <c r="G423" s="32">
        <v>0</v>
      </c>
      <c r="H423" s="30">
        <f>VLOOKUP(tVentas8[[#This Row],[ProductID]],tProductos[#All],5,FALSE)</f>
        <v>364.6</v>
      </c>
      <c r="I423" s="31">
        <f>(tVentas8[[#This Row],[PrecioUnitario]])*(tVentas8[[#This Row],[Quantity]])</f>
        <v>2916.8</v>
      </c>
      <c r="J423" s="31">
        <f>tVentas8[[#This Row],[ TotalPrice_SinDescuento]]*(1-tVentas8[[#This Row],[Discount]]/100)</f>
        <v>2916.8</v>
      </c>
      <c r="K423" s="17">
        <v>43212.466932870368</v>
      </c>
      <c r="L423" s="7" t="s">
        <v>3659</v>
      </c>
      <c r="M423" s="35">
        <f t="shared" si="13"/>
        <v>0</v>
      </c>
      <c r="N423" s="12" t="str">
        <f t="shared" si="12"/>
        <v/>
      </c>
    </row>
    <row r="424" spans="1:14" hidden="1">
      <c r="A424" s="13">
        <v>10422</v>
      </c>
      <c r="B424" s="13">
        <v>22</v>
      </c>
      <c r="C424" s="13">
        <v>65464</v>
      </c>
      <c r="D424" s="13">
        <v>331</v>
      </c>
      <c r="E424" s="12" t="str">
        <f>VLOOKUP(tVentas8[[#This Row],[ProductID]],tProductos[#All],3,FALSE)</f>
        <v>Cookies Cereal Nut</v>
      </c>
      <c r="F424" s="13">
        <v>17</v>
      </c>
      <c r="G424" s="32">
        <v>0</v>
      </c>
      <c r="H424" s="30">
        <f>VLOOKUP(tVentas8[[#This Row],[ProductID]],tProductos[#All],5,FALSE)</f>
        <v>673.5</v>
      </c>
      <c r="I424" s="31">
        <f>(tVentas8[[#This Row],[PrecioUnitario]])*(tVentas8[[#This Row],[Quantity]])</f>
        <v>11449.5</v>
      </c>
      <c r="J424" s="31">
        <f>tVentas8[[#This Row],[ TotalPrice_SinDescuento]]*(1-tVentas8[[#This Row],[Discount]]/100)</f>
        <v>11449.5</v>
      </c>
      <c r="K424" s="17">
        <v>43210.072094907409</v>
      </c>
      <c r="L424" s="7" t="s">
        <v>3660</v>
      </c>
      <c r="M424" s="35">
        <f t="shared" si="13"/>
        <v>0</v>
      </c>
      <c r="N424" s="12" t="str">
        <f t="shared" si="12"/>
        <v/>
      </c>
    </row>
    <row r="425" spans="1:14" hidden="1">
      <c r="A425" s="13">
        <v>10423</v>
      </c>
      <c r="B425" s="13">
        <v>22</v>
      </c>
      <c r="C425" s="13">
        <v>53160</v>
      </c>
      <c r="D425" s="13">
        <v>430</v>
      </c>
      <c r="E425" s="12" t="str">
        <f>VLOOKUP(tVentas8[[#This Row],[ProductID]],tProductos[#All],3,FALSE)</f>
        <v>Milk - 1%</v>
      </c>
      <c r="F425" s="13">
        <v>14</v>
      </c>
      <c r="G425" s="32">
        <v>0</v>
      </c>
      <c r="H425" s="30">
        <f>VLOOKUP(tVentas8[[#This Row],[ProductID]],tProductos[#All],5,FALSE)</f>
        <v>462.58</v>
      </c>
      <c r="I425" s="31">
        <f>(tVentas8[[#This Row],[PrecioUnitario]])*(tVentas8[[#This Row],[Quantity]])</f>
        <v>6476.12</v>
      </c>
      <c r="J425" s="31">
        <f>tVentas8[[#This Row],[ TotalPrice_SinDescuento]]*(1-tVentas8[[#This Row],[Discount]]/100)</f>
        <v>6476.12</v>
      </c>
      <c r="K425" s="17">
        <v>43219.199930555558</v>
      </c>
      <c r="L425" s="7" t="s">
        <v>3661</v>
      </c>
      <c r="M425" s="35">
        <f t="shared" si="13"/>
        <v>0</v>
      </c>
      <c r="N425" s="12" t="str">
        <f t="shared" si="12"/>
        <v/>
      </c>
    </row>
    <row r="426" spans="1:14" hidden="1">
      <c r="A426" s="13">
        <v>10424</v>
      </c>
      <c r="B426" s="13">
        <v>10</v>
      </c>
      <c r="C426" s="13">
        <v>49491</v>
      </c>
      <c r="D426" s="13">
        <v>277</v>
      </c>
      <c r="E426" s="12" t="str">
        <f>VLOOKUP(tVentas8[[#This Row],[ProductID]],tProductos[#All],3,FALSE)</f>
        <v>Sea Bass - Whole</v>
      </c>
      <c r="F426" s="13">
        <v>13</v>
      </c>
      <c r="G426" s="32">
        <v>0</v>
      </c>
      <c r="H426" s="30">
        <f>VLOOKUP(tVentas8[[#This Row],[ProductID]],tProductos[#All],5,FALSE)</f>
        <v>554.96</v>
      </c>
      <c r="I426" s="31">
        <f>(tVentas8[[#This Row],[PrecioUnitario]])*(tVentas8[[#This Row],[Quantity]])</f>
        <v>7214.4800000000005</v>
      </c>
      <c r="J426" s="31">
        <f>tVentas8[[#This Row],[ TotalPrice_SinDescuento]]*(1-tVentas8[[#This Row],[Discount]]/100)</f>
        <v>7214.4800000000005</v>
      </c>
      <c r="K426" s="17">
        <v>43227.337708333333</v>
      </c>
      <c r="L426" s="7" t="s">
        <v>3662</v>
      </c>
      <c r="M426" s="35">
        <f t="shared" si="13"/>
        <v>0</v>
      </c>
      <c r="N426" s="12" t="str">
        <f t="shared" si="12"/>
        <v/>
      </c>
    </row>
    <row r="427" spans="1:14" hidden="1">
      <c r="A427" s="13">
        <v>10425</v>
      </c>
      <c r="B427" s="13">
        <v>10</v>
      </c>
      <c r="C427" s="13">
        <v>15691</v>
      </c>
      <c r="D427" s="13">
        <v>120</v>
      </c>
      <c r="E427" s="12" t="str">
        <f>VLOOKUP(tVentas8[[#This Row],[ProductID]],tProductos[#All],3,FALSE)</f>
        <v>Water - Spring Water 500ml</v>
      </c>
      <c r="F427" s="13">
        <v>4</v>
      </c>
      <c r="G427" s="32">
        <v>0</v>
      </c>
      <c r="H427" s="30">
        <f>VLOOKUP(tVentas8[[#This Row],[ProductID]],tProductos[#All],5,FALSE)</f>
        <v>27.31</v>
      </c>
      <c r="I427" s="31">
        <f>(tVentas8[[#This Row],[PrecioUnitario]])*(tVentas8[[#This Row],[Quantity]])</f>
        <v>109.24</v>
      </c>
      <c r="J427" s="31">
        <f>tVentas8[[#This Row],[ TotalPrice_SinDescuento]]*(1-tVentas8[[#This Row],[Discount]]/100)</f>
        <v>109.24</v>
      </c>
      <c r="K427" s="17">
        <v>43220.030972222223</v>
      </c>
      <c r="L427" s="7" t="s">
        <v>3663</v>
      </c>
      <c r="M427" s="35">
        <f t="shared" si="13"/>
        <v>0</v>
      </c>
      <c r="N427" s="12" t="str">
        <f t="shared" si="12"/>
        <v/>
      </c>
    </row>
    <row r="428" spans="1:14" hidden="1">
      <c r="A428" s="13">
        <v>10426</v>
      </c>
      <c r="B428" s="13">
        <v>7</v>
      </c>
      <c r="C428" s="13">
        <v>69682</v>
      </c>
      <c r="D428" s="13">
        <v>379</v>
      </c>
      <c r="E428" s="12" t="str">
        <f>VLOOKUP(tVentas8[[#This Row],[ProductID]],tProductos[#All],3,FALSE)</f>
        <v>Smoked Paprika</v>
      </c>
      <c r="F428" s="13">
        <v>18</v>
      </c>
      <c r="G428" s="32">
        <v>0</v>
      </c>
      <c r="H428" s="30">
        <f>VLOOKUP(tVentas8[[#This Row],[ProductID]],tProductos[#All],5,FALSE)</f>
        <v>893.04</v>
      </c>
      <c r="I428" s="31">
        <f>(tVentas8[[#This Row],[PrecioUnitario]])*(tVentas8[[#This Row],[Quantity]])</f>
        <v>16074.72</v>
      </c>
      <c r="J428" s="31">
        <f>tVentas8[[#This Row],[ TotalPrice_SinDescuento]]*(1-tVentas8[[#This Row],[Discount]]/100)</f>
        <v>16074.72</v>
      </c>
      <c r="K428" s="17">
        <v>43116.707962962966</v>
      </c>
      <c r="L428" s="7" t="s">
        <v>3664</v>
      </c>
      <c r="M428" s="35">
        <f t="shared" si="13"/>
        <v>0</v>
      </c>
      <c r="N428" s="12" t="str">
        <f t="shared" si="12"/>
        <v/>
      </c>
    </row>
    <row r="429" spans="1:14" hidden="1">
      <c r="A429" s="13">
        <v>10427</v>
      </c>
      <c r="B429" s="13">
        <v>20</v>
      </c>
      <c r="C429" s="13">
        <v>93799</v>
      </c>
      <c r="D429" s="13">
        <v>38</v>
      </c>
      <c r="E429" s="12" t="str">
        <f>VLOOKUP(tVentas8[[#This Row],[ProductID]],tProductos[#All],3,FALSE)</f>
        <v>Sage - Ground</v>
      </c>
      <c r="F429" s="13">
        <v>24</v>
      </c>
      <c r="G429" s="32">
        <v>0</v>
      </c>
      <c r="H429" s="30">
        <f>VLOOKUP(tVentas8[[#This Row],[ProductID]],tProductos[#All],5,FALSE)</f>
        <v>816.57</v>
      </c>
      <c r="I429" s="31">
        <f>(tVentas8[[#This Row],[PrecioUnitario]])*(tVentas8[[#This Row],[Quantity]])</f>
        <v>19597.68</v>
      </c>
      <c r="J429" s="31">
        <f>tVentas8[[#This Row],[ TotalPrice_SinDescuento]]*(1-tVentas8[[#This Row],[Discount]]/100)</f>
        <v>19597.68</v>
      </c>
      <c r="K429" s="17">
        <v>43206.643969907411</v>
      </c>
      <c r="L429" s="7" t="s">
        <v>3665</v>
      </c>
      <c r="M429" s="35">
        <f t="shared" si="13"/>
        <v>0</v>
      </c>
      <c r="N429" s="12" t="str">
        <f t="shared" si="12"/>
        <v/>
      </c>
    </row>
    <row r="430" spans="1:14" hidden="1">
      <c r="A430" s="13">
        <v>10428</v>
      </c>
      <c r="B430" s="13">
        <v>6</v>
      </c>
      <c r="C430" s="13">
        <v>42445</v>
      </c>
      <c r="D430" s="13">
        <v>105</v>
      </c>
      <c r="E430" s="12" t="str">
        <f>VLOOKUP(tVentas8[[#This Row],[ProductID]],tProductos[#All],3,FALSE)</f>
        <v>Ecolab - Mikroklene 4/4 L</v>
      </c>
      <c r="F430" s="13">
        <v>11</v>
      </c>
      <c r="G430" s="32">
        <v>0</v>
      </c>
      <c r="H430" s="30">
        <f>VLOOKUP(tVentas8[[#This Row],[ProductID]],tProductos[#All],5,FALSE)</f>
        <v>688.78</v>
      </c>
      <c r="I430" s="31">
        <f>(tVentas8[[#This Row],[PrecioUnitario]])*(tVentas8[[#This Row],[Quantity]])</f>
        <v>7576.58</v>
      </c>
      <c r="J430" s="31">
        <f>tVentas8[[#This Row],[ TotalPrice_SinDescuento]]*(1-tVentas8[[#This Row],[Discount]]/100)</f>
        <v>7576.58</v>
      </c>
      <c r="K430" s="17">
        <v>43200.57880787037</v>
      </c>
      <c r="L430" s="7" t="s">
        <v>3666</v>
      </c>
      <c r="M430" s="35">
        <f t="shared" si="13"/>
        <v>0</v>
      </c>
      <c r="N430" s="12" t="str">
        <f t="shared" si="12"/>
        <v/>
      </c>
    </row>
    <row r="431" spans="1:14" hidden="1">
      <c r="A431" s="13">
        <v>10429</v>
      </c>
      <c r="B431" s="13">
        <v>20</v>
      </c>
      <c r="C431" s="13">
        <v>19266</v>
      </c>
      <c r="D431" s="13">
        <v>100</v>
      </c>
      <c r="E431" s="12" t="str">
        <f>VLOOKUP(tVentas8[[#This Row],[ProductID]],tProductos[#All],3,FALSE)</f>
        <v>Pork - Loin, Bone - In</v>
      </c>
      <c r="F431" s="13">
        <v>5</v>
      </c>
      <c r="G431" s="32">
        <v>0</v>
      </c>
      <c r="H431" s="30">
        <f>VLOOKUP(tVentas8[[#This Row],[ProductID]],tProductos[#All],5,FALSE)</f>
        <v>696.5</v>
      </c>
      <c r="I431" s="31">
        <f>(tVentas8[[#This Row],[PrecioUnitario]])*(tVentas8[[#This Row],[Quantity]])</f>
        <v>3482.5</v>
      </c>
      <c r="J431" s="31">
        <f>tVentas8[[#This Row],[ TotalPrice_SinDescuento]]*(1-tVentas8[[#This Row],[Discount]]/100)</f>
        <v>3482.5</v>
      </c>
      <c r="K431" s="17">
        <v>43169.596365740741</v>
      </c>
      <c r="L431" s="7" t="s">
        <v>3667</v>
      </c>
      <c r="M431" s="35">
        <f t="shared" si="13"/>
        <v>0</v>
      </c>
      <c r="N431" s="12" t="str">
        <f t="shared" si="12"/>
        <v/>
      </c>
    </row>
    <row r="432" spans="1:14" hidden="1">
      <c r="A432" s="13">
        <v>10430</v>
      </c>
      <c r="B432" s="13">
        <v>16</v>
      </c>
      <c r="C432" s="13">
        <v>22405</v>
      </c>
      <c r="D432" s="13">
        <v>31</v>
      </c>
      <c r="E432" s="12" t="str">
        <f>VLOOKUP(tVentas8[[#This Row],[ProductID]],tProductos[#All],3,FALSE)</f>
        <v>Yeast Dry - Fermipan</v>
      </c>
      <c r="F432" s="13">
        <v>6</v>
      </c>
      <c r="G432" s="32">
        <v>0</v>
      </c>
      <c r="H432" s="30">
        <f>VLOOKUP(tVentas8[[#This Row],[ProductID]],tProductos[#All],5,FALSE)</f>
        <v>739.85</v>
      </c>
      <c r="I432" s="31">
        <f>(tVentas8[[#This Row],[PrecioUnitario]])*(tVentas8[[#This Row],[Quantity]])</f>
        <v>4439.1000000000004</v>
      </c>
      <c r="J432" s="31">
        <f>tVentas8[[#This Row],[ TotalPrice_SinDescuento]]*(1-tVentas8[[#This Row],[Discount]]/100)</f>
        <v>4439.1000000000004</v>
      </c>
      <c r="K432" s="17">
        <v>43135.658483796295</v>
      </c>
      <c r="L432" s="7" t="s">
        <v>3668</v>
      </c>
      <c r="M432" s="35">
        <f t="shared" si="13"/>
        <v>0</v>
      </c>
      <c r="N432" s="12" t="str">
        <f t="shared" si="12"/>
        <v/>
      </c>
    </row>
    <row r="433" spans="1:14" hidden="1">
      <c r="A433" s="13">
        <v>10431</v>
      </c>
      <c r="B433" s="13">
        <v>18</v>
      </c>
      <c r="C433" s="13">
        <v>76939</v>
      </c>
      <c r="D433" s="13">
        <v>133</v>
      </c>
      <c r="E433" s="12" t="str">
        <f>VLOOKUP(tVentas8[[#This Row],[ProductID]],tProductos[#All],3,FALSE)</f>
        <v>Beef - Top Sirloin - Aaa</v>
      </c>
      <c r="F433" s="13">
        <v>20</v>
      </c>
      <c r="G433" s="32">
        <v>0</v>
      </c>
      <c r="H433" s="30">
        <f>VLOOKUP(tVentas8[[#This Row],[ProductID]],tProductos[#All],5,FALSE)</f>
        <v>29.32</v>
      </c>
      <c r="I433" s="31">
        <f>(tVentas8[[#This Row],[PrecioUnitario]])*(tVentas8[[#This Row],[Quantity]])</f>
        <v>586.4</v>
      </c>
      <c r="J433" s="31">
        <f>tVentas8[[#This Row],[ TotalPrice_SinDescuento]]*(1-tVentas8[[#This Row],[Discount]]/100)</f>
        <v>586.4</v>
      </c>
      <c r="K433" s="17">
        <v>43115.419965277775</v>
      </c>
      <c r="L433" s="7" t="s">
        <v>3669</v>
      </c>
      <c r="M433" s="35">
        <f t="shared" si="13"/>
        <v>0</v>
      </c>
      <c r="N433" s="12" t="str">
        <f t="shared" si="12"/>
        <v/>
      </c>
    </row>
    <row r="434" spans="1:14" hidden="1">
      <c r="A434" s="13">
        <v>10432</v>
      </c>
      <c r="B434" s="13">
        <v>9</v>
      </c>
      <c r="C434" s="13">
        <v>34447</v>
      </c>
      <c r="D434" s="13">
        <v>356</v>
      </c>
      <c r="E434" s="12" t="str">
        <f>VLOOKUP(tVentas8[[#This Row],[ProductID]],tProductos[#All],3,FALSE)</f>
        <v>Dc - Frozen Momji</v>
      </c>
      <c r="F434" s="13">
        <v>9</v>
      </c>
      <c r="G434" s="32">
        <v>0</v>
      </c>
      <c r="H434" s="30">
        <f>VLOOKUP(tVentas8[[#This Row],[ProductID]],tProductos[#All],5,FALSE)</f>
        <v>171.27</v>
      </c>
      <c r="I434" s="31">
        <f>(tVentas8[[#This Row],[PrecioUnitario]])*(tVentas8[[#This Row],[Quantity]])</f>
        <v>1541.43</v>
      </c>
      <c r="J434" s="31">
        <f>tVentas8[[#This Row],[ TotalPrice_SinDescuento]]*(1-tVentas8[[#This Row],[Discount]]/100)</f>
        <v>1541.43</v>
      </c>
      <c r="K434" s="17">
        <v>43213.600613425922</v>
      </c>
      <c r="L434" s="7" t="s">
        <v>3670</v>
      </c>
      <c r="M434" s="35">
        <f t="shared" si="13"/>
        <v>0</v>
      </c>
      <c r="N434" s="12" t="str">
        <f t="shared" si="12"/>
        <v/>
      </c>
    </row>
    <row r="435" spans="1:14" hidden="1">
      <c r="A435" s="13">
        <v>10433</v>
      </c>
      <c r="B435" s="13">
        <v>1</v>
      </c>
      <c r="C435" s="13">
        <v>74403</v>
      </c>
      <c r="D435" s="13">
        <v>395</v>
      </c>
      <c r="E435" s="12" t="str">
        <f>VLOOKUP(tVentas8[[#This Row],[ProductID]],tProductos[#All],3,FALSE)</f>
        <v>Juice - Lime</v>
      </c>
      <c r="F435" s="13">
        <v>19</v>
      </c>
      <c r="G435" s="32">
        <v>0</v>
      </c>
      <c r="H435" s="30">
        <f>VLOOKUP(tVentas8[[#This Row],[ProductID]],tProductos[#All],5,FALSE)</f>
        <v>917.83</v>
      </c>
      <c r="I435" s="31">
        <f>(tVentas8[[#This Row],[PrecioUnitario]])*(tVentas8[[#This Row],[Quantity]])</f>
        <v>17438.77</v>
      </c>
      <c r="J435" s="31">
        <f>tVentas8[[#This Row],[ TotalPrice_SinDescuento]]*(1-tVentas8[[#This Row],[Discount]]/100)</f>
        <v>17438.77</v>
      </c>
      <c r="K435" s="17">
        <v>43110.091574074075</v>
      </c>
      <c r="L435" s="7" t="s">
        <v>3671</v>
      </c>
      <c r="M435" s="35">
        <f t="shared" si="13"/>
        <v>0</v>
      </c>
      <c r="N435" s="12" t="str">
        <f t="shared" si="12"/>
        <v/>
      </c>
    </row>
    <row r="436" spans="1:14" hidden="1">
      <c r="A436" s="13">
        <v>10434</v>
      </c>
      <c r="B436" s="13">
        <v>23</v>
      </c>
      <c r="C436" s="13">
        <v>77826</v>
      </c>
      <c r="D436" s="13">
        <v>443</v>
      </c>
      <c r="E436" s="12" t="str">
        <f>VLOOKUP(tVentas8[[#This Row],[ProductID]],tProductos[#All],3,FALSE)</f>
        <v>Lettuce - Spring Mix</v>
      </c>
      <c r="F436" s="13">
        <v>20</v>
      </c>
      <c r="G436" s="32">
        <v>0</v>
      </c>
      <c r="H436" s="30">
        <f>VLOOKUP(tVentas8[[#This Row],[ProductID]],tProductos[#All],5,FALSE)</f>
        <v>900.16</v>
      </c>
      <c r="I436" s="31">
        <f>(tVentas8[[#This Row],[PrecioUnitario]])*(tVentas8[[#This Row],[Quantity]])</f>
        <v>18003.2</v>
      </c>
      <c r="J436" s="31">
        <f>tVentas8[[#This Row],[ TotalPrice_SinDescuento]]*(1-tVentas8[[#This Row],[Discount]]/100)</f>
        <v>18003.2</v>
      </c>
      <c r="K436" s="17">
        <v>43205.055347222224</v>
      </c>
      <c r="L436" s="7" t="s">
        <v>3672</v>
      </c>
      <c r="M436" s="35">
        <f t="shared" si="13"/>
        <v>0</v>
      </c>
      <c r="N436" s="12" t="str">
        <f t="shared" si="12"/>
        <v/>
      </c>
    </row>
    <row r="437" spans="1:14" hidden="1">
      <c r="A437" s="13">
        <v>10435</v>
      </c>
      <c r="B437" s="13">
        <v>13</v>
      </c>
      <c r="C437" s="13">
        <v>93297</v>
      </c>
      <c r="D437" s="13">
        <v>252</v>
      </c>
      <c r="E437" s="12" t="str">
        <f>VLOOKUP(tVentas8[[#This Row],[ProductID]],tProductos[#All],3,FALSE)</f>
        <v>Nantucket - Pomegranate Pear</v>
      </c>
      <c r="F437" s="13">
        <v>24</v>
      </c>
      <c r="G437" s="32">
        <v>0</v>
      </c>
      <c r="H437" s="30">
        <f>VLOOKUP(tVentas8[[#This Row],[ProductID]],tProductos[#All],5,FALSE)</f>
        <v>278.16000000000003</v>
      </c>
      <c r="I437" s="31">
        <f>(tVentas8[[#This Row],[PrecioUnitario]])*(tVentas8[[#This Row],[Quantity]])</f>
        <v>6675.84</v>
      </c>
      <c r="J437" s="31">
        <f>tVentas8[[#This Row],[ TotalPrice_SinDescuento]]*(1-tVentas8[[#This Row],[Discount]]/100)</f>
        <v>6675.84</v>
      </c>
      <c r="K437" s="17">
        <v>43225.043599537035</v>
      </c>
      <c r="L437" s="7" t="s">
        <v>3673</v>
      </c>
      <c r="M437" s="35">
        <f t="shared" si="13"/>
        <v>0</v>
      </c>
      <c r="N437" s="12" t="str">
        <f t="shared" si="12"/>
        <v/>
      </c>
    </row>
    <row r="438" spans="1:14" hidden="1">
      <c r="A438" s="13">
        <v>10436</v>
      </c>
      <c r="B438" s="13">
        <v>3</v>
      </c>
      <c r="C438" s="13">
        <v>6363</v>
      </c>
      <c r="D438" s="13">
        <v>233</v>
      </c>
      <c r="E438" s="12" t="str">
        <f>VLOOKUP(tVentas8[[#This Row],[ProductID]],tProductos[#All],3,FALSE)</f>
        <v>Duck - Breast</v>
      </c>
      <c r="F438" s="13">
        <v>2</v>
      </c>
      <c r="G438" s="32">
        <v>1</v>
      </c>
      <c r="H438" s="30">
        <f>VLOOKUP(tVentas8[[#This Row],[ProductID]],tProductos[#All],5,FALSE)</f>
        <v>566.20000000000005</v>
      </c>
      <c r="I438" s="31">
        <f>(tVentas8[[#This Row],[PrecioUnitario]])*(tVentas8[[#This Row],[Quantity]])</f>
        <v>1132.4000000000001</v>
      </c>
      <c r="J438" s="31">
        <f>tVentas8[[#This Row],[ TotalPrice_SinDescuento]]*(1-tVentas8[[#This Row],[Discount]]/100)</f>
        <v>1121.076</v>
      </c>
      <c r="K438" s="17">
        <v>43201.6096875</v>
      </c>
      <c r="L438" s="7" t="s">
        <v>3674</v>
      </c>
      <c r="M438" s="35">
        <f t="shared" si="13"/>
        <v>0</v>
      </c>
      <c r="N438" s="12" t="str">
        <f t="shared" si="12"/>
        <v/>
      </c>
    </row>
    <row r="439" spans="1:14" hidden="1">
      <c r="A439" s="13">
        <v>10437</v>
      </c>
      <c r="B439" s="13">
        <v>18</v>
      </c>
      <c r="C439" s="13">
        <v>61567</v>
      </c>
      <c r="D439" s="13">
        <v>203</v>
      </c>
      <c r="E439" s="12" t="str">
        <f>VLOOKUP(tVentas8[[#This Row],[ProductID]],tProductos[#All],3,FALSE)</f>
        <v>Chicken - Leg, Boneless</v>
      </c>
      <c r="F439" s="13">
        <v>16</v>
      </c>
      <c r="G439" s="32">
        <v>0</v>
      </c>
      <c r="H439" s="30">
        <f>VLOOKUP(tVentas8[[#This Row],[ProductID]],tProductos[#All],5,FALSE)</f>
        <v>599.54999999999995</v>
      </c>
      <c r="I439" s="31">
        <f>(tVentas8[[#This Row],[PrecioUnitario]])*(tVentas8[[#This Row],[Quantity]])</f>
        <v>9592.7999999999993</v>
      </c>
      <c r="J439" s="31">
        <f>tVentas8[[#This Row],[ TotalPrice_SinDescuento]]*(1-tVentas8[[#This Row],[Discount]]/100)</f>
        <v>9592.7999999999993</v>
      </c>
      <c r="K439" s="17">
        <v>43111.806527777779</v>
      </c>
      <c r="L439" s="7" t="s">
        <v>3675</v>
      </c>
      <c r="M439" s="35">
        <f t="shared" si="13"/>
        <v>0</v>
      </c>
      <c r="N439" s="12" t="str">
        <f t="shared" si="12"/>
        <v/>
      </c>
    </row>
    <row r="440" spans="1:14">
      <c r="A440" s="13">
        <v>10438</v>
      </c>
      <c r="B440" s="13">
        <v>13</v>
      </c>
      <c r="C440" s="13">
        <v>70976</v>
      </c>
      <c r="D440" s="13">
        <v>436</v>
      </c>
      <c r="E440" s="12" t="str">
        <f>VLOOKUP(tVentas8[[#This Row],[ProductID]],tProductos[#All],3,FALSE)</f>
        <v>Table Cloth 81x81 White</v>
      </c>
      <c r="F440" s="13">
        <v>18</v>
      </c>
      <c r="G440" s="32">
        <v>2</v>
      </c>
      <c r="H440" s="30">
        <f>VLOOKUP(tVentas8[[#This Row],[ProductID]],tProductos[#All],5,FALSE)</f>
        <v>679.06</v>
      </c>
      <c r="I440" s="31">
        <f>(tVentas8[[#This Row],[PrecioUnitario]])*(tVentas8[[#This Row],[Quantity]])</f>
        <v>12223.079999999998</v>
      </c>
      <c r="J440" s="31">
        <f>tVentas8[[#This Row],[ TotalPrice_SinDescuento]]*(1-tVentas8[[#This Row],[Discount]]/100)</f>
        <v>11978.618399999998</v>
      </c>
      <c r="K440" s="17">
        <v>43175.355486111112</v>
      </c>
      <c r="L440" s="7" t="s">
        <v>3676</v>
      </c>
      <c r="M440" s="35">
        <f t="shared" si="13"/>
        <v>0</v>
      </c>
      <c r="N440" s="12" t="str">
        <f t="shared" si="12"/>
        <v/>
      </c>
    </row>
    <row r="441" spans="1:14" hidden="1">
      <c r="A441" s="13">
        <v>10439</v>
      </c>
      <c r="B441" s="13">
        <v>6</v>
      </c>
      <c r="C441" s="13">
        <v>8215</v>
      </c>
      <c r="D441" s="13">
        <v>162</v>
      </c>
      <c r="E441" s="12" t="str">
        <f>VLOOKUP(tVentas8[[#This Row],[ProductID]],tProductos[#All],3,FALSE)</f>
        <v>Sauce - Demi Glace</v>
      </c>
      <c r="F441" s="13">
        <v>3</v>
      </c>
      <c r="G441" s="32">
        <v>0</v>
      </c>
      <c r="H441" s="30">
        <f>VLOOKUP(tVentas8[[#This Row],[ProductID]],tProductos[#All],5,FALSE)</f>
        <v>27.35</v>
      </c>
      <c r="I441" s="31">
        <f>(tVentas8[[#This Row],[PrecioUnitario]])*(tVentas8[[#This Row],[Quantity]])</f>
        <v>82.050000000000011</v>
      </c>
      <c r="J441" s="31">
        <f>tVentas8[[#This Row],[ TotalPrice_SinDescuento]]*(1-tVentas8[[#This Row],[Discount]]/100)</f>
        <v>82.050000000000011</v>
      </c>
      <c r="K441" s="17">
        <v>43225.325682870367</v>
      </c>
      <c r="L441" s="7" t="s">
        <v>3677</v>
      </c>
      <c r="M441" s="35">
        <f t="shared" si="13"/>
        <v>0</v>
      </c>
      <c r="N441" s="12" t="str">
        <f t="shared" si="12"/>
        <v/>
      </c>
    </row>
    <row r="442" spans="1:14" hidden="1">
      <c r="A442" s="13">
        <v>10440</v>
      </c>
      <c r="B442" s="13">
        <v>19</v>
      </c>
      <c r="C442" s="13">
        <v>75322</v>
      </c>
      <c r="D442" s="13">
        <v>304</v>
      </c>
      <c r="E442" s="12" t="str">
        <f>VLOOKUP(tVentas8[[#This Row],[ProductID]],tProductos[#All],3,FALSE)</f>
        <v>Banana Turning</v>
      </c>
      <c r="F442" s="13">
        <v>20</v>
      </c>
      <c r="G442" s="32">
        <v>0</v>
      </c>
      <c r="H442" s="30">
        <f>VLOOKUP(tVentas8[[#This Row],[ProductID]],tProductos[#All],5,FALSE)</f>
        <v>721.98</v>
      </c>
      <c r="I442" s="31">
        <f>(tVentas8[[#This Row],[PrecioUnitario]])*(tVentas8[[#This Row],[Quantity]])</f>
        <v>14439.6</v>
      </c>
      <c r="J442" s="31">
        <f>tVentas8[[#This Row],[ TotalPrice_SinDescuento]]*(1-tVentas8[[#This Row],[Discount]]/100)</f>
        <v>14439.6</v>
      </c>
      <c r="K442" s="17">
        <v>43152.930092592593</v>
      </c>
      <c r="L442" s="7" t="s">
        <v>3678</v>
      </c>
      <c r="M442" s="35">
        <f t="shared" si="13"/>
        <v>0</v>
      </c>
      <c r="N442" s="12" t="str">
        <f t="shared" si="12"/>
        <v/>
      </c>
    </row>
    <row r="443" spans="1:14" hidden="1">
      <c r="A443" s="13">
        <v>10441</v>
      </c>
      <c r="B443" s="13">
        <v>8</v>
      </c>
      <c r="C443" s="13">
        <v>26155</v>
      </c>
      <c r="D443" s="13">
        <v>78</v>
      </c>
      <c r="E443" s="12" t="str">
        <f>VLOOKUP(tVentas8[[#This Row],[ProductID]],tProductos[#All],3,FALSE)</f>
        <v>Wine - Magnotta - Belpaese</v>
      </c>
      <c r="F443" s="13">
        <v>7</v>
      </c>
      <c r="G443" s="32">
        <v>1</v>
      </c>
      <c r="H443" s="30">
        <f>VLOOKUP(tVentas8[[#This Row],[ProductID]],tProductos[#All],5,FALSE)</f>
        <v>304.202</v>
      </c>
      <c r="I443" s="31">
        <f>(tVentas8[[#This Row],[PrecioUnitario]])*(tVentas8[[#This Row],[Quantity]])</f>
        <v>2129.4139999999998</v>
      </c>
      <c r="J443" s="31">
        <f>tVentas8[[#This Row],[ TotalPrice_SinDescuento]]*(1-tVentas8[[#This Row],[Discount]]/100)</f>
        <v>2108.1198599999998</v>
      </c>
      <c r="K443" s="17">
        <v>43205.548263888886</v>
      </c>
      <c r="L443" s="7" t="s">
        <v>3679</v>
      </c>
      <c r="M443" s="35">
        <f t="shared" si="13"/>
        <v>0</v>
      </c>
      <c r="N443" s="12" t="str">
        <f t="shared" si="12"/>
        <v/>
      </c>
    </row>
    <row r="444" spans="1:14" hidden="1">
      <c r="A444" s="13">
        <v>10442</v>
      </c>
      <c r="B444" s="13">
        <v>3</v>
      </c>
      <c r="C444" s="13">
        <v>78487</v>
      </c>
      <c r="D444" s="13">
        <v>143</v>
      </c>
      <c r="E444" s="12" t="str">
        <f>VLOOKUP(tVentas8[[#This Row],[ProductID]],tProductos[#All],3,FALSE)</f>
        <v>Watercress</v>
      </c>
      <c r="F444" s="13">
        <v>20</v>
      </c>
      <c r="G444" s="32">
        <v>0</v>
      </c>
      <c r="H444" s="30">
        <f>VLOOKUP(tVentas8[[#This Row],[ProductID]],tProductos[#All],5,FALSE)</f>
        <v>426.16</v>
      </c>
      <c r="I444" s="31">
        <f>(tVentas8[[#This Row],[PrecioUnitario]])*(tVentas8[[#This Row],[Quantity]])</f>
        <v>8523.2000000000007</v>
      </c>
      <c r="J444" s="31">
        <f>tVentas8[[#This Row],[ TotalPrice_SinDescuento]]*(1-tVentas8[[#This Row],[Discount]]/100)</f>
        <v>8523.2000000000007</v>
      </c>
      <c r="K444" s="17">
        <v>43214.10800925926</v>
      </c>
      <c r="L444" s="7" t="s">
        <v>3680</v>
      </c>
      <c r="M444" s="35">
        <f t="shared" si="13"/>
        <v>0</v>
      </c>
      <c r="N444" s="12" t="str">
        <f t="shared" si="12"/>
        <v/>
      </c>
    </row>
    <row r="445" spans="1:14" hidden="1">
      <c r="A445" s="13">
        <v>10443</v>
      </c>
      <c r="B445" s="13">
        <v>22</v>
      </c>
      <c r="C445" s="13">
        <v>26495</v>
      </c>
      <c r="D445" s="13">
        <v>125</v>
      </c>
      <c r="E445" s="12" t="str">
        <f>VLOOKUP(tVentas8[[#This Row],[ProductID]],tProductos[#All],3,FALSE)</f>
        <v>Nut - Chestnuts, Whole</v>
      </c>
      <c r="F445" s="13">
        <v>7</v>
      </c>
      <c r="G445" s="32">
        <v>1</v>
      </c>
      <c r="H445" s="30">
        <f>VLOOKUP(tVentas8[[#This Row],[ProductID]],tProductos[#All],5,FALSE)</f>
        <v>61.41</v>
      </c>
      <c r="I445" s="31">
        <f>(tVentas8[[#This Row],[PrecioUnitario]])*(tVentas8[[#This Row],[Quantity]])</f>
        <v>429.87</v>
      </c>
      <c r="J445" s="31">
        <f>tVentas8[[#This Row],[ TotalPrice_SinDescuento]]*(1-tVentas8[[#This Row],[Discount]]/100)</f>
        <v>425.57130000000001</v>
      </c>
      <c r="K445" s="17">
        <v>43215.54</v>
      </c>
      <c r="L445" s="7" t="s">
        <v>3681</v>
      </c>
      <c r="M445" s="35">
        <f t="shared" si="13"/>
        <v>0</v>
      </c>
      <c r="N445" s="12" t="str">
        <f t="shared" si="12"/>
        <v/>
      </c>
    </row>
    <row r="446" spans="1:14" hidden="1">
      <c r="A446" s="13">
        <v>10444</v>
      </c>
      <c r="B446" s="13">
        <v>9</v>
      </c>
      <c r="C446" s="13">
        <v>78477</v>
      </c>
      <c r="D446" s="13">
        <v>416</v>
      </c>
      <c r="E446" s="12" t="str">
        <f>VLOOKUP(tVentas8[[#This Row],[ProductID]],tProductos[#All],3,FALSE)</f>
        <v>Baking Powder</v>
      </c>
      <c r="F446" s="13">
        <v>20</v>
      </c>
      <c r="G446" s="32">
        <v>0</v>
      </c>
      <c r="H446" s="30">
        <f>VLOOKUP(tVentas8[[#This Row],[ProductID]],tProductos[#All],5,FALSE)</f>
        <v>846.76</v>
      </c>
      <c r="I446" s="31">
        <f>(tVentas8[[#This Row],[PrecioUnitario]])*(tVentas8[[#This Row],[Quantity]])</f>
        <v>16935.2</v>
      </c>
      <c r="J446" s="31">
        <f>tVentas8[[#This Row],[ TotalPrice_SinDescuento]]*(1-tVentas8[[#This Row],[Discount]]/100)</f>
        <v>16935.2</v>
      </c>
      <c r="K446" s="17">
        <v>43166.958287037036</v>
      </c>
      <c r="L446" s="7" t="s">
        <v>3682</v>
      </c>
      <c r="M446" s="35">
        <f t="shared" si="13"/>
        <v>0</v>
      </c>
      <c r="N446" s="12" t="str">
        <f t="shared" si="12"/>
        <v/>
      </c>
    </row>
    <row r="447" spans="1:14" hidden="1">
      <c r="A447" s="13">
        <v>10445</v>
      </c>
      <c r="B447" s="13">
        <v>8</v>
      </c>
      <c r="C447" s="13">
        <v>90873</v>
      </c>
      <c r="D447" s="13">
        <v>370</v>
      </c>
      <c r="E447" s="12" t="str">
        <f>VLOOKUP(tVentas8[[#This Row],[ProductID]],tProductos[#All],3,FALSE)</f>
        <v>Muffin - Carrot Individual Wrap</v>
      </c>
      <c r="F447" s="13">
        <v>24</v>
      </c>
      <c r="G447" s="32">
        <v>0</v>
      </c>
      <c r="H447" s="30">
        <f>VLOOKUP(tVentas8[[#This Row],[ProductID]],tProductos[#All],5,FALSE)</f>
        <v>218.8</v>
      </c>
      <c r="I447" s="31">
        <f>(tVentas8[[#This Row],[PrecioUnitario]])*(tVentas8[[#This Row],[Quantity]])</f>
        <v>5251.2000000000007</v>
      </c>
      <c r="J447" s="31">
        <f>tVentas8[[#This Row],[ TotalPrice_SinDescuento]]*(1-tVentas8[[#This Row],[Discount]]/100)</f>
        <v>5251.2000000000007</v>
      </c>
      <c r="K447" s="17">
        <v>43113.124062499999</v>
      </c>
      <c r="L447" s="7" t="s">
        <v>3683</v>
      </c>
      <c r="M447" s="35">
        <f t="shared" si="13"/>
        <v>0</v>
      </c>
      <c r="N447" s="12" t="str">
        <f t="shared" si="12"/>
        <v/>
      </c>
    </row>
    <row r="448" spans="1:14" hidden="1">
      <c r="A448" s="13">
        <v>10446</v>
      </c>
      <c r="B448" s="13">
        <v>21</v>
      </c>
      <c r="C448" s="13">
        <v>36910</v>
      </c>
      <c r="D448" s="13">
        <v>261</v>
      </c>
      <c r="E448" s="12" t="str">
        <f>VLOOKUP(tVentas8[[#This Row],[ProductID]],tProductos[#All],3,FALSE)</f>
        <v>Chinese Foods - Chicken</v>
      </c>
      <c r="F448" s="13">
        <v>10</v>
      </c>
      <c r="G448" s="32">
        <v>0</v>
      </c>
      <c r="H448" s="30">
        <f>VLOOKUP(tVentas8[[#This Row],[ProductID]],tProductos[#All],5,FALSE)</f>
        <v>220.9</v>
      </c>
      <c r="I448" s="31">
        <f>(tVentas8[[#This Row],[PrecioUnitario]])*(tVentas8[[#This Row],[Quantity]])</f>
        <v>2209</v>
      </c>
      <c r="J448" s="31">
        <f>tVentas8[[#This Row],[ TotalPrice_SinDescuento]]*(1-tVentas8[[#This Row],[Discount]]/100)</f>
        <v>2209</v>
      </c>
      <c r="K448" s="17">
        <v>43121.357418981483</v>
      </c>
      <c r="L448" s="7" t="s">
        <v>3684</v>
      </c>
      <c r="M448" s="35">
        <f t="shared" si="13"/>
        <v>0</v>
      </c>
      <c r="N448" s="12" t="str">
        <f t="shared" si="12"/>
        <v/>
      </c>
    </row>
    <row r="449" spans="1:14" hidden="1">
      <c r="A449" s="13">
        <v>10447</v>
      </c>
      <c r="B449" s="13">
        <v>10</v>
      </c>
      <c r="C449" s="13">
        <v>15777</v>
      </c>
      <c r="D449" s="13">
        <v>367</v>
      </c>
      <c r="E449" s="12" t="str">
        <f>VLOOKUP(tVentas8[[#This Row],[ProductID]],tProductos[#All],3,FALSE)</f>
        <v>Bread - Italian Corn Meal Poly</v>
      </c>
      <c r="F449" s="13">
        <v>4</v>
      </c>
      <c r="G449" s="32">
        <v>0</v>
      </c>
      <c r="H449" s="30">
        <f>VLOOKUP(tVentas8[[#This Row],[ProductID]],tProductos[#All],5,FALSE)</f>
        <v>638.28</v>
      </c>
      <c r="I449" s="31">
        <f>(tVentas8[[#This Row],[PrecioUnitario]])*(tVentas8[[#This Row],[Quantity]])</f>
        <v>2553.12</v>
      </c>
      <c r="J449" s="31">
        <f>tVentas8[[#This Row],[ TotalPrice_SinDescuento]]*(1-tVentas8[[#This Row],[Discount]]/100)</f>
        <v>2553.12</v>
      </c>
      <c r="K449" s="17">
        <v>43164.482210648152</v>
      </c>
      <c r="L449" s="7" t="s">
        <v>3685</v>
      </c>
      <c r="M449" s="35">
        <f t="shared" si="13"/>
        <v>0</v>
      </c>
      <c r="N449" s="12" t="str">
        <f t="shared" si="12"/>
        <v/>
      </c>
    </row>
    <row r="450" spans="1:14" hidden="1">
      <c r="A450" s="13">
        <v>10448</v>
      </c>
      <c r="B450" s="13">
        <v>21</v>
      </c>
      <c r="C450" s="13">
        <v>69011</v>
      </c>
      <c r="D450" s="13">
        <v>420</v>
      </c>
      <c r="E450" s="12" t="str">
        <f>VLOOKUP(tVentas8[[#This Row],[ProductID]],tProductos[#All],3,FALSE)</f>
        <v>Whmis - Spray Bottle Trigger</v>
      </c>
      <c r="F450" s="13">
        <v>18</v>
      </c>
      <c r="G450" s="32">
        <v>1</v>
      </c>
      <c r="H450" s="30">
        <f>VLOOKUP(tVentas8[[#This Row],[ProductID]],tProductos[#All],5,FALSE)</f>
        <v>699.16</v>
      </c>
      <c r="I450" s="31">
        <f>(tVentas8[[#This Row],[PrecioUnitario]])*(tVentas8[[#This Row],[Quantity]])</f>
        <v>12584.88</v>
      </c>
      <c r="J450" s="31">
        <f>tVentas8[[#This Row],[ TotalPrice_SinDescuento]]*(1-tVentas8[[#This Row],[Discount]]/100)</f>
        <v>12459.031199999999</v>
      </c>
      <c r="K450" s="17">
        <v>43209.097627314812</v>
      </c>
      <c r="L450" s="7" t="s">
        <v>3686</v>
      </c>
      <c r="M450" s="35">
        <f t="shared" si="13"/>
        <v>0</v>
      </c>
      <c r="N450" s="12" t="str">
        <f t="shared" ref="N450:N513" si="14">IF($M450&gt;0.4,"ELIMINAR","")</f>
        <v/>
      </c>
    </row>
    <row r="451" spans="1:14">
      <c r="A451" s="13">
        <v>10449</v>
      </c>
      <c r="B451" s="13">
        <v>6</v>
      </c>
      <c r="C451" s="13">
        <v>94309</v>
      </c>
      <c r="D451" s="13">
        <v>2</v>
      </c>
      <c r="E451" s="12" t="str">
        <f>VLOOKUP(tVentas8[[#This Row],[ProductID]],tProductos[#All],3,FALSE)</f>
        <v>Cookie Chocolate Chip With</v>
      </c>
      <c r="F451" s="13">
        <v>24</v>
      </c>
      <c r="G451" s="32">
        <v>2</v>
      </c>
      <c r="H451" s="30">
        <f>VLOOKUP(tVentas8[[#This Row],[ProductID]],tProductos[#All],5,FALSE)</f>
        <v>912.32</v>
      </c>
      <c r="I451" s="31">
        <f>(tVentas8[[#This Row],[PrecioUnitario]])*(tVentas8[[#This Row],[Quantity]])</f>
        <v>21895.68</v>
      </c>
      <c r="J451" s="31">
        <f>tVentas8[[#This Row],[ TotalPrice_SinDescuento]]*(1-tVentas8[[#This Row],[Discount]]/100)</f>
        <v>21457.7664</v>
      </c>
      <c r="K451" s="17">
        <v>43141.808692129627</v>
      </c>
      <c r="L451" s="7" t="s">
        <v>3687</v>
      </c>
      <c r="M451" s="35">
        <f t="shared" si="13"/>
        <v>0</v>
      </c>
      <c r="N451" s="12" t="str">
        <f t="shared" si="14"/>
        <v/>
      </c>
    </row>
    <row r="452" spans="1:14" hidden="1">
      <c r="A452" s="13">
        <v>10450</v>
      </c>
      <c r="B452" s="13">
        <v>23</v>
      </c>
      <c r="C452" s="13">
        <v>75536</v>
      </c>
      <c r="D452" s="13">
        <v>202</v>
      </c>
      <c r="E452" s="12" t="str">
        <f>VLOOKUP(tVentas8[[#This Row],[ProductID]],tProductos[#All],3,FALSE)</f>
        <v>Bay Leaf</v>
      </c>
      <c r="F452" s="13">
        <v>20</v>
      </c>
      <c r="G452" s="32">
        <v>0</v>
      </c>
      <c r="H452" s="30">
        <f>VLOOKUP(tVentas8[[#This Row],[ProductID]],tProductos[#All],5,FALSE)</f>
        <v>788.77</v>
      </c>
      <c r="I452" s="31">
        <f>(tVentas8[[#This Row],[PrecioUnitario]])*(tVentas8[[#This Row],[Quantity]])</f>
        <v>15775.4</v>
      </c>
      <c r="J452" s="31">
        <f>tVentas8[[#This Row],[ TotalPrice_SinDescuento]]*(1-tVentas8[[#This Row],[Discount]]/100)</f>
        <v>15775.4</v>
      </c>
      <c r="K452" s="17">
        <v>43136.234293981484</v>
      </c>
      <c r="L452" s="7" t="s">
        <v>3688</v>
      </c>
      <c r="M452" s="35">
        <f t="shared" ref="M452:M515" si="15">COUNTBLANK(A452:L452) /COUNTA(A452:L452)</f>
        <v>0</v>
      </c>
      <c r="N452" s="12" t="str">
        <f t="shared" si="14"/>
        <v/>
      </c>
    </row>
    <row r="453" spans="1:14" hidden="1">
      <c r="A453" s="13">
        <v>10451</v>
      </c>
      <c r="B453" s="13">
        <v>4</v>
      </c>
      <c r="C453" s="13">
        <v>73349</v>
      </c>
      <c r="D453" s="13">
        <v>275</v>
      </c>
      <c r="E453" s="12" t="str">
        <f>VLOOKUP(tVentas8[[#This Row],[ProductID]],tProductos[#All],3,FALSE)</f>
        <v>Corn Meal</v>
      </c>
      <c r="F453" s="13">
        <v>19</v>
      </c>
      <c r="G453" s="32">
        <v>0</v>
      </c>
      <c r="H453" s="30">
        <f>VLOOKUP(tVentas8[[#This Row],[ProductID]],tProductos[#All],5,FALSE)</f>
        <v>50.14</v>
      </c>
      <c r="I453" s="31">
        <f>(tVentas8[[#This Row],[PrecioUnitario]])*(tVentas8[[#This Row],[Quantity]])</f>
        <v>952.66</v>
      </c>
      <c r="J453" s="31">
        <f>tVentas8[[#This Row],[ TotalPrice_SinDescuento]]*(1-tVentas8[[#This Row],[Discount]]/100)</f>
        <v>952.66</v>
      </c>
      <c r="K453" s="17">
        <v>43191.557847222219</v>
      </c>
      <c r="L453" s="7" t="s">
        <v>3689</v>
      </c>
      <c r="M453" s="35">
        <f t="shared" si="15"/>
        <v>0</v>
      </c>
      <c r="N453" s="12" t="str">
        <f t="shared" si="14"/>
        <v/>
      </c>
    </row>
    <row r="454" spans="1:14" hidden="1">
      <c r="A454" s="13">
        <v>10452</v>
      </c>
      <c r="B454" s="13">
        <v>15</v>
      </c>
      <c r="C454" s="13">
        <v>25323</v>
      </c>
      <c r="D454" s="13">
        <v>77</v>
      </c>
      <c r="E454" s="12" t="str">
        <f>VLOOKUP(tVentas8[[#This Row],[ProductID]],tProductos[#All],3,FALSE)</f>
        <v>Potatoes - Idaho 100 Count</v>
      </c>
      <c r="F454" s="13">
        <v>7</v>
      </c>
      <c r="G454" s="32">
        <v>0</v>
      </c>
      <c r="H454" s="30">
        <f>VLOOKUP(tVentas8[[#This Row],[ProductID]],tProductos[#All],5,FALSE)</f>
        <v>114.97</v>
      </c>
      <c r="I454" s="31">
        <f>(tVentas8[[#This Row],[PrecioUnitario]])*(tVentas8[[#This Row],[Quantity]])</f>
        <v>804.79</v>
      </c>
      <c r="J454" s="31">
        <f>tVentas8[[#This Row],[ TotalPrice_SinDescuento]]*(1-tVentas8[[#This Row],[Discount]]/100)</f>
        <v>804.79</v>
      </c>
      <c r="K454" s="17">
        <v>43170.561400462961</v>
      </c>
      <c r="L454" s="7" t="s">
        <v>3690</v>
      </c>
      <c r="M454" s="35">
        <f t="shared" si="15"/>
        <v>0</v>
      </c>
      <c r="N454" s="12" t="str">
        <f t="shared" si="14"/>
        <v/>
      </c>
    </row>
    <row r="455" spans="1:14" hidden="1">
      <c r="A455" s="13">
        <v>10453</v>
      </c>
      <c r="B455" s="13">
        <v>6</v>
      </c>
      <c r="C455" s="13">
        <v>25537</v>
      </c>
      <c r="D455" s="13">
        <v>356</v>
      </c>
      <c r="E455" s="12" t="str">
        <f>VLOOKUP(tVentas8[[#This Row],[ProductID]],tProductos[#All],3,FALSE)</f>
        <v>Dc - Frozen Momji</v>
      </c>
      <c r="F455" s="13">
        <v>7</v>
      </c>
      <c r="G455" s="32">
        <v>0</v>
      </c>
      <c r="H455" s="30">
        <f>VLOOKUP(tVentas8[[#This Row],[ProductID]],tProductos[#All],5,FALSE)</f>
        <v>171.27</v>
      </c>
      <c r="I455" s="31">
        <f>(tVentas8[[#This Row],[PrecioUnitario]])*(tVentas8[[#This Row],[Quantity]])</f>
        <v>1198.8900000000001</v>
      </c>
      <c r="J455" s="31">
        <f>tVentas8[[#This Row],[ TotalPrice_SinDescuento]]*(1-tVentas8[[#This Row],[Discount]]/100)</f>
        <v>1198.8900000000001</v>
      </c>
      <c r="K455" s="17">
        <v>43181.913622685184</v>
      </c>
      <c r="L455" s="7" t="s">
        <v>3691</v>
      </c>
      <c r="M455" s="35">
        <f t="shared" si="15"/>
        <v>0</v>
      </c>
      <c r="N455" s="12" t="str">
        <f t="shared" si="14"/>
        <v/>
      </c>
    </row>
    <row r="456" spans="1:14" hidden="1">
      <c r="A456" s="13">
        <v>10454</v>
      </c>
      <c r="B456" s="13">
        <v>1</v>
      </c>
      <c r="C456" s="13">
        <v>68249</v>
      </c>
      <c r="D456" s="13">
        <v>76</v>
      </c>
      <c r="E456" s="12" t="str">
        <f>VLOOKUP(tVentas8[[#This Row],[ProductID]],tProductos[#All],3,FALSE)</f>
        <v>Wine - Fume Blanc Fetzer</v>
      </c>
      <c r="F456" s="13">
        <v>18</v>
      </c>
      <c r="G456" s="32">
        <v>0</v>
      </c>
      <c r="H456" s="30">
        <f>VLOOKUP(tVentas8[[#This Row],[ProductID]],tProductos[#All],5,FALSE)</f>
        <v>656.76</v>
      </c>
      <c r="I456" s="31">
        <f>(tVentas8[[#This Row],[PrecioUnitario]])*(tVentas8[[#This Row],[Quantity]])</f>
        <v>11821.68</v>
      </c>
      <c r="J456" s="31">
        <f>tVentas8[[#This Row],[ TotalPrice_SinDescuento]]*(1-tVentas8[[#This Row],[Discount]]/100)</f>
        <v>11821.68</v>
      </c>
      <c r="K456" s="17">
        <v>43197.878622685188</v>
      </c>
      <c r="L456" s="7" t="s">
        <v>3692</v>
      </c>
      <c r="M456" s="35">
        <f t="shared" si="15"/>
        <v>0</v>
      </c>
      <c r="N456" s="12" t="str">
        <f t="shared" si="14"/>
        <v/>
      </c>
    </row>
    <row r="457" spans="1:14" hidden="1">
      <c r="A457" s="13">
        <v>10455</v>
      </c>
      <c r="B457" s="13">
        <v>12</v>
      </c>
      <c r="C457" s="13">
        <v>72572</v>
      </c>
      <c r="D457" s="13">
        <v>260</v>
      </c>
      <c r="E457" s="12" t="str">
        <f>VLOOKUP(tVentas8[[#This Row],[ProductID]],tProductos[#All],3,FALSE)</f>
        <v>Yogurt - Blueberry, 175 Gr</v>
      </c>
      <c r="F457" s="13">
        <v>19</v>
      </c>
      <c r="G457" s="32">
        <v>0</v>
      </c>
      <c r="H457" s="30">
        <f>VLOOKUP(tVentas8[[#This Row],[ProductID]],tProductos[#All],5,FALSE)</f>
        <v>268.88</v>
      </c>
      <c r="I457" s="31">
        <f>(tVentas8[[#This Row],[PrecioUnitario]])*(tVentas8[[#This Row],[Quantity]])</f>
        <v>5108.72</v>
      </c>
      <c r="J457" s="31">
        <f>tVentas8[[#This Row],[ TotalPrice_SinDescuento]]*(1-tVentas8[[#This Row],[Discount]]/100)</f>
        <v>5108.72</v>
      </c>
      <c r="K457" s="17">
        <v>43101.379155092596</v>
      </c>
      <c r="L457" s="7" t="s">
        <v>3693</v>
      </c>
      <c r="M457" s="35">
        <f t="shared" si="15"/>
        <v>0</v>
      </c>
      <c r="N457" s="12" t="str">
        <f t="shared" si="14"/>
        <v/>
      </c>
    </row>
    <row r="458" spans="1:14" hidden="1">
      <c r="A458" s="13">
        <v>10456</v>
      </c>
      <c r="B458" s="13">
        <v>5</v>
      </c>
      <c r="C458" s="13">
        <v>85603</v>
      </c>
      <c r="D458" s="13">
        <v>402</v>
      </c>
      <c r="E458" s="12" t="str">
        <f>VLOOKUP(tVentas8[[#This Row],[ProductID]],tProductos[#All],3,FALSE)</f>
        <v>Butter - Unsalted</v>
      </c>
      <c r="F458" s="13">
        <v>22</v>
      </c>
      <c r="G458" s="32">
        <v>0</v>
      </c>
      <c r="H458" s="30">
        <f>VLOOKUP(tVentas8[[#This Row],[ProductID]],tProductos[#All],5,FALSE)</f>
        <v>763.27</v>
      </c>
      <c r="I458" s="31">
        <f>(tVentas8[[#This Row],[PrecioUnitario]])*(tVentas8[[#This Row],[Quantity]])</f>
        <v>16791.939999999999</v>
      </c>
      <c r="J458" s="31">
        <f>tVentas8[[#This Row],[ TotalPrice_SinDescuento]]*(1-tVentas8[[#This Row],[Discount]]/100)</f>
        <v>16791.939999999999</v>
      </c>
      <c r="K458" s="17">
        <v>43163.855543981481</v>
      </c>
      <c r="L458" s="7" t="s">
        <v>3694</v>
      </c>
      <c r="M458" s="35">
        <f t="shared" si="15"/>
        <v>0</v>
      </c>
      <c r="N458" s="12" t="str">
        <f t="shared" si="14"/>
        <v/>
      </c>
    </row>
    <row r="459" spans="1:14" hidden="1">
      <c r="A459" s="13">
        <v>10457</v>
      </c>
      <c r="B459" s="13">
        <v>10</v>
      </c>
      <c r="C459" s="13">
        <v>60933</v>
      </c>
      <c r="D459" s="13">
        <v>427</v>
      </c>
      <c r="E459" s="12" t="str">
        <f>VLOOKUP(tVentas8[[#This Row],[ProductID]],tProductos[#All],3,FALSE)</f>
        <v>Wine - Vineland Estate Semi - Dry</v>
      </c>
      <c r="F459" s="13">
        <v>16</v>
      </c>
      <c r="G459" s="32">
        <v>0</v>
      </c>
      <c r="H459" s="30">
        <f>VLOOKUP(tVentas8[[#This Row],[ProductID]],tProductos[#All],5,FALSE)</f>
        <v>463.25</v>
      </c>
      <c r="I459" s="31">
        <f>(tVentas8[[#This Row],[PrecioUnitario]])*(tVentas8[[#This Row],[Quantity]])</f>
        <v>7412</v>
      </c>
      <c r="J459" s="31">
        <f>tVentas8[[#This Row],[ TotalPrice_SinDescuento]]*(1-tVentas8[[#This Row],[Discount]]/100)</f>
        <v>7412</v>
      </c>
      <c r="K459" s="17">
        <v>43173.270486111112</v>
      </c>
      <c r="L459" s="7" t="s">
        <v>3695</v>
      </c>
      <c r="M459" s="35">
        <f t="shared" si="15"/>
        <v>0</v>
      </c>
      <c r="N459" s="12" t="str">
        <f t="shared" si="14"/>
        <v/>
      </c>
    </row>
    <row r="460" spans="1:14" hidden="1">
      <c r="A460" s="13">
        <v>10458</v>
      </c>
      <c r="B460" s="13">
        <v>7</v>
      </c>
      <c r="C460" s="13">
        <v>77661</v>
      </c>
      <c r="D460" s="13">
        <v>239</v>
      </c>
      <c r="E460" s="12" t="str">
        <f>VLOOKUP(tVentas8[[#This Row],[ProductID]],tProductos[#All],3,FALSE)</f>
        <v>Soup - Campbells, Cream Of</v>
      </c>
      <c r="F460" s="13">
        <v>20</v>
      </c>
      <c r="G460" s="32">
        <v>0</v>
      </c>
      <c r="H460" s="30">
        <f>VLOOKUP(tVentas8[[#This Row],[ProductID]],tProductos[#All],5,FALSE)</f>
        <v>76.010000000000005</v>
      </c>
      <c r="I460" s="31">
        <f>(tVentas8[[#This Row],[PrecioUnitario]])*(tVentas8[[#This Row],[Quantity]])</f>
        <v>1520.2</v>
      </c>
      <c r="J460" s="31">
        <f>tVentas8[[#This Row],[ TotalPrice_SinDescuento]]*(1-tVentas8[[#This Row],[Discount]]/100)</f>
        <v>1520.2</v>
      </c>
      <c r="K460" s="17">
        <v>43123.300706018519</v>
      </c>
      <c r="L460" s="7" t="s">
        <v>3696</v>
      </c>
      <c r="M460" s="35">
        <f t="shared" si="15"/>
        <v>0</v>
      </c>
      <c r="N460" s="12" t="str">
        <f t="shared" si="14"/>
        <v/>
      </c>
    </row>
    <row r="461" spans="1:14">
      <c r="A461" s="13">
        <v>10459</v>
      </c>
      <c r="B461" s="13">
        <v>5</v>
      </c>
      <c r="C461" s="13">
        <v>87652</v>
      </c>
      <c r="D461" s="13">
        <v>421</v>
      </c>
      <c r="E461" s="12" t="str">
        <f>VLOOKUP(tVentas8[[#This Row],[ProductID]],tProductos[#All],3,FALSE)</f>
        <v>Soup V8 Roasted Red Pepper</v>
      </c>
      <c r="F461" s="13">
        <v>23</v>
      </c>
      <c r="G461" s="32">
        <v>2</v>
      </c>
      <c r="H461" s="30">
        <f>VLOOKUP(tVentas8[[#This Row],[ProductID]],tProductos[#All],5,FALSE)</f>
        <v>388.09</v>
      </c>
      <c r="I461" s="31">
        <f>(tVentas8[[#This Row],[PrecioUnitario]])*(tVentas8[[#This Row],[Quantity]])</f>
        <v>8926.07</v>
      </c>
      <c r="J461" s="31">
        <f>tVentas8[[#This Row],[ TotalPrice_SinDescuento]]*(1-tVentas8[[#This Row],[Discount]]/100)</f>
        <v>8747.5486000000001</v>
      </c>
      <c r="K461" s="17">
        <v>43205.659884259258</v>
      </c>
      <c r="L461" s="7" t="s">
        <v>3697</v>
      </c>
      <c r="M461" s="35">
        <f t="shared" si="15"/>
        <v>0</v>
      </c>
      <c r="N461" s="12" t="str">
        <f t="shared" si="14"/>
        <v/>
      </c>
    </row>
    <row r="462" spans="1:14">
      <c r="A462" s="13">
        <v>10460</v>
      </c>
      <c r="B462" s="13">
        <v>17</v>
      </c>
      <c r="C462" s="13">
        <v>41468</v>
      </c>
      <c r="D462" s="13">
        <v>442</v>
      </c>
      <c r="E462" s="12" t="str">
        <f>VLOOKUP(tVentas8[[#This Row],[ProductID]],tProductos[#All],3,FALSE)</f>
        <v>Wine - Ej Gallo Sierra Valley</v>
      </c>
      <c r="F462" s="13">
        <v>11</v>
      </c>
      <c r="G462" s="32">
        <v>2</v>
      </c>
      <c r="H462" s="30">
        <f>VLOOKUP(tVentas8[[#This Row],[ProductID]],tProductos[#All],5,FALSE)</f>
        <v>729.04</v>
      </c>
      <c r="I462" s="31">
        <f>(tVentas8[[#This Row],[PrecioUnitario]])*(tVentas8[[#This Row],[Quantity]])</f>
        <v>8019.44</v>
      </c>
      <c r="J462" s="31">
        <f>tVentas8[[#This Row],[ TotalPrice_SinDescuento]]*(1-tVentas8[[#This Row],[Discount]]/100)</f>
        <v>7859.0511999999999</v>
      </c>
      <c r="K462" s="17">
        <v>43198.410486111112</v>
      </c>
      <c r="L462" s="7" t="s">
        <v>3698</v>
      </c>
      <c r="M462" s="35">
        <f t="shared" si="15"/>
        <v>0</v>
      </c>
      <c r="N462" s="12" t="str">
        <f t="shared" si="14"/>
        <v/>
      </c>
    </row>
    <row r="463" spans="1:14">
      <c r="A463" s="13">
        <v>10461</v>
      </c>
      <c r="B463" s="13">
        <v>14</v>
      </c>
      <c r="C463" s="13">
        <v>37497</v>
      </c>
      <c r="D463" s="13">
        <v>18</v>
      </c>
      <c r="E463" s="12" t="str">
        <f>VLOOKUP(tVentas8[[#This Row],[ProductID]],tProductos[#All],3,FALSE)</f>
        <v>Lamb - Whole, Fresh</v>
      </c>
      <c r="F463" s="13">
        <v>10</v>
      </c>
      <c r="G463" s="32">
        <v>2</v>
      </c>
      <c r="H463" s="30">
        <f>VLOOKUP(tVentas8[[#This Row],[ProductID]],tProductos[#All],5,FALSE)</f>
        <v>233.96</v>
      </c>
      <c r="I463" s="31">
        <f>(tVentas8[[#This Row],[PrecioUnitario]])*(tVentas8[[#This Row],[Quantity]])</f>
        <v>2339.6</v>
      </c>
      <c r="J463" s="31">
        <f>tVentas8[[#This Row],[ TotalPrice_SinDescuento]]*(1-tVentas8[[#This Row],[Discount]]/100)</f>
        <v>2292.808</v>
      </c>
      <c r="K463" s="17">
        <v>43141.045046296298</v>
      </c>
      <c r="L463" s="7" t="s">
        <v>3699</v>
      </c>
      <c r="M463" s="35">
        <f t="shared" si="15"/>
        <v>0</v>
      </c>
      <c r="N463" s="12" t="str">
        <f t="shared" si="14"/>
        <v/>
      </c>
    </row>
    <row r="464" spans="1:14" hidden="1">
      <c r="A464" s="13">
        <v>10462</v>
      </c>
      <c r="B464" s="13">
        <v>19</v>
      </c>
      <c r="C464" s="13">
        <v>60761</v>
      </c>
      <c r="D464" s="13">
        <v>151</v>
      </c>
      <c r="E464" s="12" t="str">
        <f>VLOOKUP(tVentas8[[#This Row],[ProductID]],tProductos[#All],3,FALSE)</f>
        <v>Mushrooms - Black, Dried</v>
      </c>
      <c r="F464" s="13">
        <v>16</v>
      </c>
      <c r="G464" s="32">
        <v>0</v>
      </c>
      <c r="H464" s="30">
        <f>VLOOKUP(tVentas8[[#This Row],[ProductID]],tProductos[#All],5,FALSE)</f>
        <v>935.61</v>
      </c>
      <c r="I464" s="31">
        <f>(tVentas8[[#This Row],[PrecioUnitario]])*(tVentas8[[#This Row],[Quantity]])</f>
        <v>14969.76</v>
      </c>
      <c r="J464" s="31">
        <f>tVentas8[[#This Row],[ TotalPrice_SinDescuento]]*(1-tVentas8[[#This Row],[Discount]]/100)</f>
        <v>14969.76</v>
      </c>
      <c r="K464" s="17">
        <v>43165.577870370369</v>
      </c>
      <c r="L464" s="7" t="s">
        <v>3700</v>
      </c>
      <c r="M464" s="35">
        <f t="shared" si="15"/>
        <v>0</v>
      </c>
      <c r="N464" s="12" t="str">
        <f t="shared" si="14"/>
        <v/>
      </c>
    </row>
    <row r="465" spans="1:14" hidden="1">
      <c r="A465" s="13">
        <v>10463</v>
      </c>
      <c r="B465" s="13">
        <v>15</v>
      </c>
      <c r="C465" s="13">
        <v>70776</v>
      </c>
      <c r="D465" s="13">
        <v>154</v>
      </c>
      <c r="E465" s="12" t="str">
        <f>VLOOKUP(tVentas8[[#This Row],[ProductID]],tProductos[#All],3,FALSE)</f>
        <v>Ice Cream Bar - Drumstick</v>
      </c>
      <c r="F465" s="13">
        <v>18</v>
      </c>
      <c r="G465" s="32">
        <v>0</v>
      </c>
      <c r="H465" s="30">
        <f>VLOOKUP(tVentas8[[#This Row],[ProductID]],tProductos[#All],5,FALSE)</f>
        <v>24.756</v>
      </c>
      <c r="I465" s="31">
        <f>(tVentas8[[#This Row],[PrecioUnitario]])*(tVentas8[[#This Row],[Quantity]])</f>
        <v>445.608</v>
      </c>
      <c r="J465" s="31">
        <f>tVentas8[[#This Row],[ TotalPrice_SinDescuento]]*(1-tVentas8[[#This Row],[Discount]]/100)</f>
        <v>445.608</v>
      </c>
      <c r="K465" s="17">
        <v>43122.975104166668</v>
      </c>
      <c r="L465" s="7" t="s">
        <v>3701</v>
      </c>
      <c r="M465" s="35">
        <f t="shared" si="15"/>
        <v>0</v>
      </c>
      <c r="N465" s="12" t="str">
        <f t="shared" si="14"/>
        <v/>
      </c>
    </row>
    <row r="466" spans="1:14" hidden="1">
      <c r="A466" s="13">
        <v>10464</v>
      </c>
      <c r="B466" s="13">
        <v>4</v>
      </c>
      <c r="C466" s="13">
        <v>78970</v>
      </c>
      <c r="D466" s="13">
        <v>134</v>
      </c>
      <c r="E466" s="12" t="str">
        <f>VLOOKUP(tVentas8[[#This Row],[ProductID]],tProductos[#All],3,FALSE)</f>
        <v>Wine - Toasted Head</v>
      </c>
      <c r="F466" s="13">
        <v>20</v>
      </c>
      <c r="G466" s="32">
        <v>0</v>
      </c>
      <c r="H466" s="30">
        <f>VLOOKUP(tVentas8[[#This Row],[ProductID]],tProductos[#All],5,FALSE)</f>
        <v>398.54</v>
      </c>
      <c r="I466" s="31">
        <f>(tVentas8[[#This Row],[PrecioUnitario]])*(tVentas8[[#This Row],[Quantity]])</f>
        <v>7970.8</v>
      </c>
      <c r="J466" s="31">
        <f>tVentas8[[#This Row],[ TotalPrice_SinDescuento]]*(1-tVentas8[[#This Row],[Discount]]/100)</f>
        <v>7970.8</v>
      </c>
      <c r="K466" s="17">
        <v>43177.516435185185</v>
      </c>
      <c r="L466" s="7" t="s">
        <v>3702</v>
      </c>
      <c r="M466" s="35">
        <f t="shared" si="15"/>
        <v>0</v>
      </c>
      <c r="N466" s="12" t="str">
        <f t="shared" si="14"/>
        <v/>
      </c>
    </row>
    <row r="467" spans="1:14" hidden="1">
      <c r="A467" s="13">
        <v>10465</v>
      </c>
      <c r="B467" s="13">
        <v>20</v>
      </c>
      <c r="C467" s="13">
        <v>28938</v>
      </c>
      <c r="D467" s="13">
        <v>423</v>
      </c>
      <c r="E467" s="12" t="str">
        <f>VLOOKUP(tVentas8[[#This Row],[ProductID]],tProductos[#All],3,FALSE)</f>
        <v>Fish - Scallops, Cold Smoked</v>
      </c>
      <c r="F467" s="13">
        <v>8</v>
      </c>
      <c r="G467" s="32">
        <v>0</v>
      </c>
      <c r="H467" s="30">
        <f>VLOOKUP(tVentas8[[#This Row],[ProductID]],tProductos[#All],5,FALSE)</f>
        <v>558.53</v>
      </c>
      <c r="I467" s="31">
        <f>(tVentas8[[#This Row],[PrecioUnitario]])*(tVentas8[[#This Row],[Quantity]])</f>
        <v>4468.24</v>
      </c>
      <c r="J467" s="31">
        <f>tVentas8[[#This Row],[ TotalPrice_SinDescuento]]*(1-tVentas8[[#This Row],[Discount]]/100)</f>
        <v>4468.24</v>
      </c>
      <c r="K467" s="17">
        <v>43184.154780092591</v>
      </c>
      <c r="L467" s="7" t="s">
        <v>3703</v>
      </c>
      <c r="M467" s="35">
        <f t="shared" si="15"/>
        <v>0</v>
      </c>
      <c r="N467" s="12" t="str">
        <f t="shared" si="14"/>
        <v/>
      </c>
    </row>
    <row r="468" spans="1:14" hidden="1">
      <c r="A468" s="13">
        <v>10466</v>
      </c>
      <c r="B468" s="13">
        <v>17</v>
      </c>
      <c r="C468" s="13">
        <v>11388</v>
      </c>
      <c r="D468" s="13">
        <v>91</v>
      </c>
      <c r="E468" s="12" t="str">
        <f>VLOOKUP(tVentas8[[#This Row],[ProductID]],tProductos[#All],3,FALSE)</f>
        <v>General Purpose Trigger</v>
      </c>
      <c r="F468" s="13">
        <v>3</v>
      </c>
      <c r="G468" s="32">
        <v>1</v>
      </c>
      <c r="H468" s="30">
        <f>VLOOKUP(tVentas8[[#This Row],[ProductID]],tProductos[#All],5,FALSE)</f>
        <v>570.41999999999996</v>
      </c>
      <c r="I468" s="31">
        <f>(tVentas8[[#This Row],[PrecioUnitario]])*(tVentas8[[#This Row],[Quantity]])</f>
        <v>1711.2599999999998</v>
      </c>
      <c r="J468" s="31">
        <f>tVentas8[[#This Row],[ TotalPrice_SinDescuento]]*(1-tVentas8[[#This Row],[Discount]]/100)</f>
        <v>1694.1473999999998</v>
      </c>
      <c r="K468" s="17">
        <v>43192.556064814817</v>
      </c>
      <c r="L468" s="7" t="s">
        <v>3704</v>
      </c>
      <c r="M468" s="35">
        <f t="shared" si="15"/>
        <v>0</v>
      </c>
      <c r="N468" s="12" t="str">
        <f t="shared" si="14"/>
        <v/>
      </c>
    </row>
    <row r="469" spans="1:14" hidden="1">
      <c r="A469" s="13">
        <v>10467</v>
      </c>
      <c r="B469" s="13">
        <v>1</v>
      </c>
      <c r="C469" s="13">
        <v>47298</v>
      </c>
      <c r="D469" s="13">
        <v>311</v>
      </c>
      <c r="E469" s="12" t="str">
        <f>VLOOKUP(tVentas8[[#This Row],[ProductID]],tProductos[#All],3,FALSE)</f>
        <v>Wonton Wrappers</v>
      </c>
      <c r="F469" s="13">
        <v>12</v>
      </c>
      <c r="G469" s="32">
        <v>0</v>
      </c>
      <c r="H469" s="30">
        <f>VLOOKUP(tVentas8[[#This Row],[ProductID]],tProductos[#All],5,FALSE)</f>
        <v>40.200000000000003</v>
      </c>
      <c r="I469" s="31">
        <f>(tVentas8[[#This Row],[PrecioUnitario]])*(tVentas8[[#This Row],[Quantity]])</f>
        <v>482.40000000000003</v>
      </c>
      <c r="J469" s="31">
        <f>tVentas8[[#This Row],[ TotalPrice_SinDescuento]]*(1-tVentas8[[#This Row],[Discount]]/100)</f>
        <v>482.40000000000003</v>
      </c>
      <c r="K469" s="17">
        <v>43172.179351851853</v>
      </c>
      <c r="L469" s="7" t="s">
        <v>3705</v>
      </c>
      <c r="M469" s="35">
        <f t="shared" si="15"/>
        <v>0</v>
      </c>
      <c r="N469" s="12" t="str">
        <f t="shared" si="14"/>
        <v/>
      </c>
    </row>
    <row r="470" spans="1:14" hidden="1">
      <c r="A470" s="13">
        <v>10468</v>
      </c>
      <c r="B470" s="13">
        <v>12</v>
      </c>
      <c r="C470" s="13">
        <v>96419</v>
      </c>
      <c r="D470" s="13">
        <v>312</v>
      </c>
      <c r="E470" s="12" t="str">
        <f>VLOOKUP(tVentas8[[#This Row],[ProductID]],tProductos[#All],3,FALSE)</f>
        <v>Salmon - Sockeye Raw</v>
      </c>
      <c r="F470" s="13">
        <v>25</v>
      </c>
      <c r="G470" s="32">
        <v>0</v>
      </c>
      <c r="H470" s="30">
        <f>VLOOKUP(tVentas8[[#This Row],[ProductID]],tProductos[#All],5,FALSE)</f>
        <v>840.64</v>
      </c>
      <c r="I470" s="31">
        <f>(tVentas8[[#This Row],[PrecioUnitario]])*(tVentas8[[#This Row],[Quantity]])</f>
        <v>21016</v>
      </c>
      <c r="J470" s="31">
        <f>tVentas8[[#This Row],[ TotalPrice_SinDescuento]]*(1-tVentas8[[#This Row],[Discount]]/100)</f>
        <v>21016</v>
      </c>
      <c r="K470" s="17">
        <v>43174.275370370371</v>
      </c>
      <c r="L470" s="7" t="s">
        <v>3706</v>
      </c>
      <c r="M470" s="35">
        <f t="shared" si="15"/>
        <v>0</v>
      </c>
      <c r="N470" s="12" t="str">
        <f t="shared" si="14"/>
        <v/>
      </c>
    </row>
    <row r="471" spans="1:14" hidden="1">
      <c r="A471" s="13">
        <v>10469</v>
      </c>
      <c r="B471" s="13">
        <v>17</v>
      </c>
      <c r="C471" s="13">
        <v>38294</v>
      </c>
      <c r="D471" s="13">
        <v>170</v>
      </c>
      <c r="E471" s="12" t="str">
        <f>VLOOKUP(tVentas8[[#This Row],[ProductID]],tProductos[#All],3,FALSE)</f>
        <v>Initation Crab Meat</v>
      </c>
      <c r="F471" s="13">
        <v>10</v>
      </c>
      <c r="G471" s="32">
        <v>0</v>
      </c>
      <c r="H471" s="30">
        <f>VLOOKUP(tVentas8[[#This Row],[ProductID]],tProductos[#All],5,FALSE)</f>
        <v>206.55</v>
      </c>
      <c r="I471" s="31">
        <f>(tVentas8[[#This Row],[PrecioUnitario]])*(tVentas8[[#This Row],[Quantity]])</f>
        <v>2065.5</v>
      </c>
      <c r="J471" s="31">
        <f>tVentas8[[#This Row],[ TotalPrice_SinDescuento]]*(1-tVentas8[[#This Row],[Discount]]/100)</f>
        <v>2065.5</v>
      </c>
      <c r="K471" s="17">
        <v>43205.071979166663</v>
      </c>
      <c r="L471" s="7" t="s">
        <v>3707</v>
      </c>
      <c r="M471" s="35">
        <f t="shared" si="15"/>
        <v>0</v>
      </c>
      <c r="N471" s="12" t="str">
        <f t="shared" si="14"/>
        <v/>
      </c>
    </row>
    <row r="472" spans="1:14" hidden="1">
      <c r="A472" s="13">
        <v>10470</v>
      </c>
      <c r="B472" s="13">
        <v>20</v>
      </c>
      <c r="C472" s="13">
        <v>636</v>
      </c>
      <c r="D472" s="13">
        <v>111</v>
      </c>
      <c r="E472" s="12" t="str">
        <f>VLOOKUP(tVentas8[[#This Row],[ProductID]],tProductos[#All],3,FALSE)</f>
        <v>Scallops 60/80 Iqf</v>
      </c>
      <c r="F472" s="13">
        <v>1</v>
      </c>
      <c r="G472" s="32">
        <v>0</v>
      </c>
      <c r="H472" s="30">
        <f>VLOOKUP(tVentas8[[#This Row],[ProductID]],tProductos[#All],5,FALSE)</f>
        <v>349.06</v>
      </c>
      <c r="I472" s="31">
        <f>(tVentas8[[#This Row],[PrecioUnitario]])*(tVentas8[[#This Row],[Quantity]])</f>
        <v>349.06</v>
      </c>
      <c r="J472" s="31">
        <f>tVentas8[[#This Row],[ TotalPrice_SinDescuento]]*(1-tVentas8[[#This Row],[Discount]]/100)</f>
        <v>349.06</v>
      </c>
      <c r="K472" s="17">
        <v>43138.480300925927</v>
      </c>
      <c r="L472" s="7" t="s">
        <v>3708</v>
      </c>
      <c r="M472" s="35">
        <f t="shared" si="15"/>
        <v>0</v>
      </c>
      <c r="N472" s="12" t="str">
        <f t="shared" si="14"/>
        <v/>
      </c>
    </row>
    <row r="473" spans="1:14" hidden="1">
      <c r="A473" s="13">
        <v>10471</v>
      </c>
      <c r="B473" s="13">
        <v>8</v>
      </c>
      <c r="C473" s="13">
        <v>66692</v>
      </c>
      <c r="D473" s="13">
        <v>303</v>
      </c>
      <c r="E473" s="12" t="str">
        <f>VLOOKUP(tVentas8[[#This Row],[ProductID]],tProductos[#All],3,FALSE)</f>
        <v>Cod - Black Whole Fillet</v>
      </c>
      <c r="F473" s="13">
        <v>17</v>
      </c>
      <c r="G473" s="32">
        <v>0</v>
      </c>
      <c r="H473" s="30">
        <f>VLOOKUP(tVentas8[[#This Row],[ProductID]],tProductos[#All],5,FALSE)</f>
        <v>726.13</v>
      </c>
      <c r="I473" s="31">
        <f>(tVentas8[[#This Row],[PrecioUnitario]])*(tVentas8[[#This Row],[Quantity]])</f>
        <v>12344.21</v>
      </c>
      <c r="J473" s="31">
        <f>tVentas8[[#This Row],[ TotalPrice_SinDescuento]]*(1-tVentas8[[#This Row],[Discount]]/100)</f>
        <v>12344.21</v>
      </c>
      <c r="K473" s="17">
        <v>43128.037488425929</v>
      </c>
      <c r="L473" s="7" t="s">
        <v>3709</v>
      </c>
      <c r="M473" s="35">
        <f t="shared" si="15"/>
        <v>0</v>
      </c>
      <c r="N473" s="12" t="str">
        <f t="shared" si="14"/>
        <v/>
      </c>
    </row>
    <row r="474" spans="1:14" hidden="1">
      <c r="A474" s="13">
        <v>10472</v>
      </c>
      <c r="B474" s="13">
        <v>15</v>
      </c>
      <c r="C474" s="13">
        <v>86753</v>
      </c>
      <c r="D474" s="13">
        <v>349</v>
      </c>
      <c r="E474" s="12" t="str">
        <f>VLOOKUP(tVentas8[[#This Row],[ProductID]],tProductos[#All],3,FALSE)</f>
        <v>Puree - Mocha</v>
      </c>
      <c r="F474" s="13">
        <v>22</v>
      </c>
      <c r="G474" s="32">
        <v>0</v>
      </c>
      <c r="H474" s="30">
        <f>VLOOKUP(tVentas8[[#This Row],[ProductID]],tProductos[#All],5,FALSE)</f>
        <v>869.08</v>
      </c>
      <c r="I474" s="31">
        <f>(tVentas8[[#This Row],[PrecioUnitario]])*(tVentas8[[#This Row],[Quantity]])</f>
        <v>19119.760000000002</v>
      </c>
      <c r="J474" s="31">
        <f>tVentas8[[#This Row],[ TotalPrice_SinDescuento]]*(1-tVentas8[[#This Row],[Discount]]/100)</f>
        <v>19119.760000000002</v>
      </c>
      <c r="K474" s="17">
        <v>43147.722222222219</v>
      </c>
      <c r="L474" s="7" t="s">
        <v>3710</v>
      </c>
      <c r="M474" s="35">
        <f t="shared" si="15"/>
        <v>0</v>
      </c>
      <c r="N474" s="12" t="str">
        <f t="shared" si="14"/>
        <v/>
      </c>
    </row>
    <row r="475" spans="1:14" hidden="1">
      <c r="A475" s="13">
        <v>10473</v>
      </c>
      <c r="B475" s="13">
        <v>16</v>
      </c>
      <c r="C475" s="13">
        <v>44828</v>
      </c>
      <c r="D475" s="13">
        <v>45</v>
      </c>
      <c r="E475" s="12" t="str">
        <f>VLOOKUP(tVentas8[[#This Row],[ProductID]],tProductos[#All],3,FALSE)</f>
        <v>Beef - Ground Medium</v>
      </c>
      <c r="F475" s="13">
        <v>12</v>
      </c>
      <c r="G475" s="32">
        <v>1</v>
      </c>
      <c r="H475" s="30">
        <f>VLOOKUP(tVentas8[[#This Row],[ProductID]],tProductos[#All],5,FALSE)</f>
        <v>795.32399999999996</v>
      </c>
      <c r="I475" s="31">
        <f>(tVentas8[[#This Row],[PrecioUnitario]])*(tVentas8[[#This Row],[Quantity]])</f>
        <v>9543.887999999999</v>
      </c>
      <c r="J475" s="31">
        <f>tVentas8[[#This Row],[ TotalPrice_SinDescuento]]*(1-tVentas8[[#This Row],[Discount]]/100)</f>
        <v>9448.4491199999993</v>
      </c>
      <c r="K475" s="17">
        <v>43197.200173611112</v>
      </c>
      <c r="L475" s="7" t="s">
        <v>3711</v>
      </c>
      <c r="M475" s="35">
        <f t="shared" si="15"/>
        <v>0</v>
      </c>
      <c r="N475" s="12" t="str">
        <f t="shared" si="14"/>
        <v/>
      </c>
    </row>
    <row r="476" spans="1:14" hidden="1">
      <c r="A476" s="13">
        <v>10474</v>
      </c>
      <c r="B476" s="13">
        <v>3</v>
      </c>
      <c r="C476" s="13">
        <v>86472</v>
      </c>
      <c r="D476" s="13">
        <v>7</v>
      </c>
      <c r="E476" s="12" t="str">
        <f>VLOOKUP(tVentas8[[#This Row],[ProductID]],tProductos[#All],3,FALSE)</f>
        <v>Table Cloth - 53x69 Colour</v>
      </c>
      <c r="F476" s="13">
        <v>22</v>
      </c>
      <c r="G476" s="32">
        <v>0</v>
      </c>
      <c r="H476" s="30">
        <f>VLOOKUP(tVentas8[[#This Row],[ProductID]],tProductos[#All],5,FALSE)</f>
        <v>31.87</v>
      </c>
      <c r="I476" s="31">
        <f>(tVentas8[[#This Row],[PrecioUnitario]])*(tVentas8[[#This Row],[Quantity]])</f>
        <v>701.14</v>
      </c>
      <c r="J476" s="31">
        <f>tVentas8[[#This Row],[ TotalPrice_SinDescuento]]*(1-tVentas8[[#This Row],[Discount]]/100)</f>
        <v>701.14</v>
      </c>
      <c r="K476" s="17">
        <v>43195.221087962964</v>
      </c>
      <c r="L476" s="7" t="s">
        <v>3712</v>
      </c>
      <c r="M476" s="35">
        <f t="shared" si="15"/>
        <v>0</v>
      </c>
      <c r="N476" s="12" t="str">
        <f t="shared" si="14"/>
        <v/>
      </c>
    </row>
    <row r="477" spans="1:14">
      <c r="A477" s="13">
        <v>10475</v>
      </c>
      <c r="B477" s="13">
        <v>17</v>
      </c>
      <c r="C477" s="13">
        <v>60265</v>
      </c>
      <c r="D477" s="13">
        <v>423</v>
      </c>
      <c r="E477" s="12" t="str">
        <f>VLOOKUP(tVentas8[[#This Row],[ProductID]],tProductos[#All],3,FALSE)</f>
        <v>Fish - Scallops, Cold Smoked</v>
      </c>
      <c r="F477" s="13">
        <v>16</v>
      </c>
      <c r="G477" s="32">
        <v>2</v>
      </c>
      <c r="H477" s="30">
        <f>VLOOKUP(tVentas8[[#This Row],[ProductID]],tProductos[#All],5,FALSE)</f>
        <v>558.53</v>
      </c>
      <c r="I477" s="31">
        <f>(tVentas8[[#This Row],[PrecioUnitario]])*(tVentas8[[#This Row],[Quantity]])</f>
        <v>8936.48</v>
      </c>
      <c r="J477" s="31">
        <f>tVentas8[[#This Row],[ TotalPrice_SinDescuento]]*(1-tVentas8[[#This Row],[Discount]]/100)</f>
        <v>8757.750399999999</v>
      </c>
      <c r="K477" s="17">
        <v>43124.85125</v>
      </c>
      <c r="L477" s="7" t="s">
        <v>3713</v>
      </c>
      <c r="M477" s="35">
        <f t="shared" si="15"/>
        <v>0</v>
      </c>
      <c r="N477" s="12" t="str">
        <f t="shared" si="14"/>
        <v/>
      </c>
    </row>
    <row r="478" spans="1:14" hidden="1">
      <c r="A478" s="13">
        <v>10476</v>
      </c>
      <c r="B478" s="13">
        <v>15</v>
      </c>
      <c r="C478" s="13">
        <v>48007</v>
      </c>
      <c r="D478" s="13">
        <v>120</v>
      </c>
      <c r="E478" s="12" t="str">
        <f>VLOOKUP(tVentas8[[#This Row],[ProductID]],tProductos[#All],3,FALSE)</f>
        <v>Water - Spring Water 500ml</v>
      </c>
      <c r="F478" s="13">
        <v>13</v>
      </c>
      <c r="G478" s="32">
        <v>0</v>
      </c>
      <c r="H478" s="30">
        <f>VLOOKUP(tVentas8[[#This Row],[ProductID]],tProductos[#All],5,FALSE)</f>
        <v>27.31</v>
      </c>
      <c r="I478" s="31">
        <f>(tVentas8[[#This Row],[PrecioUnitario]])*(tVentas8[[#This Row],[Quantity]])</f>
        <v>355.03</v>
      </c>
      <c r="J478" s="31">
        <f>tVentas8[[#This Row],[ TotalPrice_SinDescuento]]*(1-tVentas8[[#This Row],[Discount]]/100)</f>
        <v>355.03</v>
      </c>
      <c r="K478" s="17">
        <v>43228.358912037038</v>
      </c>
      <c r="L478" s="7" t="s">
        <v>3714</v>
      </c>
      <c r="M478" s="35">
        <f t="shared" si="15"/>
        <v>0</v>
      </c>
      <c r="N478" s="12" t="str">
        <f t="shared" si="14"/>
        <v/>
      </c>
    </row>
    <row r="479" spans="1:14">
      <c r="A479" s="13">
        <v>10477</v>
      </c>
      <c r="B479" s="13">
        <v>1</v>
      </c>
      <c r="C479" s="13">
        <v>38969</v>
      </c>
      <c r="D479" s="13">
        <v>207</v>
      </c>
      <c r="E479" s="12" t="str">
        <f>VLOOKUP(tVentas8[[#This Row],[ProductID]],tProductos[#All],3,FALSE)</f>
        <v>Coffee - Hazelnut Cream</v>
      </c>
      <c r="F479" s="13">
        <v>10</v>
      </c>
      <c r="G479" s="32">
        <v>2</v>
      </c>
      <c r="H479" s="30">
        <f>VLOOKUP(tVentas8[[#This Row],[ProductID]],tProductos[#All],5,FALSE)</f>
        <v>142.68</v>
      </c>
      <c r="I479" s="31">
        <f>(tVentas8[[#This Row],[PrecioUnitario]])*(tVentas8[[#This Row],[Quantity]])</f>
        <v>1426.8000000000002</v>
      </c>
      <c r="J479" s="31">
        <f>tVentas8[[#This Row],[ TotalPrice_SinDescuento]]*(1-tVentas8[[#This Row],[Discount]]/100)</f>
        <v>1398.2640000000001</v>
      </c>
      <c r="K479" s="17">
        <v>43224.532094907408</v>
      </c>
      <c r="L479" s="7" t="s">
        <v>3715</v>
      </c>
      <c r="M479" s="35">
        <f t="shared" si="15"/>
        <v>0</v>
      </c>
      <c r="N479" s="12" t="str">
        <f t="shared" si="14"/>
        <v/>
      </c>
    </row>
    <row r="480" spans="1:14" hidden="1">
      <c r="A480" s="13">
        <v>10478</v>
      </c>
      <c r="B480" s="13">
        <v>13</v>
      </c>
      <c r="C480" s="13">
        <v>73443</v>
      </c>
      <c r="D480" s="13">
        <v>15</v>
      </c>
      <c r="E480" s="12" t="str">
        <f>VLOOKUP(tVentas8[[#This Row],[ProductID]],tProductos[#All],3,FALSE)</f>
        <v>Spoon - Soup, Plastic</v>
      </c>
      <c r="F480" s="13">
        <v>19</v>
      </c>
      <c r="G480" s="32">
        <v>0</v>
      </c>
      <c r="H480" s="30">
        <f>VLOOKUP(tVentas8[[#This Row],[ProductID]],tProductos[#All],5,FALSE)</f>
        <v>32.44</v>
      </c>
      <c r="I480" s="31">
        <f>(tVentas8[[#This Row],[PrecioUnitario]])*(tVentas8[[#This Row],[Quantity]])</f>
        <v>616.3599999999999</v>
      </c>
      <c r="J480" s="31">
        <f>tVentas8[[#This Row],[ TotalPrice_SinDescuento]]*(1-tVentas8[[#This Row],[Discount]]/100)</f>
        <v>616.3599999999999</v>
      </c>
      <c r="K480" s="17">
        <v>43153.241643518515</v>
      </c>
      <c r="L480" s="7" t="s">
        <v>3716</v>
      </c>
      <c r="M480" s="35">
        <f t="shared" si="15"/>
        <v>0</v>
      </c>
      <c r="N480" s="12" t="str">
        <f t="shared" si="14"/>
        <v/>
      </c>
    </row>
    <row r="481" spans="1:14" hidden="1">
      <c r="A481" s="13">
        <v>10479</v>
      </c>
      <c r="B481" s="13">
        <v>3</v>
      </c>
      <c r="C481" s="13">
        <v>57378</v>
      </c>
      <c r="D481" s="13">
        <v>360</v>
      </c>
      <c r="E481" s="12" t="str">
        <f>VLOOKUP(tVentas8[[#This Row],[ProductID]],tProductos[#All],3,FALSE)</f>
        <v>Wine - Hardys Bankside Shiraz</v>
      </c>
      <c r="F481" s="13">
        <v>15</v>
      </c>
      <c r="G481" s="32">
        <v>0</v>
      </c>
      <c r="H481" s="30">
        <f>VLOOKUP(tVentas8[[#This Row],[ProductID]],tProductos[#All],5,FALSE)</f>
        <v>522.4</v>
      </c>
      <c r="I481" s="31">
        <f>(tVentas8[[#This Row],[PrecioUnitario]])*(tVentas8[[#This Row],[Quantity]])</f>
        <v>7836</v>
      </c>
      <c r="J481" s="31">
        <f>tVentas8[[#This Row],[ TotalPrice_SinDescuento]]*(1-tVentas8[[#This Row],[Discount]]/100)</f>
        <v>7836</v>
      </c>
      <c r="K481" s="17">
        <v>43215.213634259257</v>
      </c>
      <c r="L481" s="7" t="s">
        <v>3717</v>
      </c>
      <c r="M481" s="35">
        <f t="shared" si="15"/>
        <v>0</v>
      </c>
      <c r="N481" s="12" t="str">
        <f t="shared" si="14"/>
        <v/>
      </c>
    </row>
    <row r="482" spans="1:14" hidden="1">
      <c r="A482" s="13">
        <v>10480</v>
      </c>
      <c r="B482" s="13">
        <v>12</v>
      </c>
      <c r="C482" s="13">
        <v>77541</v>
      </c>
      <c r="D482" s="13">
        <v>311</v>
      </c>
      <c r="E482" s="12" t="str">
        <f>VLOOKUP(tVentas8[[#This Row],[ProductID]],tProductos[#All],3,FALSE)</f>
        <v>Wonton Wrappers</v>
      </c>
      <c r="F482" s="13">
        <v>20</v>
      </c>
      <c r="G482" s="32">
        <v>0</v>
      </c>
      <c r="H482" s="30">
        <f>VLOOKUP(tVentas8[[#This Row],[ProductID]],tProductos[#All],5,FALSE)</f>
        <v>40.200000000000003</v>
      </c>
      <c r="I482" s="31">
        <f>(tVentas8[[#This Row],[PrecioUnitario]])*(tVentas8[[#This Row],[Quantity]])</f>
        <v>804</v>
      </c>
      <c r="J482" s="31">
        <f>tVentas8[[#This Row],[ TotalPrice_SinDescuento]]*(1-tVentas8[[#This Row],[Discount]]/100)</f>
        <v>804</v>
      </c>
      <c r="K482" s="17">
        <v>43199.673541666663</v>
      </c>
      <c r="L482" s="7" t="s">
        <v>3718</v>
      </c>
      <c r="M482" s="35">
        <f t="shared" si="15"/>
        <v>0</v>
      </c>
      <c r="N482" s="12" t="str">
        <f t="shared" si="14"/>
        <v/>
      </c>
    </row>
    <row r="483" spans="1:14">
      <c r="A483" s="13">
        <v>10481</v>
      </c>
      <c r="B483" s="13">
        <v>21</v>
      </c>
      <c r="C483" s="13">
        <v>53905</v>
      </c>
      <c r="D483" s="13">
        <v>13</v>
      </c>
      <c r="E483" s="12" t="str">
        <f>VLOOKUP(tVentas8[[#This Row],[ProductID]],tProductos[#All],3,FALSE)</f>
        <v>Water, Tap</v>
      </c>
      <c r="F483" s="13">
        <v>14</v>
      </c>
      <c r="G483" s="32">
        <v>2</v>
      </c>
      <c r="H483" s="30">
        <f>VLOOKUP(tVentas8[[#This Row],[ProductID]],tProductos[#All],5,FALSE)</f>
        <v>282.23</v>
      </c>
      <c r="I483" s="31">
        <f>(tVentas8[[#This Row],[PrecioUnitario]])*(tVentas8[[#This Row],[Quantity]])</f>
        <v>3951.2200000000003</v>
      </c>
      <c r="J483" s="31">
        <f>tVentas8[[#This Row],[ TotalPrice_SinDescuento]]*(1-tVentas8[[#This Row],[Discount]]/100)</f>
        <v>3872.1956</v>
      </c>
      <c r="K483" s="17">
        <v>43182.225752314815</v>
      </c>
      <c r="L483" s="7" t="s">
        <v>3719</v>
      </c>
      <c r="M483" s="35">
        <f t="shared" si="15"/>
        <v>0</v>
      </c>
      <c r="N483" s="12" t="str">
        <f t="shared" si="14"/>
        <v/>
      </c>
    </row>
    <row r="484" spans="1:14" hidden="1">
      <c r="A484" s="13">
        <v>10482</v>
      </c>
      <c r="B484" s="13">
        <v>23</v>
      </c>
      <c r="C484" s="13">
        <v>24789</v>
      </c>
      <c r="D484" s="13">
        <v>71</v>
      </c>
      <c r="E484" s="12" t="str">
        <f>VLOOKUP(tVentas8[[#This Row],[ProductID]],tProductos[#All],3,FALSE)</f>
        <v>Cheese - Wine</v>
      </c>
      <c r="F484" s="13">
        <v>7</v>
      </c>
      <c r="G484" s="32">
        <v>0</v>
      </c>
      <c r="H484" s="30">
        <f>VLOOKUP(tVentas8[[#This Row],[ProductID]],tProductos[#All],5,FALSE)</f>
        <v>744.07</v>
      </c>
      <c r="I484" s="31">
        <f>(tVentas8[[#This Row],[PrecioUnitario]])*(tVentas8[[#This Row],[Quantity]])</f>
        <v>5208.4900000000007</v>
      </c>
      <c r="J484" s="31">
        <f>tVentas8[[#This Row],[ TotalPrice_SinDescuento]]*(1-tVentas8[[#This Row],[Discount]]/100)</f>
        <v>5208.4900000000007</v>
      </c>
      <c r="K484" s="17">
        <v>43227.546342592592</v>
      </c>
      <c r="L484" s="7" t="s">
        <v>3720</v>
      </c>
      <c r="M484" s="35">
        <f t="shared" si="15"/>
        <v>0</v>
      </c>
      <c r="N484" s="12" t="str">
        <f t="shared" si="14"/>
        <v/>
      </c>
    </row>
    <row r="485" spans="1:14" hidden="1">
      <c r="A485" s="13">
        <v>10483</v>
      </c>
      <c r="B485" s="13">
        <v>23</v>
      </c>
      <c r="C485" s="13">
        <v>46895</v>
      </c>
      <c r="D485" s="13">
        <v>104</v>
      </c>
      <c r="E485" s="12" t="str">
        <f>VLOOKUP(tVentas8[[#This Row],[ProductID]],tProductos[#All],3,FALSE)</f>
        <v>Tia Maria</v>
      </c>
      <c r="F485" s="13">
        <v>12</v>
      </c>
      <c r="G485" s="32">
        <v>0</v>
      </c>
      <c r="H485" s="30">
        <f>VLOOKUP(tVentas8[[#This Row],[ProductID]],tProductos[#All],5,FALSE)</f>
        <v>982.47</v>
      </c>
      <c r="I485" s="31">
        <f>(tVentas8[[#This Row],[PrecioUnitario]])*(tVentas8[[#This Row],[Quantity]])</f>
        <v>11789.64</v>
      </c>
      <c r="J485" s="31">
        <f>tVentas8[[#This Row],[ TotalPrice_SinDescuento]]*(1-tVentas8[[#This Row],[Discount]]/100)</f>
        <v>11789.64</v>
      </c>
      <c r="K485" s="17">
        <v>43159.770127314812</v>
      </c>
      <c r="L485" s="7" t="s">
        <v>3721</v>
      </c>
      <c r="M485" s="35">
        <f t="shared" si="15"/>
        <v>0</v>
      </c>
      <c r="N485" s="12" t="str">
        <f t="shared" si="14"/>
        <v/>
      </c>
    </row>
    <row r="486" spans="1:14" hidden="1">
      <c r="A486" s="13">
        <v>10484</v>
      </c>
      <c r="B486" s="13">
        <v>20</v>
      </c>
      <c r="C486" s="13">
        <v>42490</v>
      </c>
      <c r="D486" s="13">
        <v>351</v>
      </c>
      <c r="E486" s="12" t="str">
        <f>VLOOKUP(tVentas8[[#This Row],[ProductID]],tProductos[#All],3,FALSE)</f>
        <v>Hot Chocolate - Individual</v>
      </c>
      <c r="F486" s="13">
        <v>11</v>
      </c>
      <c r="G486" s="32">
        <v>0</v>
      </c>
      <c r="H486" s="30">
        <f>VLOOKUP(tVentas8[[#This Row],[ProductID]],tProductos[#All],5,FALSE)</f>
        <v>960.82</v>
      </c>
      <c r="I486" s="31">
        <f>(tVentas8[[#This Row],[PrecioUnitario]])*(tVentas8[[#This Row],[Quantity]])</f>
        <v>10569.02</v>
      </c>
      <c r="J486" s="31">
        <f>tVentas8[[#This Row],[ TotalPrice_SinDescuento]]*(1-tVentas8[[#This Row],[Discount]]/100)</f>
        <v>10569.02</v>
      </c>
      <c r="K486" s="17">
        <v>43134.362060185187</v>
      </c>
      <c r="L486" s="7" t="s">
        <v>3722</v>
      </c>
      <c r="M486" s="35">
        <f t="shared" si="15"/>
        <v>0</v>
      </c>
      <c r="N486" s="12" t="str">
        <f t="shared" si="14"/>
        <v/>
      </c>
    </row>
    <row r="487" spans="1:14">
      <c r="A487" s="13">
        <v>10485</v>
      </c>
      <c r="B487" s="13">
        <v>12</v>
      </c>
      <c r="C487" s="13">
        <v>47815</v>
      </c>
      <c r="D487" s="13">
        <v>208</v>
      </c>
      <c r="E487" s="12" t="str">
        <f>VLOOKUP(tVentas8[[#This Row],[ProductID]],tProductos[#All],3,FALSE)</f>
        <v>Mushroom - Trumpet, Dry</v>
      </c>
      <c r="F487" s="13">
        <v>13</v>
      </c>
      <c r="G487" s="32">
        <v>2</v>
      </c>
      <c r="H487" s="30">
        <f>VLOOKUP(tVentas8[[#This Row],[ProductID]],tProductos[#All],5,FALSE)</f>
        <v>87.33</v>
      </c>
      <c r="I487" s="31">
        <f>(tVentas8[[#This Row],[PrecioUnitario]])*(tVentas8[[#This Row],[Quantity]])</f>
        <v>1135.29</v>
      </c>
      <c r="J487" s="31">
        <f>tVentas8[[#This Row],[ TotalPrice_SinDescuento]]*(1-tVentas8[[#This Row],[Discount]]/100)</f>
        <v>1112.5842</v>
      </c>
      <c r="K487" s="17">
        <v>43174.100648148145</v>
      </c>
      <c r="L487" s="7" t="s">
        <v>3723</v>
      </c>
      <c r="M487" s="35">
        <f t="shared" si="15"/>
        <v>0</v>
      </c>
      <c r="N487" s="12" t="str">
        <f t="shared" si="14"/>
        <v/>
      </c>
    </row>
    <row r="488" spans="1:14" hidden="1">
      <c r="A488" s="13">
        <v>10486</v>
      </c>
      <c r="B488" s="13">
        <v>3</v>
      </c>
      <c r="C488" s="13">
        <v>51616</v>
      </c>
      <c r="D488" s="13">
        <v>57</v>
      </c>
      <c r="E488" s="12" t="str">
        <f>VLOOKUP(tVentas8[[#This Row],[ProductID]],tProductos[#All],3,FALSE)</f>
        <v>Sausage - Breakfast</v>
      </c>
      <c r="F488" s="13">
        <v>14</v>
      </c>
      <c r="G488" s="32">
        <v>0</v>
      </c>
      <c r="H488" s="30">
        <f>VLOOKUP(tVentas8[[#This Row],[ProductID]],tProductos[#All],5,FALSE)</f>
        <v>122.14</v>
      </c>
      <c r="I488" s="31">
        <f>(tVentas8[[#This Row],[PrecioUnitario]])*(tVentas8[[#This Row],[Quantity]])</f>
        <v>1709.96</v>
      </c>
      <c r="J488" s="31">
        <f>tVentas8[[#This Row],[ TotalPrice_SinDescuento]]*(1-tVentas8[[#This Row],[Discount]]/100)</f>
        <v>1709.96</v>
      </c>
      <c r="K488" s="17">
        <v>43174.858576388891</v>
      </c>
      <c r="L488" s="7" t="s">
        <v>3724</v>
      </c>
      <c r="M488" s="35">
        <f t="shared" si="15"/>
        <v>0</v>
      </c>
      <c r="N488" s="12" t="str">
        <f t="shared" si="14"/>
        <v/>
      </c>
    </row>
    <row r="489" spans="1:14" hidden="1">
      <c r="A489" s="13">
        <v>10487</v>
      </c>
      <c r="B489" s="13">
        <v>4</v>
      </c>
      <c r="C489" s="13">
        <v>8910</v>
      </c>
      <c r="D489" s="13">
        <v>1</v>
      </c>
      <c r="E489" s="12" t="str">
        <f>VLOOKUP(tVentas8[[#This Row],[ProductID]],tProductos[#All],3,FALSE)</f>
        <v>Flour - Whole Wheat</v>
      </c>
      <c r="F489" s="13">
        <v>3</v>
      </c>
      <c r="G489" s="32">
        <v>0</v>
      </c>
      <c r="H489" s="30">
        <f>VLOOKUP(tVentas8[[#This Row],[ProductID]],tProductos[#All],5,FALSE)</f>
        <v>742.98</v>
      </c>
      <c r="I489" s="31">
        <f>(tVentas8[[#This Row],[PrecioUnitario]])*(tVentas8[[#This Row],[Quantity]])</f>
        <v>2228.94</v>
      </c>
      <c r="J489" s="31">
        <f>tVentas8[[#This Row],[ TotalPrice_SinDescuento]]*(1-tVentas8[[#This Row],[Discount]]/100)</f>
        <v>2228.94</v>
      </c>
      <c r="K489" s="17">
        <v>43132.686990740738</v>
      </c>
      <c r="L489" s="7" t="s">
        <v>3725</v>
      </c>
      <c r="M489" s="35">
        <f t="shared" si="15"/>
        <v>0</v>
      </c>
      <c r="N489" s="12" t="str">
        <f t="shared" si="14"/>
        <v/>
      </c>
    </row>
    <row r="490" spans="1:14" hidden="1">
      <c r="A490" s="13">
        <v>10488</v>
      </c>
      <c r="B490" s="13">
        <v>23</v>
      </c>
      <c r="C490" s="13">
        <v>6155</v>
      </c>
      <c r="D490" s="13">
        <v>319</v>
      </c>
      <c r="E490" s="12" t="str">
        <f>VLOOKUP(tVentas8[[#This Row],[ProductID]],tProductos[#All],3,FALSE)</f>
        <v>Towels - Paper / Kraft</v>
      </c>
      <c r="F490" s="13">
        <v>2</v>
      </c>
      <c r="G490" s="32">
        <v>0</v>
      </c>
      <c r="H490" s="30">
        <f>VLOOKUP(tVentas8[[#This Row],[ProductID]],tProductos[#All],5,FALSE)</f>
        <v>776.19</v>
      </c>
      <c r="I490" s="31">
        <f>(tVentas8[[#This Row],[PrecioUnitario]])*(tVentas8[[#This Row],[Quantity]])</f>
        <v>1552.38</v>
      </c>
      <c r="J490" s="31">
        <f>tVentas8[[#This Row],[ TotalPrice_SinDescuento]]*(1-tVentas8[[#This Row],[Discount]]/100)</f>
        <v>1552.38</v>
      </c>
      <c r="K490" s="17">
        <v>43142.212951388887</v>
      </c>
      <c r="L490" s="7" t="s">
        <v>3726</v>
      </c>
      <c r="M490" s="35">
        <f t="shared" si="15"/>
        <v>0</v>
      </c>
      <c r="N490" s="12" t="str">
        <f t="shared" si="14"/>
        <v/>
      </c>
    </row>
    <row r="491" spans="1:14" hidden="1">
      <c r="A491" s="13">
        <v>10489</v>
      </c>
      <c r="B491" s="13">
        <v>12</v>
      </c>
      <c r="C491" s="13">
        <v>5254</v>
      </c>
      <c r="D491" s="13">
        <v>183</v>
      </c>
      <c r="E491" s="12" t="str">
        <f>VLOOKUP(tVentas8[[#This Row],[ProductID]],tProductos[#All],3,FALSE)</f>
        <v>Spice - Peppercorn Melange</v>
      </c>
      <c r="F491" s="13">
        <v>2</v>
      </c>
      <c r="G491" s="32">
        <v>1</v>
      </c>
      <c r="H491" s="30">
        <f>VLOOKUP(tVentas8[[#This Row],[ProductID]],tProductos[#All],5,FALSE)</f>
        <v>62.15</v>
      </c>
      <c r="I491" s="31">
        <f>(tVentas8[[#This Row],[PrecioUnitario]])*(tVentas8[[#This Row],[Quantity]])</f>
        <v>124.3</v>
      </c>
      <c r="J491" s="31">
        <f>tVentas8[[#This Row],[ TotalPrice_SinDescuento]]*(1-tVentas8[[#This Row],[Discount]]/100)</f>
        <v>123.057</v>
      </c>
      <c r="K491" s="17">
        <v>43204.676192129627</v>
      </c>
      <c r="L491" s="7" t="s">
        <v>3727</v>
      </c>
      <c r="M491" s="35">
        <f t="shared" si="15"/>
        <v>0</v>
      </c>
      <c r="N491" s="12" t="str">
        <f t="shared" si="14"/>
        <v/>
      </c>
    </row>
    <row r="492" spans="1:14" hidden="1">
      <c r="A492" s="13">
        <v>10490</v>
      </c>
      <c r="B492" s="13">
        <v>9</v>
      </c>
      <c r="C492" s="13">
        <v>7694</v>
      </c>
      <c r="D492" s="13">
        <v>302</v>
      </c>
      <c r="E492" s="12" t="str">
        <f>VLOOKUP(tVentas8[[#This Row],[ProductID]],tProductos[#All],3,FALSE)</f>
        <v>Doilies - 5, Paper</v>
      </c>
      <c r="F492" s="13">
        <v>2</v>
      </c>
      <c r="G492" s="32">
        <v>0</v>
      </c>
      <c r="H492" s="30">
        <f>VLOOKUP(tVentas8[[#This Row],[ProductID]],tProductos[#All],5,FALSE)</f>
        <v>611.59</v>
      </c>
      <c r="I492" s="31">
        <f>(tVentas8[[#This Row],[PrecioUnitario]])*(tVentas8[[#This Row],[Quantity]])</f>
        <v>1223.18</v>
      </c>
      <c r="J492" s="31">
        <f>tVentas8[[#This Row],[ TotalPrice_SinDescuento]]*(1-tVentas8[[#This Row],[Discount]]/100)</f>
        <v>1223.18</v>
      </c>
      <c r="K492" s="17">
        <v>43162.188055555554</v>
      </c>
      <c r="L492" s="7" t="s">
        <v>3728</v>
      </c>
      <c r="M492" s="35">
        <f t="shared" si="15"/>
        <v>0</v>
      </c>
      <c r="N492" s="12" t="str">
        <f t="shared" si="14"/>
        <v/>
      </c>
    </row>
    <row r="493" spans="1:14" hidden="1">
      <c r="A493" s="13">
        <v>10491</v>
      </c>
      <c r="B493" s="13">
        <v>17</v>
      </c>
      <c r="C493" s="13">
        <v>44189</v>
      </c>
      <c r="D493" s="13">
        <v>258</v>
      </c>
      <c r="E493" s="12" t="str">
        <f>VLOOKUP(tVentas8[[#This Row],[ProductID]],tProductos[#All],3,FALSE)</f>
        <v>Tea - English Breakfast</v>
      </c>
      <c r="F493" s="13">
        <v>12</v>
      </c>
      <c r="G493" s="32">
        <v>0</v>
      </c>
      <c r="H493" s="30">
        <f>VLOOKUP(tVentas8[[#This Row],[ProductID]],tProductos[#All],5,FALSE)</f>
        <v>310.93</v>
      </c>
      <c r="I493" s="31">
        <f>(tVentas8[[#This Row],[PrecioUnitario]])*(tVentas8[[#This Row],[Quantity]])</f>
        <v>3731.16</v>
      </c>
      <c r="J493" s="31">
        <f>tVentas8[[#This Row],[ TotalPrice_SinDescuento]]*(1-tVentas8[[#This Row],[Discount]]/100)</f>
        <v>3731.16</v>
      </c>
      <c r="K493" s="17">
        <v>43129.339212962965</v>
      </c>
      <c r="L493" s="7" t="s">
        <v>3729</v>
      </c>
      <c r="M493" s="35">
        <f t="shared" si="15"/>
        <v>0</v>
      </c>
      <c r="N493" s="12" t="str">
        <f t="shared" si="14"/>
        <v/>
      </c>
    </row>
    <row r="494" spans="1:14" hidden="1">
      <c r="A494" s="13">
        <v>10492</v>
      </c>
      <c r="B494" s="13">
        <v>11</v>
      </c>
      <c r="C494" s="13">
        <v>82665</v>
      </c>
      <c r="D494" s="13">
        <v>416</v>
      </c>
      <c r="E494" s="12" t="str">
        <f>VLOOKUP(tVentas8[[#This Row],[ProductID]],tProductos[#All],3,FALSE)</f>
        <v>Baking Powder</v>
      </c>
      <c r="F494" s="13">
        <v>21</v>
      </c>
      <c r="G494" s="32">
        <v>0</v>
      </c>
      <c r="H494" s="30">
        <f>VLOOKUP(tVentas8[[#This Row],[ProductID]],tProductos[#All],5,FALSE)</f>
        <v>846.76</v>
      </c>
      <c r="I494" s="31">
        <f>(tVentas8[[#This Row],[PrecioUnitario]])*(tVentas8[[#This Row],[Quantity]])</f>
        <v>17781.96</v>
      </c>
      <c r="J494" s="31">
        <f>tVentas8[[#This Row],[ TotalPrice_SinDescuento]]*(1-tVentas8[[#This Row],[Discount]]/100)</f>
        <v>17781.96</v>
      </c>
      <c r="K494" s="17">
        <v>43218.50582175926</v>
      </c>
      <c r="L494" s="7" t="s">
        <v>3730</v>
      </c>
      <c r="M494" s="35">
        <f t="shared" si="15"/>
        <v>0</v>
      </c>
      <c r="N494" s="12" t="str">
        <f t="shared" si="14"/>
        <v/>
      </c>
    </row>
    <row r="495" spans="1:14">
      <c r="A495" s="13">
        <v>10493</v>
      </c>
      <c r="B495" s="13">
        <v>9</v>
      </c>
      <c r="C495" s="13">
        <v>82084</v>
      </c>
      <c r="D495" s="13">
        <v>15</v>
      </c>
      <c r="E495" s="12" t="str">
        <f>VLOOKUP(tVentas8[[#This Row],[ProductID]],tProductos[#All],3,FALSE)</f>
        <v>Spoon - Soup, Plastic</v>
      </c>
      <c r="F495" s="13">
        <v>21</v>
      </c>
      <c r="G495" s="32">
        <v>2</v>
      </c>
      <c r="H495" s="30">
        <f>VLOOKUP(tVentas8[[#This Row],[ProductID]],tProductos[#All],5,FALSE)</f>
        <v>32.44</v>
      </c>
      <c r="I495" s="31">
        <f>(tVentas8[[#This Row],[PrecioUnitario]])*(tVentas8[[#This Row],[Quantity]])</f>
        <v>681.24</v>
      </c>
      <c r="J495" s="31">
        <f>tVentas8[[#This Row],[ TotalPrice_SinDescuento]]*(1-tVentas8[[#This Row],[Discount]]/100)</f>
        <v>667.61519999999996</v>
      </c>
      <c r="K495" s="17">
        <v>43199.695613425924</v>
      </c>
      <c r="L495" s="7" t="s">
        <v>3731</v>
      </c>
      <c r="M495" s="35">
        <f t="shared" si="15"/>
        <v>0</v>
      </c>
      <c r="N495" s="12" t="str">
        <f t="shared" si="14"/>
        <v/>
      </c>
    </row>
    <row r="496" spans="1:14" hidden="1">
      <c r="A496" s="13">
        <v>10494</v>
      </c>
      <c r="B496" s="13">
        <v>12</v>
      </c>
      <c r="C496" s="13">
        <v>65507</v>
      </c>
      <c r="D496" s="13">
        <v>173</v>
      </c>
      <c r="E496" s="12" t="str">
        <f>VLOOKUP(tVentas8[[#This Row],[ProductID]],tProductos[#All],3,FALSE)</f>
        <v>Rosemary - Dry</v>
      </c>
      <c r="F496" s="13">
        <v>17</v>
      </c>
      <c r="G496" s="32">
        <v>0</v>
      </c>
      <c r="H496" s="30">
        <f>VLOOKUP(tVentas8[[#This Row],[ProductID]],tProductos[#All],5,FALSE)</f>
        <v>44.54</v>
      </c>
      <c r="I496" s="31">
        <f>(tVentas8[[#This Row],[PrecioUnitario]])*(tVentas8[[#This Row],[Quantity]])</f>
        <v>757.18</v>
      </c>
      <c r="J496" s="31">
        <f>tVentas8[[#This Row],[ TotalPrice_SinDescuento]]*(1-tVentas8[[#This Row],[Discount]]/100)</f>
        <v>757.18</v>
      </c>
      <c r="K496" s="17">
        <v>43127.915196759262</v>
      </c>
      <c r="L496" s="7" t="s">
        <v>3732</v>
      </c>
      <c r="M496" s="35">
        <f t="shared" si="15"/>
        <v>0</v>
      </c>
      <c r="N496" s="12" t="str">
        <f t="shared" si="14"/>
        <v/>
      </c>
    </row>
    <row r="497" spans="1:14" hidden="1">
      <c r="A497" s="13">
        <v>10495</v>
      </c>
      <c r="B497" s="13">
        <v>5</v>
      </c>
      <c r="C497" s="13">
        <v>37826</v>
      </c>
      <c r="D497" s="13">
        <v>286</v>
      </c>
      <c r="E497" s="12" t="str">
        <f>VLOOKUP(tVentas8[[#This Row],[ProductID]],tProductos[#All],3,FALSE)</f>
        <v>Beef - Prime Rib Aaa</v>
      </c>
      <c r="F497" s="13">
        <v>10</v>
      </c>
      <c r="G497" s="32">
        <v>0</v>
      </c>
      <c r="H497" s="30">
        <f>VLOOKUP(tVentas8[[#This Row],[ProductID]],tProductos[#All],5,FALSE)</f>
        <v>404.89</v>
      </c>
      <c r="I497" s="31">
        <f>(tVentas8[[#This Row],[PrecioUnitario]])*(tVentas8[[#This Row],[Quantity]])</f>
        <v>4048.8999999999996</v>
      </c>
      <c r="J497" s="31">
        <f>tVentas8[[#This Row],[ TotalPrice_SinDescuento]]*(1-tVentas8[[#This Row],[Discount]]/100)</f>
        <v>4048.8999999999996</v>
      </c>
      <c r="K497" s="17">
        <v>43112.885046296295</v>
      </c>
      <c r="L497" s="7" t="s">
        <v>3733</v>
      </c>
      <c r="M497" s="35">
        <f t="shared" si="15"/>
        <v>0</v>
      </c>
      <c r="N497" s="12" t="str">
        <f t="shared" si="14"/>
        <v/>
      </c>
    </row>
    <row r="498" spans="1:14" hidden="1">
      <c r="A498" s="13">
        <v>10496</v>
      </c>
      <c r="B498" s="13">
        <v>13</v>
      </c>
      <c r="C498" s="13">
        <v>64153</v>
      </c>
      <c r="D498" s="13">
        <v>379</v>
      </c>
      <c r="E498" s="12" t="str">
        <f>VLOOKUP(tVentas8[[#This Row],[ProductID]],tProductos[#All],3,FALSE)</f>
        <v>Smoked Paprika</v>
      </c>
      <c r="F498" s="13">
        <v>17</v>
      </c>
      <c r="G498" s="32">
        <v>0</v>
      </c>
      <c r="H498" s="30">
        <f>VLOOKUP(tVentas8[[#This Row],[ProductID]],tProductos[#All],5,FALSE)</f>
        <v>893.04</v>
      </c>
      <c r="I498" s="31">
        <f>(tVentas8[[#This Row],[PrecioUnitario]])*(tVentas8[[#This Row],[Quantity]])</f>
        <v>15181.68</v>
      </c>
      <c r="J498" s="31">
        <f>tVentas8[[#This Row],[ TotalPrice_SinDescuento]]*(1-tVentas8[[#This Row],[Discount]]/100)</f>
        <v>15181.68</v>
      </c>
      <c r="K498" s="17">
        <v>43140.970393518517</v>
      </c>
      <c r="L498" s="7" t="s">
        <v>3734</v>
      </c>
      <c r="M498" s="35">
        <f t="shared" si="15"/>
        <v>0</v>
      </c>
      <c r="N498" s="12" t="str">
        <f t="shared" si="14"/>
        <v/>
      </c>
    </row>
    <row r="499" spans="1:14" hidden="1">
      <c r="A499" s="13">
        <v>10497</v>
      </c>
      <c r="B499" s="13">
        <v>12</v>
      </c>
      <c r="C499" s="13">
        <v>7711</v>
      </c>
      <c r="D499" s="13">
        <v>441</v>
      </c>
      <c r="E499" s="12" t="str">
        <f>VLOOKUP(tVentas8[[#This Row],[ProductID]],tProductos[#All],3,FALSE)</f>
        <v>Blackberries</v>
      </c>
      <c r="F499" s="13">
        <v>2</v>
      </c>
      <c r="G499" s="32">
        <v>0</v>
      </c>
      <c r="H499" s="30">
        <f>VLOOKUP(tVentas8[[#This Row],[ProductID]],tProductos[#All],5,FALSE)</f>
        <v>729.43</v>
      </c>
      <c r="I499" s="31">
        <f>(tVentas8[[#This Row],[PrecioUnitario]])*(tVentas8[[#This Row],[Quantity]])</f>
        <v>1458.86</v>
      </c>
      <c r="J499" s="31">
        <f>tVentas8[[#This Row],[ TotalPrice_SinDescuento]]*(1-tVentas8[[#This Row],[Discount]]/100)</f>
        <v>1458.86</v>
      </c>
      <c r="K499" s="17">
        <v>43192.132905092592</v>
      </c>
      <c r="L499" s="7" t="s">
        <v>3735</v>
      </c>
      <c r="M499" s="35">
        <f t="shared" si="15"/>
        <v>0</v>
      </c>
      <c r="N499" s="12" t="str">
        <f t="shared" si="14"/>
        <v/>
      </c>
    </row>
    <row r="500" spans="1:14" hidden="1">
      <c r="A500" s="13">
        <v>10498</v>
      </c>
      <c r="B500" s="13">
        <v>19</v>
      </c>
      <c r="C500" s="13">
        <v>46285</v>
      </c>
      <c r="D500" s="13">
        <v>443</v>
      </c>
      <c r="E500" s="12" t="str">
        <f>VLOOKUP(tVentas8[[#This Row],[ProductID]],tProductos[#All],3,FALSE)</f>
        <v>Lettuce - Spring Mix</v>
      </c>
      <c r="F500" s="13">
        <v>12</v>
      </c>
      <c r="G500" s="32">
        <v>0</v>
      </c>
      <c r="H500" s="30">
        <f>VLOOKUP(tVentas8[[#This Row],[ProductID]],tProductos[#All],5,FALSE)</f>
        <v>900.16</v>
      </c>
      <c r="I500" s="31">
        <f>(tVentas8[[#This Row],[PrecioUnitario]])*(tVentas8[[#This Row],[Quantity]])</f>
        <v>10801.92</v>
      </c>
      <c r="J500" s="31">
        <f>tVentas8[[#This Row],[ TotalPrice_SinDescuento]]*(1-tVentas8[[#This Row],[Discount]]/100)</f>
        <v>10801.92</v>
      </c>
      <c r="K500" s="17">
        <v>43139.023564814815</v>
      </c>
      <c r="L500" s="7" t="s">
        <v>3736</v>
      </c>
      <c r="M500" s="35">
        <f t="shared" si="15"/>
        <v>0</v>
      </c>
      <c r="N500" s="12" t="str">
        <f t="shared" si="14"/>
        <v/>
      </c>
    </row>
    <row r="501" spans="1:14" hidden="1">
      <c r="A501" s="13">
        <v>10499</v>
      </c>
      <c r="B501" s="13">
        <v>12</v>
      </c>
      <c r="C501" s="13">
        <v>49540</v>
      </c>
      <c r="D501" s="13">
        <v>445</v>
      </c>
      <c r="E501" s="12" t="str">
        <f>VLOOKUP(tVentas8[[#This Row],[ProductID]],tProductos[#All],3,FALSE)</f>
        <v>Pastry - Choclate Baked</v>
      </c>
      <c r="F501" s="13">
        <v>13</v>
      </c>
      <c r="G501" s="32">
        <v>0</v>
      </c>
      <c r="H501" s="30">
        <f>VLOOKUP(tVentas8[[#This Row],[ProductID]],tProductos[#All],5,FALSE)</f>
        <v>592.46</v>
      </c>
      <c r="I501" s="31">
        <f>(tVentas8[[#This Row],[PrecioUnitario]])*(tVentas8[[#This Row],[Quantity]])</f>
        <v>7701.9800000000005</v>
      </c>
      <c r="J501" s="31">
        <f>tVentas8[[#This Row],[ TotalPrice_SinDescuento]]*(1-tVentas8[[#This Row],[Discount]]/100)</f>
        <v>7701.9800000000005</v>
      </c>
      <c r="K501" s="17">
        <v>43212.803518518522</v>
      </c>
      <c r="L501" s="7" t="s">
        <v>3737</v>
      </c>
      <c r="M501" s="35">
        <f t="shared" si="15"/>
        <v>0</v>
      </c>
      <c r="N501" s="12" t="str">
        <f t="shared" si="14"/>
        <v/>
      </c>
    </row>
    <row r="502" spans="1:14" hidden="1">
      <c r="A502" s="13">
        <v>10500</v>
      </c>
      <c r="B502" s="13">
        <v>14</v>
      </c>
      <c r="C502" s="13">
        <v>79486</v>
      </c>
      <c r="D502" s="13">
        <v>279</v>
      </c>
      <c r="E502" s="12" t="str">
        <f>VLOOKUP(tVentas8[[#This Row],[ProductID]],tProductos[#All],3,FALSE)</f>
        <v>Beef - Texas Style Burger</v>
      </c>
      <c r="F502" s="13">
        <v>21</v>
      </c>
      <c r="G502" s="32">
        <v>0</v>
      </c>
      <c r="H502" s="30">
        <f>VLOOKUP(tVentas8[[#This Row],[ProductID]],tProductos[#All],5,FALSE)</f>
        <v>911.82</v>
      </c>
      <c r="I502" s="31">
        <f>(tVentas8[[#This Row],[PrecioUnitario]])*(tVentas8[[#This Row],[Quantity]])</f>
        <v>19148.22</v>
      </c>
      <c r="J502" s="31">
        <f>tVentas8[[#This Row],[ TotalPrice_SinDescuento]]*(1-tVentas8[[#This Row],[Discount]]/100)</f>
        <v>19148.22</v>
      </c>
      <c r="K502" s="17">
        <v>43150.568009259259</v>
      </c>
      <c r="L502" s="7" t="s">
        <v>3738</v>
      </c>
      <c r="M502" s="35">
        <f t="shared" si="15"/>
        <v>0</v>
      </c>
      <c r="N502" s="12" t="str">
        <f t="shared" si="14"/>
        <v/>
      </c>
    </row>
    <row r="503" spans="1:14" hidden="1">
      <c r="A503" s="13">
        <v>10501</v>
      </c>
      <c r="B503" s="13">
        <v>21</v>
      </c>
      <c r="C503" s="13">
        <v>88371</v>
      </c>
      <c r="D503" s="13">
        <v>403</v>
      </c>
      <c r="E503" s="12" t="str">
        <f>VLOOKUP(tVentas8[[#This Row],[ProductID]],tProductos[#All],3,FALSE)</f>
        <v>Liners - Baking Cups</v>
      </c>
      <c r="F503" s="13">
        <v>23</v>
      </c>
      <c r="G503" s="32">
        <v>0</v>
      </c>
      <c r="H503" s="30">
        <f>VLOOKUP(tVentas8[[#This Row],[ProductID]],tProductos[#All],5,FALSE)</f>
        <v>681.89</v>
      </c>
      <c r="I503" s="31">
        <f>(tVentas8[[#This Row],[PrecioUnitario]])*(tVentas8[[#This Row],[Quantity]])</f>
        <v>15683.47</v>
      </c>
      <c r="J503" s="31">
        <f>tVentas8[[#This Row],[ TotalPrice_SinDescuento]]*(1-tVentas8[[#This Row],[Discount]]/100)</f>
        <v>15683.47</v>
      </c>
      <c r="K503" s="17">
        <v>43179.178078703706</v>
      </c>
      <c r="L503" s="7" t="s">
        <v>3739</v>
      </c>
      <c r="M503" s="35">
        <f t="shared" si="15"/>
        <v>0</v>
      </c>
      <c r="N503" s="12" t="str">
        <f t="shared" si="14"/>
        <v/>
      </c>
    </row>
    <row r="504" spans="1:14">
      <c r="A504" s="13">
        <v>10502</v>
      </c>
      <c r="B504" s="13">
        <v>21</v>
      </c>
      <c r="C504" s="13">
        <v>18117</v>
      </c>
      <c r="D504" s="13">
        <v>56</v>
      </c>
      <c r="E504" s="12" t="str">
        <f>VLOOKUP(tVentas8[[#This Row],[ProductID]],tProductos[#All],3,FALSE)</f>
        <v>Chips Potato Salt Vinegar 43g</v>
      </c>
      <c r="F504" s="13">
        <v>5</v>
      </c>
      <c r="G504" s="32">
        <v>2</v>
      </c>
      <c r="H504" s="30">
        <f>VLOOKUP(tVentas8[[#This Row],[ProductID]],tProductos[#All],5,FALSE)</f>
        <v>464.03</v>
      </c>
      <c r="I504" s="31">
        <f>(tVentas8[[#This Row],[PrecioUnitario]])*(tVentas8[[#This Row],[Quantity]])</f>
        <v>2320.1499999999996</v>
      </c>
      <c r="J504" s="31">
        <f>tVentas8[[#This Row],[ TotalPrice_SinDescuento]]*(1-tVentas8[[#This Row],[Discount]]/100)</f>
        <v>2273.7469999999994</v>
      </c>
      <c r="K504" s="17">
        <v>43220.20684027778</v>
      </c>
      <c r="L504" s="7" t="s">
        <v>3740</v>
      </c>
      <c r="M504" s="35">
        <f t="shared" si="15"/>
        <v>0</v>
      </c>
      <c r="N504" s="12" t="str">
        <f t="shared" si="14"/>
        <v/>
      </c>
    </row>
    <row r="505" spans="1:14" hidden="1">
      <c r="A505" s="13">
        <v>10503</v>
      </c>
      <c r="B505" s="13">
        <v>4</v>
      </c>
      <c r="C505" s="13">
        <v>30717</v>
      </c>
      <c r="D505" s="13">
        <v>250</v>
      </c>
      <c r="E505" s="12" t="str">
        <f>VLOOKUP(tVentas8[[#This Row],[ProductID]],tProductos[#All],3,FALSE)</f>
        <v>Soup - Campbells, Beef Barley</v>
      </c>
      <c r="F505" s="13">
        <v>8</v>
      </c>
      <c r="G505" s="32">
        <v>0</v>
      </c>
      <c r="H505" s="30">
        <f>VLOOKUP(tVentas8[[#This Row],[ProductID]],tProductos[#All],5,FALSE)</f>
        <v>644.95000000000005</v>
      </c>
      <c r="I505" s="31">
        <f>(tVentas8[[#This Row],[PrecioUnitario]])*(tVentas8[[#This Row],[Quantity]])</f>
        <v>5159.6000000000004</v>
      </c>
      <c r="J505" s="31">
        <f>tVentas8[[#This Row],[ TotalPrice_SinDescuento]]*(1-tVentas8[[#This Row],[Discount]]/100)</f>
        <v>5159.6000000000004</v>
      </c>
      <c r="K505" s="17">
        <v>43105.025648148148</v>
      </c>
      <c r="L505" s="7" t="s">
        <v>3741</v>
      </c>
      <c r="M505" s="35">
        <f t="shared" si="15"/>
        <v>0</v>
      </c>
      <c r="N505" s="12" t="str">
        <f t="shared" si="14"/>
        <v/>
      </c>
    </row>
    <row r="506" spans="1:14" hidden="1">
      <c r="A506" s="13">
        <v>10504</v>
      </c>
      <c r="B506" s="13">
        <v>10</v>
      </c>
      <c r="C506" s="13">
        <v>93673</v>
      </c>
      <c r="D506" s="13">
        <v>343</v>
      </c>
      <c r="E506" s="12" t="str">
        <f>VLOOKUP(tVentas8[[#This Row],[ProductID]],tProductos[#All],3,FALSE)</f>
        <v>Otomegusa Dashi Konbu</v>
      </c>
      <c r="F506" s="13">
        <v>24</v>
      </c>
      <c r="G506" s="32">
        <v>0</v>
      </c>
      <c r="H506" s="30">
        <f>VLOOKUP(tVentas8[[#This Row],[ProductID]],tProductos[#All],5,FALSE)</f>
        <v>512.05999999999995</v>
      </c>
      <c r="I506" s="31">
        <f>(tVentas8[[#This Row],[PrecioUnitario]])*(tVentas8[[#This Row],[Quantity]])</f>
        <v>12289.439999999999</v>
      </c>
      <c r="J506" s="31">
        <f>tVentas8[[#This Row],[ TotalPrice_SinDescuento]]*(1-tVentas8[[#This Row],[Discount]]/100)</f>
        <v>12289.439999999999</v>
      </c>
      <c r="K506" s="17">
        <v>43104.3283912037</v>
      </c>
      <c r="L506" s="7" t="s">
        <v>3742</v>
      </c>
      <c r="M506" s="35">
        <f t="shared" si="15"/>
        <v>0</v>
      </c>
      <c r="N506" s="12" t="str">
        <f t="shared" si="14"/>
        <v/>
      </c>
    </row>
    <row r="507" spans="1:14" hidden="1">
      <c r="A507" s="13">
        <v>10505</v>
      </c>
      <c r="B507" s="13">
        <v>15</v>
      </c>
      <c r="C507" s="13">
        <v>8845</v>
      </c>
      <c r="D507" s="13">
        <v>351</v>
      </c>
      <c r="E507" s="12" t="str">
        <f>VLOOKUP(tVentas8[[#This Row],[ProductID]],tProductos[#All],3,FALSE)</f>
        <v>Hot Chocolate - Individual</v>
      </c>
      <c r="F507" s="13">
        <v>3</v>
      </c>
      <c r="G507" s="32">
        <v>0</v>
      </c>
      <c r="H507" s="30">
        <f>VLOOKUP(tVentas8[[#This Row],[ProductID]],tProductos[#All],5,FALSE)</f>
        <v>960.82</v>
      </c>
      <c r="I507" s="31">
        <f>(tVentas8[[#This Row],[PrecioUnitario]])*(tVentas8[[#This Row],[Quantity]])</f>
        <v>2882.46</v>
      </c>
      <c r="J507" s="31">
        <f>tVentas8[[#This Row],[ TotalPrice_SinDescuento]]*(1-tVentas8[[#This Row],[Discount]]/100)</f>
        <v>2882.46</v>
      </c>
      <c r="K507" s="17">
        <v>43109.196805555555</v>
      </c>
      <c r="L507" s="7" t="s">
        <v>3743</v>
      </c>
      <c r="M507" s="35">
        <f t="shared" si="15"/>
        <v>0</v>
      </c>
      <c r="N507" s="12" t="str">
        <f t="shared" si="14"/>
        <v/>
      </c>
    </row>
    <row r="508" spans="1:14" hidden="1">
      <c r="A508" s="13">
        <v>10506</v>
      </c>
      <c r="B508" s="13">
        <v>13</v>
      </c>
      <c r="C508" s="13">
        <v>85356</v>
      </c>
      <c r="D508" s="13">
        <v>379</v>
      </c>
      <c r="E508" s="12" t="str">
        <f>VLOOKUP(tVentas8[[#This Row],[ProductID]],tProductos[#All],3,FALSE)</f>
        <v>Smoked Paprika</v>
      </c>
      <c r="F508" s="13">
        <v>22</v>
      </c>
      <c r="G508" s="32">
        <v>0</v>
      </c>
      <c r="H508" s="30">
        <f>VLOOKUP(tVentas8[[#This Row],[ProductID]],tProductos[#All],5,FALSE)</f>
        <v>893.04</v>
      </c>
      <c r="I508" s="31">
        <f>(tVentas8[[#This Row],[PrecioUnitario]])*(tVentas8[[#This Row],[Quantity]])</f>
        <v>19646.879999999997</v>
      </c>
      <c r="J508" s="31">
        <f>tVentas8[[#This Row],[ TotalPrice_SinDescuento]]*(1-tVentas8[[#This Row],[Discount]]/100)</f>
        <v>19646.879999999997</v>
      </c>
      <c r="K508" s="17">
        <v>43144.835613425923</v>
      </c>
      <c r="L508" s="7" t="s">
        <v>3744</v>
      </c>
      <c r="M508" s="35">
        <f t="shared" si="15"/>
        <v>0</v>
      </c>
      <c r="N508" s="12" t="str">
        <f t="shared" si="14"/>
        <v/>
      </c>
    </row>
    <row r="509" spans="1:14" hidden="1">
      <c r="A509" s="13">
        <v>10507</v>
      </c>
      <c r="B509" s="13">
        <v>23</v>
      </c>
      <c r="C509" s="13">
        <v>79254</v>
      </c>
      <c r="D509" s="13">
        <v>32</v>
      </c>
      <c r="E509" s="12" t="str">
        <f>VLOOKUP(tVentas8[[#This Row],[ProductID]],tProductos[#All],3,FALSE)</f>
        <v>Lettuce - Treviso</v>
      </c>
      <c r="F509" s="13">
        <v>21</v>
      </c>
      <c r="G509" s="32">
        <v>0</v>
      </c>
      <c r="H509" s="30">
        <f>VLOOKUP(tVentas8[[#This Row],[ProductID]],tProductos[#All],5,FALSE)</f>
        <v>964.12</v>
      </c>
      <c r="I509" s="31">
        <f>(tVentas8[[#This Row],[PrecioUnitario]])*(tVentas8[[#This Row],[Quantity]])</f>
        <v>20246.52</v>
      </c>
      <c r="J509" s="31">
        <f>tVentas8[[#This Row],[ TotalPrice_SinDescuento]]*(1-tVentas8[[#This Row],[Discount]]/100)</f>
        <v>20246.52</v>
      </c>
      <c r="K509" s="17">
        <v>43203.361226851855</v>
      </c>
      <c r="L509" s="7" t="s">
        <v>3745</v>
      </c>
      <c r="M509" s="35">
        <f t="shared" si="15"/>
        <v>0</v>
      </c>
      <c r="N509" s="12" t="str">
        <f t="shared" si="14"/>
        <v/>
      </c>
    </row>
    <row r="510" spans="1:14" hidden="1">
      <c r="A510" s="13">
        <v>10508</v>
      </c>
      <c r="B510" s="13">
        <v>3</v>
      </c>
      <c r="C510" s="13">
        <v>37825</v>
      </c>
      <c r="D510" s="13">
        <v>349</v>
      </c>
      <c r="E510" s="12" t="str">
        <f>VLOOKUP(tVentas8[[#This Row],[ProductID]],tProductos[#All],3,FALSE)</f>
        <v>Puree - Mocha</v>
      </c>
      <c r="F510" s="13">
        <v>10</v>
      </c>
      <c r="G510" s="32">
        <v>0</v>
      </c>
      <c r="H510" s="30">
        <f>VLOOKUP(tVentas8[[#This Row],[ProductID]],tProductos[#All],5,FALSE)</f>
        <v>869.08</v>
      </c>
      <c r="I510" s="31">
        <f>(tVentas8[[#This Row],[PrecioUnitario]])*(tVentas8[[#This Row],[Quantity]])</f>
        <v>8690.8000000000011</v>
      </c>
      <c r="J510" s="31">
        <f>tVentas8[[#This Row],[ TotalPrice_SinDescuento]]*(1-tVentas8[[#This Row],[Discount]]/100)</f>
        <v>8690.8000000000011</v>
      </c>
      <c r="K510" s="17">
        <v>43216.692523148151</v>
      </c>
      <c r="L510" s="7" t="s">
        <v>3746</v>
      </c>
      <c r="M510" s="35">
        <f t="shared" si="15"/>
        <v>0</v>
      </c>
      <c r="N510" s="12" t="str">
        <f t="shared" si="14"/>
        <v/>
      </c>
    </row>
    <row r="511" spans="1:14">
      <c r="A511" s="13">
        <v>10509</v>
      </c>
      <c r="B511" s="13">
        <v>8</v>
      </c>
      <c r="C511" s="13">
        <v>7984</v>
      </c>
      <c r="D511" s="13">
        <v>106</v>
      </c>
      <c r="E511" s="12" t="str">
        <f>VLOOKUP(tVentas8[[#This Row],[ProductID]],tProductos[#All],3,FALSE)</f>
        <v>Pickerel - Fillets</v>
      </c>
      <c r="F511" s="13">
        <v>3</v>
      </c>
      <c r="G511" s="32">
        <v>2</v>
      </c>
      <c r="H511" s="30">
        <f>VLOOKUP(tVentas8[[#This Row],[ProductID]],tProductos[#All],5,FALSE)</f>
        <v>18.75</v>
      </c>
      <c r="I511" s="31">
        <f>(tVentas8[[#This Row],[PrecioUnitario]])*(tVentas8[[#This Row],[Quantity]])</f>
        <v>56.25</v>
      </c>
      <c r="J511" s="31">
        <f>tVentas8[[#This Row],[ TotalPrice_SinDescuento]]*(1-tVentas8[[#This Row],[Discount]]/100)</f>
        <v>55.125</v>
      </c>
      <c r="K511" s="17">
        <v>43174.027372685188</v>
      </c>
      <c r="L511" s="7" t="s">
        <v>3747</v>
      </c>
      <c r="M511" s="35">
        <f t="shared" si="15"/>
        <v>0</v>
      </c>
      <c r="N511" s="12" t="str">
        <f t="shared" si="14"/>
        <v/>
      </c>
    </row>
    <row r="512" spans="1:14" hidden="1">
      <c r="A512" s="13">
        <v>10510</v>
      </c>
      <c r="B512" s="13">
        <v>21</v>
      </c>
      <c r="C512" s="13">
        <v>24566</v>
      </c>
      <c r="D512" s="13">
        <v>141</v>
      </c>
      <c r="E512" s="12" t="str">
        <f>VLOOKUP(tVentas8[[#This Row],[ProductID]],tProductos[#All],3,FALSE)</f>
        <v>Tea - Herbal Sweet Dreams</v>
      </c>
      <c r="F512" s="13">
        <v>7</v>
      </c>
      <c r="G512" s="32">
        <v>1</v>
      </c>
      <c r="H512" s="30">
        <f>VLOOKUP(tVentas8[[#This Row],[ProductID]],tProductos[#All],5,FALSE)</f>
        <v>10.96</v>
      </c>
      <c r="I512" s="31">
        <f>(tVentas8[[#This Row],[PrecioUnitario]])*(tVentas8[[#This Row],[Quantity]])</f>
        <v>76.72</v>
      </c>
      <c r="J512" s="31">
        <f>tVentas8[[#This Row],[ TotalPrice_SinDescuento]]*(1-tVentas8[[#This Row],[Discount]]/100)</f>
        <v>75.952799999999996</v>
      </c>
      <c r="K512" s="17">
        <v>43103.020243055558</v>
      </c>
      <c r="L512" s="7" t="s">
        <v>3748</v>
      </c>
      <c r="M512" s="35">
        <f t="shared" si="15"/>
        <v>0</v>
      </c>
      <c r="N512" s="12" t="str">
        <f t="shared" si="14"/>
        <v/>
      </c>
    </row>
    <row r="513" spans="1:14" hidden="1">
      <c r="A513" s="13">
        <v>10511</v>
      </c>
      <c r="B513" s="13">
        <v>4</v>
      </c>
      <c r="C513" s="13">
        <v>46635</v>
      </c>
      <c r="D513" s="13">
        <v>195</v>
      </c>
      <c r="E513" s="12" t="str">
        <f>VLOOKUP(tVentas8[[#This Row],[ProductID]],tProductos[#All],3,FALSE)</f>
        <v>Beets - Mini Golden</v>
      </c>
      <c r="F513" s="13">
        <v>12</v>
      </c>
      <c r="G513" s="32">
        <v>0</v>
      </c>
      <c r="H513" s="30">
        <f>VLOOKUP(tVentas8[[#This Row],[ProductID]],tProductos[#All],5,FALSE)</f>
        <v>35.200000000000003</v>
      </c>
      <c r="I513" s="31">
        <f>(tVentas8[[#This Row],[PrecioUnitario]])*(tVentas8[[#This Row],[Quantity]])</f>
        <v>422.40000000000003</v>
      </c>
      <c r="J513" s="31">
        <f>tVentas8[[#This Row],[ TotalPrice_SinDescuento]]*(1-tVentas8[[#This Row],[Discount]]/100)</f>
        <v>422.40000000000003</v>
      </c>
      <c r="K513" s="17">
        <v>43169.323449074072</v>
      </c>
      <c r="L513" s="7" t="s">
        <v>3749</v>
      </c>
      <c r="M513" s="35">
        <f t="shared" si="15"/>
        <v>0</v>
      </c>
      <c r="N513" s="12" t="str">
        <f t="shared" si="14"/>
        <v/>
      </c>
    </row>
    <row r="514" spans="1:14" hidden="1">
      <c r="A514" s="13">
        <v>10512</v>
      </c>
      <c r="B514" s="13">
        <v>20</v>
      </c>
      <c r="C514" s="13">
        <v>86250</v>
      </c>
      <c r="D514" s="13">
        <v>413</v>
      </c>
      <c r="E514" s="12" t="str">
        <f>VLOOKUP(tVentas8[[#This Row],[ProductID]],tProductos[#All],3,FALSE)</f>
        <v>Ice Cream Bar - Oreo Cone</v>
      </c>
      <c r="F514" s="13">
        <v>22</v>
      </c>
      <c r="G514" s="32">
        <v>0</v>
      </c>
      <c r="H514" s="30">
        <f>VLOOKUP(tVentas8[[#This Row],[ProductID]],tProductos[#All],5,FALSE)</f>
        <v>954.06</v>
      </c>
      <c r="I514" s="31">
        <f>(tVentas8[[#This Row],[PrecioUnitario]])*(tVentas8[[#This Row],[Quantity]])</f>
        <v>20989.32</v>
      </c>
      <c r="J514" s="31">
        <f>tVentas8[[#This Row],[ TotalPrice_SinDescuento]]*(1-tVentas8[[#This Row],[Discount]]/100)</f>
        <v>20989.32</v>
      </c>
      <c r="K514" s="17">
        <v>43121.02884259259</v>
      </c>
      <c r="L514" s="7" t="s">
        <v>3750</v>
      </c>
      <c r="M514" s="35">
        <f t="shared" si="15"/>
        <v>0</v>
      </c>
      <c r="N514" s="12" t="str">
        <f t="shared" ref="N514:N577" si="16">IF($M514&gt;0.4,"ELIMINAR","")</f>
        <v/>
      </c>
    </row>
    <row r="515" spans="1:14" hidden="1">
      <c r="A515" s="13">
        <v>10513</v>
      </c>
      <c r="B515" s="13">
        <v>5</v>
      </c>
      <c r="C515" s="13">
        <v>20284</v>
      </c>
      <c r="D515" s="13">
        <v>331</v>
      </c>
      <c r="E515" s="12" t="str">
        <f>VLOOKUP(tVentas8[[#This Row],[ProductID]],tProductos[#All],3,FALSE)</f>
        <v>Cookies Cereal Nut</v>
      </c>
      <c r="F515" s="13">
        <v>6</v>
      </c>
      <c r="G515" s="32">
        <v>1</v>
      </c>
      <c r="H515" s="30">
        <f>VLOOKUP(tVentas8[[#This Row],[ProductID]],tProductos[#All],5,FALSE)</f>
        <v>673.5</v>
      </c>
      <c r="I515" s="31">
        <f>(tVentas8[[#This Row],[PrecioUnitario]])*(tVentas8[[#This Row],[Quantity]])</f>
        <v>4041</v>
      </c>
      <c r="J515" s="31">
        <f>tVentas8[[#This Row],[ TotalPrice_SinDescuento]]*(1-tVentas8[[#This Row],[Discount]]/100)</f>
        <v>4000.59</v>
      </c>
      <c r="K515" s="17">
        <v>43138.087071759262</v>
      </c>
      <c r="L515" s="7" t="s">
        <v>3751</v>
      </c>
      <c r="M515" s="35">
        <f t="shared" si="15"/>
        <v>0</v>
      </c>
      <c r="N515" s="12" t="str">
        <f t="shared" si="16"/>
        <v/>
      </c>
    </row>
    <row r="516" spans="1:14" hidden="1">
      <c r="A516" s="13">
        <v>10514</v>
      </c>
      <c r="B516" s="13">
        <v>16</v>
      </c>
      <c r="C516" s="13">
        <v>10111</v>
      </c>
      <c r="D516" s="13">
        <v>111</v>
      </c>
      <c r="E516" s="12" t="str">
        <f>VLOOKUP(tVentas8[[#This Row],[ProductID]],tProductos[#All],3,FALSE)</f>
        <v>Scallops 60/80 Iqf</v>
      </c>
      <c r="F516" s="13">
        <v>3</v>
      </c>
      <c r="G516" s="32">
        <v>1</v>
      </c>
      <c r="H516" s="30">
        <f>VLOOKUP(tVentas8[[#This Row],[ProductID]],tProductos[#All],5,FALSE)</f>
        <v>349.06</v>
      </c>
      <c r="I516" s="31">
        <f>(tVentas8[[#This Row],[PrecioUnitario]])*(tVentas8[[#This Row],[Quantity]])</f>
        <v>1047.18</v>
      </c>
      <c r="J516" s="31">
        <f>tVentas8[[#This Row],[ TotalPrice_SinDescuento]]*(1-tVentas8[[#This Row],[Discount]]/100)</f>
        <v>1036.7082</v>
      </c>
      <c r="K516" s="17">
        <v>43106.986331018517</v>
      </c>
      <c r="L516" s="7" t="s">
        <v>3752</v>
      </c>
      <c r="M516" s="35">
        <f t="shared" ref="M516:M579" si="17">COUNTBLANK(A516:L516) /COUNTA(A516:L516)</f>
        <v>0</v>
      </c>
      <c r="N516" s="12" t="str">
        <f t="shared" si="16"/>
        <v/>
      </c>
    </row>
    <row r="517" spans="1:14" hidden="1">
      <c r="A517" s="13">
        <v>10515</v>
      </c>
      <c r="B517" s="13">
        <v>19</v>
      </c>
      <c r="C517" s="13">
        <v>86322</v>
      </c>
      <c r="D517" s="13">
        <v>430</v>
      </c>
      <c r="E517" s="12" t="str">
        <f>VLOOKUP(tVentas8[[#This Row],[ProductID]],tProductos[#All],3,FALSE)</f>
        <v>Milk - 1%</v>
      </c>
      <c r="F517" s="13">
        <v>22</v>
      </c>
      <c r="G517" s="32">
        <v>1</v>
      </c>
      <c r="H517" s="30">
        <f>VLOOKUP(tVentas8[[#This Row],[ProductID]],tProductos[#All],5,FALSE)</f>
        <v>462.58</v>
      </c>
      <c r="I517" s="31">
        <f>(tVentas8[[#This Row],[PrecioUnitario]])*(tVentas8[[#This Row],[Quantity]])</f>
        <v>10176.76</v>
      </c>
      <c r="J517" s="31">
        <f>tVentas8[[#This Row],[ TotalPrice_SinDescuento]]*(1-tVentas8[[#This Row],[Discount]]/100)</f>
        <v>10074.992400000001</v>
      </c>
      <c r="K517" s="17">
        <v>43117.184733796297</v>
      </c>
      <c r="L517" s="7" t="s">
        <v>3753</v>
      </c>
      <c r="M517" s="35">
        <f t="shared" si="17"/>
        <v>0</v>
      </c>
      <c r="N517" s="12" t="str">
        <f t="shared" si="16"/>
        <v/>
      </c>
    </row>
    <row r="518" spans="1:14" hidden="1">
      <c r="A518" s="13">
        <v>10516</v>
      </c>
      <c r="B518" s="13">
        <v>15</v>
      </c>
      <c r="C518" s="13">
        <v>12708</v>
      </c>
      <c r="D518" s="13">
        <v>399</v>
      </c>
      <c r="E518" s="12" t="str">
        <f>VLOOKUP(tVentas8[[#This Row],[ProductID]],tProductos[#All],3,FALSE)</f>
        <v>Berry Brulee</v>
      </c>
      <c r="F518" s="13">
        <v>4</v>
      </c>
      <c r="G518" s="32">
        <v>0</v>
      </c>
      <c r="H518" s="30">
        <f>VLOOKUP(tVentas8[[#This Row],[ProductID]],tProductos[#All],5,FALSE)</f>
        <v>509.11</v>
      </c>
      <c r="I518" s="31">
        <f>(tVentas8[[#This Row],[PrecioUnitario]])*(tVentas8[[#This Row],[Quantity]])</f>
        <v>2036.44</v>
      </c>
      <c r="J518" s="31">
        <f>tVentas8[[#This Row],[ TotalPrice_SinDescuento]]*(1-tVentas8[[#This Row],[Discount]]/100)</f>
        <v>2036.44</v>
      </c>
      <c r="K518" s="17">
        <v>43143.498703703706</v>
      </c>
      <c r="L518" s="7" t="s">
        <v>3754</v>
      </c>
      <c r="M518" s="35">
        <f t="shared" si="17"/>
        <v>0</v>
      </c>
      <c r="N518" s="12" t="str">
        <f t="shared" si="16"/>
        <v/>
      </c>
    </row>
    <row r="519" spans="1:14" hidden="1">
      <c r="A519" s="13">
        <v>10517</v>
      </c>
      <c r="B519" s="13">
        <v>20</v>
      </c>
      <c r="C519" s="13">
        <v>13866</v>
      </c>
      <c r="D519" s="13">
        <v>48</v>
      </c>
      <c r="E519" s="12" t="str">
        <f>VLOOKUP(tVentas8[[#This Row],[ProductID]],tProductos[#All],3,FALSE)</f>
        <v>Pecan Raisin - Tarts</v>
      </c>
      <c r="F519" s="13">
        <v>4</v>
      </c>
      <c r="G519" s="32">
        <v>0</v>
      </c>
      <c r="H519" s="30">
        <f>VLOOKUP(tVentas8[[#This Row],[ProductID]],tProductos[#All],5,FALSE)</f>
        <v>603.62</v>
      </c>
      <c r="I519" s="31">
        <f>(tVentas8[[#This Row],[PrecioUnitario]])*(tVentas8[[#This Row],[Quantity]])</f>
        <v>2414.48</v>
      </c>
      <c r="J519" s="31">
        <f>tVentas8[[#This Row],[ TotalPrice_SinDescuento]]*(1-tVentas8[[#This Row],[Discount]]/100)</f>
        <v>2414.48</v>
      </c>
      <c r="K519" s="17">
        <v>43106.807743055557</v>
      </c>
      <c r="L519" s="7" t="s">
        <v>3755</v>
      </c>
      <c r="M519" s="35">
        <f t="shared" si="17"/>
        <v>0</v>
      </c>
      <c r="N519" s="12" t="str">
        <f t="shared" si="16"/>
        <v/>
      </c>
    </row>
    <row r="520" spans="1:14" hidden="1">
      <c r="A520" s="13">
        <v>10518</v>
      </c>
      <c r="B520" s="13">
        <v>18</v>
      </c>
      <c r="C520" s="13">
        <v>28287</v>
      </c>
      <c r="D520" s="13">
        <v>256</v>
      </c>
      <c r="E520" s="12" t="str">
        <f>VLOOKUP(tVentas8[[#This Row],[ProductID]],tProductos[#All],3,FALSE)</f>
        <v>Soup Knorr Chili With Beans</v>
      </c>
      <c r="F520" s="13">
        <v>8</v>
      </c>
      <c r="G520" s="32">
        <v>0</v>
      </c>
      <c r="H520" s="30">
        <f>VLOOKUP(tVentas8[[#This Row],[ProductID]],tProductos[#All],5,FALSE)</f>
        <v>957.02</v>
      </c>
      <c r="I520" s="31">
        <f>(tVentas8[[#This Row],[PrecioUnitario]])*(tVentas8[[#This Row],[Quantity]])</f>
        <v>7656.16</v>
      </c>
      <c r="J520" s="31">
        <f>tVentas8[[#This Row],[ TotalPrice_SinDescuento]]*(1-tVentas8[[#This Row],[Discount]]/100)</f>
        <v>7656.16</v>
      </c>
      <c r="K520" s="17">
        <v>43218.613043981481</v>
      </c>
      <c r="L520" s="7" t="s">
        <v>3756</v>
      </c>
      <c r="M520" s="35">
        <f t="shared" si="17"/>
        <v>0</v>
      </c>
      <c r="N520" s="12" t="str">
        <f t="shared" si="16"/>
        <v/>
      </c>
    </row>
    <row r="521" spans="1:14" hidden="1">
      <c r="A521" s="13">
        <v>10519</v>
      </c>
      <c r="B521" s="13">
        <v>15</v>
      </c>
      <c r="C521" s="13">
        <v>31155</v>
      </c>
      <c r="D521" s="13">
        <v>379</v>
      </c>
      <c r="E521" s="12" t="str">
        <f>VLOOKUP(tVentas8[[#This Row],[ProductID]],tProductos[#All],3,FALSE)</f>
        <v>Smoked Paprika</v>
      </c>
      <c r="F521" s="13">
        <v>8</v>
      </c>
      <c r="G521" s="32">
        <v>0</v>
      </c>
      <c r="H521" s="30">
        <f>VLOOKUP(tVentas8[[#This Row],[ProductID]],tProductos[#All],5,FALSE)</f>
        <v>893.04</v>
      </c>
      <c r="I521" s="31">
        <f>(tVentas8[[#This Row],[PrecioUnitario]])*(tVentas8[[#This Row],[Quantity]])</f>
        <v>7144.32</v>
      </c>
      <c r="J521" s="31">
        <f>tVentas8[[#This Row],[ TotalPrice_SinDescuento]]*(1-tVentas8[[#This Row],[Discount]]/100)</f>
        <v>7144.32</v>
      </c>
      <c r="K521" s="17">
        <v>43104.41578703704</v>
      </c>
      <c r="L521" s="7" t="s">
        <v>3757</v>
      </c>
      <c r="M521" s="35">
        <f t="shared" si="17"/>
        <v>0</v>
      </c>
      <c r="N521" s="12" t="str">
        <f t="shared" si="16"/>
        <v/>
      </c>
    </row>
    <row r="522" spans="1:14" hidden="1">
      <c r="A522" s="13">
        <v>10520</v>
      </c>
      <c r="B522" s="13">
        <v>18</v>
      </c>
      <c r="C522" s="13">
        <v>76081</v>
      </c>
      <c r="D522" s="13">
        <v>367</v>
      </c>
      <c r="E522" s="12" t="str">
        <f>VLOOKUP(tVentas8[[#This Row],[ProductID]],tProductos[#All],3,FALSE)</f>
        <v>Bread - Italian Corn Meal Poly</v>
      </c>
      <c r="F522" s="13">
        <v>20</v>
      </c>
      <c r="G522" s="32">
        <v>0</v>
      </c>
      <c r="H522" s="30">
        <f>VLOOKUP(tVentas8[[#This Row],[ProductID]],tProductos[#All],5,FALSE)</f>
        <v>638.28</v>
      </c>
      <c r="I522" s="31">
        <f>(tVentas8[[#This Row],[PrecioUnitario]])*(tVentas8[[#This Row],[Quantity]])</f>
        <v>12765.599999999999</v>
      </c>
      <c r="J522" s="31">
        <f>tVentas8[[#This Row],[ TotalPrice_SinDescuento]]*(1-tVentas8[[#This Row],[Discount]]/100)</f>
        <v>12765.599999999999</v>
      </c>
      <c r="K522" s="17">
        <v>43110.296203703707</v>
      </c>
      <c r="L522" s="7" t="s">
        <v>3758</v>
      </c>
      <c r="M522" s="35">
        <f t="shared" si="17"/>
        <v>0</v>
      </c>
      <c r="N522" s="12" t="str">
        <f t="shared" si="16"/>
        <v/>
      </c>
    </row>
    <row r="523" spans="1:14">
      <c r="A523" s="13">
        <v>10521</v>
      </c>
      <c r="B523" s="13">
        <v>14</v>
      </c>
      <c r="C523" s="13">
        <v>2478</v>
      </c>
      <c r="D523" s="13">
        <v>90</v>
      </c>
      <c r="E523" s="12" t="str">
        <f>VLOOKUP(tVentas8[[#This Row],[ProductID]],tProductos[#All],3,FALSE)</f>
        <v>Flavouring - Orange</v>
      </c>
      <c r="F523" s="13">
        <v>1</v>
      </c>
      <c r="G523" s="32">
        <v>2</v>
      </c>
      <c r="H523" s="30">
        <f>VLOOKUP(tVentas8[[#This Row],[ProductID]],tProductos[#All],5,FALSE)</f>
        <v>6.93</v>
      </c>
      <c r="I523" s="31">
        <f>(tVentas8[[#This Row],[PrecioUnitario]])*(tVentas8[[#This Row],[Quantity]])</f>
        <v>6.93</v>
      </c>
      <c r="J523" s="31">
        <f>tVentas8[[#This Row],[ TotalPrice_SinDescuento]]*(1-tVentas8[[#This Row],[Discount]]/100)</f>
        <v>6.7913999999999994</v>
      </c>
      <c r="K523" s="17">
        <v>43160.869062500002</v>
      </c>
      <c r="L523" s="7" t="s">
        <v>3759</v>
      </c>
      <c r="M523" s="35">
        <f t="shared" si="17"/>
        <v>0</v>
      </c>
      <c r="N523" s="12" t="str">
        <f t="shared" si="16"/>
        <v/>
      </c>
    </row>
    <row r="524" spans="1:14" hidden="1">
      <c r="A524" s="13">
        <v>10522</v>
      </c>
      <c r="B524" s="13">
        <v>1</v>
      </c>
      <c r="C524" s="13">
        <v>41144</v>
      </c>
      <c r="D524" s="13">
        <v>445</v>
      </c>
      <c r="E524" s="12" t="str">
        <f>VLOOKUP(tVentas8[[#This Row],[ProductID]],tProductos[#All],3,FALSE)</f>
        <v>Pastry - Choclate Baked</v>
      </c>
      <c r="F524" s="13">
        <v>11</v>
      </c>
      <c r="G524" s="32">
        <v>0</v>
      </c>
      <c r="H524" s="30">
        <f>VLOOKUP(tVentas8[[#This Row],[ProductID]],tProductos[#All],5,FALSE)</f>
        <v>592.46</v>
      </c>
      <c r="I524" s="31">
        <f>(tVentas8[[#This Row],[PrecioUnitario]])*(tVentas8[[#This Row],[Quantity]])</f>
        <v>6517.06</v>
      </c>
      <c r="J524" s="31">
        <f>tVentas8[[#This Row],[ TotalPrice_SinDescuento]]*(1-tVentas8[[#This Row],[Discount]]/100)</f>
        <v>6517.06</v>
      </c>
      <c r="K524" s="17">
        <v>43130.966400462959</v>
      </c>
      <c r="L524" s="7" t="s">
        <v>3760</v>
      </c>
      <c r="M524" s="35">
        <f t="shared" si="17"/>
        <v>0</v>
      </c>
      <c r="N524" s="12" t="str">
        <f t="shared" si="16"/>
        <v/>
      </c>
    </row>
    <row r="525" spans="1:14" hidden="1">
      <c r="A525" s="13">
        <v>10523</v>
      </c>
      <c r="B525" s="13">
        <v>1</v>
      </c>
      <c r="C525" s="13">
        <v>91166</v>
      </c>
      <c r="D525" s="13">
        <v>129</v>
      </c>
      <c r="E525" s="12" t="str">
        <f>VLOOKUP(tVentas8[[#This Row],[ProductID]],tProductos[#All],3,FALSE)</f>
        <v>Chicken - Soup Base</v>
      </c>
      <c r="F525" s="13">
        <v>24</v>
      </c>
      <c r="G525" s="32">
        <v>0</v>
      </c>
      <c r="H525" s="30">
        <f>VLOOKUP(tVentas8[[#This Row],[ProductID]],tProductos[#All],5,FALSE)</f>
        <v>672.32</v>
      </c>
      <c r="I525" s="31">
        <f>(tVentas8[[#This Row],[PrecioUnitario]])*(tVentas8[[#This Row],[Quantity]])</f>
        <v>16135.68</v>
      </c>
      <c r="J525" s="31">
        <f>tVentas8[[#This Row],[ TotalPrice_SinDescuento]]*(1-tVentas8[[#This Row],[Discount]]/100)</f>
        <v>16135.68</v>
      </c>
      <c r="K525" s="17">
        <v>43199.599178240744</v>
      </c>
      <c r="L525" s="7" t="s">
        <v>3761</v>
      </c>
      <c r="M525" s="35">
        <f t="shared" si="17"/>
        <v>0</v>
      </c>
      <c r="N525" s="12" t="str">
        <f t="shared" si="16"/>
        <v/>
      </c>
    </row>
    <row r="526" spans="1:14">
      <c r="A526" s="13">
        <v>10524</v>
      </c>
      <c r="B526" s="13">
        <v>9</v>
      </c>
      <c r="C526" s="13">
        <v>30600</v>
      </c>
      <c r="D526" s="13">
        <v>320</v>
      </c>
      <c r="E526" s="12" t="str">
        <f>VLOOKUP(tVentas8[[#This Row],[ProductID]],tProductos[#All],3,FALSE)</f>
        <v>Yogurt - French Vanilla</v>
      </c>
      <c r="F526" s="13">
        <v>8</v>
      </c>
      <c r="G526" s="32">
        <v>2</v>
      </c>
      <c r="H526" s="30">
        <f>VLOOKUP(tVentas8[[#This Row],[ProductID]],tProductos[#All],5,FALSE)</f>
        <v>734.39</v>
      </c>
      <c r="I526" s="31">
        <f>(tVentas8[[#This Row],[PrecioUnitario]])*(tVentas8[[#This Row],[Quantity]])</f>
        <v>5875.12</v>
      </c>
      <c r="J526" s="31">
        <f>tVentas8[[#This Row],[ TotalPrice_SinDescuento]]*(1-tVentas8[[#This Row],[Discount]]/100)</f>
        <v>5757.6175999999996</v>
      </c>
      <c r="K526" s="17">
        <v>43143.883935185186</v>
      </c>
      <c r="L526" s="7" t="s">
        <v>3762</v>
      </c>
      <c r="M526" s="35">
        <f t="shared" si="17"/>
        <v>0</v>
      </c>
      <c r="N526" s="12" t="str">
        <f t="shared" si="16"/>
        <v/>
      </c>
    </row>
    <row r="527" spans="1:14" hidden="1">
      <c r="A527" s="13">
        <v>10525</v>
      </c>
      <c r="B527" s="13">
        <v>4</v>
      </c>
      <c r="C527" s="13">
        <v>55207</v>
      </c>
      <c r="D527" s="13">
        <v>306</v>
      </c>
      <c r="E527" s="12" t="str">
        <f>VLOOKUP(tVentas8[[#This Row],[ProductID]],tProductos[#All],3,FALSE)</f>
        <v>Pepper - White, Ground</v>
      </c>
      <c r="F527" s="13">
        <v>14</v>
      </c>
      <c r="G527" s="32">
        <v>0</v>
      </c>
      <c r="H527" s="30">
        <f>VLOOKUP(tVentas8[[#This Row],[ProductID]],tProductos[#All],5,FALSE)</f>
        <v>435.95</v>
      </c>
      <c r="I527" s="31">
        <f>(tVentas8[[#This Row],[PrecioUnitario]])*(tVentas8[[#This Row],[Quantity]])</f>
        <v>6103.3</v>
      </c>
      <c r="J527" s="31">
        <f>tVentas8[[#This Row],[ TotalPrice_SinDescuento]]*(1-tVentas8[[#This Row],[Discount]]/100)</f>
        <v>6103.3</v>
      </c>
      <c r="K527" s="17">
        <v>43110.141087962962</v>
      </c>
      <c r="L527" s="7" t="s">
        <v>3763</v>
      </c>
      <c r="M527" s="35">
        <f t="shared" si="17"/>
        <v>0</v>
      </c>
      <c r="N527" s="12" t="str">
        <f t="shared" si="16"/>
        <v/>
      </c>
    </row>
    <row r="528" spans="1:14">
      <c r="A528" s="13">
        <v>10526</v>
      </c>
      <c r="B528" s="13">
        <v>21</v>
      </c>
      <c r="C528" s="13">
        <v>82786</v>
      </c>
      <c r="D528" s="13">
        <v>340</v>
      </c>
      <c r="E528" s="12" t="str">
        <f>VLOOKUP(tVentas8[[#This Row],[ProductID]],tProductos[#All],3,FALSE)</f>
        <v>Veal - Sweetbread</v>
      </c>
      <c r="F528" s="13">
        <v>21</v>
      </c>
      <c r="G528" s="32">
        <v>2</v>
      </c>
      <c r="H528" s="30">
        <f>VLOOKUP(tVentas8[[#This Row],[ProductID]],tProductos[#All],5,FALSE)</f>
        <v>282.33999999999997</v>
      </c>
      <c r="I528" s="31">
        <f>(tVentas8[[#This Row],[PrecioUnitario]])*(tVentas8[[#This Row],[Quantity]])</f>
        <v>5929.1399999999994</v>
      </c>
      <c r="J528" s="31">
        <f>tVentas8[[#This Row],[ TotalPrice_SinDescuento]]*(1-tVentas8[[#This Row],[Discount]]/100)</f>
        <v>5810.5571999999993</v>
      </c>
      <c r="K528" s="17">
        <v>43139.531678240739</v>
      </c>
      <c r="L528" s="7" t="s">
        <v>3764</v>
      </c>
      <c r="M528" s="35">
        <f t="shared" si="17"/>
        <v>0</v>
      </c>
      <c r="N528" s="12" t="str">
        <f t="shared" si="16"/>
        <v/>
      </c>
    </row>
    <row r="529" spans="1:14" hidden="1">
      <c r="A529" s="13">
        <v>10527</v>
      </c>
      <c r="B529" s="13">
        <v>6</v>
      </c>
      <c r="C529" s="13">
        <v>4670</v>
      </c>
      <c r="D529" s="13">
        <v>334</v>
      </c>
      <c r="E529" s="12" t="str">
        <f>VLOOKUP(tVentas8[[#This Row],[ProductID]],tProductos[#All],3,FALSE)</f>
        <v>Ecolab - Lime - A - Way 4/4 L</v>
      </c>
      <c r="F529" s="13">
        <v>2</v>
      </c>
      <c r="G529" s="32">
        <v>0</v>
      </c>
      <c r="H529" s="30">
        <f>VLOOKUP(tVentas8[[#This Row],[ProductID]],tProductos[#All],5,FALSE)</f>
        <v>216.13</v>
      </c>
      <c r="I529" s="31">
        <f>(tVentas8[[#This Row],[PrecioUnitario]])*(tVentas8[[#This Row],[Quantity]])</f>
        <v>432.26</v>
      </c>
      <c r="J529" s="31">
        <f>tVentas8[[#This Row],[ TotalPrice_SinDescuento]]*(1-tVentas8[[#This Row],[Discount]]/100)</f>
        <v>432.26</v>
      </c>
      <c r="K529" s="17">
        <v>43178.026620370372</v>
      </c>
      <c r="L529" s="7" t="s">
        <v>3765</v>
      </c>
      <c r="M529" s="35">
        <f t="shared" si="17"/>
        <v>0</v>
      </c>
      <c r="N529" s="12" t="str">
        <f t="shared" si="16"/>
        <v/>
      </c>
    </row>
    <row r="530" spans="1:14" hidden="1">
      <c r="A530" s="13">
        <v>10528</v>
      </c>
      <c r="B530" s="13">
        <v>4</v>
      </c>
      <c r="C530" s="13">
        <v>78081</v>
      </c>
      <c r="D530" s="13">
        <v>325</v>
      </c>
      <c r="E530" s="12" t="str">
        <f>VLOOKUP(tVentas8[[#This Row],[ProductID]],tProductos[#All],3,FALSE)</f>
        <v>Halibut - Fletches</v>
      </c>
      <c r="F530" s="13">
        <v>20</v>
      </c>
      <c r="G530" s="32">
        <v>0</v>
      </c>
      <c r="H530" s="30">
        <f>VLOOKUP(tVentas8[[#This Row],[ProductID]],tProductos[#All],5,FALSE)</f>
        <v>31.65</v>
      </c>
      <c r="I530" s="31">
        <f>(tVentas8[[#This Row],[PrecioUnitario]])*(tVentas8[[#This Row],[Quantity]])</f>
        <v>633</v>
      </c>
      <c r="J530" s="31">
        <f>tVentas8[[#This Row],[ TotalPrice_SinDescuento]]*(1-tVentas8[[#This Row],[Discount]]/100)</f>
        <v>633</v>
      </c>
      <c r="K530" s="17">
        <v>43170.28497685185</v>
      </c>
      <c r="L530" s="7" t="s">
        <v>3766</v>
      </c>
      <c r="M530" s="35">
        <f t="shared" si="17"/>
        <v>0</v>
      </c>
      <c r="N530" s="12" t="str">
        <f t="shared" si="16"/>
        <v/>
      </c>
    </row>
    <row r="531" spans="1:14">
      <c r="A531" s="13">
        <v>10529</v>
      </c>
      <c r="B531" s="13">
        <v>21</v>
      </c>
      <c r="C531" s="13">
        <v>48646</v>
      </c>
      <c r="D531" s="13">
        <v>173</v>
      </c>
      <c r="E531" s="12" t="str">
        <f>VLOOKUP(tVentas8[[#This Row],[ProductID]],tProductos[#All],3,FALSE)</f>
        <v>Rosemary - Dry</v>
      </c>
      <c r="F531" s="13">
        <v>13</v>
      </c>
      <c r="G531" s="32">
        <v>2</v>
      </c>
      <c r="H531" s="30">
        <f>VLOOKUP(tVentas8[[#This Row],[ProductID]],tProductos[#All],5,FALSE)</f>
        <v>44.54</v>
      </c>
      <c r="I531" s="31">
        <f>(tVentas8[[#This Row],[PrecioUnitario]])*(tVentas8[[#This Row],[Quantity]])</f>
        <v>579.02</v>
      </c>
      <c r="J531" s="31">
        <f>tVentas8[[#This Row],[ TotalPrice_SinDescuento]]*(1-tVentas8[[#This Row],[Discount]]/100)</f>
        <v>567.43959999999993</v>
      </c>
      <c r="K531" s="17">
        <v>43183.336041666669</v>
      </c>
      <c r="L531" s="7" t="s">
        <v>3767</v>
      </c>
      <c r="M531" s="35">
        <f t="shared" si="17"/>
        <v>0</v>
      </c>
      <c r="N531" s="12" t="str">
        <f t="shared" si="16"/>
        <v/>
      </c>
    </row>
    <row r="532" spans="1:14" hidden="1">
      <c r="A532" s="13">
        <v>10530</v>
      </c>
      <c r="B532" s="13">
        <v>5</v>
      </c>
      <c r="C532" s="13">
        <v>94872</v>
      </c>
      <c r="D532" s="13">
        <v>44</v>
      </c>
      <c r="E532" s="12" t="str">
        <f>VLOOKUP(tVentas8[[#This Row],[ProductID]],tProductos[#All],3,FALSE)</f>
        <v>Wine - White, Colubia Cresh</v>
      </c>
      <c r="F532" s="13">
        <v>25</v>
      </c>
      <c r="G532" s="32">
        <v>0</v>
      </c>
      <c r="H532" s="30">
        <f>VLOOKUP(tVentas8[[#This Row],[ProductID]],tProductos[#All],5,FALSE)</f>
        <v>485.98</v>
      </c>
      <c r="I532" s="31">
        <f>(tVentas8[[#This Row],[PrecioUnitario]])*(tVentas8[[#This Row],[Quantity]])</f>
        <v>12149.5</v>
      </c>
      <c r="J532" s="31">
        <f>tVentas8[[#This Row],[ TotalPrice_SinDescuento]]*(1-tVentas8[[#This Row],[Discount]]/100)</f>
        <v>12149.5</v>
      </c>
      <c r="K532" s="17">
        <v>43213.880844907406</v>
      </c>
      <c r="L532" s="7" t="s">
        <v>3768</v>
      </c>
      <c r="M532" s="35">
        <f t="shared" si="17"/>
        <v>0</v>
      </c>
      <c r="N532" s="12" t="str">
        <f t="shared" si="16"/>
        <v/>
      </c>
    </row>
    <row r="533" spans="1:14" hidden="1">
      <c r="A533" s="13">
        <v>10531</v>
      </c>
      <c r="B533" s="13">
        <v>4</v>
      </c>
      <c r="C533" s="13">
        <v>40296</v>
      </c>
      <c r="D533" s="13">
        <v>132</v>
      </c>
      <c r="E533" s="12" t="str">
        <f>VLOOKUP(tVentas8[[#This Row],[ProductID]],tProductos[#All],3,FALSE)</f>
        <v>Beer - Blue</v>
      </c>
      <c r="F533" s="13">
        <v>11</v>
      </c>
      <c r="G533" s="32">
        <v>0</v>
      </c>
      <c r="H533" s="30">
        <f>VLOOKUP(tVentas8[[#This Row],[ProductID]],tProductos[#All],5,FALSE)</f>
        <v>116.21</v>
      </c>
      <c r="I533" s="31">
        <f>(tVentas8[[#This Row],[PrecioUnitario]])*(tVentas8[[#This Row],[Quantity]])</f>
        <v>1278.31</v>
      </c>
      <c r="J533" s="31">
        <f>tVentas8[[#This Row],[ TotalPrice_SinDescuento]]*(1-tVentas8[[#This Row],[Discount]]/100)</f>
        <v>1278.31</v>
      </c>
      <c r="K533" s="17">
        <v>43137.226006944446</v>
      </c>
      <c r="L533" s="7" t="s">
        <v>3769</v>
      </c>
      <c r="M533" s="35">
        <f t="shared" si="17"/>
        <v>0</v>
      </c>
      <c r="N533" s="12" t="str">
        <f t="shared" si="16"/>
        <v/>
      </c>
    </row>
    <row r="534" spans="1:14" hidden="1">
      <c r="A534" s="13">
        <v>10532</v>
      </c>
      <c r="B534" s="13">
        <v>6</v>
      </c>
      <c r="C534" s="13">
        <v>91443</v>
      </c>
      <c r="D534" s="13">
        <v>216</v>
      </c>
      <c r="E534" s="12" t="str">
        <f>VLOOKUP(tVentas8[[#This Row],[ProductID]],tProductos[#All],3,FALSE)</f>
        <v>Scallops - 10/20</v>
      </c>
      <c r="F534" s="13">
        <v>24</v>
      </c>
      <c r="G534" s="32">
        <v>0</v>
      </c>
      <c r="H534" s="30">
        <f>VLOOKUP(tVentas8[[#This Row],[ProductID]],tProductos[#All],5,FALSE)</f>
        <v>390.25</v>
      </c>
      <c r="I534" s="31">
        <f>(tVentas8[[#This Row],[PrecioUnitario]])*(tVentas8[[#This Row],[Quantity]])</f>
        <v>9366</v>
      </c>
      <c r="J534" s="31">
        <f>tVentas8[[#This Row],[ TotalPrice_SinDescuento]]*(1-tVentas8[[#This Row],[Discount]]/100)</f>
        <v>9366</v>
      </c>
      <c r="K534" s="17">
        <v>43186.508518518516</v>
      </c>
      <c r="L534" s="7" t="s">
        <v>3770</v>
      </c>
      <c r="M534" s="35">
        <f t="shared" si="17"/>
        <v>0</v>
      </c>
      <c r="N534" s="12" t="str">
        <f t="shared" si="16"/>
        <v/>
      </c>
    </row>
    <row r="535" spans="1:14" hidden="1">
      <c r="A535" s="13">
        <v>10533</v>
      </c>
      <c r="B535" s="13">
        <v>1</v>
      </c>
      <c r="C535" s="13">
        <v>23904</v>
      </c>
      <c r="D535" s="13">
        <v>22</v>
      </c>
      <c r="E535" s="12" t="str">
        <f>VLOOKUP(tVentas8[[#This Row],[ProductID]],tProductos[#All],3,FALSE)</f>
        <v>Rice - Jasmine Sented</v>
      </c>
      <c r="F535" s="13">
        <v>7</v>
      </c>
      <c r="G535" s="32">
        <v>0</v>
      </c>
      <c r="H535" s="30">
        <f>VLOOKUP(tVentas8[[#This Row],[ProductID]],tProductos[#All],5,FALSE)</f>
        <v>278.95</v>
      </c>
      <c r="I535" s="31">
        <f>(tVentas8[[#This Row],[PrecioUnitario]])*(tVentas8[[#This Row],[Quantity]])</f>
        <v>1952.6499999999999</v>
      </c>
      <c r="J535" s="31">
        <f>tVentas8[[#This Row],[ TotalPrice_SinDescuento]]*(1-tVentas8[[#This Row],[Discount]]/100)</f>
        <v>1952.6499999999999</v>
      </c>
      <c r="K535" s="17">
        <v>43170.438125000001</v>
      </c>
      <c r="L535" s="7" t="s">
        <v>3771</v>
      </c>
      <c r="M535" s="35">
        <f t="shared" si="17"/>
        <v>0</v>
      </c>
      <c r="N535" s="12" t="str">
        <f t="shared" si="16"/>
        <v/>
      </c>
    </row>
    <row r="536" spans="1:14" hidden="1">
      <c r="A536" s="13">
        <v>10534</v>
      </c>
      <c r="B536" s="13">
        <v>12</v>
      </c>
      <c r="C536" s="13">
        <v>76652</v>
      </c>
      <c r="D536" s="13">
        <v>81</v>
      </c>
      <c r="E536" s="12" t="str">
        <f>VLOOKUP(tVentas8[[#This Row],[ProductID]],tProductos[#All],3,FALSE)</f>
        <v>Cookies - Assorted</v>
      </c>
      <c r="F536" s="13">
        <v>20</v>
      </c>
      <c r="G536" s="32">
        <v>0</v>
      </c>
      <c r="H536" s="30">
        <f>VLOOKUP(tVentas8[[#This Row],[ProductID]],tProductos[#All],5,FALSE)</f>
        <v>866.48</v>
      </c>
      <c r="I536" s="31">
        <f>(tVentas8[[#This Row],[PrecioUnitario]])*(tVentas8[[#This Row],[Quantity]])</f>
        <v>17329.599999999999</v>
      </c>
      <c r="J536" s="31">
        <f>tVentas8[[#This Row],[ TotalPrice_SinDescuento]]*(1-tVentas8[[#This Row],[Discount]]/100)</f>
        <v>17329.599999999999</v>
      </c>
      <c r="K536" s="17">
        <v>43165.645636574074</v>
      </c>
      <c r="L536" s="7" t="s">
        <v>3772</v>
      </c>
      <c r="M536" s="35">
        <f t="shared" si="17"/>
        <v>0</v>
      </c>
      <c r="N536" s="12" t="str">
        <f t="shared" si="16"/>
        <v/>
      </c>
    </row>
    <row r="537" spans="1:14" hidden="1">
      <c r="A537" s="13">
        <v>10535</v>
      </c>
      <c r="B537" s="13">
        <v>15</v>
      </c>
      <c r="C537" s="13">
        <v>87929</v>
      </c>
      <c r="D537" s="13">
        <v>361</v>
      </c>
      <c r="E537" s="12" t="str">
        <f>VLOOKUP(tVentas8[[#This Row],[ProductID]],tProductos[#All],3,FALSE)</f>
        <v>Coffee Decaf Colombian</v>
      </c>
      <c r="F537" s="13">
        <v>23</v>
      </c>
      <c r="G537" s="32">
        <v>1</v>
      </c>
      <c r="H537" s="30">
        <f>VLOOKUP(tVentas8[[#This Row],[ProductID]],tProductos[#All],5,FALSE)</f>
        <v>364.51</v>
      </c>
      <c r="I537" s="31">
        <f>(tVentas8[[#This Row],[PrecioUnitario]])*(tVentas8[[#This Row],[Quantity]])</f>
        <v>8383.73</v>
      </c>
      <c r="J537" s="31">
        <f>tVentas8[[#This Row],[ TotalPrice_SinDescuento]]*(1-tVentas8[[#This Row],[Discount]]/100)</f>
        <v>8299.8927000000003</v>
      </c>
      <c r="K537" s="17">
        <v>43121.495474537034</v>
      </c>
      <c r="L537" s="7" t="s">
        <v>3773</v>
      </c>
      <c r="M537" s="35">
        <f t="shared" si="17"/>
        <v>0</v>
      </c>
      <c r="N537" s="12" t="str">
        <f t="shared" si="16"/>
        <v/>
      </c>
    </row>
    <row r="538" spans="1:14" hidden="1">
      <c r="A538" s="13">
        <v>10536</v>
      </c>
      <c r="B538" s="13">
        <v>1</v>
      </c>
      <c r="C538" s="13">
        <v>35789</v>
      </c>
      <c r="D538" s="13">
        <v>409</v>
      </c>
      <c r="E538" s="12" t="str">
        <f>VLOOKUP(tVentas8[[#This Row],[ProductID]],tProductos[#All],3,FALSE)</f>
        <v>Skirt - 29 Foot</v>
      </c>
      <c r="F538" s="13">
        <v>10</v>
      </c>
      <c r="G538" s="32">
        <v>0</v>
      </c>
      <c r="H538" s="30">
        <f>VLOOKUP(tVentas8[[#This Row],[ProductID]],tProductos[#All],5,FALSE)</f>
        <v>23.52</v>
      </c>
      <c r="I538" s="31">
        <f>(tVentas8[[#This Row],[PrecioUnitario]])*(tVentas8[[#This Row],[Quantity]])</f>
        <v>235.2</v>
      </c>
      <c r="J538" s="31">
        <f>tVentas8[[#This Row],[ TotalPrice_SinDescuento]]*(1-tVentas8[[#This Row],[Discount]]/100)</f>
        <v>235.2</v>
      </c>
      <c r="K538" s="17">
        <v>43192.018912037034</v>
      </c>
      <c r="L538" s="7" t="s">
        <v>3774</v>
      </c>
      <c r="M538" s="35">
        <f t="shared" si="17"/>
        <v>0</v>
      </c>
      <c r="N538" s="12" t="str">
        <f t="shared" si="16"/>
        <v/>
      </c>
    </row>
    <row r="539" spans="1:14" hidden="1">
      <c r="A539" s="13">
        <v>10537</v>
      </c>
      <c r="B539" s="13">
        <v>20</v>
      </c>
      <c r="C539" s="13">
        <v>92831</v>
      </c>
      <c r="D539" s="13">
        <v>274</v>
      </c>
      <c r="E539" s="12" t="str">
        <f>VLOOKUP(tVentas8[[#This Row],[ProductID]],tProductos[#All],3,FALSE)</f>
        <v>Papayas</v>
      </c>
      <c r="F539" s="13">
        <v>24</v>
      </c>
      <c r="G539" s="32">
        <v>0</v>
      </c>
      <c r="H539" s="30">
        <f>VLOOKUP(tVentas8[[#This Row],[ProductID]],tProductos[#All],5,FALSE)</f>
        <v>881.19</v>
      </c>
      <c r="I539" s="31">
        <f>(tVentas8[[#This Row],[PrecioUnitario]])*(tVentas8[[#This Row],[Quantity]])</f>
        <v>21148.560000000001</v>
      </c>
      <c r="J539" s="31">
        <f>tVentas8[[#This Row],[ TotalPrice_SinDescuento]]*(1-tVentas8[[#This Row],[Discount]]/100)</f>
        <v>21148.560000000001</v>
      </c>
      <c r="K539" s="17">
        <v>43223.520694444444</v>
      </c>
      <c r="L539" s="7" t="s">
        <v>3775</v>
      </c>
      <c r="M539" s="35">
        <f t="shared" si="17"/>
        <v>0</v>
      </c>
      <c r="N539" s="12" t="str">
        <f t="shared" si="16"/>
        <v/>
      </c>
    </row>
    <row r="540" spans="1:14" hidden="1">
      <c r="A540" s="13">
        <v>10538</v>
      </c>
      <c r="B540" s="13">
        <v>13</v>
      </c>
      <c r="C540" s="13">
        <v>51981</v>
      </c>
      <c r="D540" s="13">
        <v>213</v>
      </c>
      <c r="E540" s="12" t="str">
        <f>VLOOKUP(tVentas8[[#This Row],[ProductID]],tProductos[#All],3,FALSE)</f>
        <v>Pate - Cognac</v>
      </c>
      <c r="F540" s="13">
        <v>14</v>
      </c>
      <c r="G540" s="32">
        <v>0</v>
      </c>
      <c r="H540" s="30">
        <f>VLOOKUP(tVentas8[[#This Row],[ProductID]],tProductos[#All],5,FALSE)</f>
        <v>705.89</v>
      </c>
      <c r="I540" s="31">
        <f>(tVentas8[[#This Row],[PrecioUnitario]])*(tVentas8[[#This Row],[Quantity]])</f>
        <v>9882.4599999999991</v>
      </c>
      <c r="J540" s="31">
        <f>tVentas8[[#This Row],[ TotalPrice_SinDescuento]]*(1-tVentas8[[#This Row],[Discount]]/100)</f>
        <v>9882.4599999999991</v>
      </c>
      <c r="K540" s="17">
        <v>43156.441736111112</v>
      </c>
      <c r="L540" s="7" t="s">
        <v>3776</v>
      </c>
      <c r="M540" s="35">
        <f t="shared" si="17"/>
        <v>0</v>
      </c>
      <c r="N540" s="12" t="str">
        <f t="shared" si="16"/>
        <v/>
      </c>
    </row>
    <row r="541" spans="1:14" hidden="1">
      <c r="A541" s="13">
        <v>10539</v>
      </c>
      <c r="B541" s="13">
        <v>6</v>
      </c>
      <c r="C541" s="13">
        <v>33646</v>
      </c>
      <c r="D541" s="13">
        <v>452</v>
      </c>
      <c r="E541" s="12" t="str">
        <f>VLOOKUP(tVentas8[[#This Row],[ProductID]],tProductos[#All],3,FALSE)</f>
        <v>Napkin White - Starched</v>
      </c>
      <c r="F541" s="13">
        <v>9</v>
      </c>
      <c r="G541" s="32">
        <v>1</v>
      </c>
      <c r="H541" s="30">
        <f>VLOOKUP(tVentas8[[#This Row],[ProductID]],tProductos[#All],5,FALSE)</f>
        <v>285.64999999999998</v>
      </c>
      <c r="I541" s="31">
        <f>(tVentas8[[#This Row],[PrecioUnitario]])*(tVentas8[[#This Row],[Quantity]])</f>
        <v>2570.85</v>
      </c>
      <c r="J541" s="31">
        <f>tVentas8[[#This Row],[ TotalPrice_SinDescuento]]*(1-tVentas8[[#This Row],[Discount]]/100)</f>
        <v>2545.1414999999997</v>
      </c>
      <c r="K541" s="17">
        <v>43126.165266203701</v>
      </c>
      <c r="L541" s="7" t="s">
        <v>3777</v>
      </c>
      <c r="M541" s="35">
        <f t="shared" si="17"/>
        <v>0</v>
      </c>
      <c r="N541" s="12" t="str">
        <f t="shared" si="16"/>
        <v/>
      </c>
    </row>
    <row r="542" spans="1:14">
      <c r="A542" s="13">
        <v>10540</v>
      </c>
      <c r="B542" s="13">
        <v>22</v>
      </c>
      <c r="C542" s="13">
        <v>61219</v>
      </c>
      <c r="D542" s="13">
        <v>282</v>
      </c>
      <c r="E542" s="12" t="str">
        <f>VLOOKUP(tVentas8[[#This Row],[ProductID]],tProductos[#All],3,FALSE)</f>
        <v>Lemonade - Natural, 591 Ml</v>
      </c>
      <c r="F542" s="13">
        <v>16</v>
      </c>
      <c r="G542" s="32">
        <v>2</v>
      </c>
      <c r="H542" s="30">
        <f>VLOOKUP(tVentas8[[#This Row],[ProductID]],tProductos[#All],5,FALSE)</f>
        <v>561.5</v>
      </c>
      <c r="I542" s="31">
        <f>(tVentas8[[#This Row],[PrecioUnitario]])*(tVentas8[[#This Row],[Quantity]])</f>
        <v>8984</v>
      </c>
      <c r="J542" s="31">
        <f>tVentas8[[#This Row],[ TotalPrice_SinDescuento]]*(1-tVentas8[[#This Row],[Discount]]/100)</f>
        <v>8804.32</v>
      </c>
      <c r="K542" s="17">
        <v>43130.265023148146</v>
      </c>
      <c r="L542" s="7" t="s">
        <v>3778</v>
      </c>
      <c r="M542" s="35">
        <f t="shared" si="17"/>
        <v>0</v>
      </c>
      <c r="N542" s="12" t="str">
        <f t="shared" si="16"/>
        <v/>
      </c>
    </row>
    <row r="543" spans="1:14" hidden="1">
      <c r="A543" s="13">
        <v>10541</v>
      </c>
      <c r="B543" s="13">
        <v>4</v>
      </c>
      <c r="C543" s="13">
        <v>71122</v>
      </c>
      <c r="D543" s="13">
        <v>25</v>
      </c>
      <c r="E543" s="12" t="str">
        <f>VLOOKUP(tVentas8[[#This Row],[ProductID]],tProductos[#All],3,FALSE)</f>
        <v>Soupcontfoam16oz 116con</v>
      </c>
      <c r="F543" s="13">
        <v>19</v>
      </c>
      <c r="G543" s="32">
        <v>0</v>
      </c>
      <c r="H543" s="30">
        <f>VLOOKUP(tVentas8[[#This Row],[ProductID]],tProductos[#All],5,FALSE)</f>
        <v>807.66</v>
      </c>
      <c r="I543" s="31">
        <f>(tVentas8[[#This Row],[PrecioUnitario]])*(tVentas8[[#This Row],[Quantity]])</f>
        <v>15345.539999999999</v>
      </c>
      <c r="J543" s="31">
        <f>tVentas8[[#This Row],[ TotalPrice_SinDescuento]]*(1-tVentas8[[#This Row],[Discount]]/100)</f>
        <v>15345.539999999999</v>
      </c>
      <c r="K543" s="17">
        <v>43201.497349537036</v>
      </c>
      <c r="L543" s="7" t="s">
        <v>3779</v>
      </c>
      <c r="M543" s="35">
        <f t="shared" si="17"/>
        <v>0</v>
      </c>
      <c r="N543" s="12" t="str">
        <f t="shared" si="16"/>
        <v/>
      </c>
    </row>
    <row r="544" spans="1:14" hidden="1">
      <c r="A544" s="13">
        <v>10542</v>
      </c>
      <c r="B544" s="13">
        <v>1</v>
      </c>
      <c r="C544" s="13">
        <v>69845</v>
      </c>
      <c r="D544" s="13">
        <v>104</v>
      </c>
      <c r="E544" s="12" t="str">
        <f>VLOOKUP(tVentas8[[#This Row],[ProductID]],tProductos[#All],3,FALSE)</f>
        <v>Tia Maria</v>
      </c>
      <c r="F544" s="13">
        <v>18</v>
      </c>
      <c r="G544" s="32">
        <v>0</v>
      </c>
      <c r="H544" s="30">
        <f>VLOOKUP(tVentas8[[#This Row],[ProductID]],tProductos[#All],5,FALSE)</f>
        <v>982.47</v>
      </c>
      <c r="I544" s="31">
        <f>(tVentas8[[#This Row],[PrecioUnitario]])*(tVentas8[[#This Row],[Quantity]])</f>
        <v>17684.46</v>
      </c>
      <c r="J544" s="31">
        <f>tVentas8[[#This Row],[ TotalPrice_SinDescuento]]*(1-tVentas8[[#This Row],[Discount]]/100)</f>
        <v>17684.46</v>
      </c>
      <c r="K544" s="17">
        <v>43145.994467592594</v>
      </c>
      <c r="L544" s="7" t="s">
        <v>3780</v>
      </c>
      <c r="M544" s="35">
        <f t="shared" si="17"/>
        <v>0</v>
      </c>
      <c r="N544" s="12" t="str">
        <f t="shared" si="16"/>
        <v/>
      </c>
    </row>
    <row r="545" spans="1:14" hidden="1">
      <c r="A545" s="13">
        <v>10543</v>
      </c>
      <c r="B545" s="13">
        <v>16</v>
      </c>
      <c r="C545" s="13">
        <v>96930</v>
      </c>
      <c r="D545" s="13">
        <v>214</v>
      </c>
      <c r="E545" s="12" t="str">
        <f>VLOOKUP(tVentas8[[#This Row],[ProductID]],tProductos[#All],3,FALSE)</f>
        <v>French Pastry - Mini Chocolate</v>
      </c>
      <c r="F545" s="13">
        <v>25</v>
      </c>
      <c r="G545" s="32">
        <v>1</v>
      </c>
      <c r="H545" s="30">
        <f>VLOOKUP(tVentas8[[#This Row],[ProductID]],tProductos[#All],5,FALSE)</f>
        <v>612.12</v>
      </c>
      <c r="I545" s="31">
        <f>(tVentas8[[#This Row],[PrecioUnitario]])*(tVentas8[[#This Row],[Quantity]])</f>
        <v>15303</v>
      </c>
      <c r="J545" s="31">
        <f>tVentas8[[#This Row],[ TotalPrice_SinDescuento]]*(1-tVentas8[[#This Row],[Discount]]/100)</f>
        <v>15149.97</v>
      </c>
      <c r="K545" s="17">
        <v>43198.185578703706</v>
      </c>
      <c r="L545" s="7" t="s">
        <v>3781</v>
      </c>
      <c r="M545" s="35">
        <f t="shared" si="17"/>
        <v>0</v>
      </c>
      <c r="N545" s="12" t="str">
        <f t="shared" si="16"/>
        <v/>
      </c>
    </row>
    <row r="546" spans="1:14" hidden="1">
      <c r="A546" s="13">
        <v>10544</v>
      </c>
      <c r="B546" s="13">
        <v>15</v>
      </c>
      <c r="C546" s="13">
        <v>79447</v>
      </c>
      <c r="D546" s="13">
        <v>42</v>
      </c>
      <c r="E546" s="12" t="str">
        <f>VLOOKUP(tVentas8[[#This Row],[ProductID]],tProductos[#All],3,FALSE)</f>
        <v>Bread - Raisin Walnut Oval</v>
      </c>
      <c r="F546" s="13">
        <v>21</v>
      </c>
      <c r="G546" s="32">
        <v>0</v>
      </c>
      <c r="H546" s="30">
        <f>VLOOKUP(tVentas8[[#This Row],[ProductID]],tProductos[#All],5,FALSE)</f>
        <v>810.48</v>
      </c>
      <c r="I546" s="31">
        <f>(tVentas8[[#This Row],[PrecioUnitario]])*(tVentas8[[#This Row],[Quantity]])</f>
        <v>17020.080000000002</v>
      </c>
      <c r="J546" s="31">
        <f>tVentas8[[#This Row],[ TotalPrice_SinDescuento]]*(1-tVentas8[[#This Row],[Discount]]/100)</f>
        <v>17020.080000000002</v>
      </c>
      <c r="K546" s="17">
        <v>43202.655949074076</v>
      </c>
      <c r="L546" s="7" t="s">
        <v>3782</v>
      </c>
      <c r="M546" s="35">
        <f t="shared" si="17"/>
        <v>0</v>
      </c>
      <c r="N546" s="12" t="str">
        <f t="shared" si="16"/>
        <v/>
      </c>
    </row>
    <row r="547" spans="1:14" hidden="1">
      <c r="A547" s="13">
        <v>10545</v>
      </c>
      <c r="B547" s="13">
        <v>5</v>
      </c>
      <c r="C547" s="13">
        <v>59819</v>
      </c>
      <c r="D547" s="13">
        <v>108</v>
      </c>
      <c r="E547" s="12" t="str">
        <f>VLOOKUP(tVentas8[[#This Row],[ProductID]],tProductos[#All],3,FALSE)</f>
        <v>Pasta - Orecchiette</v>
      </c>
      <c r="F547" s="13">
        <v>16</v>
      </c>
      <c r="G547" s="32">
        <v>0</v>
      </c>
      <c r="H547" s="30">
        <f>VLOOKUP(tVentas8[[#This Row],[ProductID]],tProductos[#All],5,FALSE)</f>
        <v>790.03</v>
      </c>
      <c r="I547" s="31">
        <f>(tVentas8[[#This Row],[PrecioUnitario]])*(tVentas8[[#This Row],[Quantity]])</f>
        <v>12640.48</v>
      </c>
      <c r="J547" s="31">
        <f>tVentas8[[#This Row],[ TotalPrice_SinDescuento]]*(1-tVentas8[[#This Row],[Discount]]/100)</f>
        <v>12640.48</v>
      </c>
      <c r="K547" s="17">
        <v>43222.864594907405</v>
      </c>
      <c r="L547" s="7" t="s">
        <v>3783</v>
      </c>
      <c r="M547" s="35">
        <f t="shared" si="17"/>
        <v>0</v>
      </c>
      <c r="N547" s="12" t="str">
        <f t="shared" si="16"/>
        <v/>
      </c>
    </row>
    <row r="548" spans="1:14" hidden="1">
      <c r="A548" s="13">
        <v>10546</v>
      </c>
      <c r="B548" s="13">
        <v>20</v>
      </c>
      <c r="C548" s="13">
        <v>56699</v>
      </c>
      <c r="D548" s="13">
        <v>297</v>
      </c>
      <c r="E548" s="12" t="str">
        <f>VLOOKUP(tVentas8[[#This Row],[ProductID]],tProductos[#All],3,FALSE)</f>
        <v>Hinge W Undercut</v>
      </c>
      <c r="F548" s="13">
        <v>15</v>
      </c>
      <c r="G548" s="32">
        <v>0</v>
      </c>
      <c r="H548" s="30">
        <f>VLOOKUP(tVentas8[[#This Row],[ProductID]],tProductos[#All],5,FALSE)</f>
        <v>819</v>
      </c>
      <c r="I548" s="31">
        <f>(tVentas8[[#This Row],[PrecioUnitario]])*(tVentas8[[#This Row],[Quantity]])</f>
        <v>12285</v>
      </c>
      <c r="J548" s="31">
        <f>tVentas8[[#This Row],[ TotalPrice_SinDescuento]]*(1-tVentas8[[#This Row],[Discount]]/100)</f>
        <v>12285</v>
      </c>
      <c r="K548" s="17">
        <v>43109.310370370367</v>
      </c>
      <c r="L548" s="7" t="s">
        <v>3784</v>
      </c>
      <c r="M548" s="35">
        <f t="shared" si="17"/>
        <v>0</v>
      </c>
      <c r="N548" s="12" t="str">
        <f t="shared" si="16"/>
        <v/>
      </c>
    </row>
    <row r="549" spans="1:14" hidden="1">
      <c r="A549" s="13">
        <v>10547</v>
      </c>
      <c r="B549" s="13">
        <v>7</v>
      </c>
      <c r="C549" s="13">
        <v>62381</v>
      </c>
      <c r="D549" s="13">
        <v>85</v>
      </c>
      <c r="E549" s="12" t="str">
        <f>VLOOKUP(tVentas8[[#This Row],[ProductID]],tProductos[#All],3,FALSE)</f>
        <v>Cheese - Parmesan Cubes</v>
      </c>
      <c r="F549" s="13">
        <v>16</v>
      </c>
      <c r="G549" s="32">
        <v>0</v>
      </c>
      <c r="H549" s="30">
        <f>VLOOKUP(tVentas8[[#This Row],[ProductID]],tProductos[#All],5,FALSE)</f>
        <v>868.85</v>
      </c>
      <c r="I549" s="31">
        <f>(tVentas8[[#This Row],[PrecioUnitario]])*(tVentas8[[#This Row],[Quantity]])</f>
        <v>13901.6</v>
      </c>
      <c r="J549" s="31">
        <f>tVentas8[[#This Row],[ TotalPrice_SinDescuento]]*(1-tVentas8[[#This Row],[Discount]]/100)</f>
        <v>13901.6</v>
      </c>
      <c r="K549" s="17">
        <v>43181.418749999997</v>
      </c>
      <c r="L549" s="7" t="s">
        <v>3785</v>
      </c>
      <c r="M549" s="35">
        <f t="shared" si="17"/>
        <v>0</v>
      </c>
      <c r="N549" s="12" t="str">
        <f t="shared" si="16"/>
        <v/>
      </c>
    </row>
    <row r="550" spans="1:14">
      <c r="A550" s="13">
        <v>10548</v>
      </c>
      <c r="B550" s="13">
        <v>16</v>
      </c>
      <c r="C550" s="13">
        <v>71973</v>
      </c>
      <c r="D550" s="13">
        <v>357</v>
      </c>
      <c r="E550" s="12" t="str">
        <f>VLOOKUP(tVentas8[[#This Row],[ProductID]],tProductos[#All],3,FALSE)</f>
        <v>Tilapia - Fillets</v>
      </c>
      <c r="F550" s="13">
        <v>19</v>
      </c>
      <c r="G550" s="32">
        <v>2</v>
      </c>
      <c r="H550" s="30">
        <f>VLOOKUP(tVentas8[[#This Row],[ProductID]],tProductos[#All],5,FALSE)</f>
        <v>68.33</v>
      </c>
      <c r="I550" s="31">
        <f>(tVentas8[[#This Row],[PrecioUnitario]])*(tVentas8[[#This Row],[Quantity]])</f>
        <v>1298.27</v>
      </c>
      <c r="J550" s="31">
        <f>tVentas8[[#This Row],[ TotalPrice_SinDescuento]]*(1-tVentas8[[#This Row],[Discount]]/100)</f>
        <v>1272.3045999999999</v>
      </c>
      <c r="K550" s="17">
        <v>43193.709270833337</v>
      </c>
      <c r="L550" s="7" t="s">
        <v>3786</v>
      </c>
      <c r="M550" s="35">
        <f t="shared" si="17"/>
        <v>0</v>
      </c>
      <c r="N550" s="12" t="str">
        <f t="shared" si="16"/>
        <v/>
      </c>
    </row>
    <row r="551" spans="1:14" hidden="1">
      <c r="A551" s="13">
        <v>10549</v>
      </c>
      <c r="B551" s="13">
        <v>16</v>
      </c>
      <c r="C551" s="13">
        <v>77944</v>
      </c>
      <c r="D551" s="13">
        <v>195</v>
      </c>
      <c r="E551" s="12" t="str">
        <f>VLOOKUP(tVentas8[[#This Row],[ProductID]],tProductos[#All],3,FALSE)</f>
        <v>Beets - Mini Golden</v>
      </c>
      <c r="F551" s="13">
        <v>20</v>
      </c>
      <c r="G551" s="32">
        <v>1</v>
      </c>
      <c r="H551" s="30">
        <f>VLOOKUP(tVentas8[[#This Row],[ProductID]],tProductos[#All],5,FALSE)</f>
        <v>35.200000000000003</v>
      </c>
      <c r="I551" s="31">
        <f>(tVentas8[[#This Row],[PrecioUnitario]])*(tVentas8[[#This Row],[Quantity]])</f>
        <v>704</v>
      </c>
      <c r="J551" s="31">
        <f>tVentas8[[#This Row],[ TotalPrice_SinDescuento]]*(1-tVentas8[[#This Row],[Discount]]/100)</f>
        <v>696.96</v>
      </c>
      <c r="K551" s="17">
        <v>43111.730462962965</v>
      </c>
      <c r="L551" s="7" t="s">
        <v>3787</v>
      </c>
      <c r="M551" s="35">
        <f t="shared" si="17"/>
        <v>0</v>
      </c>
      <c r="N551" s="12" t="str">
        <f t="shared" si="16"/>
        <v/>
      </c>
    </row>
    <row r="552" spans="1:14">
      <c r="A552" s="13">
        <v>10550</v>
      </c>
      <c r="B552" s="13">
        <v>14</v>
      </c>
      <c r="C552" s="13">
        <v>25118</v>
      </c>
      <c r="D552" s="13">
        <v>340</v>
      </c>
      <c r="E552" s="12" t="str">
        <f>VLOOKUP(tVentas8[[#This Row],[ProductID]],tProductos[#All],3,FALSE)</f>
        <v>Veal - Sweetbread</v>
      </c>
      <c r="F552" s="13">
        <v>7</v>
      </c>
      <c r="G552" s="32">
        <v>2</v>
      </c>
      <c r="H552" s="30">
        <f>VLOOKUP(tVentas8[[#This Row],[ProductID]],tProductos[#All],5,FALSE)</f>
        <v>282.33999999999997</v>
      </c>
      <c r="I552" s="31">
        <f>(tVentas8[[#This Row],[PrecioUnitario]])*(tVentas8[[#This Row],[Quantity]])</f>
        <v>1976.3799999999999</v>
      </c>
      <c r="J552" s="31">
        <f>tVentas8[[#This Row],[ TotalPrice_SinDescuento]]*(1-tVentas8[[#This Row],[Discount]]/100)</f>
        <v>1936.8523999999998</v>
      </c>
      <c r="K552" s="17">
        <v>43199.386342592596</v>
      </c>
      <c r="L552" s="7" t="s">
        <v>3788</v>
      </c>
      <c r="M552" s="35">
        <f t="shared" si="17"/>
        <v>0</v>
      </c>
      <c r="N552" s="12" t="str">
        <f t="shared" si="16"/>
        <v/>
      </c>
    </row>
    <row r="553" spans="1:14" hidden="1">
      <c r="A553" s="13">
        <v>10551</v>
      </c>
      <c r="B553" s="13">
        <v>16</v>
      </c>
      <c r="C553" s="13">
        <v>50287</v>
      </c>
      <c r="D553" s="13">
        <v>332</v>
      </c>
      <c r="E553" s="12" t="str">
        <f>VLOOKUP(tVentas8[[#This Row],[ProductID]],tProductos[#All],3,FALSE)</f>
        <v>Bouq All Italian - Primerba</v>
      </c>
      <c r="F553" s="13">
        <v>13</v>
      </c>
      <c r="G553" s="32">
        <v>0</v>
      </c>
      <c r="H553" s="30">
        <f>VLOOKUP(tVentas8[[#This Row],[ProductID]],tProductos[#All],5,FALSE)</f>
        <v>597.57000000000005</v>
      </c>
      <c r="I553" s="31">
        <f>(tVentas8[[#This Row],[PrecioUnitario]])*(tVentas8[[#This Row],[Quantity]])</f>
        <v>7768.4100000000008</v>
      </c>
      <c r="J553" s="31">
        <f>tVentas8[[#This Row],[ TotalPrice_SinDescuento]]*(1-tVentas8[[#This Row],[Discount]]/100)</f>
        <v>7768.4100000000008</v>
      </c>
      <c r="K553" s="17">
        <v>43135.16265046296</v>
      </c>
      <c r="L553" s="7" t="s">
        <v>3789</v>
      </c>
      <c r="M553" s="35">
        <f t="shared" si="17"/>
        <v>0</v>
      </c>
      <c r="N553" s="12" t="str">
        <f t="shared" si="16"/>
        <v/>
      </c>
    </row>
    <row r="554" spans="1:14" hidden="1">
      <c r="A554" s="13">
        <v>10552</v>
      </c>
      <c r="B554" s="13">
        <v>17</v>
      </c>
      <c r="C554" s="13">
        <v>78184</v>
      </c>
      <c r="D554" s="13">
        <v>185</v>
      </c>
      <c r="E554" s="12" t="str">
        <f>VLOOKUP(tVentas8[[#This Row],[ProductID]],tProductos[#All],3,FALSE)</f>
        <v>Foam Dinner Plate</v>
      </c>
      <c r="F554" s="13">
        <v>20</v>
      </c>
      <c r="G554" s="32">
        <v>0</v>
      </c>
      <c r="H554" s="30">
        <f>VLOOKUP(tVentas8[[#This Row],[ProductID]],tProductos[#All],5,FALSE)</f>
        <v>484.19</v>
      </c>
      <c r="I554" s="31">
        <f>(tVentas8[[#This Row],[PrecioUnitario]])*(tVentas8[[#This Row],[Quantity]])</f>
        <v>9683.7999999999993</v>
      </c>
      <c r="J554" s="31">
        <f>tVentas8[[#This Row],[ TotalPrice_SinDescuento]]*(1-tVentas8[[#This Row],[Discount]]/100)</f>
        <v>9683.7999999999993</v>
      </c>
      <c r="K554" s="17">
        <v>43203.519872685189</v>
      </c>
      <c r="L554" s="7" t="s">
        <v>3790</v>
      </c>
      <c r="M554" s="35">
        <f t="shared" si="17"/>
        <v>0</v>
      </c>
      <c r="N554" s="12" t="str">
        <f t="shared" si="16"/>
        <v/>
      </c>
    </row>
    <row r="555" spans="1:14" hidden="1">
      <c r="A555" s="13">
        <v>10553</v>
      </c>
      <c r="B555" s="13">
        <v>4</v>
      </c>
      <c r="C555" s="13">
        <v>15130</v>
      </c>
      <c r="D555" s="13">
        <v>65</v>
      </c>
      <c r="E555" s="12" t="str">
        <f>VLOOKUP(tVentas8[[#This Row],[ProductID]],tProductos[#All],3,FALSE)</f>
        <v>Brandy - Bar</v>
      </c>
      <c r="F555" s="13">
        <v>4</v>
      </c>
      <c r="G555" s="32">
        <v>0</v>
      </c>
      <c r="H555" s="30">
        <f>VLOOKUP(tVentas8[[#This Row],[ProductID]],tProductos[#All],5,FALSE)</f>
        <v>221.1</v>
      </c>
      <c r="I555" s="31">
        <f>(tVentas8[[#This Row],[PrecioUnitario]])*(tVentas8[[#This Row],[Quantity]])</f>
        <v>884.4</v>
      </c>
      <c r="J555" s="31">
        <f>tVentas8[[#This Row],[ TotalPrice_SinDescuento]]*(1-tVentas8[[#This Row],[Discount]]/100)</f>
        <v>884.4</v>
      </c>
      <c r="K555" s="17">
        <v>43135.607777777775</v>
      </c>
      <c r="L555" s="7" t="s">
        <v>3791</v>
      </c>
      <c r="M555" s="35">
        <f t="shared" si="17"/>
        <v>0</v>
      </c>
      <c r="N555" s="12" t="str">
        <f t="shared" si="16"/>
        <v/>
      </c>
    </row>
    <row r="556" spans="1:14" hidden="1">
      <c r="A556" s="13">
        <v>10554</v>
      </c>
      <c r="B556" s="13">
        <v>18</v>
      </c>
      <c r="C556" s="13">
        <v>72218</v>
      </c>
      <c r="D556" s="13">
        <v>78</v>
      </c>
      <c r="E556" s="12" t="str">
        <f>VLOOKUP(tVentas8[[#This Row],[ProductID]],tProductos[#All],3,FALSE)</f>
        <v>Wine - Magnotta - Belpaese</v>
      </c>
      <c r="F556" s="13">
        <v>19</v>
      </c>
      <c r="G556" s="32">
        <v>0</v>
      </c>
      <c r="H556" s="30">
        <f>VLOOKUP(tVentas8[[#This Row],[ProductID]],tProductos[#All],5,FALSE)</f>
        <v>304.202</v>
      </c>
      <c r="I556" s="31">
        <f>(tVentas8[[#This Row],[PrecioUnitario]])*(tVentas8[[#This Row],[Quantity]])</f>
        <v>5779.8379999999997</v>
      </c>
      <c r="J556" s="31">
        <f>tVentas8[[#This Row],[ TotalPrice_SinDescuento]]*(1-tVentas8[[#This Row],[Discount]]/100)</f>
        <v>5779.8379999999997</v>
      </c>
      <c r="K556" s="17">
        <v>43203.507314814815</v>
      </c>
      <c r="L556" s="7" t="s">
        <v>3792</v>
      </c>
      <c r="M556" s="35">
        <f t="shared" si="17"/>
        <v>0</v>
      </c>
      <c r="N556" s="12" t="str">
        <f t="shared" si="16"/>
        <v/>
      </c>
    </row>
    <row r="557" spans="1:14" hidden="1">
      <c r="A557" s="13">
        <v>10555</v>
      </c>
      <c r="B557" s="13">
        <v>1</v>
      </c>
      <c r="C557" s="13">
        <v>77008</v>
      </c>
      <c r="D557" s="13">
        <v>189</v>
      </c>
      <c r="E557" s="12" t="str">
        <f>VLOOKUP(tVentas8[[#This Row],[ProductID]],tProductos[#All],3,FALSE)</f>
        <v>Bread - Roll, Soft White Round</v>
      </c>
      <c r="F557" s="13">
        <v>20</v>
      </c>
      <c r="G557" s="32">
        <v>0</v>
      </c>
      <c r="H557" s="30">
        <f>VLOOKUP(tVentas8[[#This Row],[ProductID]],tProductos[#All],5,FALSE)</f>
        <v>763.02</v>
      </c>
      <c r="I557" s="31">
        <f>(tVentas8[[#This Row],[PrecioUnitario]])*(tVentas8[[#This Row],[Quantity]])</f>
        <v>15260.4</v>
      </c>
      <c r="J557" s="31">
        <f>tVentas8[[#This Row],[ TotalPrice_SinDescuento]]*(1-tVentas8[[#This Row],[Discount]]/100)</f>
        <v>15260.4</v>
      </c>
      <c r="K557" s="17">
        <v>43219.698935185188</v>
      </c>
      <c r="L557" s="7" t="s">
        <v>3793</v>
      </c>
      <c r="M557" s="35">
        <f t="shared" si="17"/>
        <v>0</v>
      </c>
      <c r="N557" s="12" t="str">
        <f t="shared" si="16"/>
        <v/>
      </c>
    </row>
    <row r="558" spans="1:14" hidden="1">
      <c r="A558" s="13">
        <v>10556</v>
      </c>
      <c r="B558" s="13">
        <v>20</v>
      </c>
      <c r="C558" s="13">
        <v>47228</v>
      </c>
      <c r="D558" s="13">
        <v>410</v>
      </c>
      <c r="E558" s="12" t="str">
        <f>VLOOKUP(tVentas8[[#This Row],[ProductID]],tProductos[#All],3,FALSE)</f>
        <v>Fenngreek Seed</v>
      </c>
      <c r="F558" s="13">
        <v>12</v>
      </c>
      <c r="G558" s="32">
        <v>0</v>
      </c>
      <c r="H558" s="30">
        <f>VLOOKUP(tVentas8[[#This Row],[ProductID]],tProductos[#All],5,FALSE)</f>
        <v>18.350000000000001</v>
      </c>
      <c r="I558" s="31">
        <f>(tVentas8[[#This Row],[PrecioUnitario]])*(tVentas8[[#This Row],[Quantity]])</f>
        <v>220.20000000000002</v>
      </c>
      <c r="J558" s="31">
        <f>tVentas8[[#This Row],[ TotalPrice_SinDescuento]]*(1-tVentas8[[#This Row],[Discount]]/100)</f>
        <v>220.20000000000002</v>
      </c>
      <c r="K558" s="17">
        <v>43149.211678240739</v>
      </c>
      <c r="L558" s="7" t="s">
        <v>3794</v>
      </c>
      <c r="M558" s="35">
        <f t="shared" si="17"/>
        <v>0</v>
      </c>
      <c r="N558" s="12" t="str">
        <f t="shared" si="16"/>
        <v/>
      </c>
    </row>
    <row r="559" spans="1:14" hidden="1">
      <c r="A559" s="13">
        <v>10557</v>
      </c>
      <c r="B559" s="13">
        <v>21</v>
      </c>
      <c r="C559" s="13">
        <v>25711</v>
      </c>
      <c r="D559" s="13">
        <v>379</v>
      </c>
      <c r="E559" s="12" t="str">
        <f>VLOOKUP(tVentas8[[#This Row],[ProductID]],tProductos[#All],3,FALSE)</f>
        <v>Smoked Paprika</v>
      </c>
      <c r="F559" s="13">
        <v>7</v>
      </c>
      <c r="G559" s="32">
        <v>0</v>
      </c>
      <c r="H559" s="30">
        <f>VLOOKUP(tVentas8[[#This Row],[ProductID]],tProductos[#All],5,FALSE)</f>
        <v>893.04</v>
      </c>
      <c r="I559" s="31">
        <f>(tVentas8[[#This Row],[PrecioUnitario]])*(tVentas8[[#This Row],[Quantity]])</f>
        <v>6251.28</v>
      </c>
      <c r="J559" s="31">
        <f>tVentas8[[#This Row],[ TotalPrice_SinDescuento]]*(1-tVentas8[[#This Row],[Discount]]/100)</f>
        <v>6251.28</v>
      </c>
      <c r="K559" s="17">
        <v>43121.607662037037</v>
      </c>
      <c r="L559" s="7" t="s">
        <v>3795</v>
      </c>
      <c r="M559" s="35">
        <f t="shared" si="17"/>
        <v>0</v>
      </c>
      <c r="N559" s="12" t="str">
        <f t="shared" si="16"/>
        <v/>
      </c>
    </row>
    <row r="560" spans="1:14" hidden="1">
      <c r="A560" s="13">
        <v>10558</v>
      </c>
      <c r="B560" s="13">
        <v>18</v>
      </c>
      <c r="C560" s="13">
        <v>117</v>
      </c>
      <c r="D560" s="13">
        <v>383</v>
      </c>
      <c r="E560" s="12" t="str">
        <f>VLOOKUP(tVentas8[[#This Row],[ProductID]],tProductos[#All],3,FALSE)</f>
        <v>Cake - Box Window 10x10x2.5</v>
      </c>
      <c r="F560" s="13">
        <v>1</v>
      </c>
      <c r="G560" s="32">
        <v>0</v>
      </c>
      <c r="H560" s="30">
        <f>VLOOKUP(tVentas8[[#This Row],[ProductID]],tProductos[#All],5,FALSE)</f>
        <v>99.69</v>
      </c>
      <c r="I560" s="31">
        <f>(tVentas8[[#This Row],[PrecioUnitario]])*(tVentas8[[#This Row],[Quantity]])</f>
        <v>99.69</v>
      </c>
      <c r="J560" s="31">
        <f>tVentas8[[#This Row],[ TotalPrice_SinDescuento]]*(1-tVentas8[[#This Row],[Discount]]/100)</f>
        <v>99.69</v>
      </c>
      <c r="K560" s="17">
        <v>43191.141712962963</v>
      </c>
      <c r="L560" s="7" t="s">
        <v>3796</v>
      </c>
      <c r="M560" s="35">
        <f t="shared" si="17"/>
        <v>0</v>
      </c>
      <c r="N560" s="12" t="str">
        <f t="shared" si="16"/>
        <v/>
      </c>
    </row>
    <row r="561" spans="1:14" hidden="1">
      <c r="A561" s="13">
        <v>10559</v>
      </c>
      <c r="B561" s="13">
        <v>7</v>
      </c>
      <c r="C561" s="13">
        <v>38467</v>
      </c>
      <c r="D561" s="13">
        <v>38</v>
      </c>
      <c r="E561" s="12" t="str">
        <f>VLOOKUP(tVentas8[[#This Row],[ProductID]],tProductos[#All],3,FALSE)</f>
        <v>Sage - Ground</v>
      </c>
      <c r="F561" s="13">
        <v>10</v>
      </c>
      <c r="G561" s="32">
        <v>1</v>
      </c>
      <c r="H561" s="30">
        <f>VLOOKUP(tVentas8[[#This Row],[ProductID]],tProductos[#All],5,FALSE)</f>
        <v>816.57</v>
      </c>
      <c r="I561" s="31">
        <f>(tVentas8[[#This Row],[PrecioUnitario]])*(tVentas8[[#This Row],[Quantity]])</f>
        <v>8165.7000000000007</v>
      </c>
      <c r="J561" s="31">
        <f>tVentas8[[#This Row],[ TotalPrice_SinDescuento]]*(1-tVentas8[[#This Row],[Discount]]/100)</f>
        <v>8084.0430000000006</v>
      </c>
      <c r="K561" s="17">
        <v>43224.187303240738</v>
      </c>
      <c r="L561" s="7" t="s">
        <v>3797</v>
      </c>
      <c r="M561" s="35">
        <f t="shared" si="17"/>
        <v>0</v>
      </c>
      <c r="N561" s="12" t="str">
        <f t="shared" si="16"/>
        <v/>
      </c>
    </row>
    <row r="562" spans="1:14" hidden="1">
      <c r="A562" s="13">
        <v>10560</v>
      </c>
      <c r="B562" s="13">
        <v>17</v>
      </c>
      <c r="C562" s="13">
        <v>24818</v>
      </c>
      <c r="D562" s="13">
        <v>12</v>
      </c>
      <c r="E562" s="12" t="str">
        <f>VLOOKUP(tVentas8[[#This Row],[ProductID]],tProductos[#All],3,FALSE)</f>
        <v>Ezy Change Mophandle</v>
      </c>
      <c r="F562" s="13">
        <v>7</v>
      </c>
      <c r="G562" s="32">
        <v>0</v>
      </c>
      <c r="H562" s="30">
        <f>VLOOKUP(tVentas8[[#This Row],[ProductID]],tProductos[#All],5,FALSE)</f>
        <v>493.35</v>
      </c>
      <c r="I562" s="31">
        <f>(tVentas8[[#This Row],[PrecioUnitario]])*(tVentas8[[#This Row],[Quantity]])</f>
        <v>3453.4500000000003</v>
      </c>
      <c r="J562" s="31">
        <f>tVentas8[[#This Row],[ TotalPrice_SinDescuento]]*(1-tVentas8[[#This Row],[Discount]]/100)</f>
        <v>3453.4500000000003</v>
      </c>
      <c r="K562" s="17">
        <v>43199.665127314816</v>
      </c>
      <c r="L562" s="7" t="s">
        <v>3798</v>
      </c>
      <c r="M562" s="35">
        <f t="shared" si="17"/>
        <v>0</v>
      </c>
      <c r="N562" s="12" t="str">
        <f t="shared" si="16"/>
        <v/>
      </c>
    </row>
    <row r="563" spans="1:14" hidden="1">
      <c r="A563" s="13">
        <v>10561</v>
      </c>
      <c r="B563" s="13">
        <v>7</v>
      </c>
      <c r="C563" s="13">
        <v>80686</v>
      </c>
      <c r="D563" s="13">
        <v>45</v>
      </c>
      <c r="E563" s="12" t="str">
        <f>VLOOKUP(tVentas8[[#This Row],[ProductID]],tProductos[#All],3,FALSE)</f>
        <v>Beef - Ground Medium</v>
      </c>
      <c r="F563" s="13">
        <v>21</v>
      </c>
      <c r="G563" s="32">
        <v>0</v>
      </c>
      <c r="H563" s="30">
        <f>VLOOKUP(tVentas8[[#This Row],[ProductID]],tProductos[#All],5,FALSE)</f>
        <v>795.32399999999996</v>
      </c>
      <c r="I563" s="31">
        <f>(tVentas8[[#This Row],[PrecioUnitario]])*(tVentas8[[#This Row],[Quantity]])</f>
        <v>16701.804</v>
      </c>
      <c r="J563" s="31">
        <f>tVentas8[[#This Row],[ TotalPrice_SinDescuento]]*(1-tVentas8[[#This Row],[Discount]]/100)</f>
        <v>16701.804</v>
      </c>
      <c r="K563" s="17">
        <v>43196.809004629627</v>
      </c>
      <c r="L563" s="7" t="s">
        <v>3799</v>
      </c>
      <c r="M563" s="35">
        <f t="shared" si="17"/>
        <v>0</v>
      </c>
      <c r="N563" s="12" t="str">
        <f t="shared" si="16"/>
        <v/>
      </c>
    </row>
    <row r="564" spans="1:14" hidden="1">
      <c r="A564" s="13">
        <v>10562</v>
      </c>
      <c r="B564" s="13">
        <v>19</v>
      </c>
      <c r="C564" s="13">
        <v>1173</v>
      </c>
      <c r="D564" s="13">
        <v>160</v>
      </c>
      <c r="E564" s="12" t="str">
        <f>VLOOKUP(tVentas8[[#This Row],[ProductID]],tProductos[#All],3,FALSE)</f>
        <v>Beef Ground Medium</v>
      </c>
      <c r="F564" s="13">
        <v>1</v>
      </c>
      <c r="G564" s="32">
        <v>0</v>
      </c>
      <c r="H564" s="30">
        <f>VLOOKUP(tVentas8[[#This Row],[ProductID]],tProductos[#All],5,FALSE)</f>
        <v>546.87</v>
      </c>
      <c r="I564" s="31">
        <f>(tVentas8[[#This Row],[PrecioUnitario]])*(tVentas8[[#This Row],[Quantity]])</f>
        <v>546.87</v>
      </c>
      <c r="J564" s="31">
        <f>tVentas8[[#This Row],[ TotalPrice_SinDescuento]]*(1-tVentas8[[#This Row],[Discount]]/100)</f>
        <v>546.87</v>
      </c>
      <c r="K564" s="17">
        <v>43134.076249999998</v>
      </c>
      <c r="L564" s="7" t="s">
        <v>3800</v>
      </c>
      <c r="M564" s="35">
        <f t="shared" si="17"/>
        <v>0</v>
      </c>
      <c r="N564" s="12" t="str">
        <f t="shared" si="16"/>
        <v/>
      </c>
    </row>
    <row r="565" spans="1:14" hidden="1">
      <c r="A565" s="13">
        <v>10563</v>
      </c>
      <c r="B565" s="13">
        <v>6</v>
      </c>
      <c r="C565" s="13">
        <v>87938</v>
      </c>
      <c r="D565" s="13">
        <v>177</v>
      </c>
      <c r="E565" s="12" t="str">
        <f>VLOOKUP(tVentas8[[#This Row],[ProductID]],tProductos[#All],3,FALSE)</f>
        <v>Coconut - Shredded, Sweet</v>
      </c>
      <c r="F565" s="13">
        <v>23</v>
      </c>
      <c r="G565" s="32">
        <v>0</v>
      </c>
      <c r="H565" s="30">
        <f>VLOOKUP(tVentas8[[#This Row],[ProductID]],tProductos[#All],5,FALSE)</f>
        <v>691.67</v>
      </c>
      <c r="I565" s="31">
        <f>(tVentas8[[#This Row],[PrecioUnitario]])*(tVentas8[[#This Row],[Quantity]])</f>
        <v>15908.41</v>
      </c>
      <c r="J565" s="31">
        <f>tVentas8[[#This Row],[ TotalPrice_SinDescuento]]*(1-tVentas8[[#This Row],[Discount]]/100)</f>
        <v>15908.41</v>
      </c>
      <c r="K565" s="17">
        <v>43134.356481481482</v>
      </c>
      <c r="L565" s="7" t="s">
        <v>3801</v>
      </c>
      <c r="M565" s="35">
        <f t="shared" si="17"/>
        <v>0</v>
      </c>
      <c r="N565" s="12" t="str">
        <f t="shared" si="16"/>
        <v/>
      </c>
    </row>
    <row r="566" spans="1:14" hidden="1">
      <c r="A566" s="13">
        <v>10564</v>
      </c>
      <c r="B566" s="13">
        <v>3</v>
      </c>
      <c r="C566" s="13">
        <v>11872</v>
      </c>
      <c r="D566" s="13">
        <v>62</v>
      </c>
      <c r="E566" s="12" t="str">
        <f>VLOOKUP(tVentas8[[#This Row],[ProductID]],tProductos[#All],3,FALSE)</f>
        <v>Pears - Bosc</v>
      </c>
      <c r="F566" s="13">
        <v>4</v>
      </c>
      <c r="G566" s="32">
        <v>0</v>
      </c>
      <c r="H566" s="30">
        <f>VLOOKUP(tVentas8[[#This Row],[ProductID]],tProductos[#All],5,FALSE)</f>
        <v>195.21</v>
      </c>
      <c r="I566" s="31">
        <f>(tVentas8[[#This Row],[PrecioUnitario]])*(tVentas8[[#This Row],[Quantity]])</f>
        <v>780.84</v>
      </c>
      <c r="J566" s="31">
        <f>tVentas8[[#This Row],[ TotalPrice_SinDescuento]]*(1-tVentas8[[#This Row],[Discount]]/100)</f>
        <v>780.84</v>
      </c>
      <c r="K566" s="17">
        <v>43190.146527777775</v>
      </c>
      <c r="L566" s="7" t="s">
        <v>3802</v>
      </c>
      <c r="M566" s="35">
        <f t="shared" si="17"/>
        <v>0</v>
      </c>
      <c r="N566" s="12" t="str">
        <f t="shared" si="16"/>
        <v/>
      </c>
    </row>
    <row r="567" spans="1:14">
      <c r="A567" s="13">
        <v>10565</v>
      </c>
      <c r="B567" s="13">
        <v>17</v>
      </c>
      <c r="C567" s="13">
        <v>83030</v>
      </c>
      <c r="D567" s="13">
        <v>10</v>
      </c>
      <c r="E567" s="12" t="str">
        <f>VLOOKUP(tVentas8[[#This Row],[ProductID]],tProductos[#All],3,FALSE)</f>
        <v>Scampi Tail</v>
      </c>
      <c r="F567" s="13">
        <v>22</v>
      </c>
      <c r="G567" s="32">
        <v>2</v>
      </c>
      <c r="H567" s="30">
        <f>VLOOKUP(tVentas8[[#This Row],[ProductID]],tProductos[#All],5,FALSE)</f>
        <v>950.95</v>
      </c>
      <c r="I567" s="31">
        <f>(tVentas8[[#This Row],[PrecioUnitario]])*(tVentas8[[#This Row],[Quantity]])</f>
        <v>20920.900000000001</v>
      </c>
      <c r="J567" s="31">
        <f>tVentas8[[#This Row],[ TotalPrice_SinDescuento]]*(1-tVentas8[[#This Row],[Discount]]/100)</f>
        <v>20502.482</v>
      </c>
      <c r="K567" s="17">
        <v>43195.794236111113</v>
      </c>
      <c r="L567" s="7" t="s">
        <v>3803</v>
      </c>
      <c r="M567" s="35">
        <f t="shared" si="17"/>
        <v>0</v>
      </c>
      <c r="N567" s="12" t="str">
        <f t="shared" si="16"/>
        <v/>
      </c>
    </row>
    <row r="568" spans="1:14" hidden="1">
      <c r="A568" s="13">
        <v>10566</v>
      </c>
      <c r="B568" s="13">
        <v>22</v>
      </c>
      <c r="C568" s="13">
        <v>53951</v>
      </c>
      <c r="D568" s="13">
        <v>432</v>
      </c>
      <c r="E568" s="12" t="str">
        <f>VLOOKUP(tVentas8[[#This Row],[ProductID]],tProductos[#All],3,FALSE)</f>
        <v>Beer - Original Organic Lager</v>
      </c>
      <c r="F568" s="13">
        <v>14</v>
      </c>
      <c r="G568" s="32">
        <v>0</v>
      </c>
      <c r="H568" s="30">
        <f>VLOOKUP(tVentas8[[#This Row],[ProductID]],tProductos[#All],5,FALSE)</f>
        <v>327.14999999999998</v>
      </c>
      <c r="I568" s="31">
        <f>(tVentas8[[#This Row],[PrecioUnitario]])*(tVentas8[[#This Row],[Quantity]])</f>
        <v>4580.0999999999995</v>
      </c>
      <c r="J568" s="31">
        <f>tVentas8[[#This Row],[ TotalPrice_SinDescuento]]*(1-tVentas8[[#This Row],[Discount]]/100)</f>
        <v>4580.0999999999995</v>
      </c>
      <c r="K568" s="17">
        <v>43212.814930555556</v>
      </c>
      <c r="L568" s="7" t="s">
        <v>3804</v>
      </c>
      <c r="M568" s="35">
        <f t="shared" si="17"/>
        <v>0</v>
      </c>
      <c r="N568" s="12" t="str">
        <f t="shared" si="16"/>
        <v/>
      </c>
    </row>
    <row r="569" spans="1:14" hidden="1">
      <c r="A569" s="13">
        <v>10567</v>
      </c>
      <c r="B569" s="13">
        <v>19</v>
      </c>
      <c r="C569" s="13">
        <v>62347</v>
      </c>
      <c r="D569" s="13">
        <v>392</v>
      </c>
      <c r="E569" s="12" t="str">
        <f>VLOOKUP(tVentas8[[#This Row],[ProductID]],tProductos[#All],3,FALSE)</f>
        <v>Puree - Passion Fruit</v>
      </c>
      <c r="F569" s="13">
        <v>16</v>
      </c>
      <c r="G569" s="32">
        <v>0</v>
      </c>
      <c r="H569" s="30">
        <f>VLOOKUP(tVentas8[[#This Row],[ProductID]],tProductos[#All],5,FALSE)</f>
        <v>988.26</v>
      </c>
      <c r="I569" s="31">
        <f>(tVentas8[[#This Row],[PrecioUnitario]])*(tVentas8[[#This Row],[Quantity]])</f>
        <v>15812.16</v>
      </c>
      <c r="J569" s="31">
        <f>tVentas8[[#This Row],[ TotalPrice_SinDescuento]]*(1-tVentas8[[#This Row],[Discount]]/100)</f>
        <v>15812.16</v>
      </c>
      <c r="K569" s="17">
        <v>43180.590717592589</v>
      </c>
      <c r="L569" s="7" t="s">
        <v>3805</v>
      </c>
      <c r="M569" s="35">
        <f t="shared" si="17"/>
        <v>0</v>
      </c>
      <c r="N569" s="12" t="str">
        <f t="shared" si="16"/>
        <v/>
      </c>
    </row>
    <row r="570" spans="1:14" hidden="1">
      <c r="A570" s="13">
        <v>10568</v>
      </c>
      <c r="B570" s="13">
        <v>16</v>
      </c>
      <c r="C570" s="13">
        <v>42392</v>
      </c>
      <c r="D570" s="13">
        <v>251</v>
      </c>
      <c r="E570" s="12" t="str">
        <f>VLOOKUP(tVentas8[[#This Row],[ProductID]],tProductos[#All],3,FALSE)</f>
        <v>Oranges - Navel, 72</v>
      </c>
      <c r="F570" s="13">
        <v>11</v>
      </c>
      <c r="G570" s="32">
        <v>0</v>
      </c>
      <c r="H570" s="30">
        <f>VLOOKUP(tVentas8[[#This Row],[ProductID]],tProductos[#All],5,FALSE)</f>
        <v>117.08</v>
      </c>
      <c r="I570" s="31">
        <f>(tVentas8[[#This Row],[PrecioUnitario]])*(tVentas8[[#This Row],[Quantity]])</f>
        <v>1287.8799999999999</v>
      </c>
      <c r="J570" s="31">
        <f>tVentas8[[#This Row],[ TotalPrice_SinDescuento]]*(1-tVentas8[[#This Row],[Discount]]/100)</f>
        <v>1287.8799999999999</v>
      </c>
      <c r="K570" s="17">
        <v>43202.441435185188</v>
      </c>
      <c r="L570" s="7" t="s">
        <v>3806</v>
      </c>
      <c r="M570" s="35">
        <f t="shared" si="17"/>
        <v>0</v>
      </c>
      <c r="N570" s="12" t="str">
        <f t="shared" si="16"/>
        <v/>
      </c>
    </row>
    <row r="571" spans="1:14">
      <c r="A571" s="13">
        <v>10569</v>
      </c>
      <c r="B571" s="13">
        <v>2</v>
      </c>
      <c r="C571" s="13">
        <v>20942</v>
      </c>
      <c r="D571" s="13">
        <v>202</v>
      </c>
      <c r="E571" s="12" t="str">
        <f>VLOOKUP(tVentas8[[#This Row],[ProductID]],tProductos[#All],3,FALSE)</f>
        <v>Bay Leaf</v>
      </c>
      <c r="F571" s="13">
        <v>6</v>
      </c>
      <c r="G571" s="32">
        <v>2</v>
      </c>
      <c r="H571" s="30">
        <f>VLOOKUP(tVentas8[[#This Row],[ProductID]],tProductos[#All],5,FALSE)</f>
        <v>788.77</v>
      </c>
      <c r="I571" s="31">
        <f>(tVentas8[[#This Row],[PrecioUnitario]])*(tVentas8[[#This Row],[Quantity]])</f>
        <v>4732.62</v>
      </c>
      <c r="J571" s="31">
        <f>tVentas8[[#This Row],[ TotalPrice_SinDescuento]]*(1-tVentas8[[#This Row],[Discount]]/100)</f>
        <v>4637.9675999999999</v>
      </c>
      <c r="K571" s="17">
        <v>43215.490868055553</v>
      </c>
      <c r="L571" s="7" t="s">
        <v>3807</v>
      </c>
      <c r="M571" s="35">
        <f t="shared" si="17"/>
        <v>0</v>
      </c>
      <c r="N571" s="12" t="str">
        <f t="shared" si="16"/>
        <v/>
      </c>
    </row>
    <row r="572" spans="1:14" hidden="1">
      <c r="A572" s="13">
        <v>10570</v>
      </c>
      <c r="B572" s="13">
        <v>19</v>
      </c>
      <c r="C572" s="13">
        <v>50534</v>
      </c>
      <c r="D572" s="13">
        <v>21</v>
      </c>
      <c r="E572" s="12" t="str">
        <f>VLOOKUP(tVentas8[[#This Row],[ProductID]],tProductos[#All],3,FALSE)</f>
        <v>Kiwi</v>
      </c>
      <c r="F572" s="13">
        <v>13</v>
      </c>
      <c r="G572" s="32">
        <v>0</v>
      </c>
      <c r="H572" s="30">
        <f>VLOOKUP(tVentas8[[#This Row],[ProductID]],tProductos[#All],5,FALSE)</f>
        <v>467.25</v>
      </c>
      <c r="I572" s="31">
        <f>(tVentas8[[#This Row],[PrecioUnitario]])*(tVentas8[[#This Row],[Quantity]])</f>
        <v>6074.25</v>
      </c>
      <c r="J572" s="31">
        <f>tVentas8[[#This Row],[ TotalPrice_SinDescuento]]*(1-tVentas8[[#This Row],[Discount]]/100)</f>
        <v>6074.25</v>
      </c>
      <c r="K572" s="17">
        <v>43155.165833333333</v>
      </c>
      <c r="L572" s="7" t="s">
        <v>3808</v>
      </c>
      <c r="M572" s="35">
        <f t="shared" si="17"/>
        <v>0</v>
      </c>
      <c r="N572" s="12" t="str">
        <f t="shared" si="16"/>
        <v/>
      </c>
    </row>
    <row r="573" spans="1:14" hidden="1">
      <c r="A573" s="13">
        <v>10571</v>
      </c>
      <c r="B573" s="13">
        <v>19</v>
      </c>
      <c r="C573" s="13">
        <v>18636</v>
      </c>
      <c r="D573" s="13">
        <v>126</v>
      </c>
      <c r="E573" s="12" t="str">
        <f>VLOOKUP(tVentas8[[#This Row],[ProductID]],tProductos[#All],3,FALSE)</f>
        <v>Crackers - Trio</v>
      </c>
      <c r="F573" s="13">
        <v>5</v>
      </c>
      <c r="G573" s="32">
        <v>0</v>
      </c>
      <c r="H573" s="30">
        <f>VLOOKUP(tVentas8[[#This Row],[ProductID]],tProductos[#All],5,FALSE)</f>
        <v>141.91</v>
      </c>
      <c r="I573" s="31">
        <f>(tVentas8[[#This Row],[PrecioUnitario]])*(tVentas8[[#This Row],[Quantity]])</f>
        <v>709.55</v>
      </c>
      <c r="J573" s="31">
        <f>tVentas8[[#This Row],[ TotalPrice_SinDescuento]]*(1-tVentas8[[#This Row],[Discount]]/100)</f>
        <v>709.55</v>
      </c>
      <c r="K573" s="17">
        <v>43149.978009259263</v>
      </c>
      <c r="L573" s="7" t="s">
        <v>3809</v>
      </c>
      <c r="M573" s="35">
        <f t="shared" si="17"/>
        <v>0</v>
      </c>
      <c r="N573" s="12" t="str">
        <f t="shared" si="16"/>
        <v/>
      </c>
    </row>
    <row r="574" spans="1:14" hidden="1">
      <c r="A574" s="13">
        <v>10572</v>
      </c>
      <c r="B574" s="13">
        <v>7</v>
      </c>
      <c r="C574" s="13">
        <v>60644</v>
      </c>
      <c r="D574" s="13">
        <v>287</v>
      </c>
      <c r="E574" s="12" t="str">
        <f>VLOOKUP(tVentas8[[#This Row],[ProductID]],tProductos[#All],3,FALSE)</f>
        <v>Bread - Italian Roll With Herbs</v>
      </c>
      <c r="F574" s="13">
        <v>16</v>
      </c>
      <c r="G574" s="32">
        <v>0</v>
      </c>
      <c r="H574" s="30">
        <f>VLOOKUP(tVentas8[[#This Row],[ProductID]],tProductos[#All],5,FALSE)</f>
        <v>57.7</v>
      </c>
      <c r="I574" s="31">
        <f>(tVentas8[[#This Row],[PrecioUnitario]])*(tVentas8[[#This Row],[Quantity]])</f>
        <v>923.2</v>
      </c>
      <c r="J574" s="31">
        <f>tVentas8[[#This Row],[ TotalPrice_SinDescuento]]*(1-tVentas8[[#This Row],[Discount]]/100)</f>
        <v>923.2</v>
      </c>
      <c r="K574" s="17">
        <v>43180.366006944445</v>
      </c>
      <c r="L574" s="7" t="s">
        <v>3810</v>
      </c>
      <c r="M574" s="35">
        <f t="shared" si="17"/>
        <v>0</v>
      </c>
      <c r="N574" s="12" t="str">
        <f t="shared" si="16"/>
        <v/>
      </c>
    </row>
    <row r="575" spans="1:14" hidden="1">
      <c r="A575" s="13">
        <v>10573</v>
      </c>
      <c r="B575" s="13">
        <v>13</v>
      </c>
      <c r="C575" s="13">
        <v>93400</v>
      </c>
      <c r="D575" s="13">
        <v>257</v>
      </c>
      <c r="E575" s="12" t="str">
        <f>VLOOKUP(tVentas8[[#This Row],[ProductID]],tProductos[#All],3,FALSE)</f>
        <v>Pasta - Detalini, White, Fresh</v>
      </c>
      <c r="F575" s="13">
        <v>24</v>
      </c>
      <c r="G575" s="32">
        <v>0</v>
      </c>
      <c r="H575" s="30">
        <f>VLOOKUP(tVentas8[[#This Row],[ProductID]],tProductos[#All],5,FALSE)</f>
        <v>84.43</v>
      </c>
      <c r="I575" s="31">
        <f>(tVentas8[[#This Row],[PrecioUnitario]])*(tVentas8[[#This Row],[Quantity]])</f>
        <v>2026.3200000000002</v>
      </c>
      <c r="J575" s="31">
        <f>tVentas8[[#This Row],[ TotalPrice_SinDescuento]]*(1-tVentas8[[#This Row],[Discount]]/100)</f>
        <v>2026.3200000000002</v>
      </c>
      <c r="K575" s="17">
        <v>43193.447777777779</v>
      </c>
      <c r="L575" s="7" t="s">
        <v>3811</v>
      </c>
      <c r="M575" s="35">
        <f t="shared" si="17"/>
        <v>0</v>
      </c>
      <c r="N575" s="12" t="str">
        <f t="shared" si="16"/>
        <v/>
      </c>
    </row>
    <row r="576" spans="1:14" hidden="1">
      <c r="A576" s="13">
        <v>10574</v>
      </c>
      <c r="B576" s="13">
        <v>16</v>
      </c>
      <c r="C576" s="13">
        <v>68696</v>
      </c>
      <c r="D576" s="13">
        <v>98</v>
      </c>
      <c r="E576" s="12" t="str">
        <f>VLOOKUP(tVentas8[[#This Row],[ProductID]],tProductos[#All],3,FALSE)</f>
        <v>Shrimp - 31/40</v>
      </c>
      <c r="F576" s="13">
        <v>18</v>
      </c>
      <c r="G576" s="32">
        <v>0</v>
      </c>
      <c r="H576" s="30">
        <f>VLOOKUP(tVentas8[[#This Row],[ProductID]],tProductos[#All],5,FALSE)</f>
        <v>998.75</v>
      </c>
      <c r="I576" s="31">
        <f>(tVentas8[[#This Row],[PrecioUnitario]])*(tVentas8[[#This Row],[Quantity]])</f>
        <v>17977.5</v>
      </c>
      <c r="J576" s="31">
        <f>tVentas8[[#This Row],[ TotalPrice_SinDescuento]]*(1-tVentas8[[#This Row],[Discount]]/100)</f>
        <v>17977.5</v>
      </c>
      <c r="K576" s="17">
        <v>43204.150763888887</v>
      </c>
      <c r="L576" s="7" t="s">
        <v>3812</v>
      </c>
      <c r="M576" s="35">
        <f t="shared" si="17"/>
        <v>0</v>
      </c>
      <c r="N576" s="12" t="str">
        <f t="shared" si="16"/>
        <v/>
      </c>
    </row>
    <row r="577" spans="1:14" hidden="1">
      <c r="A577" s="13">
        <v>10575</v>
      </c>
      <c r="B577" s="13">
        <v>14</v>
      </c>
      <c r="C577" s="13">
        <v>4960</v>
      </c>
      <c r="D577" s="13">
        <v>343</v>
      </c>
      <c r="E577" s="12" t="str">
        <f>VLOOKUP(tVentas8[[#This Row],[ProductID]],tProductos[#All],3,FALSE)</f>
        <v>Otomegusa Dashi Konbu</v>
      </c>
      <c r="F577" s="13">
        <v>2</v>
      </c>
      <c r="G577" s="32">
        <v>0</v>
      </c>
      <c r="H577" s="30">
        <f>VLOOKUP(tVentas8[[#This Row],[ProductID]],tProductos[#All],5,FALSE)</f>
        <v>512.05999999999995</v>
      </c>
      <c r="I577" s="31">
        <f>(tVentas8[[#This Row],[PrecioUnitario]])*(tVentas8[[#This Row],[Quantity]])</f>
        <v>1024.1199999999999</v>
      </c>
      <c r="J577" s="31">
        <f>tVentas8[[#This Row],[ TotalPrice_SinDescuento]]*(1-tVentas8[[#This Row],[Discount]]/100)</f>
        <v>1024.1199999999999</v>
      </c>
      <c r="K577" s="17">
        <v>43138.798854166664</v>
      </c>
      <c r="L577" s="7" t="s">
        <v>3813</v>
      </c>
      <c r="M577" s="35">
        <f t="shared" si="17"/>
        <v>0</v>
      </c>
      <c r="N577" s="12" t="str">
        <f t="shared" si="16"/>
        <v/>
      </c>
    </row>
    <row r="578" spans="1:14" hidden="1">
      <c r="A578" s="13">
        <v>10576</v>
      </c>
      <c r="B578" s="13">
        <v>13</v>
      </c>
      <c r="C578" s="13">
        <v>31393</v>
      </c>
      <c r="D578" s="13">
        <v>438</v>
      </c>
      <c r="E578" s="12" t="str">
        <f>VLOOKUP(tVentas8[[#This Row],[ProductID]],tProductos[#All],3,FALSE)</f>
        <v>Juice - Orange</v>
      </c>
      <c r="F578" s="13">
        <v>8</v>
      </c>
      <c r="G578" s="32">
        <v>0</v>
      </c>
      <c r="H578" s="30">
        <f>VLOOKUP(tVentas8[[#This Row],[ProductID]],tProductos[#All],5,FALSE)</f>
        <v>449.41</v>
      </c>
      <c r="I578" s="31">
        <f>(tVentas8[[#This Row],[PrecioUnitario]])*(tVentas8[[#This Row],[Quantity]])</f>
        <v>3595.28</v>
      </c>
      <c r="J578" s="31">
        <f>tVentas8[[#This Row],[ TotalPrice_SinDescuento]]*(1-tVentas8[[#This Row],[Discount]]/100)</f>
        <v>3595.28</v>
      </c>
      <c r="K578" s="17">
        <v>43115.874594907407</v>
      </c>
      <c r="L578" s="7" t="s">
        <v>3814</v>
      </c>
      <c r="M578" s="35">
        <f t="shared" si="17"/>
        <v>0</v>
      </c>
      <c r="N578" s="12" t="str">
        <f t="shared" ref="N578:N641" si="18">IF($M578&gt;0.4,"ELIMINAR","")</f>
        <v/>
      </c>
    </row>
    <row r="579" spans="1:14" hidden="1">
      <c r="A579" s="13">
        <v>10577</v>
      </c>
      <c r="B579" s="13">
        <v>9</v>
      </c>
      <c r="C579" s="13">
        <v>42973</v>
      </c>
      <c r="D579" s="13">
        <v>232</v>
      </c>
      <c r="E579" s="12" t="str">
        <f>VLOOKUP(tVentas8[[#This Row],[ProductID]],tProductos[#All],3,FALSE)</f>
        <v>Quiche Assorted</v>
      </c>
      <c r="F579" s="13">
        <v>11</v>
      </c>
      <c r="G579" s="32">
        <v>0</v>
      </c>
      <c r="H579" s="30">
        <f>VLOOKUP(tVentas8[[#This Row],[ProductID]],tProductos[#All],5,FALSE)</f>
        <v>33.94</v>
      </c>
      <c r="I579" s="31">
        <f>(tVentas8[[#This Row],[PrecioUnitario]])*(tVentas8[[#This Row],[Quantity]])</f>
        <v>373.34</v>
      </c>
      <c r="J579" s="31">
        <f>tVentas8[[#This Row],[ TotalPrice_SinDescuento]]*(1-tVentas8[[#This Row],[Discount]]/100)</f>
        <v>373.34</v>
      </c>
      <c r="K579" s="17">
        <v>43162.780821759261</v>
      </c>
      <c r="L579" s="7" t="s">
        <v>3815</v>
      </c>
      <c r="M579" s="35">
        <f t="shared" si="17"/>
        <v>0</v>
      </c>
      <c r="N579" s="12" t="str">
        <f t="shared" si="18"/>
        <v/>
      </c>
    </row>
    <row r="580" spans="1:14" hidden="1">
      <c r="A580" s="13">
        <v>10578</v>
      </c>
      <c r="B580" s="13">
        <v>10</v>
      </c>
      <c r="C580" s="13">
        <v>11720</v>
      </c>
      <c r="D580" s="13">
        <v>88</v>
      </c>
      <c r="E580" s="12" t="str">
        <f>VLOOKUP(tVentas8[[#This Row],[ProductID]],tProductos[#All],3,FALSE)</f>
        <v>Remy Red</v>
      </c>
      <c r="F580" s="13">
        <v>3</v>
      </c>
      <c r="G580" s="32">
        <v>0</v>
      </c>
      <c r="H580" s="30">
        <f>VLOOKUP(tVentas8[[#This Row],[ProductID]],tProductos[#All],5,FALSE)</f>
        <v>91.99</v>
      </c>
      <c r="I580" s="31">
        <f>(tVentas8[[#This Row],[PrecioUnitario]])*(tVentas8[[#This Row],[Quantity]])</f>
        <v>275.96999999999997</v>
      </c>
      <c r="J580" s="31">
        <f>tVentas8[[#This Row],[ TotalPrice_SinDescuento]]*(1-tVentas8[[#This Row],[Discount]]/100)</f>
        <v>275.96999999999997</v>
      </c>
      <c r="K580" s="17">
        <v>43226.943229166667</v>
      </c>
      <c r="L580" s="7" t="s">
        <v>3816</v>
      </c>
      <c r="M580" s="35">
        <f t="shared" ref="M580:M643" si="19">COUNTBLANK(A580:L580) /COUNTA(A580:L580)</f>
        <v>0</v>
      </c>
      <c r="N580" s="12" t="str">
        <f t="shared" si="18"/>
        <v/>
      </c>
    </row>
    <row r="581" spans="1:14" hidden="1">
      <c r="A581" s="13">
        <v>10579</v>
      </c>
      <c r="B581" s="13">
        <v>5</v>
      </c>
      <c r="C581" s="13">
        <v>69541</v>
      </c>
      <c r="D581" s="13">
        <v>213</v>
      </c>
      <c r="E581" s="12" t="str">
        <f>VLOOKUP(tVentas8[[#This Row],[ProductID]],tProductos[#All],3,FALSE)</f>
        <v>Pate - Cognac</v>
      </c>
      <c r="F581" s="13">
        <v>18</v>
      </c>
      <c r="G581" s="32">
        <v>0</v>
      </c>
      <c r="H581" s="30">
        <f>VLOOKUP(tVentas8[[#This Row],[ProductID]],tProductos[#All],5,FALSE)</f>
        <v>705.89</v>
      </c>
      <c r="I581" s="31">
        <f>(tVentas8[[#This Row],[PrecioUnitario]])*(tVentas8[[#This Row],[Quantity]])</f>
        <v>12706.02</v>
      </c>
      <c r="J581" s="31">
        <f>tVentas8[[#This Row],[ TotalPrice_SinDescuento]]*(1-tVentas8[[#This Row],[Discount]]/100)</f>
        <v>12706.02</v>
      </c>
      <c r="K581" s="17">
        <v>43151.019328703704</v>
      </c>
      <c r="L581" s="7" t="s">
        <v>3817</v>
      </c>
      <c r="M581" s="35">
        <f t="shared" si="19"/>
        <v>0</v>
      </c>
      <c r="N581" s="12" t="str">
        <f t="shared" si="18"/>
        <v/>
      </c>
    </row>
    <row r="582" spans="1:14" hidden="1">
      <c r="A582" s="13">
        <v>10580</v>
      </c>
      <c r="B582" s="13">
        <v>7</v>
      </c>
      <c r="C582" s="13">
        <v>97268</v>
      </c>
      <c r="D582" s="13">
        <v>9</v>
      </c>
      <c r="E582" s="12" t="str">
        <f>VLOOKUP(tVentas8[[#This Row],[ProductID]],tProductos[#All],3,FALSE)</f>
        <v>Rabbit - Whole</v>
      </c>
      <c r="F582" s="13">
        <v>25</v>
      </c>
      <c r="G582" s="32">
        <v>1</v>
      </c>
      <c r="H582" s="30">
        <f>VLOOKUP(tVentas8[[#This Row],[ProductID]],tProductos[#All],5,FALSE)</f>
        <v>844.21</v>
      </c>
      <c r="I582" s="31">
        <f>(tVentas8[[#This Row],[PrecioUnitario]])*(tVentas8[[#This Row],[Quantity]])</f>
        <v>21105.25</v>
      </c>
      <c r="J582" s="31">
        <f>tVentas8[[#This Row],[ TotalPrice_SinDescuento]]*(1-tVentas8[[#This Row],[Discount]]/100)</f>
        <v>20894.197499999998</v>
      </c>
      <c r="K582" s="17">
        <v>43101.830717592595</v>
      </c>
      <c r="L582" s="7" t="s">
        <v>3818</v>
      </c>
      <c r="M582" s="35">
        <f t="shared" si="19"/>
        <v>0</v>
      </c>
      <c r="N582" s="12" t="str">
        <f t="shared" si="18"/>
        <v/>
      </c>
    </row>
    <row r="583" spans="1:14" hidden="1">
      <c r="A583" s="13">
        <v>10581</v>
      </c>
      <c r="B583" s="13">
        <v>15</v>
      </c>
      <c r="C583" s="13">
        <v>20405</v>
      </c>
      <c r="D583" s="13">
        <v>255</v>
      </c>
      <c r="E583" s="12" t="str">
        <f>VLOOKUP(tVentas8[[#This Row],[ProductID]],tProductos[#All],3,FALSE)</f>
        <v>Kellogs All Bran Bars</v>
      </c>
      <c r="F583" s="13">
        <v>6</v>
      </c>
      <c r="G583" s="32">
        <v>0</v>
      </c>
      <c r="H583" s="30">
        <f>VLOOKUP(tVentas8[[#This Row],[ProductID]],tProductos[#All],5,FALSE)</f>
        <v>292.27999999999997</v>
      </c>
      <c r="I583" s="31">
        <f>(tVentas8[[#This Row],[PrecioUnitario]])*(tVentas8[[#This Row],[Quantity]])</f>
        <v>1753.6799999999998</v>
      </c>
      <c r="J583" s="31">
        <f>tVentas8[[#This Row],[ TotalPrice_SinDescuento]]*(1-tVentas8[[#This Row],[Discount]]/100)</f>
        <v>1753.6799999999998</v>
      </c>
      <c r="K583" s="17">
        <v>43188.112916666665</v>
      </c>
      <c r="L583" s="7" t="s">
        <v>3819</v>
      </c>
      <c r="M583" s="35">
        <f t="shared" si="19"/>
        <v>0</v>
      </c>
      <c r="N583" s="12" t="str">
        <f t="shared" si="18"/>
        <v/>
      </c>
    </row>
    <row r="584" spans="1:14" hidden="1">
      <c r="A584" s="13">
        <v>10582</v>
      </c>
      <c r="B584" s="13">
        <v>13</v>
      </c>
      <c r="C584" s="13">
        <v>31456</v>
      </c>
      <c r="D584" s="13">
        <v>430</v>
      </c>
      <c r="E584" s="12" t="str">
        <f>VLOOKUP(tVentas8[[#This Row],[ProductID]],tProductos[#All],3,FALSE)</f>
        <v>Milk - 1%</v>
      </c>
      <c r="F584" s="13">
        <v>8</v>
      </c>
      <c r="G584" s="32">
        <v>0</v>
      </c>
      <c r="H584" s="30">
        <f>VLOOKUP(tVentas8[[#This Row],[ProductID]],tProductos[#All],5,FALSE)</f>
        <v>462.58</v>
      </c>
      <c r="I584" s="31">
        <f>(tVentas8[[#This Row],[PrecioUnitario]])*(tVentas8[[#This Row],[Quantity]])</f>
        <v>3700.64</v>
      </c>
      <c r="J584" s="31">
        <f>tVentas8[[#This Row],[ TotalPrice_SinDescuento]]*(1-tVentas8[[#This Row],[Discount]]/100)</f>
        <v>3700.64</v>
      </c>
      <c r="K584" s="17">
        <v>43214.317337962966</v>
      </c>
      <c r="L584" s="7" t="s">
        <v>3820</v>
      </c>
      <c r="M584" s="35">
        <f t="shared" si="19"/>
        <v>0</v>
      </c>
      <c r="N584" s="12" t="str">
        <f t="shared" si="18"/>
        <v/>
      </c>
    </row>
    <row r="585" spans="1:14" hidden="1">
      <c r="A585" s="13">
        <v>10583</v>
      </c>
      <c r="B585" s="13">
        <v>11</v>
      </c>
      <c r="C585" s="13">
        <v>138</v>
      </c>
      <c r="D585" s="13">
        <v>130</v>
      </c>
      <c r="E585" s="12" t="str">
        <f>VLOOKUP(tVentas8[[#This Row],[ProductID]],tProductos[#All],3,FALSE)</f>
        <v>Beef Wellington</v>
      </c>
      <c r="F585" s="13">
        <v>1</v>
      </c>
      <c r="G585" s="32">
        <v>0</v>
      </c>
      <c r="H585" s="30">
        <f>VLOOKUP(tVentas8[[#This Row],[ProductID]],tProductos[#All],5,FALSE)</f>
        <v>419.8</v>
      </c>
      <c r="I585" s="31">
        <f>(tVentas8[[#This Row],[PrecioUnitario]])*(tVentas8[[#This Row],[Quantity]])</f>
        <v>419.8</v>
      </c>
      <c r="J585" s="31">
        <f>tVentas8[[#This Row],[ TotalPrice_SinDescuento]]*(1-tVentas8[[#This Row],[Discount]]/100)</f>
        <v>419.8</v>
      </c>
      <c r="K585" s="17">
        <v>43159.554513888892</v>
      </c>
      <c r="L585" s="7" t="s">
        <v>3821</v>
      </c>
      <c r="M585" s="35">
        <f t="shared" si="19"/>
        <v>0</v>
      </c>
      <c r="N585" s="12" t="str">
        <f t="shared" si="18"/>
        <v/>
      </c>
    </row>
    <row r="586" spans="1:14" hidden="1">
      <c r="A586" s="13">
        <v>10584</v>
      </c>
      <c r="B586" s="13">
        <v>8</v>
      </c>
      <c r="C586" s="13">
        <v>23528</v>
      </c>
      <c r="D586" s="13">
        <v>285</v>
      </c>
      <c r="E586" s="12" t="str">
        <f>VLOOKUP(tVentas8[[#This Row],[ProductID]],tProductos[#All],3,FALSE)</f>
        <v>Cheese - Mix</v>
      </c>
      <c r="F586" s="13">
        <v>6</v>
      </c>
      <c r="G586" s="32">
        <v>1</v>
      </c>
      <c r="H586" s="30">
        <f>VLOOKUP(tVentas8[[#This Row],[ProductID]],tProductos[#All],5,FALSE)</f>
        <v>718.3</v>
      </c>
      <c r="I586" s="31">
        <f>(tVentas8[[#This Row],[PrecioUnitario]])*(tVentas8[[#This Row],[Quantity]])</f>
        <v>4309.7999999999993</v>
      </c>
      <c r="J586" s="31">
        <f>tVentas8[[#This Row],[ TotalPrice_SinDescuento]]*(1-tVentas8[[#This Row],[Discount]]/100)</f>
        <v>4266.7019999999993</v>
      </c>
      <c r="K586" s="17">
        <v>43213.949699074074</v>
      </c>
      <c r="L586" s="7" t="s">
        <v>3822</v>
      </c>
      <c r="M586" s="35">
        <f t="shared" si="19"/>
        <v>0</v>
      </c>
      <c r="N586" s="12" t="str">
        <f t="shared" si="18"/>
        <v/>
      </c>
    </row>
    <row r="587" spans="1:14" hidden="1">
      <c r="A587" s="13">
        <v>10585</v>
      </c>
      <c r="B587" s="13">
        <v>12</v>
      </c>
      <c r="C587" s="13">
        <v>44585</v>
      </c>
      <c r="D587" s="13">
        <v>165</v>
      </c>
      <c r="E587" s="12" t="str">
        <f>VLOOKUP(tVentas8[[#This Row],[ProductID]],tProductos[#All],3,FALSE)</f>
        <v>Bread Crumbs - Japanese Style</v>
      </c>
      <c r="F587" s="13">
        <v>12</v>
      </c>
      <c r="G587" s="32">
        <v>1</v>
      </c>
      <c r="H587" s="30">
        <f>VLOOKUP(tVentas8[[#This Row],[ProductID]],tProductos[#All],5,FALSE)</f>
        <v>449</v>
      </c>
      <c r="I587" s="31">
        <f>(tVentas8[[#This Row],[PrecioUnitario]])*(tVentas8[[#This Row],[Quantity]])</f>
        <v>5388</v>
      </c>
      <c r="J587" s="31">
        <f>tVentas8[[#This Row],[ TotalPrice_SinDescuento]]*(1-tVentas8[[#This Row],[Discount]]/100)</f>
        <v>5334.12</v>
      </c>
      <c r="K587" s="17">
        <v>43179.718194444446</v>
      </c>
      <c r="L587" s="7" t="s">
        <v>3823</v>
      </c>
      <c r="M587" s="35">
        <f t="shared" si="19"/>
        <v>0</v>
      </c>
      <c r="N587" s="12" t="str">
        <f t="shared" si="18"/>
        <v/>
      </c>
    </row>
    <row r="588" spans="1:14" hidden="1">
      <c r="A588" s="13">
        <v>10586</v>
      </c>
      <c r="B588" s="13">
        <v>11</v>
      </c>
      <c r="C588" s="13">
        <v>60871</v>
      </c>
      <c r="D588" s="13">
        <v>399</v>
      </c>
      <c r="E588" s="12" t="str">
        <f>VLOOKUP(tVentas8[[#This Row],[ProductID]],tProductos[#All],3,FALSE)</f>
        <v>Berry Brulee</v>
      </c>
      <c r="F588" s="13">
        <v>16</v>
      </c>
      <c r="G588" s="32">
        <v>0</v>
      </c>
      <c r="H588" s="30">
        <f>VLOOKUP(tVentas8[[#This Row],[ProductID]],tProductos[#All],5,FALSE)</f>
        <v>509.11</v>
      </c>
      <c r="I588" s="31">
        <f>(tVentas8[[#This Row],[PrecioUnitario]])*(tVentas8[[#This Row],[Quantity]])</f>
        <v>8145.76</v>
      </c>
      <c r="J588" s="31">
        <f>tVentas8[[#This Row],[ TotalPrice_SinDescuento]]*(1-tVentas8[[#This Row],[Discount]]/100)</f>
        <v>8145.76</v>
      </c>
      <c r="K588" s="17">
        <v>43163.706134259257</v>
      </c>
      <c r="L588" s="7" t="s">
        <v>3824</v>
      </c>
      <c r="M588" s="35">
        <f t="shared" si="19"/>
        <v>0</v>
      </c>
      <c r="N588" s="12" t="str">
        <f t="shared" si="18"/>
        <v/>
      </c>
    </row>
    <row r="589" spans="1:14" hidden="1">
      <c r="A589" s="13">
        <v>10587</v>
      </c>
      <c r="B589" s="13">
        <v>2</v>
      </c>
      <c r="C589" s="13">
        <v>76314</v>
      </c>
      <c r="D589" s="13">
        <v>152</v>
      </c>
      <c r="E589" s="12" t="str">
        <f>VLOOKUP(tVentas8[[#This Row],[ProductID]],tProductos[#All],3,FALSE)</f>
        <v>Lentils - Red, Dry</v>
      </c>
      <c r="F589" s="13">
        <v>20</v>
      </c>
      <c r="G589" s="32">
        <v>1</v>
      </c>
      <c r="H589" s="30">
        <f>VLOOKUP(tVentas8[[#This Row],[ProductID]],tProductos[#All],5,FALSE)</f>
        <v>588.12</v>
      </c>
      <c r="I589" s="31">
        <f>(tVentas8[[#This Row],[PrecioUnitario]])*(tVentas8[[#This Row],[Quantity]])</f>
        <v>11762.4</v>
      </c>
      <c r="J589" s="31">
        <f>tVentas8[[#This Row],[ TotalPrice_SinDescuento]]*(1-tVentas8[[#This Row],[Discount]]/100)</f>
        <v>11644.776</v>
      </c>
      <c r="K589" s="17">
        <v>43151.900740740741</v>
      </c>
      <c r="L589" s="7" t="s">
        <v>3825</v>
      </c>
      <c r="M589" s="35">
        <f t="shared" si="19"/>
        <v>0</v>
      </c>
      <c r="N589" s="12" t="str">
        <f t="shared" si="18"/>
        <v/>
      </c>
    </row>
    <row r="590" spans="1:14" hidden="1">
      <c r="A590" s="13">
        <v>10588</v>
      </c>
      <c r="B590" s="13">
        <v>7</v>
      </c>
      <c r="C590" s="13">
        <v>50445</v>
      </c>
      <c r="D590" s="13">
        <v>396</v>
      </c>
      <c r="E590" s="12" t="str">
        <f>VLOOKUP(tVentas8[[#This Row],[ProductID]],tProductos[#All],3,FALSE)</f>
        <v>Tea - Jasmin Green</v>
      </c>
      <c r="F590" s="13">
        <v>13</v>
      </c>
      <c r="G590" s="32">
        <v>0</v>
      </c>
      <c r="H590" s="30">
        <f>VLOOKUP(tVentas8[[#This Row],[ProductID]],tProductos[#All],5,FALSE)</f>
        <v>369.16</v>
      </c>
      <c r="I590" s="31">
        <f>(tVentas8[[#This Row],[PrecioUnitario]])*(tVentas8[[#This Row],[Quantity]])</f>
        <v>4799.08</v>
      </c>
      <c r="J590" s="31">
        <f>tVentas8[[#This Row],[ TotalPrice_SinDescuento]]*(1-tVentas8[[#This Row],[Discount]]/100)</f>
        <v>4799.08</v>
      </c>
      <c r="K590" s="17">
        <v>43196.930810185186</v>
      </c>
      <c r="L590" s="7" t="s">
        <v>3826</v>
      </c>
      <c r="M590" s="35">
        <f t="shared" si="19"/>
        <v>0</v>
      </c>
      <c r="N590" s="12" t="str">
        <f t="shared" si="18"/>
        <v/>
      </c>
    </row>
    <row r="591" spans="1:14">
      <c r="A591" s="13">
        <v>10589</v>
      </c>
      <c r="B591" s="13">
        <v>12</v>
      </c>
      <c r="C591" s="13">
        <v>98403</v>
      </c>
      <c r="D591" s="13">
        <v>345</v>
      </c>
      <c r="E591" s="12" t="str">
        <f>VLOOKUP(tVentas8[[#This Row],[ProductID]],tProductos[#All],3,FALSE)</f>
        <v>Bread - Calabrese Baguette</v>
      </c>
      <c r="F591" s="13">
        <v>25</v>
      </c>
      <c r="G591" s="32">
        <v>2</v>
      </c>
      <c r="H591" s="30">
        <f>VLOOKUP(tVentas8[[#This Row],[ProductID]],tProductos[#All],5,FALSE)</f>
        <v>985.97</v>
      </c>
      <c r="I591" s="31">
        <f>(tVentas8[[#This Row],[PrecioUnitario]])*(tVentas8[[#This Row],[Quantity]])</f>
        <v>24649.25</v>
      </c>
      <c r="J591" s="31">
        <f>tVentas8[[#This Row],[ TotalPrice_SinDescuento]]*(1-tVentas8[[#This Row],[Discount]]/100)</f>
        <v>24156.264999999999</v>
      </c>
      <c r="K591" s="17">
        <v>43175.946689814817</v>
      </c>
      <c r="L591" s="7" t="s">
        <v>3827</v>
      </c>
      <c r="M591" s="35">
        <f t="shared" si="19"/>
        <v>0</v>
      </c>
      <c r="N591" s="12" t="str">
        <f t="shared" si="18"/>
        <v/>
      </c>
    </row>
    <row r="592" spans="1:14" hidden="1">
      <c r="A592" s="13">
        <v>10590</v>
      </c>
      <c r="B592" s="13">
        <v>18</v>
      </c>
      <c r="C592" s="13">
        <v>40701</v>
      </c>
      <c r="D592" s="13">
        <v>403</v>
      </c>
      <c r="E592" s="12" t="str">
        <f>VLOOKUP(tVentas8[[#This Row],[ProductID]],tProductos[#All],3,FALSE)</f>
        <v>Liners - Baking Cups</v>
      </c>
      <c r="F592" s="13">
        <v>11</v>
      </c>
      <c r="G592" s="32">
        <v>0</v>
      </c>
      <c r="H592" s="30">
        <f>VLOOKUP(tVentas8[[#This Row],[ProductID]],tProductos[#All],5,FALSE)</f>
        <v>681.89</v>
      </c>
      <c r="I592" s="31">
        <f>(tVentas8[[#This Row],[PrecioUnitario]])*(tVentas8[[#This Row],[Quantity]])</f>
        <v>7500.79</v>
      </c>
      <c r="J592" s="31">
        <f>tVentas8[[#This Row],[ TotalPrice_SinDescuento]]*(1-tVentas8[[#This Row],[Discount]]/100)</f>
        <v>7500.79</v>
      </c>
      <c r="K592" s="17">
        <v>43202.283784722225</v>
      </c>
      <c r="L592" s="7" t="s">
        <v>3828</v>
      </c>
      <c r="M592" s="35">
        <f t="shared" si="19"/>
        <v>0</v>
      </c>
      <c r="N592" s="12" t="str">
        <f t="shared" si="18"/>
        <v/>
      </c>
    </row>
    <row r="593" spans="1:14" hidden="1">
      <c r="A593" s="13">
        <v>10591</v>
      </c>
      <c r="B593" s="13">
        <v>3</v>
      </c>
      <c r="C593" s="13">
        <v>10078</v>
      </c>
      <c r="D593" s="13">
        <v>31</v>
      </c>
      <c r="E593" s="12" t="str">
        <f>VLOOKUP(tVentas8[[#This Row],[ProductID]],tProductos[#All],3,FALSE)</f>
        <v>Yeast Dry - Fermipan</v>
      </c>
      <c r="F593" s="13">
        <v>3</v>
      </c>
      <c r="G593" s="32">
        <v>0</v>
      </c>
      <c r="H593" s="30">
        <f>VLOOKUP(tVentas8[[#This Row],[ProductID]],tProductos[#All],5,FALSE)</f>
        <v>739.85</v>
      </c>
      <c r="I593" s="31">
        <f>(tVentas8[[#This Row],[PrecioUnitario]])*(tVentas8[[#This Row],[Quantity]])</f>
        <v>2219.5500000000002</v>
      </c>
      <c r="J593" s="31">
        <f>tVentas8[[#This Row],[ TotalPrice_SinDescuento]]*(1-tVentas8[[#This Row],[Discount]]/100)</f>
        <v>2219.5500000000002</v>
      </c>
      <c r="K593" s="17">
        <v>43171.411238425928</v>
      </c>
      <c r="L593" s="7" t="s">
        <v>3829</v>
      </c>
      <c r="M593" s="35">
        <f t="shared" si="19"/>
        <v>0</v>
      </c>
      <c r="N593" s="12" t="str">
        <f t="shared" si="18"/>
        <v/>
      </c>
    </row>
    <row r="594" spans="1:14" hidden="1">
      <c r="A594" s="13">
        <v>10592</v>
      </c>
      <c r="B594" s="13">
        <v>2</v>
      </c>
      <c r="C594" s="13">
        <v>92714</v>
      </c>
      <c r="D594" s="13">
        <v>343</v>
      </c>
      <c r="E594" s="12" t="str">
        <f>VLOOKUP(tVentas8[[#This Row],[ProductID]],tProductos[#All],3,FALSE)</f>
        <v>Otomegusa Dashi Konbu</v>
      </c>
      <c r="F594" s="13">
        <v>24</v>
      </c>
      <c r="G594" s="32">
        <v>1</v>
      </c>
      <c r="H594" s="30">
        <f>VLOOKUP(tVentas8[[#This Row],[ProductID]],tProductos[#All],5,FALSE)</f>
        <v>512.05999999999995</v>
      </c>
      <c r="I594" s="31">
        <f>(tVentas8[[#This Row],[PrecioUnitario]])*(tVentas8[[#This Row],[Quantity]])</f>
        <v>12289.439999999999</v>
      </c>
      <c r="J594" s="31">
        <f>tVentas8[[#This Row],[ TotalPrice_SinDescuento]]*(1-tVentas8[[#This Row],[Discount]]/100)</f>
        <v>12166.545599999999</v>
      </c>
      <c r="K594" s="17">
        <v>43133.378981481481</v>
      </c>
      <c r="L594" s="7" t="s">
        <v>3830</v>
      </c>
      <c r="M594" s="35">
        <f t="shared" si="19"/>
        <v>0</v>
      </c>
      <c r="N594" s="12" t="str">
        <f t="shared" si="18"/>
        <v/>
      </c>
    </row>
    <row r="595" spans="1:14" hidden="1">
      <c r="A595" s="13">
        <v>10593</v>
      </c>
      <c r="B595" s="13">
        <v>7</v>
      </c>
      <c r="C595" s="13">
        <v>13515</v>
      </c>
      <c r="D595" s="13">
        <v>176</v>
      </c>
      <c r="E595" s="12" t="str">
        <f>VLOOKUP(tVentas8[[#This Row],[ProductID]],tProductos[#All],3,FALSE)</f>
        <v>Smirnoff Green Apple Twist</v>
      </c>
      <c r="F595" s="13">
        <v>4</v>
      </c>
      <c r="G595" s="32">
        <v>0</v>
      </c>
      <c r="H595" s="30">
        <f>VLOOKUP(tVentas8[[#This Row],[ProductID]],tProductos[#All],5,FALSE)</f>
        <v>813.16</v>
      </c>
      <c r="I595" s="31">
        <f>(tVentas8[[#This Row],[PrecioUnitario]])*(tVentas8[[#This Row],[Quantity]])</f>
        <v>3252.64</v>
      </c>
      <c r="J595" s="31">
        <f>tVentas8[[#This Row],[ TotalPrice_SinDescuento]]*(1-tVentas8[[#This Row],[Discount]]/100)</f>
        <v>3252.64</v>
      </c>
      <c r="K595" s="17">
        <v>43162.254432870373</v>
      </c>
      <c r="L595" s="7" t="s">
        <v>3831</v>
      </c>
      <c r="M595" s="35">
        <f t="shared" si="19"/>
        <v>0</v>
      </c>
      <c r="N595" s="12" t="str">
        <f t="shared" si="18"/>
        <v/>
      </c>
    </row>
    <row r="596" spans="1:14">
      <c r="A596" s="13">
        <v>10594</v>
      </c>
      <c r="B596" s="13">
        <v>12</v>
      </c>
      <c r="C596" s="13">
        <v>8829</v>
      </c>
      <c r="D596" s="13">
        <v>441</v>
      </c>
      <c r="E596" s="12" t="str">
        <f>VLOOKUP(tVentas8[[#This Row],[ProductID]],tProductos[#All],3,FALSE)</f>
        <v>Blackberries</v>
      </c>
      <c r="F596" s="13">
        <v>3</v>
      </c>
      <c r="G596" s="32">
        <v>2</v>
      </c>
      <c r="H596" s="30">
        <f>VLOOKUP(tVentas8[[#This Row],[ProductID]],tProductos[#All],5,FALSE)</f>
        <v>729.43</v>
      </c>
      <c r="I596" s="31">
        <f>(tVentas8[[#This Row],[PrecioUnitario]])*(tVentas8[[#This Row],[Quantity]])</f>
        <v>2188.29</v>
      </c>
      <c r="J596" s="31">
        <f>tVentas8[[#This Row],[ TotalPrice_SinDescuento]]*(1-tVentas8[[#This Row],[Discount]]/100)</f>
        <v>2144.5241999999998</v>
      </c>
      <c r="K596" s="17">
        <v>43156.500138888892</v>
      </c>
      <c r="L596" s="7" t="s">
        <v>3832</v>
      </c>
      <c r="M596" s="35">
        <f t="shared" si="19"/>
        <v>0</v>
      </c>
      <c r="N596" s="12" t="str">
        <f t="shared" si="18"/>
        <v/>
      </c>
    </row>
    <row r="597" spans="1:14" hidden="1">
      <c r="A597" s="13">
        <v>10595</v>
      </c>
      <c r="B597" s="13">
        <v>16</v>
      </c>
      <c r="C597" s="13">
        <v>79292</v>
      </c>
      <c r="D597" s="13">
        <v>237</v>
      </c>
      <c r="E597" s="12" t="str">
        <f>VLOOKUP(tVentas8[[#This Row],[ProductID]],tProductos[#All],3,FALSE)</f>
        <v>Mayonnaise - Individual Pkg</v>
      </c>
      <c r="F597" s="13">
        <v>21</v>
      </c>
      <c r="G597" s="32">
        <v>0</v>
      </c>
      <c r="H597" s="30">
        <f>VLOOKUP(tVentas8[[#This Row],[ProductID]],tProductos[#All],5,FALSE)</f>
        <v>656.3</v>
      </c>
      <c r="I597" s="31">
        <f>(tVentas8[[#This Row],[PrecioUnitario]])*(tVentas8[[#This Row],[Quantity]])</f>
        <v>13782.3</v>
      </c>
      <c r="J597" s="31">
        <f>tVentas8[[#This Row],[ TotalPrice_SinDescuento]]*(1-tVentas8[[#This Row],[Discount]]/100)</f>
        <v>13782.3</v>
      </c>
      <c r="K597" s="17">
        <v>43163.456030092595</v>
      </c>
      <c r="L597" s="7" t="s">
        <v>3833</v>
      </c>
      <c r="M597" s="35">
        <f t="shared" si="19"/>
        <v>0</v>
      </c>
      <c r="N597" s="12" t="str">
        <f t="shared" si="18"/>
        <v/>
      </c>
    </row>
    <row r="598" spans="1:14" hidden="1">
      <c r="A598" s="13">
        <v>10596</v>
      </c>
      <c r="B598" s="13">
        <v>9</v>
      </c>
      <c r="C598" s="13">
        <v>69949</v>
      </c>
      <c r="D598" s="13">
        <v>318</v>
      </c>
      <c r="E598" s="12" t="str">
        <f>VLOOKUP(tVentas8[[#This Row],[ProductID]],tProductos[#All],3,FALSE)</f>
        <v>Ecolab - Solid Fusion</v>
      </c>
      <c r="F598" s="13">
        <v>18</v>
      </c>
      <c r="G598" s="32">
        <v>0</v>
      </c>
      <c r="H598" s="30">
        <f>VLOOKUP(tVentas8[[#This Row],[ProductID]],tProductos[#All],5,FALSE)</f>
        <v>57.26</v>
      </c>
      <c r="I598" s="31">
        <f>(tVentas8[[#This Row],[PrecioUnitario]])*(tVentas8[[#This Row],[Quantity]])</f>
        <v>1030.68</v>
      </c>
      <c r="J598" s="31">
        <f>tVentas8[[#This Row],[ TotalPrice_SinDescuento]]*(1-tVentas8[[#This Row],[Discount]]/100)</f>
        <v>1030.68</v>
      </c>
      <c r="K598" s="17">
        <v>43168.421111111114</v>
      </c>
      <c r="L598" s="7" t="s">
        <v>3834</v>
      </c>
      <c r="M598" s="35">
        <f t="shared" si="19"/>
        <v>0</v>
      </c>
      <c r="N598" s="12" t="str">
        <f t="shared" si="18"/>
        <v/>
      </c>
    </row>
    <row r="599" spans="1:14" hidden="1">
      <c r="A599" s="13">
        <v>10597</v>
      </c>
      <c r="B599" s="13">
        <v>19</v>
      </c>
      <c r="C599" s="13">
        <v>80666</v>
      </c>
      <c r="D599" s="13">
        <v>380</v>
      </c>
      <c r="E599" s="12" t="str">
        <f>VLOOKUP(tVentas8[[#This Row],[ProductID]],tProductos[#All],3,FALSE)</f>
        <v>Wine - White Cab Sauv.on</v>
      </c>
      <c r="F599" s="13">
        <v>21</v>
      </c>
      <c r="G599" s="32">
        <v>0</v>
      </c>
      <c r="H599" s="30">
        <f>VLOOKUP(tVentas8[[#This Row],[ProductID]],tProductos[#All],5,FALSE)</f>
        <v>859.74</v>
      </c>
      <c r="I599" s="31">
        <f>(tVentas8[[#This Row],[PrecioUnitario]])*(tVentas8[[#This Row],[Quantity]])</f>
        <v>18054.54</v>
      </c>
      <c r="J599" s="31">
        <f>tVentas8[[#This Row],[ TotalPrice_SinDescuento]]*(1-tVentas8[[#This Row],[Discount]]/100)</f>
        <v>18054.54</v>
      </c>
      <c r="K599" s="17">
        <v>43112.637986111113</v>
      </c>
      <c r="L599" s="7" t="s">
        <v>3835</v>
      </c>
      <c r="M599" s="35">
        <f t="shared" si="19"/>
        <v>0</v>
      </c>
      <c r="N599" s="12" t="str">
        <f t="shared" si="18"/>
        <v/>
      </c>
    </row>
    <row r="600" spans="1:14" hidden="1">
      <c r="A600" s="13">
        <v>10598</v>
      </c>
      <c r="B600" s="13">
        <v>13</v>
      </c>
      <c r="C600" s="13">
        <v>85059</v>
      </c>
      <c r="D600" s="13">
        <v>152</v>
      </c>
      <c r="E600" s="12" t="str">
        <f>VLOOKUP(tVentas8[[#This Row],[ProductID]],tProductos[#All],3,FALSE)</f>
        <v>Lentils - Red, Dry</v>
      </c>
      <c r="F600" s="13">
        <v>22</v>
      </c>
      <c r="G600" s="32">
        <v>0</v>
      </c>
      <c r="H600" s="30">
        <f>VLOOKUP(tVentas8[[#This Row],[ProductID]],tProductos[#All],5,FALSE)</f>
        <v>588.12</v>
      </c>
      <c r="I600" s="31">
        <f>(tVentas8[[#This Row],[PrecioUnitario]])*(tVentas8[[#This Row],[Quantity]])</f>
        <v>12938.64</v>
      </c>
      <c r="J600" s="31">
        <f>tVentas8[[#This Row],[ TotalPrice_SinDescuento]]*(1-tVentas8[[#This Row],[Discount]]/100)</f>
        <v>12938.64</v>
      </c>
      <c r="K600" s="13">
        <v>0</v>
      </c>
      <c r="L600" s="7" t="s">
        <v>3836</v>
      </c>
      <c r="M600" s="35">
        <f t="shared" si="19"/>
        <v>0</v>
      </c>
      <c r="N600" s="12" t="str">
        <f t="shared" si="18"/>
        <v/>
      </c>
    </row>
    <row r="601" spans="1:14" hidden="1">
      <c r="A601" s="13">
        <v>10599</v>
      </c>
      <c r="B601" s="13">
        <v>21</v>
      </c>
      <c r="C601" s="13">
        <v>95176</v>
      </c>
      <c r="D601" s="13">
        <v>33</v>
      </c>
      <c r="E601" s="12" t="str">
        <f>VLOOKUP(tVentas8[[#This Row],[ProductID]],tProductos[#All],3,FALSE)</f>
        <v>Beans - Wax</v>
      </c>
      <c r="F601" s="13">
        <v>25</v>
      </c>
      <c r="G601" s="32">
        <v>0</v>
      </c>
      <c r="H601" s="30">
        <f>VLOOKUP(tVentas8[[#This Row],[ProductID]],tProductos[#All],5,FALSE)</f>
        <v>455.55</v>
      </c>
      <c r="I601" s="31">
        <f>(tVentas8[[#This Row],[PrecioUnitario]])*(tVentas8[[#This Row],[Quantity]])</f>
        <v>11388.75</v>
      </c>
      <c r="J601" s="31">
        <f>tVentas8[[#This Row],[ TotalPrice_SinDescuento]]*(1-tVentas8[[#This Row],[Discount]]/100)</f>
        <v>11388.75</v>
      </c>
      <c r="K601" s="17">
        <v>43109.039050925923</v>
      </c>
      <c r="L601" s="7" t="s">
        <v>3837</v>
      </c>
      <c r="M601" s="35">
        <f t="shared" si="19"/>
        <v>0</v>
      </c>
      <c r="N601" s="12" t="str">
        <f t="shared" si="18"/>
        <v/>
      </c>
    </row>
    <row r="602" spans="1:14" hidden="1">
      <c r="A602" s="13">
        <v>10600</v>
      </c>
      <c r="B602" s="13">
        <v>6</v>
      </c>
      <c r="C602" s="13">
        <v>5869</v>
      </c>
      <c r="D602" s="13">
        <v>128</v>
      </c>
      <c r="E602" s="12" t="str">
        <f>VLOOKUP(tVentas8[[#This Row],[ProductID]],tProductos[#All],3,FALSE)</f>
        <v>Coffee - Irish Cream</v>
      </c>
      <c r="F602" s="13">
        <v>2</v>
      </c>
      <c r="G602" s="32">
        <v>0</v>
      </c>
      <c r="H602" s="30">
        <f>VLOOKUP(tVentas8[[#This Row],[ProductID]],tProductos[#All],5,FALSE)</f>
        <v>46.79</v>
      </c>
      <c r="I602" s="31">
        <f>(tVentas8[[#This Row],[PrecioUnitario]])*(tVentas8[[#This Row],[Quantity]])</f>
        <v>93.58</v>
      </c>
      <c r="J602" s="31">
        <f>tVentas8[[#This Row],[ TotalPrice_SinDescuento]]*(1-tVentas8[[#This Row],[Discount]]/100)</f>
        <v>93.58</v>
      </c>
      <c r="K602" s="17">
        <v>43107.861712962964</v>
      </c>
      <c r="L602" s="7" t="s">
        <v>3838</v>
      </c>
      <c r="M602" s="35">
        <f t="shared" si="19"/>
        <v>0</v>
      </c>
      <c r="N602" s="12" t="str">
        <f t="shared" si="18"/>
        <v/>
      </c>
    </row>
    <row r="603" spans="1:14" hidden="1">
      <c r="A603" s="13">
        <v>10601</v>
      </c>
      <c r="B603" s="13">
        <v>2</v>
      </c>
      <c r="C603" s="13">
        <v>93111</v>
      </c>
      <c r="D603" s="13">
        <v>358</v>
      </c>
      <c r="E603" s="12" t="str">
        <f>VLOOKUP(tVentas8[[#This Row],[ProductID]],tProductos[#All],3,FALSE)</f>
        <v>Cheese - Boursin, Garlic / Herbs</v>
      </c>
      <c r="F603" s="13">
        <v>24</v>
      </c>
      <c r="G603" s="32">
        <v>0</v>
      </c>
      <c r="H603" s="30">
        <f>VLOOKUP(tVentas8[[#This Row],[ProductID]],tProductos[#All],5,FALSE)</f>
        <v>847.11</v>
      </c>
      <c r="I603" s="31">
        <f>(tVentas8[[#This Row],[PrecioUnitario]])*(tVentas8[[#This Row],[Quantity]])</f>
        <v>20330.64</v>
      </c>
      <c r="J603" s="31">
        <f>tVentas8[[#This Row],[ TotalPrice_SinDescuento]]*(1-tVentas8[[#This Row],[Discount]]/100)</f>
        <v>20330.64</v>
      </c>
      <c r="K603" s="17">
        <v>43111.049664351849</v>
      </c>
      <c r="L603" s="7" t="s">
        <v>3839</v>
      </c>
      <c r="M603" s="35">
        <f t="shared" si="19"/>
        <v>0</v>
      </c>
      <c r="N603" s="12" t="str">
        <f t="shared" si="18"/>
        <v/>
      </c>
    </row>
    <row r="604" spans="1:14" hidden="1">
      <c r="A604" s="13">
        <v>10602</v>
      </c>
      <c r="B604" s="13">
        <v>14</v>
      </c>
      <c r="C604" s="13">
        <v>19990</v>
      </c>
      <c r="D604" s="13">
        <v>287</v>
      </c>
      <c r="E604" s="12" t="str">
        <f>VLOOKUP(tVentas8[[#This Row],[ProductID]],tProductos[#All],3,FALSE)</f>
        <v>Bread - Italian Roll With Herbs</v>
      </c>
      <c r="F604" s="13">
        <v>6</v>
      </c>
      <c r="G604" s="32">
        <v>1</v>
      </c>
      <c r="H604" s="30">
        <f>VLOOKUP(tVentas8[[#This Row],[ProductID]],tProductos[#All],5,FALSE)</f>
        <v>57.7</v>
      </c>
      <c r="I604" s="31">
        <f>(tVentas8[[#This Row],[PrecioUnitario]])*(tVentas8[[#This Row],[Quantity]])</f>
        <v>346.20000000000005</v>
      </c>
      <c r="J604" s="31">
        <f>tVentas8[[#This Row],[ TotalPrice_SinDescuento]]*(1-tVentas8[[#This Row],[Discount]]/100)</f>
        <v>342.73800000000006</v>
      </c>
      <c r="K604" s="17">
        <v>43158.719652777778</v>
      </c>
      <c r="L604" s="7" t="s">
        <v>3840</v>
      </c>
      <c r="M604" s="35">
        <f t="shared" si="19"/>
        <v>0</v>
      </c>
      <c r="N604" s="12" t="str">
        <f t="shared" si="18"/>
        <v/>
      </c>
    </row>
    <row r="605" spans="1:14" hidden="1">
      <c r="A605" s="13">
        <v>10603</v>
      </c>
      <c r="B605" s="13">
        <v>15</v>
      </c>
      <c r="C605" s="13">
        <v>51031</v>
      </c>
      <c r="D605" s="13">
        <v>155</v>
      </c>
      <c r="E605" s="12" t="str">
        <f>VLOOKUP(tVentas8[[#This Row],[ProductID]],tProductos[#All],3,FALSE)</f>
        <v>Peas - Pigeon, Dry</v>
      </c>
      <c r="F605" s="13">
        <v>13</v>
      </c>
      <c r="G605" s="32">
        <v>0</v>
      </c>
      <c r="H605" s="30">
        <f>VLOOKUP(tVentas8[[#This Row],[ProductID]],tProductos[#All],5,FALSE)</f>
        <v>635.52</v>
      </c>
      <c r="I605" s="31">
        <f>(tVentas8[[#This Row],[PrecioUnitario]])*(tVentas8[[#This Row],[Quantity]])</f>
        <v>8261.76</v>
      </c>
      <c r="J605" s="31">
        <f>tVentas8[[#This Row],[ TotalPrice_SinDescuento]]*(1-tVentas8[[#This Row],[Discount]]/100)</f>
        <v>8261.76</v>
      </c>
      <c r="K605" s="17">
        <v>43208.977314814816</v>
      </c>
      <c r="L605" s="7" t="s">
        <v>3841</v>
      </c>
      <c r="M605" s="35">
        <f t="shared" si="19"/>
        <v>0</v>
      </c>
      <c r="N605" s="12" t="str">
        <f t="shared" si="18"/>
        <v/>
      </c>
    </row>
    <row r="606" spans="1:14" hidden="1">
      <c r="A606" s="13">
        <v>10604</v>
      </c>
      <c r="B606" s="13">
        <v>21</v>
      </c>
      <c r="C606" s="13">
        <v>27410</v>
      </c>
      <c r="D606" s="13">
        <v>175</v>
      </c>
      <c r="E606" s="12" t="str">
        <f>VLOOKUP(tVentas8[[#This Row],[ProductID]],tProductos[#All],3,FALSE)</f>
        <v>Oil - Safflower</v>
      </c>
      <c r="F606" s="13">
        <v>7</v>
      </c>
      <c r="G606" s="32">
        <v>0</v>
      </c>
      <c r="H606" s="30">
        <f>VLOOKUP(tVentas8[[#This Row],[ProductID]],tProductos[#All],5,FALSE)</f>
        <v>917.67</v>
      </c>
      <c r="I606" s="31">
        <f>(tVentas8[[#This Row],[PrecioUnitario]])*(tVentas8[[#This Row],[Quantity]])</f>
        <v>6423.69</v>
      </c>
      <c r="J606" s="31">
        <f>tVentas8[[#This Row],[ TotalPrice_SinDescuento]]*(1-tVentas8[[#This Row],[Discount]]/100)</f>
        <v>6423.69</v>
      </c>
      <c r="K606" s="17">
        <v>43208.218414351853</v>
      </c>
      <c r="L606" s="7" t="s">
        <v>3842</v>
      </c>
      <c r="M606" s="35">
        <f t="shared" si="19"/>
        <v>0</v>
      </c>
      <c r="N606" s="12" t="str">
        <f t="shared" si="18"/>
        <v/>
      </c>
    </row>
    <row r="607" spans="1:14">
      <c r="A607" s="13">
        <v>10605</v>
      </c>
      <c r="B607" s="13">
        <v>19</v>
      </c>
      <c r="C607" s="13">
        <v>6483</v>
      </c>
      <c r="D607" s="13">
        <v>215</v>
      </c>
      <c r="E607" s="12" t="str">
        <f>VLOOKUP(tVentas8[[#This Row],[ProductID]],tProductos[#All],3,FALSE)</f>
        <v>Veal - Brisket, Provimi,bnls</v>
      </c>
      <c r="F607" s="13">
        <v>2</v>
      </c>
      <c r="G607" s="32">
        <v>2</v>
      </c>
      <c r="H607" s="30">
        <f>VLOOKUP(tVentas8[[#This Row],[ProductID]],tProductos[#All],5,FALSE)</f>
        <v>901.15</v>
      </c>
      <c r="I607" s="31">
        <f>(tVentas8[[#This Row],[PrecioUnitario]])*(tVentas8[[#This Row],[Quantity]])</f>
        <v>1802.3</v>
      </c>
      <c r="J607" s="31">
        <f>tVentas8[[#This Row],[ TotalPrice_SinDescuento]]*(1-tVentas8[[#This Row],[Discount]]/100)</f>
        <v>1766.2539999999999</v>
      </c>
      <c r="K607" s="17">
        <v>43186.564641203702</v>
      </c>
      <c r="L607" s="7" t="s">
        <v>3843</v>
      </c>
      <c r="M607" s="35">
        <f t="shared" si="19"/>
        <v>0</v>
      </c>
      <c r="N607" s="12" t="str">
        <f t="shared" si="18"/>
        <v/>
      </c>
    </row>
    <row r="608" spans="1:14" hidden="1">
      <c r="A608" s="13">
        <v>10606</v>
      </c>
      <c r="B608" s="13">
        <v>10</v>
      </c>
      <c r="C608" s="13">
        <v>88402</v>
      </c>
      <c r="D608" s="13">
        <v>45</v>
      </c>
      <c r="E608" s="12" t="str">
        <f>VLOOKUP(tVentas8[[#This Row],[ProductID]],tProductos[#All],3,FALSE)</f>
        <v>Beef - Ground Medium</v>
      </c>
      <c r="F608" s="13">
        <v>23</v>
      </c>
      <c r="G608" s="32">
        <v>0</v>
      </c>
      <c r="H608" s="30">
        <f>VLOOKUP(tVentas8[[#This Row],[ProductID]],tProductos[#All],5,FALSE)</f>
        <v>795.32399999999996</v>
      </c>
      <c r="I608" s="31">
        <f>(tVentas8[[#This Row],[PrecioUnitario]])*(tVentas8[[#This Row],[Quantity]])</f>
        <v>18292.451999999997</v>
      </c>
      <c r="J608" s="31">
        <f>tVentas8[[#This Row],[ TotalPrice_SinDescuento]]*(1-tVentas8[[#This Row],[Discount]]/100)</f>
        <v>18292.451999999997</v>
      </c>
      <c r="K608" s="17">
        <v>43150.408333333333</v>
      </c>
      <c r="L608" s="7" t="s">
        <v>3844</v>
      </c>
      <c r="M608" s="35">
        <f t="shared" si="19"/>
        <v>0</v>
      </c>
      <c r="N608" s="12" t="str">
        <f t="shared" si="18"/>
        <v/>
      </c>
    </row>
    <row r="609" spans="1:14" hidden="1">
      <c r="A609" s="13">
        <v>10607</v>
      </c>
      <c r="B609" s="13">
        <v>5</v>
      </c>
      <c r="C609" s="13">
        <v>83544</v>
      </c>
      <c r="D609" s="13">
        <v>381</v>
      </c>
      <c r="E609" s="12" t="str">
        <f>VLOOKUP(tVentas8[[#This Row],[ProductID]],tProductos[#All],3,FALSE)</f>
        <v>Vaccum Bag 10x13</v>
      </c>
      <c r="F609" s="13">
        <v>22</v>
      </c>
      <c r="G609" s="32">
        <v>0</v>
      </c>
      <c r="H609" s="30">
        <f>VLOOKUP(tVentas8[[#This Row],[ProductID]],tProductos[#All],5,FALSE)</f>
        <v>442.33</v>
      </c>
      <c r="I609" s="31">
        <f>(tVentas8[[#This Row],[PrecioUnitario]])*(tVentas8[[#This Row],[Quantity]])</f>
        <v>9731.26</v>
      </c>
      <c r="J609" s="31">
        <f>tVentas8[[#This Row],[ TotalPrice_SinDescuento]]*(1-tVentas8[[#This Row],[Discount]]/100)</f>
        <v>9731.26</v>
      </c>
      <c r="K609" s="17">
        <v>43184.796643518515</v>
      </c>
      <c r="L609" s="7" t="s">
        <v>3845</v>
      </c>
      <c r="M609" s="35">
        <f t="shared" si="19"/>
        <v>0</v>
      </c>
      <c r="N609" s="12" t="str">
        <f t="shared" si="18"/>
        <v/>
      </c>
    </row>
    <row r="610" spans="1:14" hidden="1">
      <c r="A610" s="13">
        <v>10608</v>
      </c>
      <c r="B610" s="13">
        <v>11</v>
      </c>
      <c r="C610" s="13">
        <v>45194</v>
      </c>
      <c r="D610" s="13">
        <v>420</v>
      </c>
      <c r="E610" s="12" t="str">
        <f>VLOOKUP(tVentas8[[#This Row],[ProductID]],tProductos[#All],3,FALSE)</f>
        <v>Whmis - Spray Bottle Trigger</v>
      </c>
      <c r="F610" s="13">
        <v>12</v>
      </c>
      <c r="G610" s="32">
        <v>0</v>
      </c>
      <c r="H610" s="30">
        <f>VLOOKUP(tVentas8[[#This Row],[ProductID]],tProductos[#All],5,FALSE)</f>
        <v>699.16</v>
      </c>
      <c r="I610" s="31">
        <f>(tVentas8[[#This Row],[PrecioUnitario]])*(tVentas8[[#This Row],[Quantity]])</f>
        <v>8389.92</v>
      </c>
      <c r="J610" s="31">
        <f>tVentas8[[#This Row],[ TotalPrice_SinDescuento]]*(1-tVentas8[[#This Row],[Discount]]/100)</f>
        <v>8389.92</v>
      </c>
      <c r="K610" s="17">
        <v>43111.072094907409</v>
      </c>
      <c r="L610" s="7" t="s">
        <v>3846</v>
      </c>
      <c r="M610" s="35">
        <f t="shared" si="19"/>
        <v>0</v>
      </c>
      <c r="N610" s="12" t="str">
        <f t="shared" si="18"/>
        <v/>
      </c>
    </row>
    <row r="611" spans="1:14" hidden="1">
      <c r="A611" s="13">
        <v>10609</v>
      </c>
      <c r="B611" s="13">
        <v>5</v>
      </c>
      <c r="C611" s="13">
        <v>67258</v>
      </c>
      <c r="D611" s="13">
        <v>188</v>
      </c>
      <c r="E611" s="12" t="str">
        <f>VLOOKUP(tVentas8[[#This Row],[ProductID]],tProductos[#All],3,FALSE)</f>
        <v>Cup - Translucent 7 Oz Clear</v>
      </c>
      <c r="F611" s="13">
        <v>18</v>
      </c>
      <c r="G611" s="32">
        <v>0</v>
      </c>
      <c r="H611" s="30">
        <f>VLOOKUP(tVentas8[[#This Row],[ProductID]],tProductos[#All],5,FALSE)</f>
        <v>781.76</v>
      </c>
      <c r="I611" s="31">
        <f>(tVentas8[[#This Row],[PrecioUnitario]])*(tVentas8[[#This Row],[Quantity]])</f>
        <v>14071.68</v>
      </c>
      <c r="J611" s="31">
        <f>tVentas8[[#This Row],[ TotalPrice_SinDescuento]]*(1-tVentas8[[#This Row],[Discount]]/100)</f>
        <v>14071.68</v>
      </c>
      <c r="K611" s="17">
        <v>43161.457025462965</v>
      </c>
      <c r="L611" s="7" t="s">
        <v>3847</v>
      </c>
      <c r="M611" s="35">
        <f t="shared" si="19"/>
        <v>0</v>
      </c>
      <c r="N611" s="12" t="str">
        <f t="shared" si="18"/>
        <v/>
      </c>
    </row>
    <row r="612" spans="1:14" hidden="1">
      <c r="A612" s="13">
        <v>10610</v>
      </c>
      <c r="B612" s="13">
        <v>11</v>
      </c>
      <c r="C612" s="13">
        <v>45615</v>
      </c>
      <c r="D612" s="13">
        <v>203</v>
      </c>
      <c r="E612" s="12" t="str">
        <f>VLOOKUP(tVentas8[[#This Row],[ProductID]],tProductos[#All],3,FALSE)</f>
        <v>Chicken - Leg, Boneless</v>
      </c>
      <c r="F612" s="13">
        <v>12</v>
      </c>
      <c r="G612" s="32">
        <v>0</v>
      </c>
      <c r="H612" s="30">
        <f>VLOOKUP(tVentas8[[#This Row],[ProductID]],tProductos[#All],5,FALSE)</f>
        <v>599.54999999999995</v>
      </c>
      <c r="I612" s="31">
        <f>(tVentas8[[#This Row],[PrecioUnitario]])*(tVentas8[[#This Row],[Quantity]])</f>
        <v>7194.5999999999995</v>
      </c>
      <c r="J612" s="31">
        <f>tVentas8[[#This Row],[ TotalPrice_SinDescuento]]*(1-tVentas8[[#This Row],[Discount]]/100)</f>
        <v>7194.5999999999995</v>
      </c>
      <c r="K612" s="17">
        <v>43165.708460648151</v>
      </c>
      <c r="L612" s="7" t="s">
        <v>3848</v>
      </c>
      <c r="M612" s="35">
        <f t="shared" si="19"/>
        <v>0</v>
      </c>
      <c r="N612" s="12" t="str">
        <f t="shared" si="18"/>
        <v/>
      </c>
    </row>
    <row r="613" spans="1:14" hidden="1">
      <c r="A613" s="13">
        <v>10611</v>
      </c>
      <c r="B613" s="13">
        <v>11</v>
      </c>
      <c r="C613" s="13">
        <v>4256</v>
      </c>
      <c r="D613" s="13">
        <v>179</v>
      </c>
      <c r="E613" s="12" t="str">
        <f>VLOOKUP(tVentas8[[#This Row],[ProductID]],tProductos[#All],3,FALSE)</f>
        <v>Yoghurt Tubes</v>
      </c>
      <c r="F613" s="13">
        <v>2</v>
      </c>
      <c r="G613" s="32">
        <v>0</v>
      </c>
      <c r="H613" s="30">
        <f>VLOOKUP(tVentas8[[#This Row],[ProductID]],tProductos[#All],5,FALSE)</f>
        <v>838.75</v>
      </c>
      <c r="I613" s="31">
        <f>(tVentas8[[#This Row],[PrecioUnitario]])*(tVentas8[[#This Row],[Quantity]])</f>
        <v>1677.5</v>
      </c>
      <c r="J613" s="31">
        <f>tVentas8[[#This Row],[ TotalPrice_SinDescuento]]*(1-tVentas8[[#This Row],[Discount]]/100)</f>
        <v>1677.5</v>
      </c>
      <c r="K613" s="17">
        <v>43204.824340277781</v>
      </c>
      <c r="L613" s="7" t="s">
        <v>3849</v>
      </c>
      <c r="M613" s="35">
        <f t="shared" si="19"/>
        <v>0</v>
      </c>
      <c r="N613" s="12" t="str">
        <f t="shared" si="18"/>
        <v/>
      </c>
    </row>
    <row r="614" spans="1:14" hidden="1">
      <c r="A614" s="13">
        <v>10612</v>
      </c>
      <c r="B614" s="13">
        <v>11</v>
      </c>
      <c r="C614" s="13">
        <v>13991</v>
      </c>
      <c r="D614" s="13">
        <v>292</v>
      </c>
      <c r="E614" s="12" t="str">
        <f>VLOOKUP(tVentas8[[#This Row],[ProductID]],tProductos[#All],3,FALSE)</f>
        <v>Turkey - Oven Roast Breast</v>
      </c>
      <c r="F614" s="13">
        <v>4</v>
      </c>
      <c r="G614" s="32">
        <v>0</v>
      </c>
      <c r="H614" s="30">
        <f>VLOOKUP(tVentas8[[#This Row],[ProductID]],tProductos[#All],5,FALSE)</f>
        <v>345.36</v>
      </c>
      <c r="I614" s="31">
        <f>(tVentas8[[#This Row],[PrecioUnitario]])*(tVentas8[[#This Row],[Quantity]])</f>
        <v>1381.44</v>
      </c>
      <c r="J614" s="31">
        <f>tVentas8[[#This Row],[ TotalPrice_SinDescuento]]*(1-tVentas8[[#This Row],[Discount]]/100)</f>
        <v>1381.44</v>
      </c>
      <c r="K614" s="17">
        <v>43216.430856481478</v>
      </c>
      <c r="L614" s="7" t="s">
        <v>3850</v>
      </c>
      <c r="M614" s="35">
        <f t="shared" si="19"/>
        <v>0</v>
      </c>
      <c r="N614" s="12" t="str">
        <f t="shared" si="18"/>
        <v/>
      </c>
    </row>
    <row r="615" spans="1:14" hidden="1">
      <c r="A615" s="13">
        <v>10613</v>
      </c>
      <c r="B615" s="13">
        <v>14</v>
      </c>
      <c r="C615" s="13">
        <v>29336</v>
      </c>
      <c r="D615" s="13">
        <v>170</v>
      </c>
      <c r="E615" s="12" t="str">
        <f>VLOOKUP(tVentas8[[#This Row],[ProductID]],tProductos[#All],3,FALSE)</f>
        <v>Initation Crab Meat</v>
      </c>
      <c r="F615" s="13">
        <v>8</v>
      </c>
      <c r="G615" s="32">
        <v>1</v>
      </c>
      <c r="H615" s="30">
        <f>VLOOKUP(tVentas8[[#This Row],[ProductID]],tProductos[#All],5,FALSE)</f>
        <v>206.55</v>
      </c>
      <c r="I615" s="31">
        <f>(tVentas8[[#This Row],[PrecioUnitario]])*(tVentas8[[#This Row],[Quantity]])</f>
        <v>1652.4</v>
      </c>
      <c r="J615" s="31">
        <f>tVentas8[[#This Row],[ TotalPrice_SinDescuento]]*(1-tVentas8[[#This Row],[Discount]]/100)</f>
        <v>1635.876</v>
      </c>
      <c r="K615" s="17">
        <v>43124.66443287037</v>
      </c>
      <c r="L615" s="7" t="s">
        <v>3851</v>
      </c>
      <c r="M615" s="35">
        <f t="shared" si="19"/>
        <v>0</v>
      </c>
      <c r="N615" s="12" t="str">
        <f t="shared" si="18"/>
        <v/>
      </c>
    </row>
    <row r="616" spans="1:14" hidden="1">
      <c r="A616" s="13">
        <v>10614</v>
      </c>
      <c r="B616" s="13">
        <v>23</v>
      </c>
      <c r="C616" s="13">
        <v>39959</v>
      </c>
      <c r="D616" s="13">
        <v>29</v>
      </c>
      <c r="E616" s="12" t="str">
        <f>VLOOKUP(tVentas8[[#This Row],[ProductID]],tProductos[#All],3,FALSE)</f>
        <v>Spinach - Baby</v>
      </c>
      <c r="F616" s="13">
        <v>11</v>
      </c>
      <c r="G616" s="32">
        <v>1</v>
      </c>
      <c r="H616" s="30">
        <f>VLOOKUP(tVentas8[[#This Row],[ProductID]],tProductos[#All],5,FALSE)</f>
        <v>335.88</v>
      </c>
      <c r="I616" s="31">
        <f>(tVentas8[[#This Row],[PrecioUnitario]])*(tVentas8[[#This Row],[Quantity]])</f>
        <v>3694.68</v>
      </c>
      <c r="J616" s="31">
        <f>tVentas8[[#This Row],[ TotalPrice_SinDescuento]]*(1-tVentas8[[#This Row],[Discount]]/100)</f>
        <v>3657.7331999999997</v>
      </c>
      <c r="K616" s="17">
        <v>43141.122384259259</v>
      </c>
      <c r="L616" s="7" t="s">
        <v>3852</v>
      </c>
      <c r="M616" s="35">
        <f t="shared" si="19"/>
        <v>0</v>
      </c>
      <c r="N616" s="12" t="str">
        <f t="shared" si="18"/>
        <v/>
      </c>
    </row>
    <row r="617" spans="1:14" hidden="1">
      <c r="A617" s="13">
        <v>10615</v>
      </c>
      <c r="B617" s="13">
        <v>3</v>
      </c>
      <c r="C617" s="13">
        <v>4413</v>
      </c>
      <c r="D617" s="13">
        <v>210</v>
      </c>
      <c r="E617" s="12" t="str">
        <f>VLOOKUP(tVentas8[[#This Row],[ProductID]],tProductos[#All],3,FALSE)</f>
        <v>Cheese - Brie,danish</v>
      </c>
      <c r="F617" s="13">
        <v>2</v>
      </c>
      <c r="G617" s="32">
        <v>0</v>
      </c>
      <c r="H617" s="30">
        <f>VLOOKUP(tVentas8[[#This Row],[ProductID]],tProductos[#All],5,FALSE)</f>
        <v>822.35</v>
      </c>
      <c r="I617" s="31">
        <f>(tVentas8[[#This Row],[PrecioUnitario]])*(tVentas8[[#This Row],[Quantity]])</f>
        <v>1644.7</v>
      </c>
      <c r="J617" s="31">
        <f>tVentas8[[#This Row],[ TotalPrice_SinDescuento]]*(1-tVentas8[[#This Row],[Discount]]/100)</f>
        <v>1644.7</v>
      </c>
      <c r="K617" s="17">
        <v>43223.356585648151</v>
      </c>
      <c r="L617" s="7" t="s">
        <v>3853</v>
      </c>
      <c r="M617" s="35">
        <f t="shared" si="19"/>
        <v>0</v>
      </c>
      <c r="N617" s="12" t="str">
        <f t="shared" si="18"/>
        <v/>
      </c>
    </row>
    <row r="618" spans="1:14" hidden="1">
      <c r="A618" s="13">
        <v>10616</v>
      </c>
      <c r="B618" s="13">
        <v>17</v>
      </c>
      <c r="C618" s="13">
        <v>49231</v>
      </c>
      <c r="D618" s="13">
        <v>67</v>
      </c>
      <c r="E618" s="12" t="str">
        <f>VLOOKUP(tVentas8[[#This Row],[ProductID]],tProductos[#All],3,FALSE)</f>
        <v>Wine - Sogrape Mateus Rose</v>
      </c>
      <c r="F618" s="13">
        <v>13</v>
      </c>
      <c r="G618" s="32">
        <v>1</v>
      </c>
      <c r="H618" s="30">
        <f>VLOOKUP(tVentas8[[#This Row],[ProductID]],tProductos[#All],5,FALSE)</f>
        <v>37.799999999999997</v>
      </c>
      <c r="I618" s="31">
        <f>(tVentas8[[#This Row],[PrecioUnitario]])*(tVentas8[[#This Row],[Quantity]])</f>
        <v>491.4</v>
      </c>
      <c r="J618" s="31">
        <f>tVentas8[[#This Row],[ TotalPrice_SinDescuento]]*(1-tVentas8[[#This Row],[Discount]]/100)</f>
        <v>486.48599999999999</v>
      </c>
      <c r="K618" s="17">
        <v>43112.552210648151</v>
      </c>
      <c r="L618" s="7" t="s">
        <v>3854</v>
      </c>
      <c r="M618" s="35">
        <f t="shared" si="19"/>
        <v>0</v>
      </c>
      <c r="N618" s="12" t="str">
        <f t="shared" si="18"/>
        <v/>
      </c>
    </row>
    <row r="619" spans="1:14" hidden="1">
      <c r="A619" s="13">
        <v>10617</v>
      </c>
      <c r="B619" s="13">
        <v>8</v>
      </c>
      <c r="C619" s="13">
        <v>1036</v>
      </c>
      <c r="D619" s="13">
        <v>30</v>
      </c>
      <c r="E619" s="12" t="str">
        <f>VLOOKUP(tVentas8[[#This Row],[ProductID]],tProductos[#All],3,FALSE)</f>
        <v>Cheese - Brie, Triple Creme</v>
      </c>
      <c r="F619" s="13">
        <v>1</v>
      </c>
      <c r="G619" s="32">
        <v>1</v>
      </c>
      <c r="H619" s="30">
        <f>VLOOKUP(tVentas8[[#This Row],[ProductID]],tProductos[#All],5,FALSE)</f>
        <v>67.89</v>
      </c>
      <c r="I619" s="31">
        <f>(tVentas8[[#This Row],[PrecioUnitario]])*(tVentas8[[#This Row],[Quantity]])</f>
        <v>67.89</v>
      </c>
      <c r="J619" s="31">
        <f>tVentas8[[#This Row],[ TotalPrice_SinDescuento]]*(1-tVentas8[[#This Row],[Discount]]/100)</f>
        <v>67.211100000000002</v>
      </c>
      <c r="K619" s="17">
        <v>43212.491655092592</v>
      </c>
      <c r="L619" s="7" t="s">
        <v>3855</v>
      </c>
      <c r="M619" s="35">
        <f t="shared" si="19"/>
        <v>0</v>
      </c>
      <c r="N619" s="12" t="str">
        <f t="shared" si="18"/>
        <v/>
      </c>
    </row>
    <row r="620" spans="1:14" hidden="1">
      <c r="A620" s="13">
        <v>10618</v>
      </c>
      <c r="B620" s="13">
        <v>22</v>
      </c>
      <c r="C620" s="13">
        <v>64411</v>
      </c>
      <c r="D620" s="13">
        <v>344</v>
      </c>
      <c r="E620" s="12" t="str">
        <f>VLOOKUP(tVentas8[[#This Row],[ProductID]],tProductos[#All],3,FALSE)</f>
        <v>Sausage - Liver</v>
      </c>
      <c r="F620" s="13">
        <v>17</v>
      </c>
      <c r="G620" s="32">
        <v>0</v>
      </c>
      <c r="H620" s="30">
        <f>VLOOKUP(tVentas8[[#This Row],[ProductID]],tProductos[#All],5,FALSE)</f>
        <v>635.38</v>
      </c>
      <c r="I620" s="31">
        <f>(tVentas8[[#This Row],[PrecioUnitario]])*(tVentas8[[#This Row],[Quantity]])</f>
        <v>10801.46</v>
      </c>
      <c r="J620" s="31">
        <f>tVentas8[[#This Row],[ TotalPrice_SinDescuento]]*(1-tVentas8[[#This Row],[Discount]]/100)</f>
        <v>10801.46</v>
      </c>
      <c r="K620" s="17">
        <v>43204.521736111114</v>
      </c>
      <c r="L620" s="7" t="s">
        <v>3856</v>
      </c>
      <c r="M620" s="35">
        <f t="shared" si="19"/>
        <v>0</v>
      </c>
      <c r="N620" s="12" t="str">
        <f t="shared" si="18"/>
        <v/>
      </c>
    </row>
    <row r="621" spans="1:14" hidden="1">
      <c r="A621" s="13">
        <v>10619</v>
      </c>
      <c r="B621" s="13">
        <v>14</v>
      </c>
      <c r="C621" s="13">
        <v>66047</v>
      </c>
      <c r="D621" s="13">
        <v>350</v>
      </c>
      <c r="E621" s="12" t="str">
        <f>VLOOKUP(tVentas8[[#This Row],[ProductID]],tProductos[#All],3,FALSE)</f>
        <v>Isomalt</v>
      </c>
      <c r="F621" s="13">
        <v>17</v>
      </c>
      <c r="G621" s="32">
        <v>0</v>
      </c>
      <c r="H621" s="30">
        <f>VLOOKUP(tVentas8[[#This Row],[ProductID]],tProductos[#All],5,FALSE)</f>
        <v>8.2799999999999994</v>
      </c>
      <c r="I621" s="31">
        <f>(tVentas8[[#This Row],[PrecioUnitario]])*(tVentas8[[#This Row],[Quantity]])</f>
        <v>140.76</v>
      </c>
      <c r="J621" s="31">
        <f>tVentas8[[#This Row],[ TotalPrice_SinDescuento]]*(1-tVentas8[[#This Row],[Discount]]/100)</f>
        <v>140.76</v>
      </c>
      <c r="K621" s="17">
        <v>43150.406793981485</v>
      </c>
      <c r="L621" s="7" t="s">
        <v>3857</v>
      </c>
      <c r="M621" s="35">
        <f t="shared" si="19"/>
        <v>0</v>
      </c>
      <c r="N621" s="12" t="str">
        <f t="shared" si="18"/>
        <v/>
      </c>
    </row>
    <row r="622" spans="1:14" hidden="1">
      <c r="A622" s="13">
        <v>10620</v>
      </c>
      <c r="B622" s="13">
        <v>7</v>
      </c>
      <c r="C622" s="13">
        <v>22160</v>
      </c>
      <c r="D622" s="13">
        <v>63</v>
      </c>
      <c r="E622" s="12" t="str">
        <f>VLOOKUP(tVentas8[[#This Row],[ProductID]],tProductos[#All],3,FALSE)</f>
        <v>Cake - Mini Cheesecake</v>
      </c>
      <c r="F622" s="13">
        <v>6</v>
      </c>
      <c r="G622" s="32">
        <v>0</v>
      </c>
      <c r="H622" s="30">
        <f>VLOOKUP(tVentas8[[#This Row],[ProductID]],tProductos[#All],5,FALSE)</f>
        <v>562.67999999999995</v>
      </c>
      <c r="I622" s="31">
        <f>(tVentas8[[#This Row],[PrecioUnitario]])*(tVentas8[[#This Row],[Quantity]])</f>
        <v>3376.08</v>
      </c>
      <c r="J622" s="31">
        <f>tVentas8[[#This Row],[ TotalPrice_SinDescuento]]*(1-tVentas8[[#This Row],[Discount]]/100)</f>
        <v>3376.08</v>
      </c>
      <c r="K622" s="17">
        <v>43111.42832175926</v>
      </c>
      <c r="L622" s="7" t="s">
        <v>3858</v>
      </c>
      <c r="M622" s="35">
        <f t="shared" si="19"/>
        <v>0</v>
      </c>
      <c r="N622" s="12" t="str">
        <f t="shared" si="18"/>
        <v/>
      </c>
    </row>
    <row r="623" spans="1:14" hidden="1">
      <c r="A623" s="13">
        <v>10621</v>
      </c>
      <c r="B623" s="13">
        <v>21</v>
      </c>
      <c r="C623" s="13">
        <v>76396</v>
      </c>
      <c r="D623" s="13">
        <v>280</v>
      </c>
      <c r="E623" s="12" t="str">
        <f>VLOOKUP(tVentas8[[#This Row],[ProductID]],tProductos[#All],3,FALSE)</f>
        <v>Onion Powder</v>
      </c>
      <c r="F623" s="13">
        <v>20</v>
      </c>
      <c r="G623" s="32">
        <v>0</v>
      </c>
      <c r="H623" s="30">
        <f>VLOOKUP(tVentas8[[#This Row],[ProductID]],tProductos[#All],5,FALSE)</f>
        <v>618.35</v>
      </c>
      <c r="I623" s="31">
        <f>(tVentas8[[#This Row],[PrecioUnitario]])*(tVentas8[[#This Row],[Quantity]])</f>
        <v>12367</v>
      </c>
      <c r="J623" s="31">
        <f>tVentas8[[#This Row],[ TotalPrice_SinDescuento]]*(1-tVentas8[[#This Row],[Discount]]/100)</f>
        <v>12367</v>
      </c>
      <c r="K623" s="17">
        <v>43133.088090277779</v>
      </c>
      <c r="L623" s="7" t="s">
        <v>3859</v>
      </c>
      <c r="M623" s="35">
        <f t="shared" si="19"/>
        <v>0</v>
      </c>
      <c r="N623" s="12" t="str">
        <f t="shared" si="18"/>
        <v/>
      </c>
    </row>
    <row r="624" spans="1:14" hidden="1">
      <c r="A624" s="13">
        <v>10622</v>
      </c>
      <c r="B624" s="13">
        <v>13</v>
      </c>
      <c r="C624" s="13">
        <v>11902</v>
      </c>
      <c r="D624" s="13">
        <v>448</v>
      </c>
      <c r="E624" s="12" t="str">
        <f>VLOOKUP(tVentas8[[#This Row],[ProductID]],tProductos[#All],3,FALSE)</f>
        <v>Gatorade - Xfactor Berry</v>
      </c>
      <c r="F624" s="13">
        <v>4</v>
      </c>
      <c r="G624" s="32">
        <v>0</v>
      </c>
      <c r="H624" s="30">
        <f>VLOOKUP(tVentas8[[#This Row],[ProductID]],tProductos[#All],5,FALSE)</f>
        <v>768.98</v>
      </c>
      <c r="I624" s="31">
        <f>(tVentas8[[#This Row],[PrecioUnitario]])*(tVentas8[[#This Row],[Quantity]])</f>
        <v>3075.92</v>
      </c>
      <c r="J624" s="31">
        <f>tVentas8[[#This Row],[ TotalPrice_SinDescuento]]*(1-tVentas8[[#This Row],[Discount]]/100)</f>
        <v>3075.92</v>
      </c>
      <c r="K624" s="17">
        <v>43161.914201388892</v>
      </c>
      <c r="L624" s="7" t="s">
        <v>3860</v>
      </c>
      <c r="M624" s="35">
        <f t="shared" si="19"/>
        <v>0</v>
      </c>
      <c r="N624" s="12" t="str">
        <f t="shared" si="18"/>
        <v/>
      </c>
    </row>
    <row r="625" spans="1:14" hidden="1">
      <c r="A625" s="13">
        <v>10623</v>
      </c>
      <c r="B625" s="13">
        <v>5</v>
      </c>
      <c r="C625" s="13">
        <v>42748</v>
      </c>
      <c r="D625" s="13">
        <v>358</v>
      </c>
      <c r="E625" s="12" t="str">
        <f>VLOOKUP(tVentas8[[#This Row],[ProductID]],tProductos[#All],3,FALSE)</f>
        <v>Cheese - Boursin, Garlic / Herbs</v>
      </c>
      <c r="F625" s="13">
        <v>11</v>
      </c>
      <c r="G625" s="32">
        <v>0</v>
      </c>
      <c r="H625" s="30">
        <f>VLOOKUP(tVentas8[[#This Row],[ProductID]],tProductos[#All],5,FALSE)</f>
        <v>847.11</v>
      </c>
      <c r="I625" s="31">
        <f>(tVentas8[[#This Row],[PrecioUnitario]])*(tVentas8[[#This Row],[Quantity]])</f>
        <v>9318.2100000000009</v>
      </c>
      <c r="J625" s="31">
        <f>tVentas8[[#This Row],[ TotalPrice_SinDescuento]]*(1-tVentas8[[#This Row],[Discount]]/100)</f>
        <v>9318.2100000000009</v>
      </c>
      <c r="K625" s="17">
        <v>43213.659895833334</v>
      </c>
      <c r="L625" s="7" t="s">
        <v>3861</v>
      </c>
      <c r="M625" s="35">
        <f t="shared" si="19"/>
        <v>0</v>
      </c>
      <c r="N625" s="12" t="str">
        <f t="shared" si="18"/>
        <v/>
      </c>
    </row>
    <row r="626" spans="1:14" hidden="1">
      <c r="A626" s="13">
        <v>10624</v>
      </c>
      <c r="B626" s="13">
        <v>7</v>
      </c>
      <c r="C626" s="13">
        <v>79000</v>
      </c>
      <c r="D626" s="13">
        <v>252</v>
      </c>
      <c r="E626" s="12" t="str">
        <f>VLOOKUP(tVentas8[[#This Row],[ProductID]],tProductos[#All],3,FALSE)</f>
        <v>Nantucket - Pomegranate Pear</v>
      </c>
      <c r="F626" s="13">
        <v>20</v>
      </c>
      <c r="G626" s="32">
        <v>0</v>
      </c>
      <c r="H626" s="30">
        <f>VLOOKUP(tVentas8[[#This Row],[ProductID]],tProductos[#All],5,FALSE)</f>
        <v>278.16000000000003</v>
      </c>
      <c r="I626" s="31">
        <f>(tVentas8[[#This Row],[PrecioUnitario]])*(tVentas8[[#This Row],[Quantity]])</f>
        <v>5563.2000000000007</v>
      </c>
      <c r="J626" s="31">
        <f>tVentas8[[#This Row],[ TotalPrice_SinDescuento]]*(1-tVentas8[[#This Row],[Discount]]/100)</f>
        <v>5563.2000000000007</v>
      </c>
      <c r="K626" s="17">
        <v>43127.494745370372</v>
      </c>
      <c r="L626" s="7" t="s">
        <v>3862</v>
      </c>
      <c r="M626" s="35">
        <f t="shared" si="19"/>
        <v>0</v>
      </c>
      <c r="N626" s="12" t="str">
        <f t="shared" si="18"/>
        <v/>
      </c>
    </row>
    <row r="627" spans="1:14" hidden="1">
      <c r="A627" s="13">
        <v>10625</v>
      </c>
      <c r="B627" s="13">
        <v>17</v>
      </c>
      <c r="C627" s="13">
        <v>40456</v>
      </c>
      <c r="D627" s="13">
        <v>442</v>
      </c>
      <c r="E627" s="12" t="str">
        <f>VLOOKUP(tVentas8[[#This Row],[ProductID]],tProductos[#All],3,FALSE)</f>
        <v>Wine - Ej Gallo Sierra Valley</v>
      </c>
      <c r="F627" s="13">
        <v>11</v>
      </c>
      <c r="G627" s="32">
        <v>0</v>
      </c>
      <c r="H627" s="30">
        <f>VLOOKUP(tVentas8[[#This Row],[ProductID]],tProductos[#All],5,FALSE)</f>
        <v>729.04</v>
      </c>
      <c r="I627" s="31">
        <f>(tVentas8[[#This Row],[PrecioUnitario]])*(tVentas8[[#This Row],[Quantity]])</f>
        <v>8019.44</v>
      </c>
      <c r="J627" s="31">
        <f>tVentas8[[#This Row],[ TotalPrice_SinDescuento]]*(1-tVentas8[[#This Row],[Discount]]/100)</f>
        <v>8019.44</v>
      </c>
      <c r="K627" s="17">
        <v>43114.207071759258</v>
      </c>
      <c r="L627" s="7" t="s">
        <v>3863</v>
      </c>
      <c r="M627" s="35">
        <f t="shared" si="19"/>
        <v>0</v>
      </c>
      <c r="N627" s="12" t="str">
        <f t="shared" si="18"/>
        <v/>
      </c>
    </row>
    <row r="628" spans="1:14" hidden="1">
      <c r="A628" s="13">
        <v>10626</v>
      </c>
      <c r="B628" s="13">
        <v>17</v>
      </c>
      <c r="C628" s="13">
        <v>24681</v>
      </c>
      <c r="D628" s="13">
        <v>235</v>
      </c>
      <c r="E628" s="12" t="str">
        <f>VLOOKUP(tVentas8[[#This Row],[ProductID]],tProductos[#All],3,FALSE)</f>
        <v>Bread - English Muffin</v>
      </c>
      <c r="F628" s="13">
        <v>7</v>
      </c>
      <c r="G628" s="32">
        <v>0</v>
      </c>
      <c r="H628" s="30">
        <f>VLOOKUP(tVentas8[[#This Row],[ProductID]],tProductos[#All],5,FALSE)</f>
        <v>345.06</v>
      </c>
      <c r="I628" s="31">
        <f>(tVentas8[[#This Row],[PrecioUnitario]])*(tVentas8[[#This Row],[Quantity]])</f>
        <v>2415.42</v>
      </c>
      <c r="J628" s="31">
        <f>tVentas8[[#This Row],[ TotalPrice_SinDescuento]]*(1-tVentas8[[#This Row],[Discount]]/100)</f>
        <v>2415.42</v>
      </c>
      <c r="K628" s="17">
        <v>43213.754583333335</v>
      </c>
      <c r="L628" s="7" t="s">
        <v>3864</v>
      </c>
      <c r="M628" s="35">
        <f t="shared" si="19"/>
        <v>0</v>
      </c>
      <c r="N628" s="12" t="str">
        <f t="shared" si="18"/>
        <v/>
      </c>
    </row>
    <row r="629" spans="1:14" hidden="1">
      <c r="A629" s="13">
        <v>10627</v>
      </c>
      <c r="B629" s="13">
        <v>23</v>
      </c>
      <c r="C629" s="13">
        <v>47130</v>
      </c>
      <c r="D629" s="13">
        <v>112</v>
      </c>
      <c r="E629" s="12" t="str">
        <f>VLOOKUP(tVentas8[[#This Row],[ProductID]],tProductos[#All],3,FALSE)</f>
        <v>Browning Caramel Glace</v>
      </c>
      <c r="F629" s="13">
        <v>12</v>
      </c>
      <c r="G629" s="32">
        <v>0</v>
      </c>
      <c r="H629" s="30">
        <f>VLOOKUP(tVentas8[[#This Row],[ProductID]],tProductos[#All],5,FALSE)</f>
        <v>817.94</v>
      </c>
      <c r="I629" s="31">
        <f>(tVentas8[[#This Row],[PrecioUnitario]])*(tVentas8[[#This Row],[Quantity]])</f>
        <v>9815.2800000000007</v>
      </c>
      <c r="J629" s="31">
        <f>tVentas8[[#This Row],[ TotalPrice_SinDescuento]]*(1-tVentas8[[#This Row],[Discount]]/100)</f>
        <v>9815.2800000000007</v>
      </c>
      <c r="K629" s="13">
        <v>0</v>
      </c>
      <c r="L629" s="7" t="s">
        <v>3865</v>
      </c>
      <c r="M629" s="35">
        <f t="shared" si="19"/>
        <v>0</v>
      </c>
      <c r="N629" s="12" t="str">
        <f t="shared" si="18"/>
        <v/>
      </c>
    </row>
    <row r="630" spans="1:14" hidden="1">
      <c r="A630" s="13">
        <v>10628</v>
      </c>
      <c r="B630" s="13">
        <v>1</v>
      </c>
      <c r="C630" s="13">
        <v>84572</v>
      </c>
      <c r="D630" s="13">
        <v>268</v>
      </c>
      <c r="E630" s="12" t="str">
        <f>VLOOKUP(tVentas8[[#This Row],[ProductID]],tProductos[#All],3,FALSE)</f>
        <v>Vanilla Beans</v>
      </c>
      <c r="F630" s="13">
        <v>22</v>
      </c>
      <c r="G630" s="32">
        <v>0</v>
      </c>
      <c r="H630" s="30">
        <f>VLOOKUP(tVentas8[[#This Row],[ProductID]],tProductos[#All],5,FALSE)</f>
        <v>978.43</v>
      </c>
      <c r="I630" s="31">
        <f>(tVentas8[[#This Row],[PrecioUnitario]])*(tVentas8[[#This Row],[Quantity]])</f>
        <v>21525.46</v>
      </c>
      <c r="J630" s="31">
        <f>tVentas8[[#This Row],[ TotalPrice_SinDescuento]]*(1-tVentas8[[#This Row],[Discount]]/100)</f>
        <v>21525.46</v>
      </c>
      <c r="K630" s="17">
        <v>43117.599027777775</v>
      </c>
      <c r="L630" s="7" t="s">
        <v>3866</v>
      </c>
      <c r="M630" s="35">
        <f t="shared" si="19"/>
        <v>0</v>
      </c>
      <c r="N630" s="12" t="str">
        <f t="shared" si="18"/>
        <v/>
      </c>
    </row>
    <row r="631" spans="1:14" hidden="1">
      <c r="A631" s="13">
        <v>10629</v>
      </c>
      <c r="B631" s="13">
        <v>1</v>
      </c>
      <c r="C631" s="13">
        <v>88163</v>
      </c>
      <c r="D631" s="13">
        <v>313</v>
      </c>
      <c r="E631" s="12" t="str">
        <f>VLOOKUP(tVentas8[[#This Row],[ProductID]],tProductos[#All],3,FALSE)</f>
        <v>Veal - Slab Bacon</v>
      </c>
      <c r="F631" s="13">
        <v>23</v>
      </c>
      <c r="G631" s="32">
        <v>0</v>
      </c>
      <c r="H631" s="30">
        <f>VLOOKUP(tVentas8[[#This Row],[ProductID]],tProductos[#All],5,FALSE)</f>
        <v>399.11</v>
      </c>
      <c r="I631" s="31">
        <f>(tVentas8[[#This Row],[PrecioUnitario]])*(tVentas8[[#This Row],[Quantity]])</f>
        <v>9179.5300000000007</v>
      </c>
      <c r="J631" s="31">
        <f>tVentas8[[#This Row],[ TotalPrice_SinDescuento]]*(1-tVentas8[[#This Row],[Discount]]/100)</f>
        <v>9179.5300000000007</v>
      </c>
      <c r="K631" s="17">
        <v>43119.111585648148</v>
      </c>
      <c r="L631" s="7" t="s">
        <v>3867</v>
      </c>
      <c r="M631" s="35">
        <f t="shared" si="19"/>
        <v>0</v>
      </c>
      <c r="N631" s="12" t="str">
        <f t="shared" si="18"/>
        <v/>
      </c>
    </row>
    <row r="632" spans="1:14" hidden="1">
      <c r="A632" s="13">
        <v>10630</v>
      </c>
      <c r="B632" s="13">
        <v>5</v>
      </c>
      <c r="C632" s="13">
        <v>33771</v>
      </c>
      <c r="D632" s="13">
        <v>26</v>
      </c>
      <c r="E632" s="12" t="str">
        <f>VLOOKUP(tVentas8[[#This Row],[ProductID]],tProductos[#All],3,FALSE)</f>
        <v>Squid U5 - Thailand</v>
      </c>
      <c r="F632" s="13">
        <v>9</v>
      </c>
      <c r="G632" s="32">
        <v>0</v>
      </c>
      <c r="H632" s="30">
        <f>VLOOKUP(tVentas8[[#This Row],[ProductID]],tProductos[#All],5,FALSE)</f>
        <v>337.82</v>
      </c>
      <c r="I632" s="31">
        <f>(tVentas8[[#This Row],[PrecioUnitario]])*(tVentas8[[#This Row],[Quantity]])</f>
        <v>3040.38</v>
      </c>
      <c r="J632" s="31">
        <f>tVentas8[[#This Row],[ TotalPrice_SinDescuento]]*(1-tVentas8[[#This Row],[Discount]]/100)</f>
        <v>3040.38</v>
      </c>
      <c r="K632" s="17">
        <v>43137.947638888887</v>
      </c>
      <c r="L632" s="7" t="s">
        <v>3868</v>
      </c>
      <c r="M632" s="35">
        <f t="shared" si="19"/>
        <v>0</v>
      </c>
      <c r="N632" s="12" t="str">
        <f t="shared" si="18"/>
        <v/>
      </c>
    </row>
    <row r="633" spans="1:14" hidden="1">
      <c r="A633" s="13">
        <v>10631</v>
      </c>
      <c r="B633" s="13">
        <v>18</v>
      </c>
      <c r="C633" s="13">
        <v>49487</v>
      </c>
      <c r="D633" s="13">
        <v>59</v>
      </c>
      <c r="E633" s="12" t="str">
        <f>VLOOKUP(tVentas8[[#This Row],[ProductID]],tProductos[#All],3,FALSE)</f>
        <v>Pastry - Butterscotch Baked</v>
      </c>
      <c r="F633" s="13">
        <v>13</v>
      </c>
      <c r="G633" s="32">
        <v>0</v>
      </c>
      <c r="H633" s="30">
        <f>VLOOKUP(tVentas8[[#This Row],[ProductID]],tProductos[#All],5,FALSE)</f>
        <v>735.38</v>
      </c>
      <c r="I633" s="31">
        <f>(tVentas8[[#This Row],[PrecioUnitario]])*(tVentas8[[#This Row],[Quantity]])</f>
        <v>9559.94</v>
      </c>
      <c r="J633" s="31">
        <f>tVentas8[[#This Row],[ TotalPrice_SinDescuento]]*(1-tVentas8[[#This Row],[Discount]]/100)</f>
        <v>9559.94</v>
      </c>
      <c r="K633" s="17">
        <v>43141.694733796299</v>
      </c>
      <c r="L633" s="7" t="s">
        <v>3869</v>
      </c>
      <c r="M633" s="35">
        <f t="shared" si="19"/>
        <v>0</v>
      </c>
      <c r="N633" s="12" t="str">
        <f t="shared" si="18"/>
        <v/>
      </c>
    </row>
    <row r="634" spans="1:14" hidden="1">
      <c r="A634" s="13">
        <v>10632</v>
      </c>
      <c r="B634" s="13">
        <v>20</v>
      </c>
      <c r="C634" s="13">
        <v>56674</v>
      </c>
      <c r="D634" s="13">
        <v>80</v>
      </c>
      <c r="E634" s="12" t="str">
        <f>VLOOKUP(tVentas8[[#This Row],[ProductID]],tProductos[#All],3,FALSE)</f>
        <v>Wasabi Powder</v>
      </c>
      <c r="F634" s="13">
        <v>15</v>
      </c>
      <c r="G634" s="32">
        <v>0</v>
      </c>
      <c r="H634" s="30">
        <f>VLOOKUP(tVentas8[[#This Row],[ProductID]],tProductos[#All],5,FALSE)</f>
        <v>939.75</v>
      </c>
      <c r="I634" s="31">
        <f>(tVentas8[[#This Row],[PrecioUnitario]])*(tVentas8[[#This Row],[Quantity]])</f>
        <v>14096.25</v>
      </c>
      <c r="J634" s="31">
        <f>tVentas8[[#This Row],[ TotalPrice_SinDescuento]]*(1-tVentas8[[#This Row],[Discount]]/100)</f>
        <v>14096.25</v>
      </c>
      <c r="K634" s="17">
        <v>43200.377743055556</v>
      </c>
      <c r="L634" s="7" t="s">
        <v>3870</v>
      </c>
      <c r="M634" s="35">
        <f t="shared" si="19"/>
        <v>0</v>
      </c>
      <c r="N634" s="12" t="str">
        <f t="shared" si="18"/>
        <v/>
      </c>
    </row>
    <row r="635" spans="1:14" hidden="1">
      <c r="A635" s="13">
        <v>10633</v>
      </c>
      <c r="B635" s="13">
        <v>12</v>
      </c>
      <c r="C635" s="13">
        <v>15303</v>
      </c>
      <c r="D635" s="13">
        <v>55</v>
      </c>
      <c r="E635" s="12" t="str">
        <f>VLOOKUP(tVentas8[[#This Row],[ProductID]],tProductos[#All],3,FALSE)</f>
        <v>Cinnamon Buns Sticky</v>
      </c>
      <c r="F635" s="13">
        <v>4</v>
      </c>
      <c r="G635" s="32">
        <v>0</v>
      </c>
      <c r="H635" s="30">
        <f>VLOOKUP(tVentas8[[#This Row],[ProductID]],tProductos[#All],5,FALSE)</f>
        <v>66.180000000000007</v>
      </c>
      <c r="I635" s="31">
        <f>(tVentas8[[#This Row],[PrecioUnitario]])*(tVentas8[[#This Row],[Quantity]])</f>
        <v>264.72000000000003</v>
      </c>
      <c r="J635" s="31">
        <f>tVentas8[[#This Row],[ TotalPrice_SinDescuento]]*(1-tVentas8[[#This Row],[Discount]]/100)</f>
        <v>264.72000000000003</v>
      </c>
      <c r="K635" s="17">
        <v>43104.236608796295</v>
      </c>
      <c r="L635" s="7" t="s">
        <v>3871</v>
      </c>
      <c r="M635" s="35">
        <f t="shared" si="19"/>
        <v>0</v>
      </c>
      <c r="N635" s="12" t="str">
        <f t="shared" si="18"/>
        <v/>
      </c>
    </row>
    <row r="636" spans="1:14" hidden="1">
      <c r="A636" s="13">
        <v>10634</v>
      </c>
      <c r="B636" s="13">
        <v>22</v>
      </c>
      <c r="C636" s="13">
        <v>63673</v>
      </c>
      <c r="D636" s="13">
        <v>85</v>
      </c>
      <c r="E636" s="12" t="str">
        <f>VLOOKUP(tVentas8[[#This Row],[ProductID]],tProductos[#All],3,FALSE)</f>
        <v>Cheese - Parmesan Cubes</v>
      </c>
      <c r="F636" s="13">
        <v>17</v>
      </c>
      <c r="G636" s="32">
        <v>0</v>
      </c>
      <c r="H636" s="30">
        <f>VLOOKUP(tVentas8[[#This Row],[ProductID]],tProductos[#All],5,FALSE)</f>
        <v>868.85</v>
      </c>
      <c r="I636" s="31">
        <f>(tVentas8[[#This Row],[PrecioUnitario]])*(tVentas8[[#This Row],[Quantity]])</f>
        <v>14770.45</v>
      </c>
      <c r="J636" s="31">
        <f>tVentas8[[#This Row],[ TotalPrice_SinDescuento]]*(1-tVentas8[[#This Row],[Discount]]/100)</f>
        <v>14770.45</v>
      </c>
      <c r="K636" s="17">
        <v>43154.741770833331</v>
      </c>
      <c r="L636" s="7" t="s">
        <v>3872</v>
      </c>
      <c r="M636" s="35">
        <f t="shared" si="19"/>
        <v>0</v>
      </c>
      <c r="N636" s="12" t="str">
        <f t="shared" si="18"/>
        <v/>
      </c>
    </row>
    <row r="637" spans="1:14" hidden="1">
      <c r="A637" s="13">
        <v>10635</v>
      </c>
      <c r="B637" s="13">
        <v>6</v>
      </c>
      <c r="C637" s="13">
        <v>4157</v>
      </c>
      <c r="D637" s="13">
        <v>103</v>
      </c>
      <c r="E637" s="12" t="str">
        <f>VLOOKUP(tVentas8[[#This Row],[ProductID]],tProductos[#All],3,FALSE)</f>
        <v>Cream Of Tartar</v>
      </c>
      <c r="F637" s="13">
        <v>2</v>
      </c>
      <c r="G637" s="32">
        <v>0</v>
      </c>
      <c r="H637" s="30">
        <f>VLOOKUP(tVentas8[[#This Row],[ProductID]],tProductos[#All],5,FALSE)</f>
        <v>727.53</v>
      </c>
      <c r="I637" s="31">
        <f>(tVentas8[[#This Row],[PrecioUnitario]])*(tVentas8[[#This Row],[Quantity]])</f>
        <v>1455.06</v>
      </c>
      <c r="J637" s="31">
        <f>tVentas8[[#This Row],[ TotalPrice_SinDescuento]]*(1-tVentas8[[#This Row],[Discount]]/100)</f>
        <v>1455.06</v>
      </c>
      <c r="K637" s="17">
        <v>43220.081516203703</v>
      </c>
      <c r="L637" s="7" t="s">
        <v>3873</v>
      </c>
      <c r="M637" s="35">
        <f t="shared" si="19"/>
        <v>0</v>
      </c>
      <c r="N637" s="12" t="str">
        <f t="shared" si="18"/>
        <v/>
      </c>
    </row>
    <row r="638" spans="1:14" hidden="1">
      <c r="A638" s="13">
        <v>10636</v>
      </c>
      <c r="B638" s="13">
        <v>2</v>
      </c>
      <c r="C638" s="13">
        <v>416</v>
      </c>
      <c r="D638" s="13">
        <v>420</v>
      </c>
      <c r="E638" s="12" t="str">
        <f>VLOOKUP(tVentas8[[#This Row],[ProductID]],tProductos[#All],3,FALSE)</f>
        <v>Whmis - Spray Bottle Trigger</v>
      </c>
      <c r="F638" s="13">
        <v>1</v>
      </c>
      <c r="G638" s="32">
        <v>0</v>
      </c>
      <c r="H638" s="30">
        <f>VLOOKUP(tVentas8[[#This Row],[ProductID]],tProductos[#All],5,FALSE)</f>
        <v>699.16</v>
      </c>
      <c r="I638" s="31">
        <f>(tVentas8[[#This Row],[PrecioUnitario]])*(tVentas8[[#This Row],[Quantity]])</f>
        <v>699.16</v>
      </c>
      <c r="J638" s="31">
        <f>tVentas8[[#This Row],[ TotalPrice_SinDescuento]]*(1-tVentas8[[#This Row],[Discount]]/100)</f>
        <v>699.16</v>
      </c>
      <c r="K638" s="17">
        <v>43140.969664351855</v>
      </c>
      <c r="L638" s="7" t="s">
        <v>3874</v>
      </c>
      <c r="M638" s="35">
        <f t="shared" si="19"/>
        <v>0</v>
      </c>
      <c r="N638" s="12" t="str">
        <f t="shared" si="18"/>
        <v/>
      </c>
    </row>
    <row r="639" spans="1:14" hidden="1">
      <c r="A639" s="13">
        <v>10637</v>
      </c>
      <c r="B639" s="13">
        <v>22</v>
      </c>
      <c r="C639" s="13">
        <v>79184</v>
      </c>
      <c r="D639" s="13">
        <v>275</v>
      </c>
      <c r="E639" s="12" t="str">
        <f>VLOOKUP(tVentas8[[#This Row],[ProductID]],tProductos[#All],3,FALSE)</f>
        <v>Corn Meal</v>
      </c>
      <c r="F639" s="13">
        <v>21</v>
      </c>
      <c r="G639" s="32">
        <v>0</v>
      </c>
      <c r="H639" s="30">
        <f>VLOOKUP(tVentas8[[#This Row],[ProductID]],tProductos[#All],5,FALSE)</f>
        <v>50.14</v>
      </c>
      <c r="I639" s="31">
        <f>(tVentas8[[#This Row],[PrecioUnitario]])*(tVentas8[[#This Row],[Quantity]])</f>
        <v>1052.94</v>
      </c>
      <c r="J639" s="31">
        <f>tVentas8[[#This Row],[ TotalPrice_SinDescuento]]*(1-tVentas8[[#This Row],[Discount]]/100)</f>
        <v>1052.94</v>
      </c>
      <c r="K639" s="17">
        <v>43173.111064814817</v>
      </c>
      <c r="L639" s="7" t="s">
        <v>3875</v>
      </c>
      <c r="M639" s="35">
        <f t="shared" si="19"/>
        <v>0</v>
      </c>
      <c r="N639" s="12" t="str">
        <f t="shared" si="18"/>
        <v/>
      </c>
    </row>
    <row r="640" spans="1:14" hidden="1">
      <c r="A640" s="13">
        <v>10638</v>
      </c>
      <c r="B640" s="13">
        <v>14</v>
      </c>
      <c r="C640" s="13">
        <v>71488</v>
      </c>
      <c r="D640" s="13">
        <v>408</v>
      </c>
      <c r="E640" s="12" t="str">
        <f>VLOOKUP(tVentas8[[#This Row],[ProductID]],tProductos[#All],3,FALSE)</f>
        <v>Blueberries</v>
      </c>
      <c r="F640" s="13">
        <v>19</v>
      </c>
      <c r="G640" s="32">
        <v>0</v>
      </c>
      <c r="H640" s="30">
        <f>VLOOKUP(tVentas8[[#This Row],[ProductID]],tProductos[#All],5,FALSE)</f>
        <v>687.34</v>
      </c>
      <c r="I640" s="31">
        <f>(tVentas8[[#This Row],[PrecioUnitario]])*(tVentas8[[#This Row],[Quantity]])</f>
        <v>13059.460000000001</v>
      </c>
      <c r="J640" s="31">
        <f>tVentas8[[#This Row],[ TotalPrice_SinDescuento]]*(1-tVentas8[[#This Row],[Discount]]/100)</f>
        <v>13059.460000000001</v>
      </c>
      <c r="K640" s="17">
        <v>43209.135601851849</v>
      </c>
      <c r="L640" s="7" t="s">
        <v>3876</v>
      </c>
      <c r="M640" s="35">
        <f t="shared" si="19"/>
        <v>0</v>
      </c>
      <c r="N640" s="12" t="str">
        <f t="shared" si="18"/>
        <v/>
      </c>
    </row>
    <row r="641" spans="1:14" hidden="1">
      <c r="A641" s="13">
        <v>10639</v>
      </c>
      <c r="B641" s="13">
        <v>12</v>
      </c>
      <c r="C641" s="13">
        <v>17046</v>
      </c>
      <c r="D641" s="13">
        <v>71</v>
      </c>
      <c r="E641" s="12" t="str">
        <f>VLOOKUP(tVentas8[[#This Row],[ProductID]],tProductos[#All],3,FALSE)</f>
        <v>Cheese - Wine</v>
      </c>
      <c r="F641" s="13">
        <v>5</v>
      </c>
      <c r="G641" s="32">
        <v>0</v>
      </c>
      <c r="H641" s="30">
        <f>VLOOKUP(tVentas8[[#This Row],[ProductID]],tProductos[#All],5,FALSE)</f>
        <v>744.07</v>
      </c>
      <c r="I641" s="31">
        <f>(tVentas8[[#This Row],[PrecioUnitario]])*(tVentas8[[#This Row],[Quantity]])</f>
        <v>3720.3500000000004</v>
      </c>
      <c r="J641" s="31">
        <f>tVentas8[[#This Row],[ TotalPrice_SinDescuento]]*(1-tVentas8[[#This Row],[Discount]]/100)</f>
        <v>3720.3500000000004</v>
      </c>
      <c r="K641" s="17">
        <v>43107.098923611113</v>
      </c>
      <c r="L641" s="7" t="s">
        <v>3877</v>
      </c>
      <c r="M641" s="35">
        <f t="shared" si="19"/>
        <v>0</v>
      </c>
      <c r="N641" s="12" t="str">
        <f t="shared" si="18"/>
        <v/>
      </c>
    </row>
    <row r="642" spans="1:14" hidden="1">
      <c r="A642" s="13">
        <v>10640</v>
      </c>
      <c r="B642" s="13">
        <v>2</v>
      </c>
      <c r="C642" s="13">
        <v>54942</v>
      </c>
      <c r="D642" s="13">
        <v>120</v>
      </c>
      <c r="E642" s="12" t="str">
        <f>VLOOKUP(tVentas8[[#This Row],[ProductID]],tProductos[#All],3,FALSE)</f>
        <v>Water - Spring Water 500ml</v>
      </c>
      <c r="F642" s="13">
        <v>14</v>
      </c>
      <c r="G642" s="32">
        <v>0</v>
      </c>
      <c r="H642" s="30">
        <f>VLOOKUP(tVentas8[[#This Row],[ProductID]],tProductos[#All],5,FALSE)</f>
        <v>27.31</v>
      </c>
      <c r="I642" s="31">
        <f>(tVentas8[[#This Row],[PrecioUnitario]])*(tVentas8[[#This Row],[Quantity]])</f>
        <v>382.34</v>
      </c>
      <c r="J642" s="31">
        <f>tVentas8[[#This Row],[ TotalPrice_SinDescuento]]*(1-tVentas8[[#This Row],[Discount]]/100)</f>
        <v>382.34</v>
      </c>
      <c r="K642" s="17">
        <v>43202.989872685182</v>
      </c>
      <c r="L642" s="7" t="s">
        <v>3878</v>
      </c>
      <c r="M642" s="35">
        <f t="shared" si="19"/>
        <v>0</v>
      </c>
      <c r="N642" s="12" t="str">
        <f t="shared" ref="N642:N705" si="20">IF($M642&gt;0.4,"ELIMINAR","")</f>
        <v/>
      </c>
    </row>
    <row r="643" spans="1:14" hidden="1">
      <c r="A643" s="13">
        <v>10641</v>
      </c>
      <c r="B643" s="13">
        <v>6</v>
      </c>
      <c r="C643" s="13">
        <v>76087</v>
      </c>
      <c r="D643" s="13">
        <v>19</v>
      </c>
      <c r="E643" s="12" t="str">
        <f>VLOOKUP(tVentas8[[#This Row],[ProductID]],tProductos[#All],3,FALSE)</f>
        <v>Tea - Earl Grey</v>
      </c>
      <c r="F643" s="13">
        <v>20</v>
      </c>
      <c r="G643" s="32">
        <v>0</v>
      </c>
      <c r="H643" s="30">
        <f>VLOOKUP(tVentas8[[#This Row],[ProductID]],tProductos[#All],5,FALSE)</f>
        <v>225.61</v>
      </c>
      <c r="I643" s="31">
        <f>(tVentas8[[#This Row],[PrecioUnitario]])*(tVentas8[[#This Row],[Quantity]])</f>
        <v>4512.2000000000007</v>
      </c>
      <c r="J643" s="31">
        <f>tVentas8[[#This Row],[ TotalPrice_SinDescuento]]*(1-tVentas8[[#This Row],[Discount]]/100)</f>
        <v>4512.2000000000007</v>
      </c>
      <c r="K643" s="17">
        <v>43164.541365740741</v>
      </c>
      <c r="L643" s="7" t="s">
        <v>3879</v>
      </c>
      <c r="M643" s="35">
        <f t="shared" si="19"/>
        <v>0</v>
      </c>
      <c r="N643" s="12" t="str">
        <f t="shared" si="20"/>
        <v/>
      </c>
    </row>
    <row r="644" spans="1:14" hidden="1">
      <c r="A644" s="13">
        <v>10642</v>
      </c>
      <c r="B644" s="13">
        <v>14</v>
      </c>
      <c r="C644" s="13">
        <v>31121</v>
      </c>
      <c r="D644" s="13">
        <v>185</v>
      </c>
      <c r="E644" s="12" t="str">
        <f>VLOOKUP(tVentas8[[#This Row],[ProductID]],tProductos[#All],3,FALSE)</f>
        <v>Foam Dinner Plate</v>
      </c>
      <c r="F644" s="13">
        <v>8</v>
      </c>
      <c r="G644" s="32">
        <v>0</v>
      </c>
      <c r="H644" s="30">
        <f>VLOOKUP(tVentas8[[#This Row],[ProductID]],tProductos[#All],5,FALSE)</f>
        <v>484.19</v>
      </c>
      <c r="I644" s="31">
        <f>(tVentas8[[#This Row],[PrecioUnitario]])*(tVentas8[[#This Row],[Quantity]])</f>
        <v>3873.52</v>
      </c>
      <c r="J644" s="31">
        <f>tVentas8[[#This Row],[ TotalPrice_SinDescuento]]*(1-tVentas8[[#This Row],[Discount]]/100)</f>
        <v>3873.52</v>
      </c>
      <c r="K644" s="17">
        <v>43224.9215625</v>
      </c>
      <c r="L644" s="7" t="s">
        <v>3880</v>
      </c>
      <c r="M644" s="35">
        <f t="shared" ref="M644:M707" si="21">COUNTBLANK(A644:L644) /COUNTA(A644:L644)</f>
        <v>0</v>
      </c>
      <c r="N644" s="12" t="str">
        <f t="shared" si="20"/>
        <v/>
      </c>
    </row>
    <row r="645" spans="1:14">
      <c r="A645" s="13">
        <v>10643</v>
      </c>
      <c r="B645" s="13">
        <v>2</v>
      </c>
      <c r="C645" s="13">
        <v>81947</v>
      </c>
      <c r="D645" s="13">
        <v>209</v>
      </c>
      <c r="E645" s="12" t="str">
        <f>VLOOKUP(tVentas8[[#This Row],[ProductID]],tProductos[#All],3,FALSE)</f>
        <v>Sugar - Fine</v>
      </c>
      <c r="F645" s="13">
        <v>21</v>
      </c>
      <c r="G645" s="32">
        <v>2</v>
      </c>
      <c r="H645" s="30">
        <f>VLOOKUP(tVentas8[[#This Row],[ProductID]],tProductos[#All],5,FALSE)</f>
        <v>329.88</v>
      </c>
      <c r="I645" s="31">
        <f>(tVentas8[[#This Row],[PrecioUnitario]])*(tVentas8[[#This Row],[Quantity]])</f>
        <v>6927.48</v>
      </c>
      <c r="J645" s="31">
        <f>tVentas8[[#This Row],[ TotalPrice_SinDescuento]]*(1-tVentas8[[#This Row],[Discount]]/100)</f>
        <v>6788.9303999999993</v>
      </c>
      <c r="K645" s="17">
        <v>43153.634050925924</v>
      </c>
      <c r="L645" s="7" t="s">
        <v>3881</v>
      </c>
      <c r="M645" s="35">
        <f t="shared" si="21"/>
        <v>0</v>
      </c>
      <c r="N645" s="12" t="str">
        <f t="shared" si="20"/>
        <v/>
      </c>
    </row>
    <row r="646" spans="1:14" hidden="1">
      <c r="A646" s="13">
        <v>10644</v>
      </c>
      <c r="B646" s="13">
        <v>1</v>
      </c>
      <c r="C646" s="13">
        <v>52789</v>
      </c>
      <c r="D646" s="13">
        <v>142</v>
      </c>
      <c r="E646" s="12" t="str">
        <f>VLOOKUP(tVentas8[[#This Row],[ProductID]],tProductos[#All],3,FALSE)</f>
        <v>Pork - Bacon, Double Smoked</v>
      </c>
      <c r="F646" s="13">
        <v>14</v>
      </c>
      <c r="G646" s="32">
        <v>0</v>
      </c>
      <c r="H646" s="30">
        <f>VLOOKUP(tVentas8[[#This Row],[ProductID]],tProductos[#All],5,FALSE)</f>
        <v>247.8</v>
      </c>
      <c r="I646" s="31">
        <f>(tVentas8[[#This Row],[PrecioUnitario]])*(tVentas8[[#This Row],[Quantity]])</f>
        <v>3469.2000000000003</v>
      </c>
      <c r="J646" s="31">
        <f>tVentas8[[#This Row],[ TotalPrice_SinDescuento]]*(1-tVentas8[[#This Row],[Discount]]/100)</f>
        <v>3469.2000000000003</v>
      </c>
      <c r="K646" s="17">
        <v>43220.443715277775</v>
      </c>
      <c r="L646" s="7" t="s">
        <v>3882</v>
      </c>
      <c r="M646" s="35">
        <f t="shared" si="21"/>
        <v>0</v>
      </c>
      <c r="N646" s="12" t="str">
        <f t="shared" si="20"/>
        <v/>
      </c>
    </row>
    <row r="647" spans="1:14" hidden="1">
      <c r="A647" s="13">
        <v>10645</v>
      </c>
      <c r="B647" s="13">
        <v>7</v>
      </c>
      <c r="C647" s="13">
        <v>36446</v>
      </c>
      <c r="D647" s="13">
        <v>225</v>
      </c>
      <c r="E647" s="12" t="str">
        <f>VLOOKUP(tVentas8[[#This Row],[ProductID]],tProductos[#All],3,FALSE)</f>
        <v>Wine - Charddonnay Errazuriz</v>
      </c>
      <c r="F647" s="13">
        <v>10</v>
      </c>
      <c r="G647" s="32">
        <v>0</v>
      </c>
      <c r="H647" s="30">
        <f>VLOOKUP(tVentas8[[#This Row],[ProductID]],tProductos[#All],5,FALSE)</f>
        <v>103.72</v>
      </c>
      <c r="I647" s="31">
        <f>(tVentas8[[#This Row],[PrecioUnitario]])*(tVentas8[[#This Row],[Quantity]])</f>
        <v>1037.2</v>
      </c>
      <c r="J647" s="31">
        <f>tVentas8[[#This Row],[ TotalPrice_SinDescuento]]*(1-tVentas8[[#This Row],[Discount]]/100)</f>
        <v>1037.2</v>
      </c>
      <c r="K647" s="17">
        <v>43132.222349537034</v>
      </c>
      <c r="L647" s="7" t="s">
        <v>3883</v>
      </c>
      <c r="M647" s="35">
        <f t="shared" si="21"/>
        <v>0</v>
      </c>
      <c r="N647" s="12" t="str">
        <f t="shared" si="20"/>
        <v/>
      </c>
    </row>
    <row r="648" spans="1:14" hidden="1">
      <c r="A648" s="13">
        <v>10646</v>
      </c>
      <c r="B648" s="13">
        <v>15</v>
      </c>
      <c r="C648" s="13">
        <v>94847</v>
      </c>
      <c r="D648" s="13">
        <v>192</v>
      </c>
      <c r="E648" s="12" t="str">
        <f>VLOOKUP(tVentas8[[#This Row],[ProductID]],tProductos[#All],3,FALSE)</f>
        <v>Wine - Magnotta, Merlot Sr Vqa</v>
      </c>
      <c r="F648" s="13">
        <v>25</v>
      </c>
      <c r="G648" s="32">
        <v>0</v>
      </c>
      <c r="H648" s="30">
        <f>VLOOKUP(tVentas8[[#This Row],[ProductID]],tProductos[#All],5,FALSE)</f>
        <v>295.92</v>
      </c>
      <c r="I648" s="31">
        <f>(tVentas8[[#This Row],[PrecioUnitario]])*(tVentas8[[#This Row],[Quantity]])</f>
        <v>7398</v>
      </c>
      <c r="J648" s="31">
        <f>tVentas8[[#This Row],[ TotalPrice_SinDescuento]]*(1-tVentas8[[#This Row],[Discount]]/100)</f>
        <v>7398</v>
      </c>
      <c r="K648" s="17">
        <v>43201.122349537036</v>
      </c>
      <c r="L648" s="7" t="s">
        <v>3884</v>
      </c>
      <c r="M648" s="35">
        <f t="shared" si="21"/>
        <v>0</v>
      </c>
      <c r="N648" s="12" t="str">
        <f t="shared" si="20"/>
        <v/>
      </c>
    </row>
    <row r="649" spans="1:14" hidden="1">
      <c r="A649" s="13">
        <v>10647</v>
      </c>
      <c r="B649" s="13">
        <v>12</v>
      </c>
      <c r="C649" s="13">
        <v>63379</v>
      </c>
      <c r="D649" s="13">
        <v>173</v>
      </c>
      <c r="E649" s="12" t="str">
        <f>VLOOKUP(tVentas8[[#This Row],[ProductID]],tProductos[#All],3,FALSE)</f>
        <v>Rosemary - Dry</v>
      </c>
      <c r="F649" s="13">
        <v>17</v>
      </c>
      <c r="G649" s="32">
        <v>0</v>
      </c>
      <c r="H649" s="30">
        <f>VLOOKUP(tVentas8[[#This Row],[ProductID]],tProductos[#All],5,FALSE)</f>
        <v>44.54</v>
      </c>
      <c r="I649" s="31">
        <f>(tVentas8[[#This Row],[PrecioUnitario]])*(tVentas8[[#This Row],[Quantity]])</f>
        <v>757.18</v>
      </c>
      <c r="J649" s="31">
        <f>tVentas8[[#This Row],[ TotalPrice_SinDescuento]]*(1-tVentas8[[#This Row],[Discount]]/100)</f>
        <v>757.18</v>
      </c>
      <c r="K649" s="17">
        <v>43215.85292824074</v>
      </c>
      <c r="L649" s="7" t="s">
        <v>3885</v>
      </c>
      <c r="M649" s="35">
        <f t="shared" si="21"/>
        <v>0</v>
      </c>
      <c r="N649" s="12" t="str">
        <f t="shared" si="20"/>
        <v/>
      </c>
    </row>
    <row r="650" spans="1:14" hidden="1">
      <c r="A650" s="13">
        <v>10648</v>
      </c>
      <c r="B650" s="13">
        <v>8</v>
      </c>
      <c r="C650" s="13">
        <v>72315</v>
      </c>
      <c r="D650" s="13">
        <v>148</v>
      </c>
      <c r="E650" s="12" t="str">
        <f>VLOOKUP(tVentas8[[#This Row],[ProductID]],tProductos[#All],3,FALSE)</f>
        <v>Beer - Sleemans Cream Ale</v>
      </c>
      <c r="F650" s="13">
        <v>19</v>
      </c>
      <c r="G650" s="32">
        <v>0</v>
      </c>
      <c r="H650" s="30">
        <f>VLOOKUP(tVentas8[[#This Row],[ProductID]],tProductos[#All],5,FALSE)</f>
        <v>285.55</v>
      </c>
      <c r="I650" s="31">
        <f>(tVentas8[[#This Row],[PrecioUnitario]])*(tVentas8[[#This Row],[Quantity]])</f>
        <v>5425.45</v>
      </c>
      <c r="J650" s="31">
        <f>tVentas8[[#This Row],[ TotalPrice_SinDescuento]]*(1-tVentas8[[#This Row],[Discount]]/100)</f>
        <v>5425.45</v>
      </c>
      <c r="K650" s="17">
        <v>43147.746805555558</v>
      </c>
      <c r="L650" s="7" t="s">
        <v>3886</v>
      </c>
      <c r="M650" s="35">
        <f t="shared" si="21"/>
        <v>0</v>
      </c>
      <c r="N650" s="12" t="str">
        <f t="shared" si="20"/>
        <v/>
      </c>
    </row>
    <row r="651" spans="1:14" hidden="1">
      <c r="A651" s="13">
        <v>10649</v>
      </c>
      <c r="B651" s="13">
        <v>10</v>
      </c>
      <c r="C651" s="13">
        <v>4416</v>
      </c>
      <c r="D651" s="13">
        <v>232</v>
      </c>
      <c r="E651" s="12" t="str">
        <f>VLOOKUP(tVentas8[[#This Row],[ProductID]],tProductos[#All],3,FALSE)</f>
        <v>Quiche Assorted</v>
      </c>
      <c r="F651" s="13">
        <v>2</v>
      </c>
      <c r="G651" s="32">
        <v>0</v>
      </c>
      <c r="H651" s="30">
        <f>VLOOKUP(tVentas8[[#This Row],[ProductID]],tProductos[#All],5,FALSE)</f>
        <v>33.94</v>
      </c>
      <c r="I651" s="31">
        <f>(tVentas8[[#This Row],[PrecioUnitario]])*(tVentas8[[#This Row],[Quantity]])</f>
        <v>67.88</v>
      </c>
      <c r="J651" s="31">
        <f>tVentas8[[#This Row],[ TotalPrice_SinDescuento]]*(1-tVentas8[[#This Row],[Discount]]/100)</f>
        <v>67.88</v>
      </c>
      <c r="K651" s="17">
        <v>43222.256597222222</v>
      </c>
      <c r="L651" s="7" t="s">
        <v>3887</v>
      </c>
      <c r="M651" s="35">
        <f t="shared" si="21"/>
        <v>0</v>
      </c>
      <c r="N651" s="12" t="str">
        <f t="shared" si="20"/>
        <v/>
      </c>
    </row>
    <row r="652" spans="1:14" hidden="1">
      <c r="A652" s="13">
        <v>10650</v>
      </c>
      <c r="B652" s="13">
        <v>22</v>
      </c>
      <c r="C652" s="13">
        <v>30062</v>
      </c>
      <c r="D652" s="13">
        <v>171</v>
      </c>
      <c r="E652" s="12" t="str">
        <f>VLOOKUP(tVentas8[[#This Row],[ProductID]],tProductos[#All],3,FALSE)</f>
        <v>Gloves - Goldtouch Disposable</v>
      </c>
      <c r="F652" s="13">
        <v>8</v>
      </c>
      <c r="G652" s="32">
        <v>0</v>
      </c>
      <c r="H652" s="30">
        <f>VLOOKUP(tVentas8[[#This Row],[ProductID]],tProductos[#All],5,FALSE)</f>
        <v>216.79</v>
      </c>
      <c r="I652" s="31">
        <f>(tVentas8[[#This Row],[PrecioUnitario]])*(tVentas8[[#This Row],[Quantity]])</f>
        <v>1734.32</v>
      </c>
      <c r="J652" s="31">
        <f>tVentas8[[#This Row],[ TotalPrice_SinDescuento]]*(1-tVentas8[[#This Row],[Discount]]/100)</f>
        <v>1734.32</v>
      </c>
      <c r="K652" s="17">
        <v>43168.897847222222</v>
      </c>
      <c r="L652" s="7" t="s">
        <v>3888</v>
      </c>
      <c r="M652" s="35">
        <f t="shared" si="21"/>
        <v>0</v>
      </c>
      <c r="N652" s="12" t="str">
        <f t="shared" si="20"/>
        <v/>
      </c>
    </row>
    <row r="653" spans="1:14" hidden="1">
      <c r="A653" s="13">
        <v>10651</v>
      </c>
      <c r="B653" s="13">
        <v>2</v>
      </c>
      <c r="C653" s="13">
        <v>68914</v>
      </c>
      <c r="D653" s="13">
        <v>288</v>
      </c>
      <c r="E653" s="12" t="str">
        <f>VLOOKUP(tVentas8[[#This Row],[ProductID]],tProductos[#All],3,FALSE)</f>
        <v>Orange - Canned, Mandarin</v>
      </c>
      <c r="F653" s="13">
        <v>18</v>
      </c>
      <c r="G653" s="32">
        <v>0</v>
      </c>
      <c r="H653" s="30">
        <f>VLOOKUP(tVentas8[[#This Row],[ProductID]],tProductos[#All],5,FALSE)</f>
        <v>788.4</v>
      </c>
      <c r="I653" s="31">
        <f>(tVentas8[[#This Row],[PrecioUnitario]])*(tVentas8[[#This Row],[Quantity]])</f>
        <v>14191.199999999999</v>
      </c>
      <c r="J653" s="31">
        <f>tVentas8[[#This Row],[ TotalPrice_SinDescuento]]*(1-tVentas8[[#This Row],[Discount]]/100)</f>
        <v>14191.199999999999</v>
      </c>
      <c r="K653" s="17">
        <v>43144.947928240741</v>
      </c>
      <c r="L653" s="7" t="s">
        <v>3889</v>
      </c>
      <c r="M653" s="35">
        <f t="shared" si="21"/>
        <v>0</v>
      </c>
      <c r="N653" s="12" t="str">
        <f t="shared" si="20"/>
        <v/>
      </c>
    </row>
    <row r="654" spans="1:14" hidden="1">
      <c r="A654" s="13">
        <v>10652</v>
      </c>
      <c r="B654" s="13">
        <v>21</v>
      </c>
      <c r="C654" s="13">
        <v>16255</v>
      </c>
      <c r="D654" s="13">
        <v>37</v>
      </c>
      <c r="E654" s="12" t="str">
        <f>VLOOKUP(tVentas8[[#This Row],[ProductID]],tProductos[#All],3,FALSE)</f>
        <v>Nut - Pistachio, Shelled</v>
      </c>
      <c r="F654" s="13">
        <v>5</v>
      </c>
      <c r="G654" s="32">
        <v>0</v>
      </c>
      <c r="H654" s="30">
        <f>VLOOKUP(tVentas8[[#This Row],[ProductID]],tProductos[#All],5,FALSE)</f>
        <v>803.17</v>
      </c>
      <c r="I654" s="31">
        <f>(tVentas8[[#This Row],[PrecioUnitario]])*(tVentas8[[#This Row],[Quantity]])</f>
        <v>4015.85</v>
      </c>
      <c r="J654" s="31">
        <f>tVentas8[[#This Row],[ TotalPrice_SinDescuento]]*(1-tVentas8[[#This Row],[Discount]]/100)</f>
        <v>4015.85</v>
      </c>
      <c r="K654" s="17">
        <v>43180.964363425926</v>
      </c>
      <c r="L654" s="7" t="s">
        <v>3890</v>
      </c>
      <c r="M654" s="35">
        <f t="shared" si="21"/>
        <v>0</v>
      </c>
      <c r="N654" s="12" t="str">
        <f t="shared" si="20"/>
        <v/>
      </c>
    </row>
    <row r="655" spans="1:14" hidden="1">
      <c r="A655" s="13">
        <v>10653</v>
      </c>
      <c r="B655" s="13">
        <v>22</v>
      </c>
      <c r="C655" s="13">
        <v>19013</v>
      </c>
      <c r="D655" s="13">
        <v>255</v>
      </c>
      <c r="E655" s="12" t="str">
        <f>VLOOKUP(tVentas8[[#This Row],[ProductID]],tProductos[#All],3,FALSE)</f>
        <v>Kellogs All Bran Bars</v>
      </c>
      <c r="F655" s="13">
        <v>5</v>
      </c>
      <c r="G655" s="32">
        <v>1</v>
      </c>
      <c r="H655" s="30">
        <f>VLOOKUP(tVentas8[[#This Row],[ProductID]],tProductos[#All],5,FALSE)</f>
        <v>292.27999999999997</v>
      </c>
      <c r="I655" s="31">
        <f>(tVentas8[[#This Row],[PrecioUnitario]])*(tVentas8[[#This Row],[Quantity]])</f>
        <v>1461.3999999999999</v>
      </c>
      <c r="J655" s="31">
        <f>tVentas8[[#This Row],[ TotalPrice_SinDescuento]]*(1-tVentas8[[#This Row],[Discount]]/100)</f>
        <v>1446.7859999999998</v>
      </c>
      <c r="K655" s="17">
        <v>43193.899375000001</v>
      </c>
      <c r="L655" s="7" t="s">
        <v>3891</v>
      </c>
      <c r="M655" s="35">
        <f t="shared" si="21"/>
        <v>0</v>
      </c>
      <c r="N655" s="12" t="str">
        <f t="shared" si="20"/>
        <v/>
      </c>
    </row>
    <row r="656" spans="1:14" hidden="1">
      <c r="A656" s="13">
        <v>10654</v>
      </c>
      <c r="B656" s="13">
        <v>15</v>
      </c>
      <c r="C656" s="13">
        <v>73017</v>
      </c>
      <c r="D656" s="13">
        <v>422</v>
      </c>
      <c r="E656" s="12" t="str">
        <f>VLOOKUP(tVentas8[[#This Row],[ProductID]],tProductos[#All],3,FALSE)</f>
        <v>Garlic - Primerba, Paste</v>
      </c>
      <c r="F656" s="13">
        <v>19</v>
      </c>
      <c r="G656" s="32">
        <v>1</v>
      </c>
      <c r="H656" s="30">
        <f>VLOOKUP(tVentas8[[#This Row],[ProductID]],tProductos[#All],5,FALSE)</f>
        <v>502.89</v>
      </c>
      <c r="I656" s="31">
        <f>(tVentas8[[#This Row],[PrecioUnitario]])*(tVentas8[[#This Row],[Quantity]])</f>
        <v>9554.91</v>
      </c>
      <c r="J656" s="31">
        <f>tVentas8[[#This Row],[ TotalPrice_SinDescuento]]*(1-tVentas8[[#This Row],[Discount]]/100)</f>
        <v>9459.3608999999997</v>
      </c>
      <c r="K656" s="17">
        <v>43192.231192129628</v>
      </c>
      <c r="L656" s="7" t="s">
        <v>3892</v>
      </c>
      <c r="M656" s="35">
        <f t="shared" si="21"/>
        <v>0</v>
      </c>
      <c r="N656" s="12" t="str">
        <f t="shared" si="20"/>
        <v/>
      </c>
    </row>
    <row r="657" spans="1:14" hidden="1">
      <c r="A657" s="13">
        <v>10655</v>
      </c>
      <c r="B657" s="13">
        <v>9</v>
      </c>
      <c r="C657" s="13">
        <v>28232</v>
      </c>
      <c r="D657" s="13">
        <v>301</v>
      </c>
      <c r="E657" s="12" t="str">
        <f>VLOOKUP(tVentas8[[#This Row],[ProductID]],tProductos[#All],3,FALSE)</f>
        <v>Beer - Labatt Blue</v>
      </c>
      <c r="F657" s="13">
        <v>8</v>
      </c>
      <c r="G657" s="32">
        <v>0</v>
      </c>
      <c r="H657" s="30">
        <f>VLOOKUP(tVentas8[[#This Row],[ProductID]],tProductos[#All],5,FALSE)</f>
        <v>43.41</v>
      </c>
      <c r="I657" s="31">
        <f>(tVentas8[[#This Row],[PrecioUnitario]])*(tVentas8[[#This Row],[Quantity]])</f>
        <v>347.28</v>
      </c>
      <c r="J657" s="31">
        <f>tVentas8[[#This Row],[ TotalPrice_SinDescuento]]*(1-tVentas8[[#This Row],[Discount]]/100)</f>
        <v>347.28</v>
      </c>
      <c r="K657" s="17">
        <v>43227.610729166663</v>
      </c>
      <c r="L657" s="7" t="s">
        <v>3893</v>
      </c>
      <c r="M657" s="35">
        <f t="shared" si="21"/>
        <v>0</v>
      </c>
      <c r="N657" s="12" t="str">
        <f t="shared" si="20"/>
        <v/>
      </c>
    </row>
    <row r="658" spans="1:14" hidden="1">
      <c r="A658" s="13">
        <v>10656</v>
      </c>
      <c r="B658" s="13">
        <v>12</v>
      </c>
      <c r="C658" s="13">
        <v>81210</v>
      </c>
      <c r="D658" s="13">
        <v>363</v>
      </c>
      <c r="E658" s="12" t="str">
        <f>VLOOKUP(tVentas8[[#This Row],[ProductID]],tProductos[#All],3,FALSE)</f>
        <v>Cornflakes</v>
      </c>
      <c r="F658" s="13">
        <v>21</v>
      </c>
      <c r="G658" s="32">
        <v>0</v>
      </c>
      <c r="H658" s="30">
        <f>VLOOKUP(tVentas8[[#This Row],[ProductID]],tProductos[#All],5,FALSE)</f>
        <v>487.71</v>
      </c>
      <c r="I658" s="31">
        <f>(tVentas8[[#This Row],[PrecioUnitario]])*(tVentas8[[#This Row],[Quantity]])</f>
        <v>10241.91</v>
      </c>
      <c r="J658" s="31">
        <f>tVentas8[[#This Row],[ TotalPrice_SinDescuento]]*(1-tVentas8[[#This Row],[Discount]]/100)</f>
        <v>10241.91</v>
      </c>
      <c r="K658" s="17">
        <v>43204.773622685185</v>
      </c>
      <c r="L658" s="7" t="s">
        <v>3894</v>
      </c>
      <c r="M658" s="35">
        <f t="shared" si="21"/>
        <v>0</v>
      </c>
      <c r="N658" s="12" t="str">
        <f t="shared" si="20"/>
        <v/>
      </c>
    </row>
    <row r="659" spans="1:14" hidden="1">
      <c r="A659" s="13">
        <v>10657</v>
      </c>
      <c r="B659" s="13">
        <v>9</v>
      </c>
      <c r="C659" s="13">
        <v>76001</v>
      </c>
      <c r="D659" s="13">
        <v>381</v>
      </c>
      <c r="E659" s="12" t="str">
        <f>VLOOKUP(tVentas8[[#This Row],[ProductID]],tProductos[#All],3,FALSE)</f>
        <v>Vaccum Bag 10x13</v>
      </c>
      <c r="F659" s="13">
        <v>20</v>
      </c>
      <c r="G659" s="32">
        <v>0</v>
      </c>
      <c r="H659" s="30">
        <f>VLOOKUP(tVentas8[[#This Row],[ProductID]],tProductos[#All],5,FALSE)</f>
        <v>442.33</v>
      </c>
      <c r="I659" s="31">
        <f>(tVentas8[[#This Row],[PrecioUnitario]])*(tVentas8[[#This Row],[Quantity]])</f>
        <v>8846.6</v>
      </c>
      <c r="J659" s="31">
        <f>tVentas8[[#This Row],[ TotalPrice_SinDescuento]]*(1-tVentas8[[#This Row],[Discount]]/100)</f>
        <v>8846.6</v>
      </c>
      <c r="K659" s="17">
        <v>43179.135474537034</v>
      </c>
      <c r="L659" s="7" t="s">
        <v>3895</v>
      </c>
      <c r="M659" s="35">
        <f t="shared" si="21"/>
        <v>0</v>
      </c>
      <c r="N659" s="12" t="str">
        <f t="shared" si="20"/>
        <v/>
      </c>
    </row>
    <row r="660" spans="1:14" hidden="1">
      <c r="A660" s="13">
        <v>10658</v>
      </c>
      <c r="B660" s="13">
        <v>8</v>
      </c>
      <c r="C660" s="13">
        <v>70791</v>
      </c>
      <c r="D660" s="13">
        <v>356</v>
      </c>
      <c r="E660" s="12" t="str">
        <f>VLOOKUP(tVentas8[[#This Row],[ProductID]],tProductos[#All],3,FALSE)</f>
        <v>Dc - Frozen Momji</v>
      </c>
      <c r="F660" s="13">
        <v>18</v>
      </c>
      <c r="G660" s="32">
        <v>0</v>
      </c>
      <c r="H660" s="30">
        <f>VLOOKUP(tVentas8[[#This Row],[ProductID]],tProductos[#All],5,FALSE)</f>
        <v>171.27</v>
      </c>
      <c r="I660" s="31">
        <f>(tVentas8[[#This Row],[PrecioUnitario]])*(tVentas8[[#This Row],[Quantity]])</f>
        <v>3082.86</v>
      </c>
      <c r="J660" s="31">
        <f>tVentas8[[#This Row],[ TotalPrice_SinDescuento]]*(1-tVentas8[[#This Row],[Discount]]/100)</f>
        <v>3082.86</v>
      </c>
      <c r="K660" s="17">
        <v>43175.059756944444</v>
      </c>
      <c r="L660" s="7" t="s">
        <v>3896</v>
      </c>
      <c r="M660" s="35">
        <f t="shared" si="21"/>
        <v>0</v>
      </c>
      <c r="N660" s="12" t="str">
        <f t="shared" si="20"/>
        <v/>
      </c>
    </row>
    <row r="661" spans="1:14" hidden="1">
      <c r="A661" s="13">
        <v>10659</v>
      </c>
      <c r="B661" s="13">
        <v>5</v>
      </c>
      <c r="C661" s="13">
        <v>85713</v>
      </c>
      <c r="D661" s="13">
        <v>185</v>
      </c>
      <c r="E661" s="12" t="str">
        <f>VLOOKUP(tVentas8[[#This Row],[ProductID]],tProductos[#All],3,FALSE)</f>
        <v>Foam Dinner Plate</v>
      </c>
      <c r="F661" s="13">
        <v>22</v>
      </c>
      <c r="G661" s="32">
        <v>1</v>
      </c>
      <c r="H661" s="30">
        <f>VLOOKUP(tVentas8[[#This Row],[ProductID]],tProductos[#All],5,FALSE)</f>
        <v>484.19</v>
      </c>
      <c r="I661" s="31">
        <f>(tVentas8[[#This Row],[PrecioUnitario]])*(tVentas8[[#This Row],[Quantity]])</f>
        <v>10652.18</v>
      </c>
      <c r="J661" s="31">
        <f>tVentas8[[#This Row],[ TotalPrice_SinDescuento]]*(1-tVentas8[[#This Row],[Discount]]/100)</f>
        <v>10545.6582</v>
      </c>
      <c r="K661" s="17">
        <v>43182.482581018521</v>
      </c>
      <c r="L661" s="7" t="s">
        <v>3897</v>
      </c>
      <c r="M661" s="35">
        <f t="shared" si="21"/>
        <v>0</v>
      </c>
      <c r="N661" s="12" t="str">
        <f t="shared" si="20"/>
        <v/>
      </c>
    </row>
    <row r="662" spans="1:14" hidden="1">
      <c r="A662" s="13">
        <v>10660</v>
      </c>
      <c r="B662" s="13">
        <v>2</v>
      </c>
      <c r="C662" s="13">
        <v>80561</v>
      </c>
      <c r="D662" s="13">
        <v>432</v>
      </c>
      <c r="E662" s="12" t="str">
        <f>VLOOKUP(tVentas8[[#This Row],[ProductID]],tProductos[#All],3,FALSE)</f>
        <v>Beer - Original Organic Lager</v>
      </c>
      <c r="F662" s="13">
        <v>21</v>
      </c>
      <c r="G662" s="32">
        <v>0</v>
      </c>
      <c r="H662" s="30">
        <f>VLOOKUP(tVentas8[[#This Row],[ProductID]],tProductos[#All],5,FALSE)</f>
        <v>327.14999999999998</v>
      </c>
      <c r="I662" s="31">
        <f>(tVentas8[[#This Row],[PrecioUnitario]])*(tVentas8[[#This Row],[Quantity]])</f>
        <v>6870.15</v>
      </c>
      <c r="J662" s="31">
        <f>tVentas8[[#This Row],[ TotalPrice_SinDescuento]]*(1-tVentas8[[#This Row],[Discount]]/100)</f>
        <v>6870.15</v>
      </c>
      <c r="K662" s="17">
        <v>43195.011331018519</v>
      </c>
      <c r="L662" s="7" t="s">
        <v>3898</v>
      </c>
      <c r="M662" s="35">
        <f t="shared" si="21"/>
        <v>0</v>
      </c>
      <c r="N662" s="12" t="str">
        <f t="shared" si="20"/>
        <v/>
      </c>
    </row>
    <row r="663" spans="1:14" hidden="1">
      <c r="A663" s="13">
        <v>10661</v>
      </c>
      <c r="B663" s="13">
        <v>11</v>
      </c>
      <c r="C663" s="13">
        <v>41273</v>
      </c>
      <c r="D663" s="13">
        <v>386</v>
      </c>
      <c r="E663" s="12" t="str">
        <f>VLOOKUP(tVentas8[[#This Row],[ProductID]],tProductos[#All],3,FALSE)</f>
        <v>Sprouts - Baby Pea Tendrils</v>
      </c>
      <c r="F663" s="13">
        <v>11</v>
      </c>
      <c r="G663" s="32">
        <v>0</v>
      </c>
      <c r="H663" s="30">
        <f>VLOOKUP(tVentas8[[#This Row],[ProductID]],tProductos[#All],5,FALSE)</f>
        <v>427.11</v>
      </c>
      <c r="I663" s="31">
        <f>(tVentas8[[#This Row],[PrecioUnitario]])*(tVentas8[[#This Row],[Quantity]])</f>
        <v>4698.21</v>
      </c>
      <c r="J663" s="31">
        <f>tVentas8[[#This Row],[ TotalPrice_SinDescuento]]*(1-tVentas8[[#This Row],[Discount]]/100)</f>
        <v>4698.21</v>
      </c>
      <c r="K663" s="17">
        <v>43202.810046296298</v>
      </c>
      <c r="L663" s="7" t="s">
        <v>3899</v>
      </c>
      <c r="M663" s="35">
        <f t="shared" si="21"/>
        <v>0</v>
      </c>
      <c r="N663" s="12" t="str">
        <f t="shared" si="20"/>
        <v/>
      </c>
    </row>
    <row r="664" spans="1:14" hidden="1">
      <c r="A664" s="13">
        <v>10662</v>
      </c>
      <c r="B664" s="13">
        <v>4</v>
      </c>
      <c r="C664" s="13">
        <v>97731</v>
      </c>
      <c r="D664" s="13">
        <v>113</v>
      </c>
      <c r="E664" s="12" t="str">
        <f>VLOOKUP(tVentas8[[#This Row],[ProductID]],tProductos[#All],3,FALSE)</f>
        <v>Ocean Spray - Kiwi Strawberry</v>
      </c>
      <c r="F664" s="13">
        <v>25</v>
      </c>
      <c r="G664" s="32">
        <v>0</v>
      </c>
      <c r="H664" s="30">
        <f>VLOOKUP(tVentas8[[#This Row],[ProductID]],tProductos[#All],5,FALSE)</f>
        <v>105.96</v>
      </c>
      <c r="I664" s="31">
        <f>(tVentas8[[#This Row],[PrecioUnitario]])*(tVentas8[[#This Row],[Quantity]])</f>
        <v>2649</v>
      </c>
      <c r="J664" s="31">
        <f>tVentas8[[#This Row],[ TotalPrice_SinDescuento]]*(1-tVentas8[[#This Row],[Discount]]/100)</f>
        <v>2649</v>
      </c>
      <c r="K664" s="17">
        <v>43133.809305555558</v>
      </c>
      <c r="L664" s="7" t="s">
        <v>3900</v>
      </c>
      <c r="M664" s="35">
        <f t="shared" si="21"/>
        <v>0</v>
      </c>
      <c r="N664" s="12" t="str">
        <f t="shared" si="20"/>
        <v/>
      </c>
    </row>
    <row r="665" spans="1:14" hidden="1">
      <c r="A665" s="13">
        <v>10663</v>
      </c>
      <c r="B665" s="13">
        <v>11</v>
      </c>
      <c r="C665" s="13">
        <v>55790</v>
      </c>
      <c r="D665" s="13">
        <v>107</v>
      </c>
      <c r="E665" s="12" t="str">
        <f>VLOOKUP(tVentas8[[#This Row],[ProductID]],tProductos[#All],3,FALSE)</f>
        <v>Bread - French Baquette</v>
      </c>
      <c r="F665" s="13">
        <v>15</v>
      </c>
      <c r="G665" s="32">
        <v>0</v>
      </c>
      <c r="H665" s="30">
        <f>VLOOKUP(tVentas8[[#This Row],[ProductID]],tProductos[#All],5,FALSE)</f>
        <v>74.150000000000006</v>
      </c>
      <c r="I665" s="31">
        <f>(tVentas8[[#This Row],[PrecioUnitario]])*(tVentas8[[#This Row],[Quantity]])</f>
        <v>1112.25</v>
      </c>
      <c r="J665" s="31">
        <f>tVentas8[[#This Row],[ TotalPrice_SinDescuento]]*(1-tVentas8[[#This Row],[Discount]]/100)</f>
        <v>1112.25</v>
      </c>
      <c r="K665" s="17">
        <v>43166.685057870367</v>
      </c>
      <c r="L665" s="7" t="s">
        <v>3901</v>
      </c>
      <c r="M665" s="35">
        <f t="shared" si="21"/>
        <v>0</v>
      </c>
      <c r="N665" s="12" t="str">
        <f t="shared" si="20"/>
        <v/>
      </c>
    </row>
    <row r="666" spans="1:14" hidden="1">
      <c r="A666" s="13">
        <v>10664</v>
      </c>
      <c r="B666" s="13">
        <v>23</v>
      </c>
      <c r="C666" s="13">
        <v>33488</v>
      </c>
      <c r="D666" s="13">
        <v>162</v>
      </c>
      <c r="E666" s="12" t="str">
        <f>VLOOKUP(tVentas8[[#This Row],[ProductID]],tProductos[#All],3,FALSE)</f>
        <v>Sauce - Demi Glace</v>
      </c>
      <c r="F666" s="13">
        <v>9</v>
      </c>
      <c r="G666" s="32">
        <v>0</v>
      </c>
      <c r="H666" s="30">
        <f>VLOOKUP(tVentas8[[#This Row],[ProductID]],tProductos[#All],5,FALSE)</f>
        <v>27.35</v>
      </c>
      <c r="I666" s="31">
        <f>(tVentas8[[#This Row],[PrecioUnitario]])*(tVentas8[[#This Row],[Quantity]])</f>
        <v>246.15</v>
      </c>
      <c r="J666" s="31">
        <f>tVentas8[[#This Row],[ TotalPrice_SinDescuento]]*(1-tVentas8[[#This Row],[Discount]]/100)</f>
        <v>246.15</v>
      </c>
      <c r="K666" s="17">
        <v>43203.124444444446</v>
      </c>
      <c r="L666" s="7" t="s">
        <v>3902</v>
      </c>
      <c r="M666" s="35">
        <f t="shared" si="21"/>
        <v>0</v>
      </c>
      <c r="N666" s="12" t="str">
        <f t="shared" si="20"/>
        <v/>
      </c>
    </row>
    <row r="667" spans="1:14" hidden="1">
      <c r="A667" s="13">
        <v>10665</v>
      </c>
      <c r="B667" s="13">
        <v>17</v>
      </c>
      <c r="C667" s="13">
        <v>94888</v>
      </c>
      <c r="D667" s="13">
        <v>145</v>
      </c>
      <c r="E667" s="12" t="str">
        <f>VLOOKUP(tVentas8[[#This Row],[ProductID]],tProductos[#All],3,FALSE)</f>
        <v>Wine - Chardonnay South</v>
      </c>
      <c r="F667" s="13">
        <v>25</v>
      </c>
      <c r="G667" s="32">
        <v>0</v>
      </c>
      <c r="H667" s="30">
        <f>VLOOKUP(tVentas8[[#This Row],[ProductID]],tProductos[#All],5,FALSE)</f>
        <v>344.13</v>
      </c>
      <c r="I667" s="31">
        <f>(tVentas8[[#This Row],[PrecioUnitario]])*(tVentas8[[#This Row],[Quantity]])</f>
        <v>8603.25</v>
      </c>
      <c r="J667" s="31">
        <f>tVentas8[[#This Row],[ TotalPrice_SinDescuento]]*(1-tVentas8[[#This Row],[Discount]]/100)</f>
        <v>8603.25</v>
      </c>
      <c r="K667" s="17">
        <v>43120.762280092589</v>
      </c>
      <c r="L667" s="7" t="s">
        <v>3903</v>
      </c>
      <c r="M667" s="35">
        <f t="shared" si="21"/>
        <v>0</v>
      </c>
      <c r="N667" s="12" t="str">
        <f t="shared" si="20"/>
        <v/>
      </c>
    </row>
    <row r="668" spans="1:14" hidden="1">
      <c r="A668" s="13">
        <v>10666</v>
      </c>
      <c r="B668" s="13">
        <v>15</v>
      </c>
      <c r="C668" s="13">
        <v>46341</v>
      </c>
      <c r="D668" s="13">
        <v>100</v>
      </c>
      <c r="E668" s="12" t="str">
        <f>VLOOKUP(tVentas8[[#This Row],[ProductID]],tProductos[#All],3,FALSE)</f>
        <v>Pork - Loin, Bone - In</v>
      </c>
      <c r="F668" s="13">
        <v>12</v>
      </c>
      <c r="G668" s="32">
        <v>0</v>
      </c>
      <c r="H668" s="30">
        <f>VLOOKUP(tVentas8[[#This Row],[ProductID]],tProductos[#All],5,FALSE)</f>
        <v>696.5</v>
      </c>
      <c r="I668" s="31">
        <f>(tVentas8[[#This Row],[PrecioUnitario]])*(tVentas8[[#This Row],[Quantity]])</f>
        <v>8358</v>
      </c>
      <c r="J668" s="31">
        <f>tVentas8[[#This Row],[ TotalPrice_SinDescuento]]*(1-tVentas8[[#This Row],[Discount]]/100)</f>
        <v>8358</v>
      </c>
      <c r="K668" s="17">
        <v>43195.330717592595</v>
      </c>
      <c r="L668" s="7" t="s">
        <v>3904</v>
      </c>
      <c r="M668" s="35">
        <f t="shared" si="21"/>
        <v>0</v>
      </c>
      <c r="N668" s="12" t="str">
        <f t="shared" si="20"/>
        <v/>
      </c>
    </row>
    <row r="669" spans="1:14" hidden="1">
      <c r="A669" s="13">
        <v>10667</v>
      </c>
      <c r="B669" s="13">
        <v>23</v>
      </c>
      <c r="C669" s="13">
        <v>97448</v>
      </c>
      <c r="D669" s="13">
        <v>237</v>
      </c>
      <c r="E669" s="12" t="str">
        <f>VLOOKUP(tVentas8[[#This Row],[ProductID]],tProductos[#All],3,FALSE)</f>
        <v>Mayonnaise - Individual Pkg</v>
      </c>
      <c r="F669" s="13">
        <v>25</v>
      </c>
      <c r="G669" s="32">
        <v>1</v>
      </c>
      <c r="H669" s="30">
        <f>VLOOKUP(tVentas8[[#This Row],[ProductID]],tProductos[#All],5,FALSE)</f>
        <v>656.3</v>
      </c>
      <c r="I669" s="31">
        <f>(tVentas8[[#This Row],[PrecioUnitario]])*(tVentas8[[#This Row],[Quantity]])</f>
        <v>16407.5</v>
      </c>
      <c r="J669" s="31">
        <f>tVentas8[[#This Row],[ TotalPrice_SinDescuento]]*(1-tVentas8[[#This Row],[Discount]]/100)</f>
        <v>16243.424999999999</v>
      </c>
      <c r="K669" s="17">
        <v>43201.587731481479</v>
      </c>
      <c r="L669" s="7" t="s">
        <v>3905</v>
      </c>
      <c r="M669" s="35">
        <f t="shared" si="21"/>
        <v>0</v>
      </c>
      <c r="N669" s="12" t="str">
        <f t="shared" si="20"/>
        <v/>
      </c>
    </row>
    <row r="670" spans="1:14" hidden="1">
      <c r="A670" s="13">
        <v>10668</v>
      </c>
      <c r="B670" s="13">
        <v>15</v>
      </c>
      <c r="C670" s="13">
        <v>64423</v>
      </c>
      <c r="D670" s="13">
        <v>86</v>
      </c>
      <c r="E670" s="12" t="str">
        <f>VLOOKUP(tVentas8[[#This Row],[ProductID]],tProductos[#All],3,FALSE)</f>
        <v>Longos - Grilled Chicken With</v>
      </c>
      <c r="F670" s="13">
        <v>17</v>
      </c>
      <c r="G670" s="32">
        <v>0</v>
      </c>
      <c r="H670" s="30">
        <f>VLOOKUP(tVentas8[[#This Row],[ProductID]],tProductos[#All],5,FALSE)</f>
        <v>183.79</v>
      </c>
      <c r="I670" s="31">
        <f>(tVentas8[[#This Row],[PrecioUnitario]])*(tVentas8[[#This Row],[Quantity]])</f>
        <v>3124.43</v>
      </c>
      <c r="J670" s="31">
        <f>tVentas8[[#This Row],[ TotalPrice_SinDescuento]]*(1-tVentas8[[#This Row],[Discount]]/100)</f>
        <v>3124.43</v>
      </c>
      <c r="K670" s="17">
        <v>43162.689097222225</v>
      </c>
      <c r="L670" s="7" t="s">
        <v>3906</v>
      </c>
      <c r="M670" s="35">
        <f t="shared" si="21"/>
        <v>0</v>
      </c>
      <c r="N670" s="12" t="str">
        <f t="shared" si="20"/>
        <v/>
      </c>
    </row>
    <row r="671" spans="1:14" hidden="1">
      <c r="A671" s="13">
        <v>10669</v>
      </c>
      <c r="B671" s="13">
        <v>17</v>
      </c>
      <c r="C671" s="13">
        <v>35803</v>
      </c>
      <c r="D671" s="13">
        <v>379</v>
      </c>
      <c r="E671" s="12" t="str">
        <f>VLOOKUP(tVentas8[[#This Row],[ProductID]],tProductos[#All],3,FALSE)</f>
        <v>Smoked Paprika</v>
      </c>
      <c r="F671" s="13">
        <v>10</v>
      </c>
      <c r="G671" s="32">
        <v>0</v>
      </c>
      <c r="H671" s="30">
        <f>VLOOKUP(tVentas8[[#This Row],[ProductID]],tProductos[#All],5,FALSE)</f>
        <v>893.04</v>
      </c>
      <c r="I671" s="31">
        <f>(tVentas8[[#This Row],[PrecioUnitario]])*(tVentas8[[#This Row],[Quantity]])</f>
        <v>8930.4</v>
      </c>
      <c r="J671" s="31">
        <f>tVentas8[[#This Row],[ TotalPrice_SinDescuento]]*(1-tVentas8[[#This Row],[Discount]]/100)</f>
        <v>8930.4</v>
      </c>
      <c r="K671" s="17">
        <v>43134.582916666666</v>
      </c>
      <c r="L671" s="7" t="s">
        <v>3907</v>
      </c>
      <c r="M671" s="35">
        <f t="shared" si="21"/>
        <v>0</v>
      </c>
      <c r="N671" s="12" t="str">
        <f t="shared" si="20"/>
        <v/>
      </c>
    </row>
    <row r="672" spans="1:14">
      <c r="A672" s="13">
        <v>10670</v>
      </c>
      <c r="B672" s="13">
        <v>2</v>
      </c>
      <c r="C672" s="13">
        <v>3997</v>
      </c>
      <c r="D672" s="13">
        <v>242</v>
      </c>
      <c r="E672" s="12" t="str">
        <f>VLOOKUP(tVentas8[[#This Row],[ProductID]],tProductos[#All],3,FALSE)</f>
        <v>Thermometer Digital</v>
      </c>
      <c r="F672" s="13">
        <v>2</v>
      </c>
      <c r="G672" s="32">
        <v>2</v>
      </c>
      <c r="H672" s="30">
        <f>VLOOKUP(tVentas8[[#This Row],[ProductID]],tProductos[#All],5,FALSE)</f>
        <v>3.26</v>
      </c>
      <c r="I672" s="31">
        <f>(tVentas8[[#This Row],[PrecioUnitario]])*(tVentas8[[#This Row],[Quantity]])</f>
        <v>6.52</v>
      </c>
      <c r="J672" s="31">
        <f>tVentas8[[#This Row],[ TotalPrice_SinDescuento]]*(1-tVentas8[[#This Row],[Discount]]/100)</f>
        <v>6.3895999999999997</v>
      </c>
      <c r="K672" s="17">
        <v>43101.152708333335</v>
      </c>
      <c r="L672" s="7" t="s">
        <v>3908</v>
      </c>
      <c r="M672" s="35">
        <f t="shared" si="21"/>
        <v>0</v>
      </c>
      <c r="N672" s="12" t="str">
        <f t="shared" si="20"/>
        <v/>
      </c>
    </row>
    <row r="673" spans="1:14" hidden="1">
      <c r="A673" s="13">
        <v>10671</v>
      </c>
      <c r="B673" s="13">
        <v>19</v>
      </c>
      <c r="C673" s="13">
        <v>68806</v>
      </c>
      <c r="D673" s="13">
        <v>244</v>
      </c>
      <c r="E673" s="12" t="str">
        <f>VLOOKUP(tVentas8[[#This Row],[ProductID]],tProductos[#All],3,FALSE)</f>
        <v>Beef - Rib Eye Aaa</v>
      </c>
      <c r="F673" s="13">
        <v>18</v>
      </c>
      <c r="G673" s="32">
        <v>0</v>
      </c>
      <c r="H673" s="30">
        <f>VLOOKUP(tVentas8[[#This Row],[ProductID]],tProductos[#All],5,FALSE)</f>
        <v>940.66</v>
      </c>
      <c r="I673" s="31">
        <f>(tVentas8[[#This Row],[PrecioUnitario]])*(tVentas8[[#This Row],[Quantity]])</f>
        <v>16931.88</v>
      </c>
      <c r="J673" s="31">
        <f>tVentas8[[#This Row],[ TotalPrice_SinDescuento]]*(1-tVentas8[[#This Row],[Discount]]/100)</f>
        <v>16931.88</v>
      </c>
      <c r="K673" s="17">
        <v>43151.245509259257</v>
      </c>
      <c r="L673" s="7" t="s">
        <v>3909</v>
      </c>
      <c r="M673" s="35">
        <f t="shared" si="21"/>
        <v>0</v>
      </c>
      <c r="N673" s="12" t="str">
        <f t="shared" si="20"/>
        <v/>
      </c>
    </row>
    <row r="674" spans="1:14" hidden="1">
      <c r="A674" s="13">
        <v>10672</v>
      </c>
      <c r="B674" s="13">
        <v>17</v>
      </c>
      <c r="C674" s="13">
        <v>28307</v>
      </c>
      <c r="D674" s="13">
        <v>75</v>
      </c>
      <c r="E674" s="12" t="str">
        <f>VLOOKUP(tVentas8[[#This Row],[ProductID]],tProductos[#All],3,FALSE)</f>
        <v>Chef Hat 20cm</v>
      </c>
      <c r="F674" s="13">
        <v>8</v>
      </c>
      <c r="G674" s="32">
        <v>0</v>
      </c>
      <c r="H674" s="30">
        <f>VLOOKUP(tVentas8[[#This Row],[ProductID]],tProductos[#All],5,FALSE)</f>
        <v>418</v>
      </c>
      <c r="I674" s="31">
        <f>(tVentas8[[#This Row],[PrecioUnitario]])*(tVentas8[[#This Row],[Quantity]])</f>
        <v>3344</v>
      </c>
      <c r="J674" s="31">
        <f>tVentas8[[#This Row],[ TotalPrice_SinDescuento]]*(1-tVentas8[[#This Row],[Discount]]/100)</f>
        <v>3344</v>
      </c>
      <c r="K674" s="17">
        <v>43133.416608796295</v>
      </c>
      <c r="L674" s="7" t="s">
        <v>3910</v>
      </c>
      <c r="M674" s="35">
        <f t="shared" si="21"/>
        <v>0</v>
      </c>
      <c r="N674" s="12" t="str">
        <f t="shared" si="20"/>
        <v/>
      </c>
    </row>
    <row r="675" spans="1:14" hidden="1">
      <c r="A675" s="13">
        <v>10673</v>
      </c>
      <c r="B675" s="13">
        <v>10</v>
      </c>
      <c r="C675" s="13">
        <v>47365</v>
      </c>
      <c r="D675" s="13">
        <v>274</v>
      </c>
      <c r="E675" s="12" t="str">
        <f>VLOOKUP(tVentas8[[#This Row],[ProductID]],tProductos[#All],3,FALSE)</f>
        <v>Papayas</v>
      </c>
      <c r="F675" s="13">
        <v>12</v>
      </c>
      <c r="G675" s="32">
        <v>0</v>
      </c>
      <c r="H675" s="30">
        <f>VLOOKUP(tVentas8[[#This Row],[ProductID]],tProductos[#All],5,FALSE)</f>
        <v>881.19</v>
      </c>
      <c r="I675" s="31">
        <f>(tVentas8[[#This Row],[PrecioUnitario]])*(tVentas8[[#This Row],[Quantity]])</f>
        <v>10574.28</v>
      </c>
      <c r="J675" s="31">
        <f>tVentas8[[#This Row],[ TotalPrice_SinDescuento]]*(1-tVentas8[[#This Row],[Discount]]/100)</f>
        <v>10574.28</v>
      </c>
      <c r="K675" s="17">
        <v>43206.392731481479</v>
      </c>
      <c r="L675" s="7" t="s">
        <v>3911</v>
      </c>
      <c r="M675" s="35">
        <f t="shared" si="21"/>
        <v>0</v>
      </c>
      <c r="N675" s="12" t="str">
        <f t="shared" si="20"/>
        <v/>
      </c>
    </row>
    <row r="676" spans="1:14" hidden="1">
      <c r="A676" s="13">
        <v>10674</v>
      </c>
      <c r="B676" s="13">
        <v>12</v>
      </c>
      <c r="C676" s="13">
        <v>11105</v>
      </c>
      <c r="D676" s="13">
        <v>230</v>
      </c>
      <c r="E676" s="12" t="str">
        <f>VLOOKUP(tVentas8[[#This Row],[ProductID]],tProductos[#All],3,FALSE)</f>
        <v>Wine - Cahors Ac 2000, Clos</v>
      </c>
      <c r="F676" s="13">
        <v>3</v>
      </c>
      <c r="G676" s="32">
        <v>0</v>
      </c>
      <c r="H676" s="30">
        <f>VLOOKUP(tVentas8[[#This Row],[ProductID]],tProductos[#All],5,FALSE)</f>
        <v>835.38</v>
      </c>
      <c r="I676" s="31">
        <f>(tVentas8[[#This Row],[PrecioUnitario]])*(tVentas8[[#This Row],[Quantity]])</f>
        <v>2506.14</v>
      </c>
      <c r="J676" s="31">
        <f>tVentas8[[#This Row],[ TotalPrice_SinDescuento]]*(1-tVentas8[[#This Row],[Discount]]/100)</f>
        <v>2506.14</v>
      </c>
      <c r="K676" s="17">
        <v>43102.531863425924</v>
      </c>
      <c r="L676" s="7" t="s">
        <v>3912</v>
      </c>
      <c r="M676" s="35">
        <f t="shared" si="21"/>
        <v>0</v>
      </c>
      <c r="N676" s="12" t="str">
        <f t="shared" si="20"/>
        <v/>
      </c>
    </row>
    <row r="677" spans="1:14" hidden="1">
      <c r="A677" s="13">
        <v>10675</v>
      </c>
      <c r="B677" s="13">
        <v>1</v>
      </c>
      <c r="C677" s="13">
        <v>44832</v>
      </c>
      <c r="D677" s="13">
        <v>45</v>
      </c>
      <c r="E677" s="12" t="str">
        <f>VLOOKUP(tVentas8[[#This Row],[ProductID]],tProductos[#All],3,FALSE)</f>
        <v>Beef - Ground Medium</v>
      </c>
      <c r="F677" s="13">
        <v>12</v>
      </c>
      <c r="G677" s="32">
        <v>0</v>
      </c>
      <c r="H677" s="30">
        <f>VLOOKUP(tVentas8[[#This Row],[ProductID]],tProductos[#All],5,FALSE)</f>
        <v>795.32399999999996</v>
      </c>
      <c r="I677" s="31">
        <f>(tVentas8[[#This Row],[PrecioUnitario]])*(tVentas8[[#This Row],[Quantity]])</f>
        <v>9543.887999999999</v>
      </c>
      <c r="J677" s="31">
        <f>tVentas8[[#This Row],[ TotalPrice_SinDescuento]]*(1-tVentas8[[#This Row],[Discount]]/100)</f>
        <v>9543.887999999999</v>
      </c>
      <c r="K677" s="17">
        <v>43215.865428240744</v>
      </c>
      <c r="L677" s="7" t="s">
        <v>3913</v>
      </c>
      <c r="M677" s="35">
        <f t="shared" si="21"/>
        <v>0</v>
      </c>
      <c r="N677" s="12" t="str">
        <f t="shared" si="20"/>
        <v/>
      </c>
    </row>
    <row r="678" spans="1:14" hidden="1">
      <c r="A678" s="13">
        <v>10676</v>
      </c>
      <c r="B678" s="13">
        <v>7</v>
      </c>
      <c r="C678" s="13">
        <v>45276</v>
      </c>
      <c r="D678" s="13">
        <v>96</v>
      </c>
      <c r="E678" s="12" t="str">
        <f>VLOOKUP(tVentas8[[#This Row],[ProductID]],tProductos[#All],3,FALSE)</f>
        <v>Cheese - Bocconcini</v>
      </c>
      <c r="F678" s="13">
        <v>12</v>
      </c>
      <c r="G678" s="32">
        <v>0</v>
      </c>
      <c r="H678" s="30">
        <f>VLOOKUP(tVentas8[[#This Row],[ProductID]],tProductos[#All],5,FALSE)</f>
        <v>621.99</v>
      </c>
      <c r="I678" s="31">
        <f>(tVentas8[[#This Row],[PrecioUnitario]])*(tVentas8[[#This Row],[Quantity]])</f>
        <v>7463.88</v>
      </c>
      <c r="J678" s="31">
        <f>tVentas8[[#This Row],[ TotalPrice_SinDescuento]]*(1-tVentas8[[#This Row],[Discount]]/100)</f>
        <v>7463.88</v>
      </c>
      <c r="K678" s="17">
        <v>43116.50675925926</v>
      </c>
      <c r="L678" s="7" t="s">
        <v>3914</v>
      </c>
      <c r="M678" s="35">
        <f t="shared" si="21"/>
        <v>0</v>
      </c>
      <c r="N678" s="12" t="str">
        <f t="shared" si="20"/>
        <v/>
      </c>
    </row>
    <row r="679" spans="1:14" hidden="1">
      <c r="A679" s="13">
        <v>10677</v>
      </c>
      <c r="B679" s="13">
        <v>11</v>
      </c>
      <c r="C679" s="13">
        <v>28715</v>
      </c>
      <c r="D679" s="13">
        <v>239</v>
      </c>
      <c r="E679" s="12" t="str">
        <f>VLOOKUP(tVentas8[[#This Row],[ProductID]],tProductos[#All],3,FALSE)</f>
        <v>Soup - Campbells, Cream Of</v>
      </c>
      <c r="F679" s="13">
        <v>8</v>
      </c>
      <c r="G679" s="32">
        <v>0</v>
      </c>
      <c r="H679" s="30">
        <f>VLOOKUP(tVentas8[[#This Row],[ProductID]],tProductos[#All],5,FALSE)</f>
        <v>76.010000000000005</v>
      </c>
      <c r="I679" s="31">
        <f>(tVentas8[[#This Row],[PrecioUnitario]])*(tVentas8[[#This Row],[Quantity]])</f>
        <v>608.08000000000004</v>
      </c>
      <c r="J679" s="31">
        <f>tVentas8[[#This Row],[ TotalPrice_SinDescuento]]*(1-tVentas8[[#This Row],[Discount]]/100)</f>
        <v>608.08000000000004</v>
      </c>
      <c r="K679" s="17">
        <v>43209.454050925924</v>
      </c>
      <c r="L679" s="7" t="s">
        <v>3915</v>
      </c>
      <c r="M679" s="35">
        <f t="shared" si="21"/>
        <v>0</v>
      </c>
      <c r="N679" s="12" t="str">
        <f t="shared" si="20"/>
        <v/>
      </c>
    </row>
    <row r="680" spans="1:14" hidden="1">
      <c r="A680" s="13">
        <v>10678</v>
      </c>
      <c r="B680" s="13">
        <v>5</v>
      </c>
      <c r="C680" s="13">
        <v>88719</v>
      </c>
      <c r="D680" s="13">
        <v>217</v>
      </c>
      <c r="E680" s="12" t="str">
        <f>VLOOKUP(tVentas8[[#This Row],[ProductID]],tProductos[#All],3,FALSE)</f>
        <v>Bread - Multigrain</v>
      </c>
      <c r="F680" s="13">
        <v>23</v>
      </c>
      <c r="G680" s="32">
        <v>0</v>
      </c>
      <c r="H680" s="30">
        <f>VLOOKUP(tVentas8[[#This Row],[ProductID]],tProductos[#All],5,FALSE)</f>
        <v>9.65</v>
      </c>
      <c r="I680" s="31">
        <f>(tVentas8[[#This Row],[PrecioUnitario]])*(tVentas8[[#This Row],[Quantity]])</f>
        <v>221.95000000000002</v>
      </c>
      <c r="J680" s="31">
        <f>tVentas8[[#This Row],[ TotalPrice_SinDescuento]]*(1-tVentas8[[#This Row],[Discount]]/100)</f>
        <v>221.95000000000002</v>
      </c>
      <c r="K680" s="17">
        <v>43171.47047453704</v>
      </c>
      <c r="L680" s="7" t="s">
        <v>3916</v>
      </c>
      <c r="M680" s="35">
        <f t="shared" si="21"/>
        <v>0</v>
      </c>
      <c r="N680" s="12" t="str">
        <f t="shared" si="20"/>
        <v/>
      </c>
    </row>
    <row r="681" spans="1:14">
      <c r="A681" s="13">
        <v>10679</v>
      </c>
      <c r="B681" s="13">
        <v>1</v>
      </c>
      <c r="C681" s="13">
        <v>42555</v>
      </c>
      <c r="D681" s="13">
        <v>28</v>
      </c>
      <c r="E681" s="12" t="str">
        <f>VLOOKUP(tVentas8[[#This Row],[ProductID]],tProductos[#All],3,FALSE)</f>
        <v>Sobe - Tropical Energy</v>
      </c>
      <c r="F681" s="13">
        <v>11</v>
      </c>
      <c r="G681" s="32">
        <v>2</v>
      </c>
      <c r="H681" s="30">
        <f>VLOOKUP(tVentas8[[#This Row],[ProductID]],tProductos[#All],5,FALSE)</f>
        <v>123.15</v>
      </c>
      <c r="I681" s="31">
        <f>(tVentas8[[#This Row],[PrecioUnitario]])*(tVentas8[[#This Row],[Quantity]])</f>
        <v>1354.65</v>
      </c>
      <c r="J681" s="31">
        <f>tVentas8[[#This Row],[ TotalPrice_SinDescuento]]*(1-tVentas8[[#This Row],[Discount]]/100)</f>
        <v>1327.557</v>
      </c>
      <c r="K681" s="17">
        <v>43182.4375462963</v>
      </c>
      <c r="L681" s="7" t="s">
        <v>3917</v>
      </c>
      <c r="M681" s="35">
        <f t="shared" si="21"/>
        <v>0</v>
      </c>
      <c r="N681" s="12" t="str">
        <f t="shared" si="20"/>
        <v/>
      </c>
    </row>
    <row r="682" spans="1:14" hidden="1">
      <c r="A682" s="13">
        <v>10680</v>
      </c>
      <c r="B682" s="13">
        <v>2</v>
      </c>
      <c r="C682" s="13">
        <v>44369</v>
      </c>
      <c r="D682" s="13">
        <v>251</v>
      </c>
      <c r="E682" s="12" t="str">
        <f>VLOOKUP(tVentas8[[#This Row],[ProductID]],tProductos[#All],3,FALSE)</f>
        <v>Oranges - Navel, 72</v>
      </c>
      <c r="F682" s="13">
        <v>12</v>
      </c>
      <c r="G682" s="32">
        <v>0</v>
      </c>
      <c r="H682" s="30">
        <f>VLOOKUP(tVentas8[[#This Row],[ProductID]],tProductos[#All],5,FALSE)</f>
        <v>117.08</v>
      </c>
      <c r="I682" s="31">
        <f>(tVentas8[[#This Row],[PrecioUnitario]])*(tVentas8[[#This Row],[Quantity]])</f>
        <v>1404.96</v>
      </c>
      <c r="J682" s="31">
        <f>tVentas8[[#This Row],[ TotalPrice_SinDescuento]]*(1-tVentas8[[#This Row],[Discount]]/100)</f>
        <v>1404.96</v>
      </c>
      <c r="K682" s="17">
        <v>43156.372395833336</v>
      </c>
      <c r="L682" s="7" t="s">
        <v>3918</v>
      </c>
      <c r="M682" s="35">
        <f t="shared" si="21"/>
        <v>0</v>
      </c>
      <c r="N682" s="12" t="str">
        <f t="shared" si="20"/>
        <v/>
      </c>
    </row>
    <row r="683" spans="1:14">
      <c r="A683" s="13">
        <v>10681</v>
      </c>
      <c r="B683" s="13">
        <v>6</v>
      </c>
      <c r="C683" s="13">
        <v>60062</v>
      </c>
      <c r="D683" s="13">
        <v>62</v>
      </c>
      <c r="E683" s="12" t="str">
        <f>VLOOKUP(tVentas8[[#This Row],[ProductID]],tProductos[#All],3,FALSE)</f>
        <v>Pears - Bosc</v>
      </c>
      <c r="F683" s="13">
        <v>16</v>
      </c>
      <c r="G683" s="32">
        <v>2</v>
      </c>
      <c r="H683" s="30">
        <f>VLOOKUP(tVentas8[[#This Row],[ProductID]],tProductos[#All],5,FALSE)</f>
        <v>195.21</v>
      </c>
      <c r="I683" s="31">
        <f>(tVentas8[[#This Row],[PrecioUnitario]])*(tVentas8[[#This Row],[Quantity]])</f>
        <v>3123.36</v>
      </c>
      <c r="J683" s="31">
        <f>tVentas8[[#This Row],[ TotalPrice_SinDescuento]]*(1-tVentas8[[#This Row],[Discount]]/100)</f>
        <v>3060.8928000000001</v>
      </c>
      <c r="K683" s="17">
        <v>43128.354143518518</v>
      </c>
      <c r="L683" s="7" t="s">
        <v>3919</v>
      </c>
      <c r="M683" s="35">
        <f t="shared" si="21"/>
        <v>0</v>
      </c>
      <c r="N683" s="12" t="str">
        <f t="shared" si="20"/>
        <v/>
      </c>
    </row>
    <row r="684" spans="1:14" hidden="1">
      <c r="A684" s="13">
        <v>10682</v>
      </c>
      <c r="B684" s="13">
        <v>15</v>
      </c>
      <c r="C684" s="13">
        <v>73575</v>
      </c>
      <c r="D684" s="13">
        <v>416</v>
      </c>
      <c r="E684" s="12" t="str">
        <f>VLOOKUP(tVentas8[[#This Row],[ProductID]],tProductos[#All],3,FALSE)</f>
        <v>Baking Powder</v>
      </c>
      <c r="F684" s="13">
        <v>19</v>
      </c>
      <c r="G684" s="32">
        <v>0</v>
      </c>
      <c r="H684" s="30">
        <f>VLOOKUP(tVentas8[[#This Row],[ProductID]],tProductos[#All],5,FALSE)</f>
        <v>846.76</v>
      </c>
      <c r="I684" s="31">
        <f>(tVentas8[[#This Row],[PrecioUnitario]])*(tVentas8[[#This Row],[Quantity]])</f>
        <v>16088.44</v>
      </c>
      <c r="J684" s="31">
        <f>tVentas8[[#This Row],[ TotalPrice_SinDescuento]]*(1-tVentas8[[#This Row],[Discount]]/100)</f>
        <v>16088.44</v>
      </c>
      <c r="K684" s="17">
        <v>43167.007777777777</v>
      </c>
      <c r="L684" s="7" t="s">
        <v>3920</v>
      </c>
      <c r="M684" s="35">
        <f t="shared" si="21"/>
        <v>0</v>
      </c>
      <c r="N684" s="12" t="str">
        <f t="shared" si="20"/>
        <v/>
      </c>
    </row>
    <row r="685" spans="1:14" hidden="1">
      <c r="A685" s="13">
        <v>10683</v>
      </c>
      <c r="B685" s="13">
        <v>15</v>
      </c>
      <c r="C685" s="13">
        <v>80157</v>
      </c>
      <c r="D685" s="13">
        <v>37</v>
      </c>
      <c r="E685" s="12" t="str">
        <f>VLOOKUP(tVentas8[[#This Row],[ProductID]],tProductos[#All],3,FALSE)</f>
        <v>Nut - Pistachio, Shelled</v>
      </c>
      <c r="F685" s="13">
        <v>21</v>
      </c>
      <c r="G685" s="32">
        <v>0</v>
      </c>
      <c r="H685" s="30">
        <f>VLOOKUP(tVentas8[[#This Row],[ProductID]],tProductos[#All],5,FALSE)</f>
        <v>803.17</v>
      </c>
      <c r="I685" s="31">
        <f>(tVentas8[[#This Row],[PrecioUnitario]])*(tVentas8[[#This Row],[Quantity]])</f>
        <v>16866.57</v>
      </c>
      <c r="J685" s="31">
        <f>tVentas8[[#This Row],[ TotalPrice_SinDescuento]]*(1-tVentas8[[#This Row],[Discount]]/100)</f>
        <v>16866.57</v>
      </c>
      <c r="K685" s="17">
        <v>43125.342430555553</v>
      </c>
      <c r="L685" s="7" t="s">
        <v>3921</v>
      </c>
      <c r="M685" s="35">
        <f t="shared" si="21"/>
        <v>0</v>
      </c>
      <c r="N685" s="12" t="str">
        <f t="shared" si="20"/>
        <v/>
      </c>
    </row>
    <row r="686" spans="1:14">
      <c r="A686" s="13">
        <v>10684</v>
      </c>
      <c r="B686" s="13">
        <v>3</v>
      </c>
      <c r="C686" s="13">
        <v>58102</v>
      </c>
      <c r="D686" s="13">
        <v>143</v>
      </c>
      <c r="E686" s="12" t="str">
        <f>VLOOKUP(tVentas8[[#This Row],[ProductID]],tProductos[#All],3,FALSE)</f>
        <v>Watercress</v>
      </c>
      <c r="F686" s="13">
        <v>15</v>
      </c>
      <c r="G686" s="32">
        <v>2</v>
      </c>
      <c r="H686" s="30">
        <f>VLOOKUP(tVentas8[[#This Row],[ProductID]],tProductos[#All],5,FALSE)</f>
        <v>426.16</v>
      </c>
      <c r="I686" s="31">
        <f>(tVentas8[[#This Row],[PrecioUnitario]])*(tVentas8[[#This Row],[Quantity]])</f>
        <v>6392.4000000000005</v>
      </c>
      <c r="J686" s="31">
        <f>tVentas8[[#This Row],[ TotalPrice_SinDescuento]]*(1-tVentas8[[#This Row],[Discount]]/100)</f>
        <v>6264.5520000000006</v>
      </c>
      <c r="K686" s="17">
        <v>43180.213726851849</v>
      </c>
      <c r="L686" s="7" t="s">
        <v>3922</v>
      </c>
      <c r="M686" s="35">
        <f t="shared" si="21"/>
        <v>0</v>
      </c>
      <c r="N686" s="12" t="str">
        <f t="shared" si="20"/>
        <v/>
      </c>
    </row>
    <row r="687" spans="1:14" hidden="1">
      <c r="A687" s="13">
        <v>10685</v>
      </c>
      <c r="B687" s="13">
        <v>3</v>
      </c>
      <c r="C687" s="13">
        <v>63616</v>
      </c>
      <c r="D687" s="13">
        <v>191</v>
      </c>
      <c r="E687" s="12" t="str">
        <f>VLOOKUP(tVentas8[[#This Row],[ProductID]],tProductos[#All],3,FALSE)</f>
        <v>Hickory Smoke, Liquid</v>
      </c>
      <c r="F687" s="13">
        <v>17</v>
      </c>
      <c r="G687" s="32">
        <v>0</v>
      </c>
      <c r="H687" s="30">
        <f>VLOOKUP(tVentas8[[#This Row],[ProductID]],tProductos[#All],5,FALSE)</f>
        <v>10.28</v>
      </c>
      <c r="I687" s="31">
        <f>(tVentas8[[#This Row],[PrecioUnitario]])*(tVentas8[[#This Row],[Quantity]])</f>
        <v>174.76</v>
      </c>
      <c r="J687" s="31">
        <f>tVentas8[[#This Row],[ TotalPrice_SinDescuento]]*(1-tVentas8[[#This Row],[Discount]]/100)</f>
        <v>174.76</v>
      </c>
      <c r="K687" s="17">
        <v>43222.999722222223</v>
      </c>
      <c r="L687" s="7" t="s">
        <v>3923</v>
      </c>
      <c r="M687" s="35">
        <f t="shared" si="21"/>
        <v>0</v>
      </c>
      <c r="N687" s="12" t="str">
        <f t="shared" si="20"/>
        <v/>
      </c>
    </row>
    <row r="688" spans="1:14" hidden="1">
      <c r="A688" s="13">
        <v>10686</v>
      </c>
      <c r="B688" s="13">
        <v>20</v>
      </c>
      <c r="C688" s="13">
        <v>33232</v>
      </c>
      <c r="D688" s="13">
        <v>23</v>
      </c>
      <c r="E688" s="12" t="str">
        <f>VLOOKUP(tVentas8[[#This Row],[ProductID]],tProductos[#All],3,FALSE)</f>
        <v>Crab - Imitation Flakes</v>
      </c>
      <c r="F688" s="13">
        <v>9</v>
      </c>
      <c r="G688" s="32">
        <v>0</v>
      </c>
      <c r="H688" s="30">
        <f>VLOOKUP(tVentas8[[#This Row],[ProductID]],tProductos[#All],5,FALSE)</f>
        <v>790.18</v>
      </c>
      <c r="I688" s="31">
        <f>(tVentas8[[#This Row],[PrecioUnitario]])*(tVentas8[[#This Row],[Quantity]])</f>
        <v>7111.62</v>
      </c>
      <c r="J688" s="31">
        <f>tVentas8[[#This Row],[ TotalPrice_SinDescuento]]*(1-tVentas8[[#This Row],[Discount]]/100)</f>
        <v>7111.62</v>
      </c>
      <c r="K688" s="17">
        <v>43190.730370370373</v>
      </c>
      <c r="L688" s="7" t="s">
        <v>3924</v>
      </c>
      <c r="M688" s="35">
        <f t="shared" si="21"/>
        <v>0</v>
      </c>
      <c r="N688" s="12" t="str">
        <f t="shared" si="20"/>
        <v/>
      </c>
    </row>
    <row r="689" spans="1:14" hidden="1">
      <c r="A689" s="13">
        <v>10687</v>
      </c>
      <c r="B689" s="13">
        <v>21</v>
      </c>
      <c r="C689" s="13">
        <v>37662</v>
      </c>
      <c r="D689" s="13">
        <v>277</v>
      </c>
      <c r="E689" s="12" t="str">
        <f>VLOOKUP(tVentas8[[#This Row],[ProductID]],tProductos[#All],3,FALSE)</f>
        <v>Sea Bass - Whole</v>
      </c>
      <c r="F689" s="13">
        <v>10</v>
      </c>
      <c r="G689" s="32">
        <v>0</v>
      </c>
      <c r="H689" s="30">
        <f>VLOOKUP(tVentas8[[#This Row],[ProductID]],tProductos[#All],5,FALSE)</f>
        <v>554.96</v>
      </c>
      <c r="I689" s="31">
        <f>(tVentas8[[#This Row],[PrecioUnitario]])*(tVentas8[[#This Row],[Quantity]])</f>
        <v>5549.6</v>
      </c>
      <c r="J689" s="31">
        <f>tVentas8[[#This Row],[ TotalPrice_SinDescuento]]*(1-tVentas8[[#This Row],[Discount]]/100)</f>
        <v>5549.6</v>
      </c>
      <c r="K689" s="17">
        <v>43107.478368055556</v>
      </c>
      <c r="L689" s="7" t="s">
        <v>3925</v>
      </c>
      <c r="M689" s="35">
        <f t="shared" si="21"/>
        <v>0</v>
      </c>
      <c r="N689" s="12" t="str">
        <f t="shared" si="20"/>
        <v/>
      </c>
    </row>
    <row r="690" spans="1:14" hidden="1">
      <c r="A690" s="13">
        <v>10688</v>
      </c>
      <c r="B690" s="13">
        <v>21</v>
      </c>
      <c r="C690" s="13">
        <v>41045</v>
      </c>
      <c r="D690" s="13">
        <v>85</v>
      </c>
      <c r="E690" s="12" t="str">
        <f>VLOOKUP(tVentas8[[#This Row],[ProductID]],tProductos[#All],3,FALSE)</f>
        <v>Cheese - Parmesan Cubes</v>
      </c>
      <c r="F690" s="13">
        <v>11</v>
      </c>
      <c r="G690" s="32">
        <v>0</v>
      </c>
      <c r="H690" s="30">
        <f>VLOOKUP(tVentas8[[#This Row],[ProductID]],tProductos[#All],5,FALSE)</f>
        <v>868.85</v>
      </c>
      <c r="I690" s="31">
        <f>(tVentas8[[#This Row],[PrecioUnitario]])*(tVentas8[[#This Row],[Quantity]])</f>
        <v>9557.35</v>
      </c>
      <c r="J690" s="31">
        <f>tVentas8[[#This Row],[ TotalPrice_SinDescuento]]*(1-tVentas8[[#This Row],[Discount]]/100)</f>
        <v>9557.35</v>
      </c>
      <c r="K690" s="17">
        <v>43142.005416666667</v>
      </c>
      <c r="L690" s="7" t="s">
        <v>3926</v>
      </c>
      <c r="M690" s="35">
        <f t="shared" si="21"/>
        <v>0</v>
      </c>
      <c r="N690" s="12" t="str">
        <f t="shared" si="20"/>
        <v/>
      </c>
    </row>
    <row r="691" spans="1:14" hidden="1">
      <c r="A691" s="13">
        <v>10689</v>
      </c>
      <c r="B691" s="13">
        <v>14</v>
      </c>
      <c r="C691" s="13">
        <v>35441</v>
      </c>
      <c r="D691" s="13">
        <v>237</v>
      </c>
      <c r="E691" s="12" t="str">
        <f>VLOOKUP(tVentas8[[#This Row],[ProductID]],tProductos[#All],3,FALSE)</f>
        <v>Mayonnaise - Individual Pkg</v>
      </c>
      <c r="F691" s="13">
        <v>9</v>
      </c>
      <c r="G691" s="32">
        <v>0</v>
      </c>
      <c r="H691" s="30">
        <f>VLOOKUP(tVentas8[[#This Row],[ProductID]],tProductos[#All],5,FALSE)</f>
        <v>656.3</v>
      </c>
      <c r="I691" s="31">
        <f>(tVentas8[[#This Row],[PrecioUnitario]])*(tVentas8[[#This Row],[Quantity]])</f>
        <v>5906.7</v>
      </c>
      <c r="J691" s="31">
        <f>tVentas8[[#This Row],[ TotalPrice_SinDescuento]]*(1-tVentas8[[#This Row],[Discount]]/100)</f>
        <v>5906.7</v>
      </c>
      <c r="K691" s="17">
        <v>43157.131041666667</v>
      </c>
      <c r="L691" s="7" t="s">
        <v>3927</v>
      </c>
      <c r="M691" s="35">
        <f t="shared" si="21"/>
        <v>0</v>
      </c>
      <c r="N691" s="12" t="str">
        <f t="shared" si="20"/>
        <v/>
      </c>
    </row>
    <row r="692" spans="1:14" hidden="1">
      <c r="A692" s="13">
        <v>10690</v>
      </c>
      <c r="B692" s="13">
        <v>18</v>
      </c>
      <c r="C692" s="13">
        <v>21707</v>
      </c>
      <c r="D692" s="13">
        <v>193</v>
      </c>
      <c r="E692" s="12" t="str">
        <f>VLOOKUP(tVentas8[[#This Row],[ProductID]],tProductos[#All],3,FALSE)</f>
        <v>Veal - Inside, Choice</v>
      </c>
      <c r="F692" s="13">
        <v>6</v>
      </c>
      <c r="G692" s="32">
        <v>1</v>
      </c>
      <c r="H692" s="30">
        <f>VLOOKUP(tVentas8[[#This Row],[ProductID]],tProductos[#All],5,FALSE)</f>
        <v>605.30999999999995</v>
      </c>
      <c r="I692" s="31">
        <f>(tVentas8[[#This Row],[PrecioUnitario]])*(tVentas8[[#This Row],[Quantity]])</f>
        <v>3631.8599999999997</v>
      </c>
      <c r="J692" s="31">
        <f>tVentas8[[#This Row],[ TotalPrice_SinDescuento]]*(1-tVentas8[[#This Row],[Discount]]/100)</f>
        <v>3595.5413999999996</v>
      </c>
      <c r="K692" s="17">
        <v>43116.307893518519</v>
      </c>
      <c r="L692" s="7" t="s">
        <v>3928</v>
      </c>
      <c r="M692" s="35">
        <f t="shared" si="21"/>
        <v>0</v>
      </c>
      <c r="N692" s="12" t="str">
        <f t="shared" si="20"/>
        <v/>
      </c>
    </row>
    <row r="693" spans="1:14" hidden="1">
      <c r="A693" s="13">
        <v>10691</v>
      </c>
      <c r="B693" s="13">
        <v>16</v>
      </c>
      <c r="C693" s="13">
        <v>23175</v>
      </c>
      <c r="D693" s="13">
        <v>40</v>
      </c>
      <c r="E693" s="12" t="str">
        <f>VLOOKUP(tVentas8[[#This Row],[ProductID]],tProductos[#All],3,FALSE)</f>
        <v>Cocktail Napkin Blue</v>
      </c>
      <c r="F693" s="13">
        <v>6</v>
      </c>
      <c r="G693" s="32">
        <v>0</v>
      </c>
      <c r="H693" s="30">
        <f>VLOOKUP(tVentas8[[#This Row],[ProductID]],tProductos[#All],5,FALSE)</f>
        <v>89.37</v>
      </c>
      <c r="I693" s="31">
        <f>(tVentas8[[#This Row],[PrecioUnitario]])*(tVentas8[[#This Row],[Quantity]])</f>
        <v>536.22</v>
      </c>
      <c r="J693" s="31">
        <f>tVentas8[[#This Row],[ TotalPrice_SinDescuento]]*(1-tVentas8[[#This Row],[Discount]]/100)</f>
        <v>536.22</v>
      </c>
      <c r="K693" s="13">
        <v>0</v>
      </c>
      <c r="L693" s="7" t="s">
        <v>3929</v>
      </c>
      <c r="M693" s="35">
        <f t="shared" si="21"/>
        <v>0</v>
      </c>
      <c r="N693" s="12" t="str">
        <f t="shared" si="20"/>
        <v/>
      </c>
    </row>
    <row r="694" spans="1:14">
      <c r="A694" s="13">
        <v>10692</v>
      </c>
      <c r="B694" s="13">
        <v>14</v>
      </c>
      <c r="C694" s="13">
        <v>8394</v>
      </c>
      <c r="D694" s="13">
        <v>372</v>
      </c>
      <c r="E694" s="12" t="str">
        <f>VLOOKUP(tVentas8[[#This Row],[ProductID]],tProductos[#All],3,FALSE)</f>
        <v>Wine - Two Oceans Cabernet</v>
      </c>
      <c r="F694" s="13">
        <v>3</v>
      </c>
      <c r="G694" s="32">
        <v>2</v>
      </c>
      <c r="H694" s="30">
        <f>VLOOKUP(tVentas8[[#This Row],[ProductID]],tProductos[#All],5,FALSE)</f>
        <v>62.82</v>
      </c>
      <c r="I694" s="31">
        <f>(tVentas8[[#This Row],[PrecioUnitario]])*(tVentas8[[#This Row],[Quantity]])</f>
        <v>188.46</v>
      </c>
      <c r="J694" s="31">
        <f>tVentas8[[#This Row],[ TotalPrice_SinDescuento]]*(1-tVentas8[[#This Row],[Discount]]/100)</f>
        <v>184.6908</v>
      </c>
      <c r="K694" s="17">
        <v>43191.834201388891</v>
      </c>
      <c r="L694" s="7" t="s">
        <v>3930</v>
      </c>
      <c r="M694" s="35">
        <f t="shared" si="21"/>
        <v>0</v>
      </c>
      <c r="N694" s="12" t="str">
        <f t="shared" si="20"/>
        <v/>
      </c>
    </row>
    <row r="695" spans="1:14" hidden="1">
      <c r="A695" s="13">
        <v>10693</v>
      </c>
      <c r="B695" s="13">
        <v>10</v>
      </c>
      <c r="C695" s="13">
        <v>84535</v>
      </c>
      <c r="D695" s="13">
        <v>223</v>
      </c>
      <c r="E695" s="12" t="str">
        <f>VLOOKUP(tVentas8[[#This Row],[ProductID]],tProductos[#All],3,FALSE)</f>
        <v>Pail With Metal Handle 16l White</v>
      </c>
      <c r="F695" s="13">
        <v>22</v>
      </c>
      <c r="G695" s="32">
        <v>0</v>
      </c>
      <c r="H695" s="30">
        <f>VLOOKUP(tVentas8[[#This Row],[ProductID]],tProductos[#All],5,FALSE)</f>
        <v>944.39</v>
      </c>
      <c r="I695" s="31">
        <f>(tVentas8[[#This Row],[PrecioUnitario]])*(tVentas8[[#This Row],[Quantity]])</f>
        <v>20776.579999999998</v>
      </c>
      <c r="J695" s="31">
        <f>tVentas8[[#This Row],[ TotalPrice_SinDescuento]]*(1-tVentas8[[#This Row],[Discount]]/100)</f>
        <v>20776.579999999998</v>
      </c>
      <c r="K695" s="17">
        <v>43228.051319444443</v>
      </c>
      <c r="L695" s="7" t="s">
        <v>3931</v>
      </c>
      <c r="M695" s="35">
        <f t="shared" si="21"/>
        <v>0</v>
      </c>
      <c r="N695" s="12" t="str">
        <f t="shared" si="20"/>
        <v/>
      </c>
    </row>
    <row r="696" spans="1:14" hidden="1">
      <c r="A696" s="13">
        <v>10694</v>
      </c>
      <c r="B696" s="13">
        <v>11</v>
      </c>
      <c r="C696" s="13">
        <v>35245</v>
      </c>
      <c r="D696" s="13">
        <v>91</v>
      </c>
      <c r="E696" s="12" t="str">
        <f>VLOOKUP(tVentas8[[#This Row],[ProductID]],tProductos[#All],3,FALSE)</f>
        <v>General Purpose Trigger</v>
      </c>
      <c r="F696" s="13">
        <v>9</v>
      </c>
      <c r="G696" s="32">
        <v>0</v>
      </c>
      <c r="H696" s="30">
        <f>VLOOKUP(tVentas8[[#This Row],[ProductID]],tProductos[#All],5,FALSE)</f>
        <v>570.41999999999996</v>
      </c>
      <c r="I696" s="31">
        <f>(tVentas8[[#This Row],[PrecioUnitario]])*(tVentas8[[#This Row],[Quantity]])</f>
        <v>5133.78</v>
      </c>
      <c r="J696" s="31">
        <f>tVentas8[[#This Row],[ TotalPrice_SinDescuento]]*(1-tVentas8[[#This Row],[Discount]]/100)</f>
        <v>5133.78</v>
      </c>
      <c r="K696" s="17">
        <v>43127.653020833335</v>
      </c>
      <c r="L696" s="7" t="s">
        <v>3932</v>
      </c>
      <c r="M696" s="35">
        <f t="shared" si="21"/>
        <v>0</v>
      </c>
      <c r="N696" s="12" t="str">
        <f t="shared" si="20"/>
        <v/>
      </c>
    </row>
    <row r="697" spans="1:14">
      <c r="A697" s="13">
        <v>10695</v>
      </c>
      <c r="B697" s="13">
        <v>15</v>
      </c>
      <c r="C697" s="13">
        <v>13670</v>
      </c>
      <c r="D697" s="13">
        <v>186</v>
      </c>
      <c r="E697" s="12" t="str">
        <f>VLOOKUP(tVentas8[[#This Row],[ProductID]],tProductos[#All],3,FALSE)</f>
        <v>Muffin Mix - Blueberry</v>
      </c>
      <c r="F697" s="13">
        <v>4</v>
      </c>
      <c r="G697" s="32">
        <v>2</v>
      </c>
      <c r="H697" s="30">
        <f>VLOOKUP(tVentas8[[#This Row],[ProductID]],tProductos[#All],5,FALSE)</f>
        <v>820.83</v>
      </c>
      <c r="I697" s="31">
        <f>(tVentas8[[#This Row],[PrecioUnitario]])*(tVentas8[[#This Row],[Quantity]])</f>
        <v>3283.32</v>
      </c>
      <c r="J697" s="31">
        <f>tVentas8[[#This Row],[ TotalPrice_SinDescuento]]*(1-tVentas8[[#This Row],[Discount]]/100)</f>
        <v>3217.6536000000001</v>
      </c>
      <c r="K697" s="17">
        <v>43142.087592592594</v>
      </c>
      <c r="L697" s="7" t="s">
        <v>3933</v>
      </c>
      <c r="M697" s="35">
        <f t="shared" si="21"/>
        <v>0</v>
      </c>
      <c r="N697" s="12" t="str">
        <f t="shared" si="20"/>
        <v/>
      </c>
    </row>
    <row r="698" spans="1:14">
      <c r="A698" s="13">
        <v>10696</v>
      </c>
      <c r="B698" s="13">
        <v>3</v>
      </c>
      <c r="C698" s="13">
        <v>77116</v>
      </c>
      <c r="D698" s="13">
        <v>359</v>
      </c>
      <c r="E698" s="12" t="str">
        <f>VLOOKUP(tVentas8[[#This Row],[ProductID]],tProductos[#All],3,FALSE)</f>
        <v>Rice - Long Grain</v>
      </c>
      <c r="F698" s="13">
        <v>20</v>
      </c>
      <c r="G698" s="32">
        <v>2</v>
      </c>
      <c r="H698" s="30">
        <f>VLOOKUP(tVentas8[[#This Row],[ProductID]],tProductos[#All],5,FALSE)</f>
        <v>690.32</v>
      </c>
      <c r="I698" s="31">
        <f>(tVentas8[[#This Row],[PrecioUnitario]])*(tVentas8[[#This Row],[Quantity]])</f>
        <v>13806.400000000001</v>
      </c>
      <c r="J698" s="31">
        <f>tVentas8[[#This Row],[ TotalPrice_SinDescuento]]*(1-tVentas8[[#This Row],[Discount]]/100)</f>
        <v>13530.272000000001</v>
      </c>
      <c r="K698" s="17">
        <v>43101.179826388892</v>
      </c>
      <c r="L698" s="7" t="s">
        <v>3934</v>
      </c>
      <c r="M698" s="35">
        <f t="shared" si="21"/>
        <v>0</v>
      </c>
      <c r="N698" s="12" t="str">
        <f t="shared" si="20"/>
        <v/>
      </c>
    </row>
    <row r="699" spans="1:14" hidden="1">
      <c r="A699" s="13">
        <v>10697</v>
      </c>
      <c r="B699" s="13">
        <v>4</v>
      </c>
      <c r="C699" s="13">
        <v>74090</v>
      </c>
      <c r="D699" s="13">
        <v>78</v>
      </c>
      <c r="E699" s="12" t="str">
        <f>VLOOKUP(tVentas8[[#This Row],[ProductID]],tProductos[#All],3,FALSE)</f>
        <v>Wine - Magnotta - Belpaese</v>
      </c>
      <c r="F699" s="13">
        <v>19</v>
      </c>
      <c r="G699" s="32">
        <v>0</v>
      </c>
      <c r="H699" s="30">
        <f>VLOOKUP(tVentas8[[#This Row],[ProductID]],tProductos[#All],5,FALSE)</f>
        <v>304.202</v>
      </c>
      <c r="I699" s="31">
        <f>(tVentas8[[#This Row],[PrecioUnitario]])*(tVentas8[[#This Row],[Quantity]])</f>
        <v>5779.8379999999997</v>
      </c>
      <c r="J699" s="31">
        <f>tVentas8[[#This Row],[ TotalPrice_SinDescuento]]*(1-tVentas8[[#This Row],[Discount]]/100)</f>
        <v>5779.8379999999997</v>
      </c>
      <c r="K699" s="17">
        <v>43131.732060185182</v>
      </c>
      <c r="L699" s="7" t="s">
        <v>3935</v>
      </c>
      <c r="M699" s="35">
        <f t="shared" si="21"/>
        <v>0</v>
      </c>
      <c r="N699" s="12" t="str">
        <f t="shared" si="20"/>
        <v/>
      </c>
    </row>
    <row r="700" spans="1:14" hidden="1">
      <c r="A700" s="13">
        <v>10698</v>
      </c>
      <c r="B700" s="13">
        <v>2</v>
      </c>
      <c r="C700" s="13">
        <v>48460</v>
      </c>
      <c r="D700" s="13">
        <v>47</v>
      </c>
      <c r="E700" s="12" t="str">
        <f>VLOOKUP(tVentas8[[#This Row],[ProductID]],tProductos[#All],3,FALSE)</f>
        <v>Thyme - Lemon, Fresh</v>
      </c>
      <c r="F700" s="13">
        <v>13</v>
      </c>
      <c r="G700" s="32">
        <v>0</v>
      </c>
      <c r="H700" s="30">
        <f>VLOOKUP(tVentas8[[#This Row],[ProductID]],tProductos[#All],5,FALSE)</f>
        <v>471.33</v>
      </c>
      <c r="I700" s="31">
        <f>(tVentas8[[#This Row],[PrecioUnitario]])*(tVentas8[[#This Row],[Quantity]])</f>
        <v>6127.29</v>
      </c>
      <c r="J700" s="31">
        <f>tVentas8[[#This Row],[ TotalPrice_SinDescuento]]*(1-tVentas8[[#This Row],[Discount]]/100)</f>
        <v>6127.29</v>
      </c>
      <c r="K700" s="17">
        <v>43159.236504629633</v>
      </c>
      <c r="L700" s="7" t="s">
        <v>3936</v>
      </c>
      <c r="M700" s="35">
        <f t="shared" si="21"/>
        <v>0</v>
      </c>
      <c r="N700" s="12" t="str">
        <f t="shared" si="20"/>
        <v/>
      </c>
    </row>
    <row r="701" spans="1:14" hidden="1">
      <c r="A701" s="13">
        <v>10699</v>
      </c>
      <c r="B701" s="13">
        <v>7</v>
      </c>
      <c r="C701" s="13">
        <v>56660</v>
      </c>
      <c r="D701" s="13">
        <v>449</v>
      </c>
      <c r="E701" s="12" t="str">
        <f>VLOOKUP(tVentas8[[#This Row],[ProductID]],tProductos[#All],3,FALSE)</f>
        <v>Nantuket Peach Orange</v>
      </c>
      <c r="F701" s="13">
        <v>15</v>
      </c>
      <c r="G701" s="32">
        <v>0</v>
      </c>
      <c r="H701" s="30">
        <f>VLOOKUP(tVentas8[[#This Row],[ProductID]],tProductos[#All],5,FALSE)</f>
        <v>421.41</v>
      </c>
      <c r="I701" s="31">
        <f>(tVentas8[[#This Row],[PrecioUnitario]])*(tVentas8[[#This Row],[Quantity]])</f>
        <v>6321.1500000000005</v>
      </c>
      <c r="J701" s="31">
        <f>tVentas8[[#This Row],[ TotalPrice_SinDescuento]]*(1-tVentas8[[#This Row],[Discount]]/100)</f>
        <v>6321.1500000000005</v>
      </c>
      <c r="K701" s="17">
        <v>43180.509594907409</v>
      </c>
      <c r="L701" s="7" t="s">
        <v>3937</v>
      </c>
      <c r="M701" s="35">
        <f t="shared" si="21"/>
        <v>0</v>
      </c>
      <c r="N701" s="12" t="str">
        <f t="shared" si="20"/>
        <v/>
      </c>
    </row>
    <row r="702" spans="1:14" hidden="1">
      <c r="A702" s="13">
        <v>10700</v>
      </c>
      <c r="B702" s="13">
        <v>15</v>
      </c>
      <c r="C702" s="13">
        <v>88864</v>
      </c>
      <c r="D702" s="13">
        <v>125</v>
      </c>
      <c r="E702" s="12" t="str">
        <f>VLOOKUP(tVentas8[[#This Row],[ProductID]],tProductos[#All],3,FALSE)</f>
        <v>Nut - Chestnuts, Whole</v>
      </c>
      <c r="F702" s="13">
        <v>23</v>
      </c>
      <c r="G702" s="32">
        <v>0</v>
      </c>
      <c r="H702" s="30">
        <f>VLOOKUP(tVentas8[[#This Row],[ProductID]],tProductos[#All],5,FALSE)</f>
        <v>61.41</v>
      </c>
      <c r="I702" s="31">
        <f>(tVentas8[[#This Row],[PrecioUnitario]])*(tVentas8[[#This Row],[Quantity]])</f>
        <v>1412.4299999999998</v>
      </c>
      <c r="J702" s="31">
        <f>tVentas8[[#This Row],[ TotalPrice_SinDescuento]]*(1-tVentas8[[#This Row],[Discount]]/100)</f>
        <v>1412.4299999999998</v>
      </c>
      <c r="K702" s="17">
        <v>43200.681435185186</v>
      </c>
      <c r="L702" s="7" t="s">
        <v>3938</v>
      </c>
      <c r="M702" s="35">
        <f t="shared" si="21"/>
        <v>0</v>
      </c>
      <c r="N702" s="12" t="str">
        <f t="shared" si="20"/>
        <v/>
      </c>
    </row>
    <row r="703" spans="1:14" hidden="1">
      <c r="A703" s="13">
        <v>10701</v>
      </c>
      <c r="B703" s="13">
        <v>16</v>
      </c>
      <c r="C703" s="13">
        <v>96158</v>
      </c>
      <c r="D703" s="13">
        <v>407</v>
      </c>
      <c r="E703" s="12" t="str">
        <f>VLOOKUP(tVentas8[[#This Row],[ProductID]],tProductos[#All],3,FALSE)</f>
        <v>Pepsi - Diet, 355 Ml</v>
      </c>
      <c r="F703" s="13">
        <v>25</v>
      </c>
      <c r="G703" s="32">
        <v>0</v>
      </c>
      <c r="H703" s="30">
        <f>VLOOKUP(tVentas8[[#This Row],[ProductID]],tProductos[#All],5,FALSE)</f>
        <v>697.67</v>
      </c>
      <c r="I703" s="31">
        <f>(tVentas8[[#This Row],[PrecioUnitario]])*(tVentas8[[#This Row],[Quantity]])</f>
        <v>17441.75</v>
      </c>
      <c r="J703" s="31">
        <f>tVentas8[[#This Row],[ TotalPrice_SinDescuento]]*(1-tVentas8[[#This Row],[Discount]]/100)</f>
        <v>17441.75</v>
      </c>
      <c r="K703" s="13">
        <v>0</v>
      </c>
      <c r="L703" s="7" t="s">
        <v>3939</v>
      </c>
      <c r="M703" s="35">
        <f t="shared" si="21"/>
        <v>0</v>
      </c>
      <c r="N703" s="12" t="str">
        <f t="shared" si="20"/>
        <v/>
      </c>
    </row>
    <row r="704" spans="1:14" hidden="1">
      <c r="A704" s="13">
        <v>10702</v>
      </c>
      <c r="B704" s="13">
        <v>20</v>
      </c>
      <c r="C704" s="13">
        <v>97715</v>
      </c>
      <c r="D704" s="13">
        <v>88</v>
      </c>
      <c r="E704" s="12" t="str">
        <f>VLOOKUP(tVentas8[[#This Row],[ProductID]],tProductos[#All],3,FALSE)</f>
        <v>Remy Red</v>
      </c>
      <c r="F704" s="13">
        <v>25</v>
      </c>
      <c r="G704" s="32">
        <v>1</v>
      </c>
      <c r="H704" s="30">
        <f>VLOOKUP(tVentas8[[#This Row],[ProductID]],tProductos[#All],5,FALSE)</f>
        <v>91.99</v>
      </c>
      <c r="I704" s="31">
        <f>(tVentas8[[#This Row],[PrecioUnitario]])*(tVentas8[[#This Row],[Quantity]])</f>
        <v>2299.75</v>
      </c>
      <c r="J704" s="31">
        <f>tVentas8[[#This Row],[ TotalPrice_SinDescuento]]*(1-tVentas8[[#This Row],[Discount]]/100)</f>
        <v>2276.7525000000001</v>
      </c>
      <c r="K704" s="17">
        <v>43166.891643518517</v>
      </c>
      <c r="L704" s="7" t="s">
        <v>3940</v>
      </c>
      <c r="M704" s="35">
        <f t="shared" si="21"/>
        <v>0</v>
      </c>
      <c r="N704" s="12" t="str">
        <f t="shared" si="20"/>
        <v/>
      </c>
    </row>
    <row r="705" spans="1:14" hidden="1">
      <c r="A705" s="13">
        <v>10703</v>
      </c>
      <c r="B705" s="13">
        <v>15</v>
      </c>
      <c r="C705" s="13">
        <v>36513</v>
      </c>
      <c r="D705" s="13">
        <v>221</v>
      </c>
      <c r="E705" s="12" t="str">
        <f>VLOOKUP(tVentas8[[#This Row],[ProductID]],tProductos[#All],3,FALSE)</f>
        <v>Bread Crumbs - Panko</v>
      </c>
      <c r="F705" s="13">
        <v>10</v>
      </c>
      <c r="G705" s="32">
        <v>0</v>
      </c>
      <c r="H705" s="30">
        <f>VLOOKUP(tVentas8[[#This Row],[ProductID]],tProductos[#All],5,FALSE)</f>
        <v>819</v>
      </c>
      <c r="I705" s="31">
        <f>(tVentas8[[#This Row],[PrecioUnitario]])*(tVentas8[[#This Row],[Quantity]])</f>
        <v>8190</v>
      </c>
      <c r="J705" s="31">
        <f>tVentas8[[#This Row],[ TotalPrice_SinDescuento]]*(1-tVentas8[[#This Row],[Discount]]/100)</f>
        <v>8190</v>
      </c>
      <c r="K705" s="17">
        <v>43229.534629629627</v>
      </c>
      <c r="L705" s="7" t="s">
        <v>3941</v>
      </c>
      <c r="M705" s="35">
        <f t="shared" si="21"/>
        <v>0</v>
      </c>
      <c r="N705" s="12" t="str">
        <f t="shared" si="20"/>
        <v/>
      </c>
    </row>
    <row r="706" spans="1:14" hidden="1">
      <c r="A706" s="13">
        <v>10704</v>
      </c>
      <c r="B706" s="13">
        <v>9</v>
      </c>
      <c r="C706" s="13">
        <v>419</v>
      </c>
      <c r="D706" s="13">
        <v>442</v>
      </c>
      <c r="E706" s="12" t="str">
        <f>VLOOKUP(tVentas8[[#This Row],[ProductID]],tProductos[#All],3,FALSE)</f>
        <v>Wine - Ej Gallo Sierra Valley</v>
      </c>
      <c r="F706" s="13">
        <v>1</v>
      </c>
      <c r="G706" s="32">
        <v>0</v>
      </c>
      <c r="H706" s="30">
        <f>VLOOKUP(tVentas8[[#This Row],[ProductID]],tProductos[#All],5,FALSE)</f>
        <v>729.04</v>
      </c>
      <c r="I706" s="31">
        <f>(tVentas8[[#This Row],[PrecioUnitario]])*(tVentas8[[#This Row],[Quantity]])</f>
        <v>729.04</v>
      </c>
      <c r="J706" s="31">
        <f>tVentas8[[#This Row],[ TotalPrice_SinDescuento]]*(1-tVentas8[[#This Row],[Discount]]/100)</f>
        <v>729.04</v>
      </c>
      <c r="K706" s="17">
        <v>43154.163831018515</v>
      </c>
      <c r="L706" s="7" t="s">
        <v>3942</v>
      </c>
      <c r="M706" s="35">
        <f t="shared" si="21"/>
        <v>0</v>
      </c>
      <c r="N706" s="12" t="str">
        <f t="shared" ref="N706:N769" si="22">IF($M706&gt;0.4,"ELIMINAR","")</f>
        <v/>
      </c>
    </row>
    <row r="707" spans="1:14">
      <c r="A707" s="13">
        <v>10705</v>
      </c>
      <c r="B707" s="13">
        <v>3</v>
      </c>
      <c r="C707" s="13">
        <v>60015</v>
      </c>
      <c r="D707" s="13">
        <v>379</v>
      </c>
      <c r="E707" s="12" t="str">
        <f>VLOOKUP(tVentas8[[#This Row],[ProductID]],tProductos[#All],3,FALSE)</f>
        <v>Smoked Paprika</v>
      </c>
      <c r="F707" s="13">
        <v>16</v>
      </c>
      <c r="G707" s="32">
        <v>2</v>
      </c>
      <c r="H707" s="30">
        <f>VLOOKUP(tVentas8[[#This Row],[ProductID]],tProductos[#All],5,FALSE)</f>
        <v>893.04</v>
      </c>
      <c r="I707" s="31">
        <f>(tVentas8[[#This Row],[PrecioUnitario]])*(tVentas8[[#This Row],[Quantity]])</f>
        <v>14288.64</v>
      </c>
      <c r="J707" s="31">
        <f>tVentas8[[#This Row],[ TotalPrice_SinDescuento]]*(1-tVentas8[[#This Row],[Discount]]/100)</f>
        <v>14002.867199999999</v>
      </c>
      <c r="K707" s="17">
        <v>43114.163888888892</v>
      </c>
      <c r="L707" s="7" t="s">
        <v>3943</v>
      </c>
      <c r="M707" s="35">
        <f t="shared" si="21"/>
        <v>0</v>
      </c>
      <c r="N707" s="12" t="str">
        <f t="shared" si="22"/>
        <v/>
      </c>
    </row>
    <row r="708" spans="1:14" hidden="1">
      <c r="A708" s="13">
        <v>10706</v>
      </c>
      <c r="B708" s="13">
        <v>9</v>
      </c>
      <c r="C708" s="13">
        <v>40607</v>
      </c>
      <c r="D708" s="13">
        <v>213</v>
      </c>
      <c r="E708" s="12" t="str">
        <f>VLOOKUP(tVentas8[[#This Row],[ProductID]],tProductos[#All],3,FALSE)</f>
        <v>Pate - Cognac</v>
      </c>
      <c r="F708" s="13">
        <v>11</v>
      </c>
      <c r="G708" s="32">
        <v>0</v>
      </c>
      <c r="H708" s="30">
        <f>VLOOKUP(tVentas8[[#This Row],[ProductID]],tProductos[#All],5,FALSE)</f>
        <v>705.89</v>
      </c>
      <c r="I708" s="31">
        <f>(tVentas8[[#This Row],[PrecioUnitario]])*(tVentas8[[#This Row],[Quantity]])</f>
        <v>7764.79</v>
      </c>
      <c r="J708" s="31">
        <f>tVentas8[[#This Row],[ TotalPrice_SinDescuento]]*(1-tVentas8[[#This Row],[Discount]]/100)</f>
        <v>7764.79</v>
      </c>
      <c r="K708" s="17">
        <v>43222.103888888887</v>
      </c>
      <c r="L708" s="7" t="s">
        <v>3944</v>
      </c>
      <c r="M708" s="35">
        <f t="shared" ref="M708:M771" si="23">COUNTBLANK(A708:L708) /COUNTA(A708:L708)</f>
        <v>0</v>
      </c>
      <c r="N708" s="12" t="str">
        <f t="shared" si="22"/>
        <v/>
      </c>
    </row>
    <row r="709" spans="1:14" hidden="1">
      <c r="A709" s="13">
        <v>10707</v>
      </c>
      <c r="B709" s="13">
        <v>12</v>
      </c>
      <c r="C709" s="13">
        <v>67650</v>
      </c>
      <c r="D709" s="13">
        <v>216</v>
      </c>
      <c r="E709" s="12" t="str">
        <f>VLOOKUP(tVentas8[[#This Row],[ProductID]],tProductos[#All],3,FALSE)</f>
        <v>Scallops - 10/20</v>
      </c>
      <c r="F709" s="13">
        <v>18</v>
      </c>
      <c r="G709" s="32">
        <v>0</v>
      </c>
      <c r="H709" s="30">
        <f>VLOOKUP(tVentas8[[#This Row],[ProductID]],tProductos[#All],5,FALSE)</f>
        <v>390.25</v>
      </c>
      <c r="I709" s="31">
        <f>(tVentas8[[#This Row],[PrecioUnitario]])*(tVentas8[[#This Row],[Quantity]])</f>
        <v>7024.5</v>
      </c>
      <c r="J709" s="31">
        <f>tVentas8[[#This Row],[ TotalPrice_SinDescuento]]*(1-tVentas8[[#This Row],[Discount]]/100)</f>
        <v>7024.5</v>
      </c>
      <c r="K709" s="17">
        <v>43118.652337962965</v>
      </c>
      <c r="L709" s="7" t="s">
        <v>3945</v>
      </c>
      <c r="M709" s="35">
        <f t="shared" si="23"/>
        <v>0</v>
      </c>
      <c r="N709" s="12" t="str">
        <f t="shared" si="22"/>
        <v/>
      </c>
    </row>
    <row r="710" spans="1:14" hidden="1">
      <c r="A710" s="13">
        <v>10708</v>
      </c>
      <c r="B710" s="13">
        <v>10</v>
      </c>
      <c r="C710" s="13">
        <v>7908</v>
      </c>
      <c r="D710" s="13">
        <v>26</v>
      </c>
      <c r="E710" s="12" t="str">
        <f>VLOOKUP(tVentas8[[#This Row],[ProductID]],tProductos[#All],3,FALSE)</f>
        <v>Squid U5 - Thailand</v>
      </c>
      <c r="F710" s="13">
        <v>3</v>
      </c>
      <c r="G710" s="32">
        <v>0</v>
      </c>
      <c r="H710" s="30">
        <f>VLOOKUP(tVentas8[[#This Row],[ProductID]],tProductos[#All],5,FALSE)</f>
        <v>337.82</v>
      </c>
      <c r="I710" s="31">
        <f>(tVentas8[[#This Row],[PrecioUnitario]])*(tVentas8[[#This Row],[Quantity]])</f>
        <v>1013.46</v>
      </c>
      <c r="J710" s="31">
        <f>tVentas8[[#This Row],[ TotalPrice_SinDescuento]]*(1-tVentas8[[#This Row],[Discount]]/100)</f>
        <v>1013.46</v>
      </c>
      <c r="K710" s="17">
        <v>43112.531319444446</v>
      </c>
      <c r="L710" s="7" t="s">
        <v>3946</v>
      </c>
      <c r="M710" s="35">
        <f t="shared" si="23"/>
        <v>0</v>
      </c>
      <c r="N710" s="12" t="str">
        <f t="shared" si="22"/>
        <v/>
      </c>
    </row>
    <row r="711" spans="1:14" hidden="1">
      <c r="A711" s="13">
        <v>10709</v>
      </c>
      <c r="B711" s="13">
        <v>14</v>
      </c>
      <c r="C711" s="13">
        <v>28186</v>
      </c>
      <c r="D711" s="13">
        <v>378</v>
      </c>
      <c r="E711" s="12" t="str">
        <f>VLOOKUP(tVentas8[[#This Row],[ProductID]],tProductos[#All],3,FALSE)</f>
        <v>Bread Foccacia Whole</v>
      </c>
      <c r="F711" s="13">
        <v>8</v>
      </c>
      <c r="G711" s="32">
        <v>0</v>
      </c>
      <c r="H711" s="30">
        <f>VLOOKUP(tVentas8[[#This Row],[ProductID]],tProductos[#All],5,FALSE)</f>
        <v>907.87</v>
      </c>
      <c r="I711" s="31">
        <f>(tVentas8[[#This Row],[PrecioUnitario]])*(tVentas8[[#This Row],[Quantity]])</f>
        <v>7262.96</v>
      </c>
      <c r="J711" s="31">
        <f>tVentas8[[#This Row],[ TotalPrice_SinDescuento]]*(1-tVentas8[[#This Row],[Discount]]/100)</f>
        <v>7262.96</v>
      </c>
      <c r="K711" s="17">
        <v>43204.571631944447</v>
      </c>
      <c r="L711" s="7" t="s">
        <v>3947</v>
      </c>
      <c r="M711" s="35">
        <f t="shared" si="23"/>
        <v>0</v>
      </c>
      <c r="N711" s="12" t="str">
        <f t="shared" si="22"/>
        <v/>
      </c>
    </row>
    <row r="712" spans="1:14">
      <c r="A712" s="13">
        <v>10710</v>
      </c>
      <c r="B712" s="13">
        <v>2</v>
      </c>
      <c r="C712" s="13">
        <v>81715</v>
      </c>
      <c r="D712" s="13">
        <v>205</v>
      </c>
      <c r="E712" s="12" t="str">
        <f>VLOOKUP(tVentas8[[#This Row],[ProductID]],tProductos[#All],3,FALSE)</f>
        <v>Turkey - Whole, Fresh</v>
      </c>
      <c r="F712" s="13">
        <v>21</v>
      </c>
      <c r="G712" s="32">
        <v>2</v>
      </c>
      <c r="H712" s="30">
        <f>VLOOKUP(tVentas8[[#This Row],[ProductID]],tProductos[#All],5,FALSE)</f>
        <v>189.75</v>
      </c>
      <c r="I712" s="31">
        <f>(tVentas8[[#This Row],[PrecioUnitario]])*(tVentas8[[#This Row],[Quantity]])</f>
        <v>3984.75</v>
      </c>
      <c r="J712" s="31">
        <f>tVentas8[[#This Row],[ TotalPrice_SinDescuento]]*(1-tVentas8[[#This Row],[Discount]]/100)</f>
        <v>3905.0549999999998</v>
      </c>
      <c r="K712" s="17">
        <v>43192.367511574077</v>
      </c>
      <c r="L712" s="7" t="s">
        <v>3948</v>
      </c>
      <c r="M712" s="35">
        <f t="shared" si="23"/>
        <v>0</v>
      </c>
      <c r="N712" s="12" t="str">
        <f t="shared" si="22"/>
        <v/>
      </c>
    </row>
    <row r="713" spans="1:14">
      <c r="A713" s="13">
        <v>10711</v>
      </c>
      <c r="B713" s="13">
        <v>1</v>
      </c>
      <c r="C713" s="13">
        <v>52496</v>
      </c>
      <c r="D713" s="13">
        <v>124</v>
      </c>
      <c r="E713" s="12" t="str">
        <f>VLOOKUP(tVentas8[[#This Row],[ProductID]],tProductos[#All],3,FALSE)</f>
        <v>Macaroons - Two Bite Choc</v>
      </c>
      <c r="F713" s="13">
        <v>14</v>
      </c>
      <c r="G713" s="32">
        <v>2</v>
      </c>
      <c r="H713" s="30">
        <f>VLOOKUP(tVentas8[[#This Row],[ProductID]],tProductos[#All],5,FALSE)</f>
        <v>182.89</v>
      </c>
      <c r="I713" s="31">
        <f>(tVentas8[[#This Row],[PrecioUnitario]])*(tVentas8[[#This Row],[Quantity]])</f>
        <v>2560.46</v>
      </c>
      <c r="J713" s="31">
        <f>tVentas8[[#This Row],[ TotalPrice_SinDescuento]]*(1-tVentas8[[#This Row],[Discount]]/100)</f>
        <v>2509.2507999999998</v>
      </c>
      <c r="K713" s="17">
        <v>43206.365763888891</v>
      </c>
      <c r="L713" s="7" t="s">
        <v>3949</v>
      </c>
      <c r="M713" s="35">
        <f t="shared" si="23"/>
        <v>0</v>
      </c>
      <c r="N713" s="12" t="str">
        <f t="shared" si="22"/>
        <v/>
      </c>
    </row>
    <row r="714" spans="1:14" hidden="1">
      <c r="A714" s="13">
        <v>10712</v>
      </c>
      <c r="B714" s="13">
        <v>5</v>
      </c>
      <c r="C714" s="13">
        <v>86041</v>
      </c>
      <c r="D714" s="13">
        <v>164</v>
      </c>
      <c r="E714" s="12" t="str">
        <f>VLOOKUP(tVentas8[[#This Row],[ProductID]],tProductos[#All],3,FALSE)</f>
        <v>Loquat</v>
      </c>
      <c r="F714" s="13">
        <v>22</v>
      </c>
      <c r="G714" s="32">
        <v>0</v>
      </c>
      <c r="H714" s="30">
        <f>VLOOKUP(tVentas8[[#This Row],[ProductID]],tProductos[#All],5,FALSE)</f>
        <v>73.98</v>
      </c>
      <c r="I714" s="31">
        <f>(tVentas8[[#This Row],[PrecioUnitario]])*(tVentas8[[#This Row],[Quantity]])</f>
        <v>1627.5600000000002</v>
      </c>
      <c r="J714" s="31">
        <f>tVentas8[[#This Row],[ TotalPrice_SinDescuento]]*(1-tVentas8[[#This Row],[Discount]]/100)</f>
        <v>1627.5600000000002</v>
      </c>
      <c r="K714" s="17">
        <v>43212.103958333333</v>
      </c>
      <c r="L714" s="7" t="s">
        <v>3950</v>
      </c>
      <c r="M714" s="35">
        <f t="shared" si="23"/>
        <v>0</v>
      </c>
      <c r="N714" s="12" t="str">
        <f t="shared" si="22"/>
        <v/>
      </c>
    </row>
    <row r="715" spans="1:14" hidden="1">
      <c r="A715" s="13">
        <v>10713</v>
      </c>
      <c r="B715" s="13">
        <v>8</v>
      </c>
      <c r="C715" s="13">
        <v>28237</v>
      </c>
      <c r="D715" s="13">
        <v>329</v>
      </c>
      <c r="E715" s="12" t="str">
        <f>VLOOKUP(tVentas8[[#This Row],[ProductID]],tProductos[#All],3,FALSE)</f>
        <v>Pork - Loin, Center Cut</v>
      </c>
      <c r="F715" s="13">
        <v>8</v>
      </c>
      <c r="G715" s="32">
        <v>0</v>
      </c>
      <c r="H715" s="30">
        <f>VLOOKUP(tVentas8[[#This Row],[ProductID]],tProductos[#All],5,FALSE)</f>
        <v>393.49</v>
      </c>
      <c r="I715" s="31">
        <f>(tVentas8[[#This Row],[PrecioUnitario]])*(tVentas8[[#This Row],[Quantity]])</f>
        <v>3147.92</v>
      </c>
      <c r="J715" s="31">
        <f>tVentas8[[#This Row],[ TotalPrice_SinDescuento]]*(1-tVentas8[[#This Row],[Discount]]/100)</f>
        <v>3147.92</v>
      </c>
      <c r="K715" s="17">
        <v>43225.319571759261</v>
      </c>
      <c r="L715" s="7" t="s">
        <v>3951</v>
      </c>
      <c r="M715" s="35">
        <f t="shared" si="23"/>
        <v>0</v>
      </c>
      <c r="N715" s="12" t="str">
        <f t="shared" si="22"/>
        <v/>
      </c>
    </row>
    <row r="716" spans="1:14" hidden="1">
      <c r="A716" s="13">
        <v>10714</v>
      </c>
      <c r="B716" s="13">
        <v>3</v>
      </c>
      <c r="C716" s="13">
        <v>41344</v>
      </c>
      <c r="D716" s="13">
        <v>387</v>
      </c>
      <c r="E716" s="12" t="str">
        <f>VLOOKUP(tVentas8[[#This Row],[ProductID]],tProductos[#All],3,FALSE)</f>
        <v>Fondant - Icing</v>
      </c>
      <c r="F716" s="13">
        <v>11</v>
      </c>
      <c r="G716" s="32">
        <v>0</v>
      </c>
      <c r="H716" s="30">
        <f>VLOOKUP(tVentas8[[#This Row],[ProductID]],tProductos[#All],5,FALSE)</f>
        <v>416.38</v>
      </c>
      <c r="I716" s="31">
        <f>(tVentas8[[#This Row],[PrecioUnitario]])*(tVentas8[[#This Row],[Quantity]])</f>
        <v>4580.18</v>
      </c>
      <c r="J716" s="31">
        <f>tVentas8[[#This Row],[ TotalPrice_SinDescuento]]*(1-tVentas8[[#This Row],[Discount]]/100)</f>
        <v>4580.18</v>
      </c>
      <c r="K716" s="17">
        <v>43108.664988425924</v>
      </c>
      <c r="L716" s="7" t="s">
        <v>3952</v>
      </c>
      <c r="M716" s="35">
        <f t="shared" si="23"/>
        <v>0</v>
      </c>
      <c r="N716" s="12" t="str">
        <f t="shared" si="22"/>
        <v/>
      </c>
    </row>
    <row r="717" spans="1:14" hidden="1">
      <c r="A717" s="13">
        <v>10715</v>
      </c>
      <c r="B717" s="13">
        <v>19</v>
      </c>
      <c r="C717" s="13">
        <v>20499</v>
      </c>
      <c r="D717" s="13">
        <v>371</v>
      </c>
      <c r="E717" s="12" t="str">
        <f>VLOOKUP(tVentas8[[#This Row],[ProductID]],tProductos[#All],3,FALSE)</f>
        <v>Creme De Banane - Marie</v>
      </c>
      <c r="F717" s="13">
        <v>6</v>
      </c>
      <c r="G717" s="32">
        <v>0</v>
      </c>
      <c r="H717" s="30">
        <f>VLOOKUP(tVentas8[[#This Row],[ProductID]],tProductos[#All],5,FALSE)</f>
        <v>824.02</v>
      </c>
      <c r="I717" s="31">
        <f>(tVentas8[[#This Row],[PrecioUnitario]])*(tVentas8[[#This Row],[Quantity]])</f>
        <v>4944.12</v>
      </c>
      <c r="J717" s="31">
        <f>tVentas8[[#This Row],[ TotalPrice_SinDescuento]]*(1-tVentas8[[#This Row],[Discount]]/100)</f>
        <v>4944.12</v>
      </c>
      <c r="K717" s="17">
        <v>43222.622199074074</v>
      </c>
      <c r="L717" s="7" t="s">
        <v>3953</v>
      </c>
      <c r="M717" s="35">
        <f t="shared" si="23"/>
        <v>0</v>
      </c>
      <c r="N717" s="12" t="str">
        <f t="shared" si="22"/>
        <v/>
      </c>
    </row>
    <row r="718" spans="1:14" hidden="1">
      <c r="A718" s="13">
        <v>10716</v>
      </c>
      <c r="B718" s="13">
        <v>20</v>
      </c>
      <c r="C718" s="13">
        <v>66457</v>
      </c>
      <c r="D718" s="13">
        <v>422</v>
      </c>
      <c r="E718" s="12" t="str">
        <f>VLOOKUP(tVentas8[[#This Row],[ProductID]],tProductos[#All],3,FALSE)</f>
        <v>Garlic - Primerba, Paste</v>
      </c>
      <c r="F718" s="13">
        <v>17</v>
      </c>
      <c r="G718" s="32">
        <v>0</v>
      </c>
      <c r="H718" s="30">
        <f>VLOOKUP(tVentas8[[#This Row],[ProductID]],tProductos[#All],5,FALSE)</f>
        <v>502.89</v>
      </c>
      <c r="I718" s="31">
        <f>(tVentas8[[#This Row],[PrecioUnitario]])*(tVentas8[[#This Row],[Quantity]])</f>
        <v>8549.1299999999992</v>
      </c>
      <c r="J718" s="31">
        <f>tVentas8[[#This Row],[ TotalPrice_SinDescuento]]*(1-tVentas8[[#This Row],[Discount]]/100)</f>
        <v>8549.1299999999992</v>
      </c>
      <c r="K718" s="17">
        <v>43127.110185185185</v>
      </c>
      <c r="L718" s="7" t="s">
        <v>3954</v>
      </c>
      <c r="M718" s="35">
        <f t="shared" si="23"/>
        <v>0</v>
      </c>
      <c r="N718" s="12" t="str">
        <f t="shared" si="22"/>
        <v/>
      </c>
    </row>
    <row r="719" spans="1:14" hidden="1">
      <c r="A719" s="13">
        <v>10717</v>
      </c>
      <c r="B719" s="13">
        <v>12</v>
      </c>
      <c r="C719" s="13">
        <v>17575</v>
      </c>
      <c r="D719" s="13">
        <v>76</v>
      </c>
      <c r="E719" s="12" t="str">
        <f>VLOOKUP(tVentas8[[#This Row],[ProductID]],tProductos[#All],3,FALSE)</f>
        <v>Wine - Fume Blanc Fetzer</v>
      </c>
      <c r="F719" s="13">
        <v>5</v>
      </c>
      <c r="G719" s="32">
        <v>0</v>
      </c>
      <c r="H719" s="30">
        <f>VLOOKUP(tVentas8[[#This Row],[ProductID]],tProductos[#All],5,FALSE)</f>
        <v>656.76</v>
      </c>
      <c r="I719" s="31">
        <f>(tVentas8[[#This Row],[PrecioUnitario]])*(tVentas8[[#This Row],[Quantity]])</f>
        <v>3283.8</v>
      </c>
      <c r="J719" s="31">
        <f>tVentas8[[#This Row],[ TotalPrice_SinDescuento]]*(1-tVentas8[[#This Row],[Discount]]/100)</f>
        <v>3283.8</v>
      </c>
      <c r="K719" s="17">
        <v>43167.657187500001</v>
      </c>
      <c r="L719" s="7" t="s">
        <v>3955</v>
      </c>
      <c r="M719" s="35">
        <f t="shared" si="23"/>
        <v>0</v>
      </c>
      <c r="N719" s="12" t="str">
        <f t="shared" si="22"/>
        <v/>
      </c>
    </row>
    <row r="720" spans="1:14" hidden="1">
      <c r="A720" s="13">
        <v>10718</v>
      </c>
      <c r="B720" s="13">
        <v>8</v>
      </c>
      <c r="C720" s="13">
        <v>96448</v>
      </c>
      <c r="D720" s="13">
        <v>417</v>
      </c>
      <c r="E720" s="12" t="str">
        <f>VLOOKUP(tVentas8[[#This Row],[ProductID]],tProductos[#All],3,FALSE)</f>
        <v>Lamb - Pieces, Diced</v>
      </c>
      <c r="F720" s="13">
        <v>25</v>
      </c>
      <c r="G720" s="32">
        <v>0</v>
      </c>
      <c r="H720" s="30">
        <f>VLOOKUP(tVentas8[[#This Row],[ProductID]],tProductos[#All],5,FALSE)</f>
        <v>433.78</v>
      </c>
      <c r="I720" s="31">
        <f>(tVentas8[[#This Row],[PrecioUnitario]])*(tVentas8[[#This Row],[Quantity]])</f>
        <v>10844.5</v>
      </c>
      <c r="J720" s="31">
        <f>tVentas8[[#This Row],[ TotalPrice_SinDescuento]]*(1-tVentas8[[#This Row],[Discount]]/100)</f>
        <v>10844.5</v>
      </c>
      <c r="K720" s="17">
        <v>43136.802268518521</v>
      </c>
      <c r="L720" s="7" t="s">
        <v>3956</v>
      </c>
      <c r="M720" s="35">
        <f t="shared" si="23"/>
        <v>0</v>
      </c>
      <c r="N720" s="12" t="str">
        <f t="shared" si="22"/>
        <v/>
      </c>
    </row>
    <row r="721" spans="1:14">
      <c r="A721" s="13">
        <v>10719</v>
      </c>
      <c r="B721" s="13">
        <v>20</v>
      </c>
      <c r="C721" s="13">
        <v>68631</v>
      </c>
      <c r="D721" s="13">
        <v>424</v>
      </c>
      <c r="E721" s="12" t="str">
        <f>VLOOKUP(tVentas8[[#This Row],[ProductID]],tProductos[#All],3,FALSE)</f>
        <v>Vinegar - Tarragon</v>
      </c>
      <c r="F721" s="13">
        <v>18</v>
      </c>
      <c r="G721" s="32">
        <v>2</v>
      </c>
      <c r="H721" s="30">
        <f>VLOOKUP(tVentas8[[#This Row],[ProductID]],tProductos[#All],5,FALSE)</f>
        <v>858.82</v>
      </c>
      <c r="I721" s="31">
        <f>(tVentas8[[#This Row],[PrecioUnitario]])*(tVentas8[[#This Row],[Quantity]])</f>
        <v>15458.76</v>
      </c>
      <c r="J721" s="31">
        <f>tVentas8[[#This Row],[ TotalPrice_SinDescuento]]*(1-tVentas8[[#This Row],[Discount]]/100)</f>
        <v>15149.584800000001</v>
      </c>
      <c r="K721" s="17">
        <v>43109.466874999998</v>
      </c>
      <c r="L721" s="7" t="s">
        <v>3957</v>
      </c>
      <c r="M721" s="35">
        <f t="shared" si="23"/>
        <v>0</v>
      </c>
      <c r="N721" s="12" t="str">
        <f t="shared" si="22"/>
        <v/>
      </c>
    </row>
    <row r="722" spans="1:14" hidden="1">
      <c r="A722" s="13">
        <v>10720</v>
      </c>
      <c r="B722" s="13">
        <v>20</v>
      </c>
      <c r="C722" s="13">
        <v>61656</v>
      </c>
      <c r="D722" s="13">
        <v>123</v>
      </c>
      <c r="E722" s="12" t="str">
        <f>VLOOKUP(tVentas8[[#This Row],[ProductID]],tProductos[#All],3,FALSE)</f>
        <v>Oil - Shortening - All - Purpose</v>
      </c>
      <c r="F722" s="13">
        <v>16</v>
      </c>
      <c r="G722" s="32">
        <v>0</v>
      </c>
      <c r="H722" s="30">
        <f>VLOOKUP(tVentas8[[#This Row],[ProductID]],tProductos[#All],5,FALSE)</f>
        <v>481.48</v>
      </c>
      <c r="I722" s="31">
        <f>(tVentas8[[#This Row],[PrecioUnitario]])*(tVentas8[[#This Row],[Quantity]])</f>
        <v>7703.68</v>
      </c>
      <c r="J722" s="31">
        <f>tVentas8[[#This Row],[ TotalPrice_SinDescuento]]*(1-tVentas8[[#This Row],[Discount]]/100)</f>
        <v>7703.68</v>
      </c>
      <c r="K722" s="17">
        <v>43216.471331018518</v>
      </c>
      <c r="L722" s="7" t="s">
        <v>3958</v>
      </c>
      <c r="M722" s="35">
        <f t="shared" si="23"/>
        <v>0</v>
      </c>
      <c r="N722" s="12" t="str">
        <f t="shared" si="22"/>
        <v/>
      </c>
    </row>
    <row r="723" spans="1:14" hidden="1">
      <c r="A723" s="13">
        <v>10721</v>
      </c>
      <c r="B723" s="13">
        <v>18</v>
      </c>
      <c r="C723" s="13">
        <v>8680</v>
      </c>
      <c r="D723" s="13">
        <v>275</v>
      </c>
      <c r="E723" s="12" t="str">
        <f>VLOOKUP(tVentas8[[#This Row],[ProductID]],tProductos[#All],3,FALSE)</f>
        <v>Corn Meal</v>
      </c>
      <c r="F723" s="13">
        <v>3</v>
      </c>
      <c r="G723" s="32">
        <v>1</v>
      </c>
      <c r="H723" s="30">
        <f>VLOOKUP(tVentas8[[#This Row],[ProductID]],tProductos[#All],5,FALSE)</f>
        <v>50.14</v>
      </c>
      <c r="I723" s="31">
        <f>(tVentas8[[#This Row],[PrecioUnitario]])*(tVentas8[[#This Row],[Quantity]])</f>
        <v>150.42000000000002</v>
      </c>
      <c r="J723" s="31">
        <f>tVentas8[[#This Row],[ TotalPrice_SinDescuento]]*(1-tVentas8[[#This Row],[Discount]]/100)</f>
        <v>148.91580000000002</v>
      </c>
      <c r="K723" s="17">
        <v>43210.124722222223</v>
      </c>
      <c r="L723" s="7" t="s">
        <v>3959</v>
      </c>
      <c r="M723" s="35">
        <f t="shared" si="23"/>
        <v>0</v>
      </c>
      <c r="N723" s="12" t="str">
        <f t="shared" si="22"/>
        <v/>
      </c>
    </row>
    <row r="724" spans="1:14" hidden="1">
      <c r="A724" s="13">
        <v>10722</v>
      </c>
      <c r="B724" s="13">
        <v>2</v>
      </c>
      <c r="C724" s="13">
        <v>56403</v>
      </c>
      <c r="D724" s="13">
        <v>153</v>
      </c>
      <c r="E724" s="12" t="str">
        <f>VLOOKUP(tVentas8[[#This Row],[ProductID]],tProductos[#All],3,FALSE)</f>
        <v>Arizona - Green Tea</v>
      </c>
      <c r="F724" s="13">
        <v>15</v>
      </c>
      <c r="G724" s="32">
        <v>0</v>
      </c>
      <c r="H724" s="30">
        <f>VLOOKUP(tVentas8[[#This Row],[ProductID]],tProductos[#All],5,FALSE)</f>
        <v>702.38</v>
      </c>
      <c r="I724" s="31">
        <f>(tVentas8[[#This Row],[PrecioUnitario]])*(tVentas8[[#This Row],[Quantity]])</f>
        <v>10535.7</v>
      </c>
      <c r="J724" s="31">
        <f>tVentas8[[#This Row],[ TotalPrice_SinDescuento]]*(1-tVentas8[[#This Row],[Discount]]/100)</f>
        <v>10535.7</v>
      </c>
      <c r="K724" s="17">
        <v>43160.031909722224</v>
      </c>
      <c r="L724" s="7" t="s">
        <v>3960</v>
      </c>
      <c r="M724" s="35">
        <f t="shared" si="23"/>
        <v>0</v>
      </c>
      <c r="N724" s="12" t="str">
        <f t="shared" si="22"/>
        <v/>
      </c>
    </row>
    <row r="725" spans="1:14" hidden="1">
      <c r="A725" s="13">
        <v>10723</v>
      </c>
      <c r="B725" s="13">
        <v>2</v>
      </c>
      <c r="C725" s="13">
        <v>28982</v>
      </c>
      <c r="D725" s="13">
        <v>302</v>
      </c>
      <c r="E725" s="12" t="str">
        <f>VLOOKUP(tVentas8[[#This Row],[ProductID]],tProductos[#All],3,FALSE)</f>
        <v>Doilies - 5, Paper</v>
      </c>
      <c r="F725" s="13">
        <v>8</v>
      </c>
      <c r="G725" s="32">
        <v>0</v>
      </c>
      <c r="H725" s="30">
        <f>VLOOKUP(tVentas8[[#This Row],[ProductID]],tProductos[#All],5,FALSE)</f>
        <v>611.59</v>
      </c>
      <c r="I725" s="31">
        <f>(tVentas8[[#This Row],[PrecioUnitario]])*(tVentas8[[#This Row],[Quantity]])</f>
        <v>4892.72</v>
      </c>
      <c r="J725" s="31">
        <f>tVentas8[[#This Row],[ TotalPrice_SinDescuento]]*(1-tVentas8[[#This Row],[Discount]]/100)</f>
        <v>4892.72</v>
      </c>
      <c r="K725" s="17">
        <v>43188.852337962962</v>
      </c>
      <c r="L725" s="7" t="s">
        <v>3961</v>
      </c>
      <c r="M725" s="35">
        <f t="shared" si="23"/>
        <v>0</v>
      </c>
      <c r="N725" s="12" t="str">
        <f t="shared" si="22"/>
        <v/>
      </c>
    </row>
    <row r="726" spans="1:14" hidden="1">
      <c r="A726" s="13">
        <v>10724</v>
      </c>
      <c r="B726" s="13">
        <v>23</v>
      </c>
      <c r="C726" s="13">
        <v>14096</v>
      </c>
      <c r="D726" s="13">
        <v>186</v>
      </c>
      <c r="E726" s="12" t="str">
        <f>VLOOKUP(tVentas8[[#This Row],[ProductID]],tProductos[#All],3,FALSE)</f>
        <v>Muffin Mix - Blueberry</v>
      </c>
      <c r="F726" s="13">
        <v>4</v>
      </c>
      <c r="G726" s="32">
        <v>0</v>
      </c>
      <c r="H726" s="30">
        <f>VLOOKUP(tVentas8[[#This Row],[ProductID]],tProductos[#All],5,FALSE)</f>
        <v>820.83</v>
      </c>
      <c r="I726" s="31">
        <f>(tVentas8[[#This Row],[PrecioUnitario]])*(tVentas8[[#This Row],[Quantity]])</f>
        <v>3283.32</v>
      </c>
      <c r="J726" s="31">
        <f>tVentas8[[#This Row],[ TotalPrice_SinDescuento]]*(1-tVentas8[[#This Row],[Discount]]/100)</f>
        <v>3283.32</v>
      </c>
      <c r="K726" s="17">
        <v>43160.582303240742</v>
      </c>
      <c r="L726" s="7" t="s">
        <v>3962</v>
      </c>
      <c r="M726" s="35">
        <f t="shared" si="23"/>
        <v>0</v>
      </c>
      <c r="N726" s="12" t="str">
        <f t="shared" si="22"/>
        <v/>
      </c>
    </row>
    <row r="727" spans="1:14">
      <c r="A727" s="13">
        <v>10725</v>
      </c>
      <c r="B727" s="13">
        <v>9</v>
      </c>
      <c r="C727" s="13">
        <v>79582</v>
      </c>
      <c r="D727" s="13">
        <v>203</v>
      </c>
      <c r="E727" s="12" t="str">
        <f>VLOOKUP(tVentas8[[#This Row],[ProductID]],tProductos[#All],3,FALSE)</f>
        <v>Chicken - Leg, Boneless</v>
      </c>
      <c r="F727" s="13">
        <v>21</v>
      </c>
      <c r="G727" s="32">
        <v>2</v>
      </c>
      <c r="H727" s="30">
        <f>VLOOKUP(tVentas8[[#This Row],[ProductID]],tProductos[#All],5,FALSE)</f>
        <v>599.54999999999995</v>
      </c>
      <c r="I727" s="31">
        <f>(tVentas8[[#This Row],[PrecioUnitario]])*(tVentas8[[#This Row],[Quantity]])</f>
        <v>12590.55</v>
      </c>
      <c r="J727" s="31">
        <f>tVentas8[[#This Row],[ TotalPrice_SinDescuento]]*(1-tVentas8[[#This Row],[Discount]]/100)</f>
        <v>12338.739</v>
      </c>
      <c r="K727" s="17">
        <v>43106.558055555557</v>
      </c>
      <c r="L727" s="7" t="s">
        <v>3963</v>
      </c>
      <c r="M727" s="35">
        <f t="shared" si="23"/>
        <v>0</v>
      </c>
      <c r="N727" s="12" t="str">
        <f t="shared" si="22"/>
        <v/>
      </c>
    </row>
    <row r="728" spans="1:14" hidden="1">
      <c r="A728" s="13">
        <v>10726</v>
      </c>
      <c r="B728" s="13">
        <v>5</v>
      </c>
      <c r="C728" s="13">
        <v>60413</v>
      </c>
      <c r="D728" s="13">
        <v>325</v>
      </c>
      <c r="E728" s="12" t="str">
        <f>VLOOKUP(tVentas8[[#This Row],[ProductID]],tProductos[#All],3,FALSE)</f>
        <v>Halibut - Fletches</v>
      </c>
      <c r="F728" s="13">
        <v>16</v>
      </c>
      <c r="G728" s="32">
        <v>0</v>
      </c>
      <c r="H728" s="30">
        <f>VLOOKUP(tVentas8[[#This Row],[ProductID]],tProductos[#All],5,FALSE)</f>
        <v>31.65</v>
      </c>
      <c r="I728" s="31">
        <f>(tVentas8[[#This Row],[PrecioUnitario]])*(tVentas8[[#This Row],[Quantity]])</f>
        <v>506.4</v>
      </c>
      <c r="J728" s="31">
        <f>tVentas8[[#This Row],[ TotalPrice_SinDescuento]]*(1-tVentas8[[#This Row],[Discount]]/100)</f>
        <v>506.4</v>
      </c>
      <c r="K728" s="17">
        <v>43119.275023148148</v>
      </c>
      <c r="L728" s="7" t="s">
        <v>3964</v>
      </c>
      <c r="M728" s="35">
        <f t="shared" si="23"/>
        <v>0</v>
      </c>
      <c r="N728" s="12" t="str">
        <f t="shared" si="22"/>
        <v/>
      </c>
    </row>
    <row r="729" spans="1:14" hidden="1">
      <c r="A729" s="13">
        <v>10727</v>
      </c>
      <c r="B729" s="13">
        <v>7</v>
      </c>
      <c r="C729" s="13">
        <v>42532</v>
      </c>
      <c r="D729" s="13">
        <v>305</v>
      </c>
      <c r="E729" s="12" t="str">
        <f>VLOOKUP(tVentas8[[#This Row],[ProductID]],tProductos[#All],3,FALSE)</f>
        <v>Pastry - Cheese Baked Scones</v>
      </c>
      <c r="F729" s="13">
        <v>11</v>
      </c>
      <c r="G729" s="32">
        <v>0</v>
      </c>
      <c r="H729" s="30">
        <f>VLOOKUP(tVentas8[[#This Row],[ProductID]],tProductos[#All],5,FALSE)</f>
        <v>910.99</v>
      </c>
      <c r="I729" s="31">
        <f>(tVentas8[[#This Row],[PrecioUnitario]])*(tVentas8[[#This Row],[Quantity]])</f>
        <v>10020.89</v>
      </c>
      <c r="J729" s="31">
        <f>tVentas8[[#This Row],[ TotalPrice_SinDescuento]]*(1-tVentas8[[#This Row],[Discount]]/100)</f>
        <v>10020.89</v>
      </c>
      <c r="K729" s="17">
        <v>43139.318518518521</v>
      </c>
      <c r="L729" s="7" t="s">
        <v>3965</v>
      </c>
      <c r="M729" s="35">
        <f t="shared" si="23"/>
        <v>0</v>
      </c>
      <c r="N729" s="12" t="str">
        <f t="shared" si="22"/>
        <v/>
      </c>
    </row>
    <row r="730" spans="1:14" hidden="1">
      <c r="A730" s="13">
        <v>10728</v>
      </c>
      <c r="B730" s="13">
        <v>22</v>
      </c>
      <c r="C730" s="13">
        <v>12121</v>
      </c>
      <c r="D730" s="13">
        <v>183</v>
      </c>
      <c r="E730" s="12" t="str">
        <f>VLOOKUP(tVentas8[[#This Row],[ProductID]],tProductos[#All],3,FALSE)</f>
        <v>Spice - Peppercorn Melange</v>
      </c>
      <c r="F730" s="13">
        <v>4</v>
      </c>
      <c r="G730" s="32">
        <v>0</v>
      </c>
      <c r="H730" s="30">
        <f>VLOOKUP(tVentas8[[#This Row],[ProductID]],tProductos[#All],5,FALSE)</f>
        <v>62.15</v>
      </c>
      <c r="I730" s="31">
        <f>(tVentas8[[#This Row],[PrecioUnitario]])*(tVentas8[[#This Row],[Quantity]])</f>
        <v>248.6</v>
      </c>
      <c r="J730" s="31">
        <f>tVentas8[[#This Row],[ TotalPrice_SinDescuento]]*(1-tVentas8[[#This Row],[Discount]]/100)</f>
        <v>248.6</v>
      </c>
      <c r="K730" s="17">
        <v>43153.194189814814</v>
      </c>
      <c r="L730" s="7" t="s">
        <v>3966</v>
      </c>
      <c r="M730" s="35">
        <f t="shared" si="23"/>
        <v>0</v>
      </c>
      <c r="N730" s="12" t="str">
        <f t="shared" si="22"/>
        <v/>
      </c>
    </row>
    <row r="731" spans="1:14" hidden="1">
      <c r="A731" s="13">
        <v>10729</v>
      </c>
      <c r="B731" s="13">
        <v>21</v>
      </c>
      <c r="C731" s="13">
        <v>96195</v>
      </c>
      <c r="D731" s="13">
        <v>44</v>
      </c>
      <c r="E731" s="12" t="str">
        <f>VLOOKUP(tVentas8[[#This Row],[ProductID]],tProductos[#All],3,FALSE)</f>
        <v>Wine - White, Colubia Cresh</v>
      </c>
      <c r="F731" s="13">
        <v>25</v>
      </c>
      <c r="G731" s="32">
        <v>0</v>
      </c>
      <c r="H731" s="30">
        <f>VLOOKUP(tVentas8[[#This Row],[ProductID]],tProductos[#All],5,FALSE)</f>
        <v>485.98</v>
      </c>
      <c r="I731" s="31">
        <f>(tVentas8[[#This Row],[PrecioUnitario]])*(tVentas8[[#This Row],[Quantity]])</f>
        <v>12149.5</v>
      </c>
      <c r="J731" s="31">
        <f>tVentas8[[#This Row],[ TotalPrice_SinDescuento]]*(1-tVentas8[[#This Row],[Discount]]/100)</f>
        <v>12149.5</v>
      </c>
      <c r="K731" s="17">
        <v>43106.76357638889</v>
      </c>
      <c r="L731" s="7" t="s">
        <v>3967</v>
      </c>
      <c r="M731" s="35">
        <f t="shared" si="23"/>
        <v>0</v>
      </c>
      <c r="N731" s="12" t="str">
        <f t="shared" si="22"/>
        <v/>
      </c>
    </row>
    <row r="732" spans="1:14" hidden="1">
      <c r="A732" s="13">
        <v>10730</v>
      </c>
      <c r="B732" s="13">
        <v>22</v>
      </c>
      <c r="C732" s="13">
        <v>66476</v>
      </c>
      <c r="D732" s="13">
        <v>139</v>
      </c>
      <c r="E732" s="12" t="str">
        <f>VLOOKUP(tVentas8[[#This Row],[ProductID]],tProductos[#All],3,FALSE)</f>
        <v>Chicken - Wieners</v>
      </c>
      <c r="F732" s="13">
        <v>17</v>
      </c>
      <c r="G732" s="32">
        <v>0</v>
      </c>
      <c r="H732" s="30">
        <f>VLOOKUP(tVentas8[[#This Row],[ProductID]],tProductos[#All],5,FALSE)</f>
        <v>21.42</v>
      </c>
      <c r="I732" s="31">
        <f>(tVentas8[[#This Row],[PrecioUnitario]])*(tVentas8[[#This Row],[Quantity]])</f>
        <v>364.14000000000004</v>
      </c>
      <c r="J732" s="31">
        <f>tVentas8[[#This Row],[ TotalPrice_SinDescuento]]*(1-tVentas8[[#This Row],[Discount]]/100)</f>
        <v>364.14000000000004</v>
      </c>
      <c r="K732" s="17">
        <v>43165.305138888885</v>
      </c>
      <c r="L732" s="7" t="s">
        <v>3968</v>
      </c>
      <c r="M732" s="35">
        <f t="shared" si="23"/>
        <v>0</v>
      </c>
      <c r="N732" s="12" t="str">
        <f t="shared" si="22"/>
        <v/>
      </c>
    </row>
    <row r="733" spans="1:14" hidden="1">
      <c r="A733" s="13">
        <v>10731</v>
      </c>
      <c r="B733" s="13">
        <v>4</v>
      </c>
      <c r="C733" s="13">
        <v>69946</v>
      </c>
      <c r="D733" s="13">
        <v>18</v>
      </c>
      <c r="E733" s="12" t="str">
        <f>VLOOKUP(tVentas8[[#This Row],[ProductID]],tProductos[#All],3,FALSE)</f>
        <v>Lamb - Whole, Fresh</v>
      </c>
      <c r="F733" s="13">
        <v>18</v>
      </c>
      <c r="G733" s="32">
        <v>0</v>
      </c>
      <c r="H733" s="30">
        <f>VLOOKUP(tVentas8[[#This Row],[ProductID]],tProductos[#All],5,FALSE)</f>
        <v>233.96</v>
      </c>
      <c r="I733" s="31">
        <f>(tVentas8[[#This Row],[PrecioUnitario]])*(tVentas8[[#This Row],[Quantity]])</f>
        <v>4211.28</v>
      </c>
      <c r="J733" s="31">
        <f>tVentas8[[#This Row],[ TotalPrice_SinDescuento]]*(1-tVentas8[[#This Row],[Discount]]/100)</f>
        <v>4211.28</v>
      </c>
      <c r="K733" s="17">
        <v>43102.352037037039</v>
      </c>
      <c r="L733" s="7" t="s">
        <v>3969</v>
      </c>
      <c r="M733" s="35">
        <f t="shared" si="23"/>
        <v>0</v>
      </c>
      <c r="N733" s="12" t="str">
        <f t="shared" si="22"/>
        <v/>
      </c>
    </row>
    <row r="734" spans="1:14" hidden="1">
      <c r="A734" s="13">
        <v>10732</v>
      </c>
      <c r="B734" s="13">
        <v>9</v>
      </c>
      <c r="C734" s="13">
        <v>79014</v>
      </c>
      <c r="D734" s="13">
        <v>193</v>
      </c>
      <c r="E734" s="12" t="str">
        <f>VLOOKUP(tVentas8[[#This Row],[ProductID]],tProductos[#All],3,FALSE)</f>
        <v>Veal - Inside, Choice</v>
      </c>
      <c r="F734" s="13">
        <v>21</v>
      </c>
      <c r="G734" s="32">
        <v>0</v>
      </c>
      <c r="H734" s="30">
        <f>VLOOKUP(tVentas8[[#This Row],[ProductID]],tProductos[#All],5,FALSE)</f>
        <v>605.30999999999995</v>
      </c>
      <c r="I734" s="31">
        <f>(tVentas8[[#This Row],[PrecioUnitario]])*(tVentas8[[#This Row],[Quantity]])</f>
        <v>12711.509999999998</v>
      </c>
      <c r="J734" s="31">
        <f>tVentas8[[#This Row],[ TotalPrice_SinDescuento]]*(1-tVentas8[[#This Row],[Discount]]/100)</f>
        <v>12711.509999999998</v>
      </c>
      <c r="K734" s="17">
        <v>43185.133368055554</v>
      </c>
      <c r="L734" s="7" t="s">
        <v>3970</v>
      </c>
      <c r="M734" s="35">
        <f t="shared" si="23"/>
        <v>0</v>
      </c>
      <c r="N734" s="12" t="str">
        <f t="shared" si="22"/>
        <v/>
      </c>
    </row>
    <row r="735" spans="1:14" hidden="1">
      <c r="A735" s="13">
        <v>10733</v>
      </c>
      <c r="B735" s="13">
        <v>21</v>
      </c>
      <c r="C735" s="13">
        <v>32059</v>
      </c>
      <c r="D735" s="13">
        <v>220</v>
      </c>
      <c r="E735" s="12" t="str">
        <f>VLOOKUP(tVentas8[[#This Row],[ProductID]],tProductos[#All],3,FALSE)</f>
        <v>Meldea Green Tea Liquor</v>
      </c>
      <c r="F735" s="13">
        <v>9</v>
      </c>
      <c r="G735" s="32">
        <v>0</v>
      </c>
      <c r="H735" s="30">
        <f>VLOOKUP(tVentas8[[#This Row],[ProductID]],tProductos[#All],5,FALSE)</f>
        <v>17.96</v>
      </c>
      <c r="I735" s="31">
        <f>(tVentas8[[#This Row],[PrecioUnitario]])*(tVentas8[[#This Row],[Quantity]])</f>
        <v>161.64000000000001</v>
      </c>
      <c r="J735" s="31">
        <f>tVentas8[[#This Row],[ TotalPrice_SinDescuento]]*(1-tVentas8[[#This Row],[Discount]]/100)</f>
        <v>161.64000000000001</v>
      </c>
      <c r="K735" s="17">
        <v>43187.270254629628</v>
      </c>
      <c r="L735" s="7" t="s">
        <v>3971</v>
      </c>
      <c r="M735" s="35">
        <f t="shared" si="23"/>
        <v>0</v>
      </c>
      <c r="N735" s="12" t="str">
        <f t="shared" si="22"/>
        <v/>
      </c>
    </row>
    <row r="736" spans="1:14" hidden="1">
      <c r="A736" s="13">
        <v>10734</v>
      </c>
      <c r="B736" s="13">
        <v>9</v>
      </c>
      <c r="C736" s="13">
        <v>52450</v>
      </c>
      <c r="D736" s="13">
        <v>355</v>
      </c>
      <c r="E736" s="12" t="str">
        <f>VLOOKUP(tVentas8[[#This Row],[ProductID]],tProductos[#All],3,FALSE)</f>
        <v>Olives - Stuffed</v>
      </c>
      <c r="F736" s="13">
        <v>14</v>
      </c>
      <c r="G736" s="32">
        <v>0</v>
      </c>
      <c r="H736" s="30">
        <f>VLOOKUP(tVentas8[[#This Row],[ProductID]],tProductos[#All],5,FALSE)</f>
        <v>591.67999999999995</v>
      </c>
      <c r="I736" s="31">
        <f>(tVentas8[[#This Row],[PrecioUnitario]])*(tVentas8[[#This Row],[Quantity]])</f>
        <v>8283.5199999999986</v>
      </c>
      <c r="J736" s="31">
        <f>tVentas8[[#This Row],[ TotalPrice_SinDescuento]]*(1-tVentas8[[#This Row],[Discount]]/100)</f>
        <v>8283.5199999999986</v>
      </c>
      <c r="K736" s="17">
        <v>43129.944444444445</v>
      </c>
      <c r="L736" s="7" t="s">
        <v>3972</v>
      </c>
      <c r="M736" s="35">
        <f t="shared" si="23"/>
        <v>0</v>
      </c>
      <c r="N736" s="12" t="str">
        <f t="shared" si="22"/>
        <v/>
      </c>
    </row>
    <row r="737" spans="1:14" hidden="1">
      <c r="A737" s="13">
        <v>10735</v>
      </c>
      <c r="B737" s="13">
        <v>9</v>
      </c>
      <c r="C737" s="13">
        <v>46971</v>
      </c>
      <c r="D737" s="13">
        <v>296</v>
      </c>
      <c r="E737" s="12" t="str">
        <f>VLOOKUP(tVentas8[[#This Row],[ProductID]],tProductos[#All],3,FALSE)</f>
        <v>Wine - Valpolicella Masi</v>
      </c>
      <c r="F737" s="13">
        <v>12</v>
      </c>
      <c r="G737" s="32">
        <v>0</v>
      </c>
      <c r="H737" s="30">
        <f>VLOOKUP(tVentas8[[#This Row],[ProductID]],tProductos[#All],5,FALSE)</f>
        <v>313.54000000000002</v>
      </c>
      <c r="I737" s="31">
        <f>(tVentas8[[#This Row],[PrecioUnitario]])*(tVentas8[[#This Row],[Quantity]])</f>
        <v>3762.4800000000005</v>
      </c>
      <c r="J737" s="31">
        <f>tVentas8[[#This Row],[ TotalPrice_SinDescuento]]*(1-tVentas8[[#This Row],[Discount]]/100)</f>
        <v>3762.4800000000005</v>
      </c>
      <c r="K737" s="17">
        <v>43200.789039351854</v>
      </c>
      <c r="L737" s="7" t="s">
        <v>3973</v>
      </c>
      <c r="M737" s="35">
        <f t="shared" si="23"/>
        <v>0</v>
      </c>
      <c r="N737" s="12" t="str">
        <f t="shared" si="22"/>
        <v/>
      </c>
    </row>
    <row r="738" spans="1:14" hidden="1">
      <c r="A738" s="13">
        <v>10736</v>
      </c>
      <c r="B738" s="13">
        <v>10</v>
      </c>
      <c r="C738" s="13">
        <v>61106</v>
      </c>
      <c r="D738" s="13">
        <v>427</v>
      </c>
      <c r="E738" s="12" t="str">
        <f>VLOOKUP(tVentas8[[#This Row],[ProductID]],tProductos[#All],3,FALSE)</f>
        <v>Wine - Vineland Estate Semi - Dry</v>
      </c>
      <c r="F738" s="13">
        <v>16</v>
      </c>
      <c r="G738" s="32">
        <v>0</v>
      </c>
      <c r="H738" s="30">
        <f>VLOOKUP(tVentas8[[#This Row],[ProductID]],tProductos[#All],5,FALSE)</f>
        <v>463.25</v>
      </c>
      <c r="I738" s="31">
        <f>(tVentas8[[#This Row],[PrecioUnitario]])*(tVentas8[[#This Row],[Quantity]])</f>
        <v>7412</v>
      </c>
      <c r="J738" s="31">
        <f>tVentas8[[#This Row],[ TotalPrice_SinDescuento]]*(1-tVentas8[[#This Row],[Discount]]/100)</f>
        <v>7412</v>
      </c>
      <c r="K738" s="17">
        <v>43116.545902777776</v>
      </c>
      <c r="L738" s="7" t="s">
        <v>3974</v>
      </c>
      <c r="M738" s="35">
        <f t="shared" si="23"/>
        <v>0</v>
      </c>
      <c r="N738" s="12" t="str">
        <f t="shared" si="22"/>
        <v/>
      </c>
    </row>
    <row r="739" spans="1:14" hidden="1">
      <c r="A739" s="13">
        <v>10737</v>
      </c>
      <c r="B739" s="13">
        <v>1</v>
      </c>
      <c r="C739" s="13">
        <v>37062</v>
      </c>
      <c r="D739" s="13">
        <v>196</v>
      </c>
      <c r="E739" s="12" t="str">
        <f>VLOOKUP(tVentas8[[#This Row],[ProductID]],tProductos[#All],3,FALSE)</f>
        <v>Longos - Grilled Salmon With Bbq</v>
      </c>
      <c r="F739" s="13">
        <v>10</v>
      </c>
      <c r="G739" s="32">
        <v>0</v>
      </c>
      <c r="H739" s="30">
        <f>VLOOKUP(tVentas8[[#This Row],[ProductID]],tProductos[#All],5,FALSE)</f>
        <v>82.28</v>
      </c>
      <c r="I739" s="31">
        <f>(tVentas8[[#This Row],[PrecioUnitario]])*(tVentas8[[#This Row],[Quantity]])</f>
        <v>822.8</v>
      </c>
      <c r="J739" s="31">
        <f>tVentas8[[#This Row],[ TotalPrice_SinDescuento]]*(1-tVentas8[[#This Row],[Discount]]/100)</f>
        <v>822.8</v>
      </c>
      <c r="K739" s="17">
        <v>43156.837766203702</v>
      </c>
      <c r="L739" s="7" t="s">
        <v>3975</v>
      </c>
      <c r="M739" s="35">
        <f t="shared" si="23"/>
        <v>0</v>
      </c>
      <c r="N739" s="12" t="str">
        <f t="shared" si="22"/>
        <v/>
      </c>
    </row>
    <row r="740" spans="1:14">
      <c r="A740" s="13">
        <v>10738</v>
      </c>
      <c r="B740" s="13">
        <v>7</v>
      </c>
      <c r="C740" s="13">
        <v>79738</v>
      </c>
      <c r="D740" s="13">
        <v>47</v>
      </c>
      <c r="E740" s="12" t="str">
        <f>VLOOKUP(tVentas8[[#This Row],[ProductID]],tProductos[#All],3,FALSE)</f>
        <v>Thyme - Lemon, Fresh</v>
      </c>
      <c r="F740" s="13">
        <v>21</v>
      </c>
      <c r="G740" s="32">
        <v>2</v>
      </c>
      <c r="H740" s="30">
        <f>VLOOKUP(tVentas8[[#This Row],[ProductID]],tProductos[#All],5,FALSE)</f>
        <v>471.33</v>
      </c>
      <c r="I740" s="31">
        <f>(tVentas8[[#This Row],[PrecioUnitario]])*(tVentas8[[#This Row],[Quantity]])</f>
        <v>9897.93</v>
      </c>
      <c r="J740" s="31">
        <f>tVentas8[[#This Row],[ TotalPrice_SinDescuento]]*(1-tVentas8[[#This Row],[Discount]]/100)</f>
        <v>9699.9714000000004</v>
      </c>
      <c r="K740" s="17">
        <v>43204.190312500003</v>
      </c>
      <c r="L740" s="7" t="s">
        <v>3976</v>
      </c>
      <c r="M740" s="35">
        <f t="shared" si="23"/>
        <v>0</v>
      </c>
      <c r="N740" s="12" t="str">
        <f t="shared" si="22"/>
        <v/>
      </c>
    </row>
    <row r="741" spans="1:14" hidden="1">
      <c r="A741" s="13">
        <v>10739</v>
      </c>
      <c r="B741" s="13">
        <v>23</v>
      </c>
      <c r="C741" s="13">
        <v>96846</v>
      </c>
      <c r="D741" s="13">
        <v>217</v>
      </c>
      <c r="E741" s="12" t="str">
        <f>VLOOKUP(tVentas8[[#This Row],[ProductID]],tProductos[#All],3,FALSE)</f>
        <v>Bread - Multigrain</v>
      </c>
      <c r="F741" s="13">
        <v>25</v>
      </c>
      <c r="G741" s="32">
        <v>1</v>
      </c>
      <c r="H741" s="30">
        <f>VLOOKUP(tVentas8[[#This Row],[ProductID]],tProductos[#All],5,FALSE)</f>
        <v>9.65</v>
      </c>
      <c r="I741" s="31">
        <f>(tVentas8[[#This Row],[PrecioUnitario]])*(tVentas8[[#This Row],[Quantity]])</f>
        <v>241.25</v>
      </c>
      <c r="J741" s="31">
        <f>tVentas8[[#This Row],[ TotalPrice_SinDescuento]]*(1-tVentas8[[#This Row],[Discount]]/100)</f>
        <v>238.83750000000001</v>
      </c>
      <c r="K741" s="17">
        <v>43153.843900462962</v>
      </c>
      <c r="L741" s="7" t="s">
        <v>3977</v>
      </c>
      <c r="M741" s="35">
        <f t="shared" si="23"/>
        <v>0</v>
      </c>
      <c r="N741" s="12" t="str">
        <f t="shared" si="22"/>
        <v/>
      </c>
    </row>
    <row r="742" spans="1:14" hidden="1">
      <c r="A742" s="13">
        <v>10740</v>
      </c>
      <c r="B742" s="13">
        <v>18</v>
      </c>
      <c r="C742" s="13">
        <v>23009</v>
      </c>
      <c r="D742" s="13">
        <v>430</v>
      </c>
      <c r="E742" s="12" t="str">
        <f>VLOOKUP(tVentas8[[#This Row],[ProductID]],tProductos[#All],3,FALSE)</f>
        <v>Milk - 1%</v>
      </c>
      <c r="F742" s="13">
        <v>6</v>
      </c>
      <c r="G742" s="32">
        <v>0</v>
      </c>
      <c r="H742" s="30">
        <f>VLOOKUP(tVentas8[[#This Row],[ProductID]],tProductos[#All],5,FALSE)</f>
        <v>462.58</v>
      </c>
      <c r="I742" s="31">
        <f>(tVentas8[[#This Row],[PrecioUnitario]])*(tVentas8[[#This Row],[Quantity]])</f>
        <v>2775.48</v>
      </c>
      <c r="J742" s="31">
        <f>tVentas8[[#This Row],[ TotalPrice_SinDescuento]]*(1-tVentas8[[#This Row],[Discount]]/100)</f>
        <v>2775.48</v>
      </c>
      <c r="K742" s="17">
        <v>43133.238541666666</v>
      </c>
      <c r="L742" s="7" t="s">
        <v>3978</v>
      </c>
      <c r="M742" s="35">
        <f t="shared" si="23"/>
        <v>0</v>
      </c>
      <c r="N742" s="12" t="str">
        <f t="shared" si="22"/>
        <v/>
      </c>
    </row>
    <row r="743" spans="1:14" hidden="1">
      <c r="A743" s="13">
        <v>10741</v>
      </c>
      <c r="B743" s="13">
        <v>9</v>
      </c>
      <c r="C743" s="13">
        <v>64342</v>
      </c>
      <c r="D743" s="13">
        <v>259</v>
      </c>
      <c r="E743" s="12" t="str">
        <f>VLOOKUP(tVentas8[[#This Row],[ProductID]],tProductos[#All],3,FALSE)</f>
        <v>Veal - Eye Of Round</v>
      </c>
      <c r="F743" s="13">
        <v>17</v>
      </c>
      <c r="G743" s="32">
        <v>0</v>
      </c>
      <c r="H743" s="30">
        <f>VLOOKUP(tVentas8[[#This Row],[ProductID]],tProductos[#All],5,FALSE)</f>
        <v>674.36</v>
      </c>
      <c r="I743" s="31">
        <f>(tVentas8[[#This Row],[PrecioUnitario]])*(tVentas8[[#This Row],[Quantity]])</f>
        <v>11464.12</v>
      </c>
      <c r="J743" s="31">
        <f>tVentas8[[#This Row],[ TotalPrice_SinDescuento]]*(1-tVentas8[[#This Row],[Discount]]/100)</f>
        <v>11464.12</v>
      </c>
      <c r="K743" s="17">
        <v>43162.561388888891</v>
      </c>
      <c r="L743" s="7" t="s">
        <v>3979</v>
      </c>
      <c r="M743" s="35">
        <f t="shared" si="23"/>
        <v>0</v>
      </c>
      <c r="N743" s="12" t="str">
        <f t="shared" si="22"/>
        <v/>
      </c>
    </row>
    <row r="744" spans="1:14" hidden="1">
      <c r="A744" s="13">
        <v>10742</v>
      </c>
      <c r="B744" s="13">
        <v>11</v>
      </c>
      <c r="C744" s="13">
        <v>29754</v>
      </c>
      <c r="D744" s="13">
        <v>252</v>
      </c>
      <c r="E744" s="12" t="str">
        <f>VLOOKUP(tVentas8[[#This Row],[ProductID]],tProductos[#All],3,FALSE)</f>
        <v>Nantucket - Pomegranate Pear</v>
      </c>
      <c r="F744" s="13">
        <v>8</v>
      </c>
      <c r="G744" s="32">
        <v>0</v>
      </c>
      <c r="H744" s="30">
        <f>VLOOKUP(tVentas8[[#This Row],[ProductID]],tProductos[#All],5,FALSE)</f>
        <v>278.16000000000003</v>
      </c>
      <c r="I744" s="31">
        <f>(tVentas8[[#This Row],[PrecioUnitario]])*(tVentas8[[#This Row],[Quantity]])</f>
        <v>2225.2800000000002</v>
      </c>
      <c r="J744" s="31">
        <f>tVentas8[[#This Row],[ TotalPrice_SinDescuento]]*(1-tVentas8[[#This Row],[Discount]]/100)</f>
        <v>2225.2800000000002</v>
      </c>
      <c r="K744" s="17">
        <v>43211.468402777777</v>
      </c>
      <c r="L744" s="7" t="s">
        <v>3980</v>
      </c>
      <c r="M744" s="35">
        <f t="shared" si="23"/>
        <v>0</v>
      </c>
      <c r="N744" s="12" t="str">
        <f t="shared" si="22"/>
        <v/>
      </c>
    </row>
    <row r="745" spans="1:14" hidden="1">
      <c r="A745" s="13">
        <v>10743</v>
      </c>
      <c r="B745" s="13">
        <v>8</v>
      </c>
      <c r="C745" s="13">
        <v>12860</v>
      </c>
      <c r="D745" s="13">
        <v>159</v>
      </c>
      <c r="E745" s="12" t="str">
        <f>VLOOKUP(tVentas8[[#This Row],[ProductID]],tProductos[#All],3,FALSE)</f>
        <v>Eggplant - Asian</v>
      </c>
      <c r="F745" s="13">
        <v>4</v>
      </c>
      <c r="G745" s="32">
        <v>0</v>
      </c>
      <c r="H745" s="30">
        <f>VLOOKUP(tVentas8[[#This Row],[ProductID]],tProductos[#All],5,FALSE)</f>
        <v>921.05</v>
      </c>
      <c r="I745" s="31">
        <f>(tVentas8[[#This Row],[PrecioUnitario]])*(tVentas8[[#This Row],[Quantity]])</f>
        <v>3684.2</v>
      </c>
      <c r="J745" s="31">
        <f>tVentas8[[#This Row],[ TotalPrice_SinDescuento]]*(1-tVentas8[[#This Row],[Discount]]/100)</f>
        <v>3684.2</v>
      </c>
      <c r="K745" s="17">
        <v>43216.158738425926</v>
      </c>
      <c r="L745" s="7" t="s">
        <v>3981</v>
      </c>
      <c r="M745" s="35">
        <f t="shared" si="23"/>
        <v>0</v>
      </c>
      <c r="N745" s="12" t="str">
        <f t="shared" si="22"/>
        <v/>
      </c>
    </row>
    <row r="746" spans="1:14" hidden="1">
      <c r="A746" s="13">
        <v>10744</v>
      </c>
      <c r="B746" s="13">
        <v>12</v>
      </c>
      <c r="C746" s="13">
        <v>52486</v>
      </c>
      <c r="D746" s="13">
        <v>32</v>
      </c>
      <c r="E746" s="12" t="str">
        <f>VLOOKUP(tVentas8[[#This Row],[ProductID]],tProductos[#All],3,FALSE)</f>
        <v>Lettuce - Treviso</v>
      </c>
      <c r="F746" s="13">
        <v>14</v>
      </c>
      <c r="G746" s="32">
        <v>0</v>
      </c>
      <c r="H746" s="30">
        <f>VLOOKUP(tVentas8[[#This Row],[ProductID]],tProductos[#All],5,FALSE)</f>
        <v>964.12</v>
      </c>
      <c r="I746" s="31">
        <f>(tVentas8[[#This Row],[PrecioUnitario]])*(tVentas8[[#This Row],[Quantity]])</f>
        <v>13497.68</v>
      </c>
      <c r="J746" s="31">
        <f>tVentas8[[#This Row],[ TotalPrice_SinDescuento]]*(1-tVentas8[[#This Row],[Discount]]/100)</f>
        <v>13497.68</v>
      </c>
      <c r="K746" s="17">
        <v>43145.110856481479</v>
      </c>
      <c r="L746" s="7" t="s">
        <v>3982</v>
      </c>
      <c r="M746" s="35">
        <f t="shared" si="23"/>
        <v>0</v>
      </c>
      <c r="N746" s="12" t="str">
        <f t="shared" si="22"/>
        <v/>
      </c>
    </row>
    <row r="747" spans="1:14" hidden="1">
      <c r="A747" s="13">
        <v>10745</v>
      </c>
      <c r="B747" s="13">
        <v>17</v>
      </c>
      <c r="C747" s="13">
        <v>67971</v>
      </c>
      <c r="D747" s="13">
        <v>69</v>
      </c>
      <c r="E747" s="12" t="str">
        <f>VLOOKUP(tVentas8[[#This Row],[ProductID]],tProductos[#All],3,FALSE)</f>
        <v>Raspberries - Fresh</v>
      </c>
      <c r="F747" s="13">
        <v>18</v>
      </c>
      <c r="G747" s="32">
        <v>0</v>
      </c>
      <c r="H747" s="30">
        <f>VLOOKUP(tVentas8[[#This Row],[ProductID]],tProductos[#All],5,FALSE)</f>
        <v>876.09</v>
      </c>
      <c r="I747" s="31">
        <f>(tVentas8[[#This Row],[PrecioUnitario]])*(tVentas8[[#This Row],[Quantity]])</f>
        <v>15769.62</v>
      </c>
      <c r="J747" s="31">
        <f>tVentas8[[#This Row],[ TotalPrice_SinDescuento]]*(1-tVentas8[[#This Row],[Discount]]/100)</f>
        <v>15769.62</v>
      </c>
      <c r="K747" s="13">
        <v>0</v>
      </c>
      <c r="L747" s="7" t="s">
        <v>3983</v>
      </c>
      <c r="M747" s="35">
        <f t="shared" si="23"/>
        <v>0</v>
      </c>
      <c r="N747" s="12" t="str">
        <f t="shared" si="22"/>
        <v/>
      </c>
    </row>
    <row r="748" spans="1:14" hidden="1">
      <c r="A748" s="13">
        <v>10746</v>
      </c>
      <c r="B748" s="13">
        <v>11</v>
      </c>
      <c r="C748" s="13">
        <v>35893</v>
      </c>
      <c r="D748" s="13">
        <v>328</v>
      </c>
      <c r="E748" s="12" t="str">
        <f>VLOOKUP(tVentas8[[#This Row],[ProductID]],tProductos[#All],3,FALSE)</f>
        <v>Tuna - Salad Premix</v>
      </c>
      <c r="F748" s="13">
        <v>10</v>
      </c>
      <c r="G748" s="32">
        <v>0</v>
      </c>
      <c r="H748" s="30">
        <f>VLOOKUP(tVentas8[[#This Row],[ProductID]],tProductos[#All],5,FALSE)</f>
        <v>968.78</v>
      </c>
      <c r="I748" s="31">
        <f>(tVentas8[[#This Row],[PrecioUnitario]])*(tVentas8[[#This Row],[Quantity]])</f>
        <v>9687.7999999999993</v>
      </c>
      <c r="J748" s="31">
        <f>tVentas8[[#This Row],[ TotalPrice_SinDescuento]]*(1-tVentas8[[#This Row],[Discount]]/100)</f>
        <v>9687.7999999999993</v>
      </c>
      <c r="K748" s="17">
        <v>43165.639652777776</v>
      </c>
      <c r="L748" s="7" t="s">
        <v>3984</v>
      </c>
      <c r="M748" s="35">
        <f t="shared" si="23"/>
        <v>0</v>
      </c>
      <c r="N748" s="12" t="str">
        <f t="shared" si="22"/>
        <v/>
      </c>
    </row>
    <row r="749" spans="1:14" hidden="1">
      <c r="A749" s="13">
        <v>10747</v>
      </c>
      <c r="B749" s="13">
        <v>7</v>
      </c>
      <c r="C749" s="13">
        <v>78917</v>
      </c>
      <c r="D749" s="13">
        <v>44</v>
      </c>
      <c r="E749" s="12" t="str">
        <f>VLOOKUP(tVentas8[[#This Row],[ProductID]],tProductos[#All],3,FALSE)</f>
        <v>Wine - White, Colubia Cresh</v>
      </c>
      <c r="F749" s="13">
        <v>20</v>
      </c>
      <c r="G749" s="32">
        <v>0</v>
      </c>
      <c r="H749" s="30">
        <f>VLOOKUP(tVentas8[[#This Row],[ProductID]],tProductos[#All],5,FALSE)</f>
        <v>485.98</v>
      </c>
      <c r="I749" s="31">
        <f>(tVentas8[[#This Row],[PrecioUnitario]])*(tVentas8[[#This Row],[Quantity]])</f>
        <v>9719.6</v>
      </c>
      <c r="J749" s="31">
        <f>tVentas8[[#This Row],[ TotalPrice_SinDescuento]]*(1-tVentas8[[#This Row],[Discount]]/100)</f>
        <v>9719.6</v>
      </c>
      <c r="K749" s="17">
        <v>43175.027083333334</v>
      </c>
      <c r="L749" s="7" t="s">
        <v>3985</v>
      </c>
      <c r="M749" s="35">
        <f t="shared" si="23"/>
        <v>0</v>
      </c>
      <c r="N749" s="12" t="str">
        <f t="shared" si="22"/>
        <v/>
      </c>
    </row>
    <row r="750" spans="1:14" hidden="1">
      <c r="A750" s="13">
        <v>10748</v>
      </c>
      <c r="B750" s="13">
        <v>7</v>
      </c>
      <c r="C750" s="13">
        <v>43191</v>
      </c>
      <c r="D750" s="13">
        <v>289</v>
      </c>
      <c r="E750" s="12" t="str">
        <f>VLOOKUP(tVentas8[[#This Row],[ProductID]],tProductos[#All],3,FALSE)</f>
        <v>Sword Pick Asst</v>
      </c>
      <c r="F750" s="13">
        <v>11</v>
      </c>
      <c r="G750" s="32">
        <v>0</v>
      </c>
      <c r="H750" s="30">
        <f>VLOOKUP(tVentas8[[#This Row],[ProductID]],tProductos[#All],5,FALSE)</f>
        <v>435.16</v>
      </c>
      <c r="I750" s="31">
        <f>(tVentas8[[#This Row],[PrecioUnitario]])*(tVentas8[[#This Row],[Quantity]])</f>
        <v>4786.76</v>
      </c>
      <c r="J750" s="31">
        <f>tVentas8[[#This Row],[ TotalPrice_SinDescuento]]*(1-tVentas8[[#This Row],[Discount]]/100)</f>
        <v>4786.76</v>
      </c>
      <c r="K750" s="17">
        <v>43120.988321759258</v>
      </c>
      <c r="L750" s="7" t="s">
        <v>3986</v>
      </c>
      <c r="M750" s="35">
        <f t="shared" si="23"/>
        <v>0</v>
      </c>
      <c r="N750" s="12" t="str">
        <f t="shared" si="22"/>
        <v/>
      </c>
    </row>
    <row r="751" spans="1:14" hidden="1">
      <c r="A751" s="13">
        <v>10749</v>
      </c>
      <c r="B751" s="13">
        <v>16</v>
      </c>
      <c r="C751" s="13">
        <v>14747</v>
      </c>
      <c r="D751" s="13">
        <v>173</v>
      </c>
      <c r="E751" s="12" t="str">
        <f>VLOOKUP(tVentas8[[#This Row],[ProductID]],tProductos[#All],3,FALSE)</f>
        <v>Rosemary - Dry</v>
      </c>
      <c r="F751" s="13">
        <v>4</v>
      </c>
      <c r="G751" s="32">
        <v>0</v>
      </c>
      <c r="H751" s="30">
        <f>VLOOKUP(tVentas8[[#This Row],[ProductID]],tProductos[#All],5,FALSE)</f>
        <v>44.54</v>
      </c>
      <c r="I751" s="31">
        <f>(tVentas8[[#This Row],[PrecioUnitario]])*(tVentas8[[#This Row],[Quantity]])</f>
        <v>178.16</v>
      </c>
      <c r="J751" s="31">
        <f>tVentas8[[#This Row],[ TotalPrice_SinDescuento]]*(1-tVentas8[[#This Row],[Discount]]/100)</f>
        <v>178.16</v>
      </c>
      <c r="K751" s="17">
        <v>43184.169212962966</v>
      </c>
      <c r="L751" s="7" t="s">
        <v>3987</v>
      </c>
      <c r="M751" s="35">
        <f t="shared" si="23"/>
        <v>0</v>
      </c>
      <c r="N751" s="12" t="str">
        <f t="shared" si="22"/>
        <v/>
      </c>
    </row>
    <row r="752" spans="1:14">
      <c r="A752" s="13">
        <v>10750</v>
      </c>
      <c r="B752" s="13">
        <v>19</v>
      </c>
      <c r="C752" s="13">
        <v>45972</v>
      </c>
      <c r="D752" s="13">
        <v>217</v>
      </c>
      <c r="E752" s="12" t="str">
        <f>VLOOKUP(tVentas8[[#This Row],[ProductID]],tProductos[#All],3,FALSE)</f>
        <v>Bread - Multigrain</v>
      </c>
      <c r="F752" s="13">
        <v>12</v>
      </c>
      <c r="G752" s="32">
        <v>2</v>
      </c>
      <c r="H752" s="30">
        <f>VLOOKUP(tVentas8[[#This Row],[ProductID]],tProductos[#All],5,FALSE)</f>
        <v>9.65</v>
      </c>
      <c r="I752" s="31">
        <f>(tVentas8[[#This Row],[PrecioUnitario]])*(tVentas8[[#This Row],[Quantity]])</f>
        <v>115.80000000000001</v>
      </c>
      <c r="J752" s="31">
        <f>tVentas8[[#This Row],[ TotalPrice_SinDescuento]]*(1-tVentas8[[#This Row],[Discount]]/100)</f>
        <v>113.48400000000001</v>
      </c>
      <c r="K752" s="17">
        <v>43106.429108796299</v>
      </c>
      <c r="L752" s="7" t="s">
        <v>3988</v>
      </c>
      <c r="M752" s="35">
        <f t="shared" si="23"/>
        <v>0</v>
      </c>
      <c r="N752" s="12" t="str">
        <f t="shared" si="22"/>
        <v/>
      </c>
    </row>
    <row r="753" spans="1:14" hidden="1">
      <c r="A753" s="13">
        <v>10751</v>
      </c>
      <c r="B753" s="13">
        <v>14</v>
      </c>
      <c r="C753" s="13">
        <v>59541</v>
      </c>
      <c r="D753" s="13">
        <v>283</v>
      </c>
      <c r="E753" s="12" t="str">
        <f>VLOOKUP(tVentas8[[#This Row],[ProductID]],tProductos[#All],3,FALSE)</f>
        <v>Bread Fig And Almond</v>
      </c>
      <c r="F753" s="13">
        <v>16</v>
      </c>
      <c r="G753" s="32">
        <v>0</v>
      </c>
      <c r="H753" s="30">
        <f>VLOOKUP(tVentas8[[#This Row],[ProductID]],tProductos[#All],5,FALSE)</f>
        <v>11.88</v>
      </c>
      <c r="I753" s="31">
        <f>(tVentas8[[#This Row],[PrecioUnitario]])*(tVentas8[[#This Row],[Quantity]])</f>
        <v>190.08</v>
      </c>
      <c r="J753" s="31">
        <f>tVentas8[[#This Row],[ TotalPrice_SinDescuento]]*(1-tVentas8[[#This Row],[Discount]]/100)</f>
        <v>190.08</v>
      </c>
      <c r="K753" s="17">
        <v>43101.54283564815</v>
      </c>
      <c r="L753" s="7" t="s">
        <v>3989</v>
      </c>
      <c r="M753" s="35">
        <f t="shared" si="23"/>
        <v>0</v>
      </c>
      <c r="N753" s="12" t="str">
        <f t="shared" si="22"/>
        <v/>
      </c>
    </row>
    <row r="754" spans="1:14" hidden="1">
      <c r="A754" s="13">
        <v>10752</v>
      </c>
      <c r="B754" s="13">
        <v>19</v>
      </c>
      <c r="C754" s="13">
        <v>76401</v>
      </c>
      <c r="D754" s="13">
        <v>114</v>
      </c>
      <c r="E754" s="12" t="str">
        <f>VLOOKUP(tVentas8[[#This Row],[ProductID]],tProductos[#All],3,FALSE)</f>
        <v>Veal - Osso Bucco</v>
      </c>
      <c r="F754" s="13">
        <v>20</v>
      </c>
      <c r="G754" s="32">
        <v>1</v>
      </c>
      <c r="H754" s="30">
        <f>VLOOKUP(tVentas8[[#This Row],[ProductID]],tProductos[#All],5,FALSE)</f>
        <v>795.63</v>
      </c>
      <c r="I754" s="31">
        <f>(tVentas8[[#This Row],[PrecioUnitario]])*(tVentas8[[#This Row],[Quantity]])</f>
        <v>15912.6</v>
      </c>
      <c r="J754" s="31">
        <f>tVentas8[[#This Row],[ TotalPrice_SinDescuento]]*(1-tVentas8[[#This Row],[Discount]]/100)</f>
        <v>15753.474</v>
      </c>
      <c r="K754" s="17">
        <v>43204.430405092593</v>
      </c>
      <c r="L754" s="7" t="s">
        <v>3990</v>
      </c>
      <c r="M754" s="35">
        <f t="shared" si="23"/>
        <v>0</v>
      </c>
      <c r="N754" s="12" t="str">
        <f t="shared" si="22"/>
        <v/>
      </c>
    </row>
    <row r="755" spans="1:14" hidden="1">
      <c r="A755" s="13">
        <v>10753</v>
      </c>
      <c r="B755" s="13">
        <v>5</v>
      </c>
      <c r="C755" s="13">
        <v>78588</v>
      </c>
      <c r="D755" s="13">
        <v>75</v>
      </c>
      <c r="E755" s="12" t="str">
        <f>VLOOKUP(tVentas8[[#This Row],[ProductID]],tProductos[#All],3,FALSE)</f>
        <v>Chef Hat 20cm</v>
      </c>
      <c r="F755" s="13">
        <v>20</v>
      </c>
      <c r="G755" s="32">
        <v>0</v>
      </c>
      <c r="H755" s="30">
        <f>VLOOKUP(tVentas8[[#This Row],[ProductID]],tProductos[#All],5,FALSE)</f>
        <v>418</v>
      </c>
      <c r="I755" s="31">
        <f>(tVentas8[[#This Row],[PrecioUnitario]])*(tVentas8[[#This Row],[Quantity]])</f>
        <v>8360</v>
      </c>
      <c r="J755" s="31">
        <f>tVentas8[[#This Row],[ TotalPrice_SinDescuento]]*(1-tVentas8[[#This Row],[Discount]]/100)</f>
        <v>8360</v>
      </c>
      <c r="K755" s="17">
        <v>43194.377557870372</v>
      </c>
      <c r="L755" s="7" t="s">
        <v>3991</v>
      </c>
      <c r="M755" s="35">
        <f t="shared" si="23"/>
        <v>0</v>
      </c>
      <c r="N755" s="12" t="str">
        <f t="shared" si="22"/>
        <v/>
      </c>
    </row>
    <row r="756" spans="1:14" hidden="1">
      <c r="A756" s="13">
        <v>10754</v>
      </c>
      <c r="B756" s="13">
        <v>10</v>
      </c>
      <c r="C756" s="13">
        <v>93764</v>
      </c>
      <c r="D756" s="13">
        <v>327</v>
      </c>
      <c r="E756" s="12" t="str">
        <f>VLOOKUP(tVentas8[[#This Row],[ProductID]],tProductos[#All],3,FALSE)</f>
        <v>Appetizer - Mini Egg Roll, Shrimp</v>
      </c>
      <c r="F756" s="13">
        <v>24</v>
      </c>
      <c r="G756" s="32">
        <v>1</v>
      </c>
      <c r="H756" s="30">
        <f>VLOOKUP(tVentas8[[#This Row],[ProductID]],tProductos[#All],5,FALSE)</f>
        <v>71.430000000000007</v>
      </c>
      <c r="I756" s="31">
        <f>(tVentas8[[#This Row],[PrecioUnitario]])*(tVentas8[[#This Row],[Quantity]])</f>
        <v>1714.3200000000002</v>
      </c>
      <c r="J756" s="31">
        <f>tVentas8[[#This Row],[ TotalPrice_SinDescuento]]*(1-tVentas8[[#This Row],[Discount]]/100)</f>
        <v>1697.1768000000002</v>
      </c>
      <c r="K756" s="17">
        <v>43123.265185185184</v>
      </c>
      <c r="L756" s="7" t="s">
        <v>3992</v>
      </c>
      <c r="M756" s="35">
        <f t="shared" si="23"/>
        <v>0</v>
      </c>
      <c r="N756" s="12" t="str">
        <f t="shared" si="22"/>
        <v/>
      </c>
    </row>
    <row r="757" spans="1:14" hidden="1">
      <c r="A757" s="13">
        <v>10755</v>
      </c>
      <c r="B757" s="13">
        <v>21</v>
      </c>
      <c r="C757" s="13">
        <v>80185</v>
      </c>
      <c r="D757" s="13">
        <v>303</v>
      </c>
      <c r="E757" s="12" t="str">
        <f>VLOOKUP(tVentas8[[#This Row],[ProductID]],tProductos[#All],3,FALSE)</f>
        <v>Cod - Black Whole Fillet</v>
      </c>
      <c r="F757" s="13">
        <v>21</v>
      </c>
      <c r="G757" s="32">
        <v>0</v>
      </c>
      <c r="H757" s="30">
        <f>VLOOKUP(tVentas8[[#This Row],[ProductID]],tProductos[#All],5,FALSE)</f>
        <v>726.13</v>
      </c>
      <c r="I757" s="31">
        <f>(tVentas8[[#This Row],[PrecioUnitario]])*(tVentas8[[#This Row],[Quantity]])</f>
        <v>15248.73</v>
      </c>
      <c r="J757" s="31">
        <f>tVentas8[[#This Row],[ TotalPrice_SinDescuento]]*(1-tVentas8[[#This Row],[Discount]]/100)</f>
        <v>15248.73</v>
      </c>
      <c r="K757" s="17">
        <v>43172.765173611115</v>
      </c>
      <c r="L757" s="7" t="s">
        <v>3993</v>
      </c>
      <c r="M757" s="35">
        <f t="shared" si="23"/>
        <v>0</v>
      </c>
      <c r="N757" s="12" t="str">
        <f t="shared" si="22"/>
        <v/>
      </c>
    </row>
    <row r="758" spans="1:14">
      <c r="A758" s="13">
        <v>10756</v>
      </c>
      <c r="B758" s="13">
        <v>15</v>
      </c>
      <c r="C758" s="13">
        <v>39756</v>
      </c>
      <c r="D758" s="13">
        <v>255</v>
      </c>
      <c r="E758" s="12" t="str">
        <f>VLOOKUP(tVentas8[[#This Row],[ProductID]],tProductos[#All],3,FALSE)</f>
        <v>Kellogs All Bran Bars</v>
      </c>
      <c r="F758" s="13">
        <v>11</v>
      </c>
      <c r="G758" s="32">
        <v>2</v>
      </c>
      <c r="H758" s="30">
        <f>VLOOKUP(tVentas8[[#This Row],[ProductID]],tProductos[#All],5,FALSE)</f>
        <v>292.27999999999997</v>
      </c>
      <c r="I758" s="31">
        <f>(tVentas8[[#This Row],[PrecioUnitario]])*(tVentas8[[#This Row],[Quantity]])</f>
        <v>3215.08</v>
      </c>
      <c r="J758" s="31">
        <f>tVentas8[[#This Row],[ TotalPrice_SinDescuento]]*(1-tVentas8[[#This Row],[Discount]]/100)</f>
        <v>3150.7783999999997</v>
      </c>
      <c r="K758" s="17">
        <v>43200.384872685187</v>
      </c>
      <c r="L758" s="7" t="s">
        <v>3994</v>
      </c>
      <c r="M758" s="35">
        <f t="shared" si="23"/>
        <v>0</v>
      </c>
      <c r="N758" s="12" t="str">
        <f t="shared" si="22"/>
        <v/>
      </c>
    </row>
    <row r="759" spans="1:14" hidden="1">
      <c r="A759" s="13">
        <v>10757</v>
      </c>
      <c r="B759" s="13">
        <v>19</v>
      </c>
      <c r="C759" s="13">
        <v>68734</v>
      </c>
      <c r="D759" s="13">
        <v>238</v>
      </c>
      <c r="E759" s="12" t="str">
        <f>VLOOKUP(tVentas8[[#This Row],[ProductID]],tProductos[#All],3,FALSE)</f>
        <v>Garlic</v>
      </c>
      <c r="F759" s="13">
        <v>18</v>
      </c>
      <c r="G759" s="32">
        <v>0</v>
      </c>
      <c r="H759" s="30">
        <f>VLOOKUP(tVentas8[[#This Row],[ProductID]],tProductos[#All],5,FALSE)</f>
        <v>284.06</v>
      </c>
      <c r="I759" s="31">
        <f>(tVentas8[[#This Row],[PrecioUnitario]])*(tVentas8[[#This Row],[Quantity]])</f>
        <v>5113.08</v>
      </c>
      <c r="J759" s="31">
        <f>tVentas8[[#This Row],[ TotalPrice_SinDescuento]]*(1-tVentas8[[#This Row],[Discount]]/100)</f>
        <v>5113.08</v>
      </c>
      <c r="K759" s="17">
        <v>43141.649525462963</v>
      </c>
      <c r="L759" s="7" t="s">
        <v>3995</v>
      </c>
      <c r="M759" s="35">
        <f t="shared" si="23"/>
        <v>0</v>
      </c>
      <c r="N759" s="12" t="str">
        <f t="shared" si="22"/>
        <v/>
      </c>
    </row>
    <row r="760" spans="1:14" hidden="1">
      <c r="A760" s="13">
        <v>10758</v>
      </c>
      <c r="B760" s="13">
        <v>16</v>
      </c>
      <c r="C760" s="13">
        <v>22417</v>
      </c>
      <c r="D760" s="13">
        <v>36</v>
      </c>
      <c r="E760" s="12" t="str">
        <f>VLOOKUP(tVentas8[[#This Row],[ProductID]],tProductos[#All],3,FALSE)</f>
        <v>Table Cloth 54x72 White</v>
      </c>
      <c r="F760" s="13">
        <v>6</v>
      </c>
      <c r="G760" s="32">
        <v>1</v>
      </c>
      <c r="H760" s="30">
        <f>VLOOKUP(tVentas8[[#This Row],[ProductID]],tProductos[#All],5,FALSE)</f>
        <v>692.57</v>
      </c>
      <c r="I760" s="31">
        <f>(tVentas8[[#This Row],[PrecioUnitario]])*(tVentas8[[#This Row],[Quantity]])</f>
        <v>4155.42</v>
      </c>
      <c r="J760" s="31">
        <f>tVentas8[[#This Row],[ TotalPrice_SinDescuento]]*(1-tVentas8[[#This Row],[Discount]]/100)</f>
        <v>4113.8657999999996</v>
      </c>
      <c r="K760" s="17">
        <v>43208.039293981485</v>
      </c>
      <c r="L760" s="7" t="s">
        <v>3996</v>
      </c>
      <c r="M760" s="35">
        <f t="shared" si="23"/>
        <v>0</v>
      </c>
      <c r="N760" s="12" t="str">
        <f t="shared" si="22"/>
        <v/>
      </c>
    </row>
    <row r="761" spans="1:14" hidden="1">
      <c r="A761" s="13">
        <v>10759</v>
      </c>
      <c r="B761" s="13">
        <v>23</v>
      </c>
      <c r="C761" s="13">
        <v>19597</v>
      </c>
      <c r="D761" s="13">
        <v>240</v>
      </c>
      <c r="E761" s="12" t="str">
        <f>VLOOKUP(tVentas8[[#This Row],[ProductID]],tProductos[#All],3,FALSE)</f>
        <v>Wine - Chablis 2003 Champs</v>
      </c>
      <c r="F761" s="13">
        <v>5</v>
      </c>
      <c r="G761" s="32">
        <v>0</v>
      </c>
      <c r="H761" s="30">
        <f>VLOOKUP(tVentas8[[#This Row],[ProductID]],tProductos[#All],5,FALSE)</f>
        <v>708.59</v>
      </c>
      <c r="I761" s="31">
        <f>(tVentas8[[#This Row],[PrecioUnitario]])*(tVentas8[[#This Row],[Quantity]])</f>
        <v>3542.9500000000003</v>
      </c>
      <c r="J761" s="31">
        <f>tVentas8[[#This Row],[ TotalPrice_SinDescuento]]*(1-tVentas8[[#This Row],[Discount]]/100)</f>
        <v>3542.9500000000003</v>
      </c>
      <c r="K761" s="17">
        <v>43169.952314814815</v>
      </c>
      <c r="L761" s="7" t="s">
        <v>3997</v>
      </c>
      <c r="M761" s="35">
        <f t="shared" si="23"/>
        <v>0</v>
      </c>
      <c r="N761" s="12" t="str">
        <f t="shared" si="22"/>
        <v/>
      </c>
    </row>
    <row r="762" spans="1:14" hidden="1">
      <c r="A762" s="13">
        <v>10760</v>
      </c>
      <c r="B762" s="13">
        <v>22</v>
      </c>
      <c r="C762" s="13">
        <v>98362</v>
      </c>
      <c r="D762" s="13">
        <v>54</v>
      </c>
      <c r="E762" s="12" t="str">
        <f>VLOOKUP(tVentas8[[#This Row],[ProductID]],tProductos[#All],3,FALSE)</f>
        <v>Liners - Banana, Paper</v>
      </c>
      <c r="F762" s="13">
        <v>25</v>
      </c>
      <c r="G762" s="32">
        <v>0</v>
      </c>
      <c r="H762" s="30">
        <f>VLOOKUP(tVentas8[[#This Row],[ProductID]],tProductos[#All],5,FALSE)</f>
        <v>535.59</v>
      </c>
      <c r="I762" s="31">
        <f>(tVentas8[[#This Row],[PrecioUnitario]])*(tVentas8[[#This Row],[Quantity]])</f>
        <v>13389.75</v>
      </c>
      <c r="J762" s="31">
        <f>tVentas8[[#This Row],[ TotalPrice_SinDescuento]]*(1-tVentas8[[#This Row],[Discount]]/100)</f>
        <v>13389.75</v>
      </c>
      <c r="K762" s="17">
        <v>43148.605787037035</v>
      </c>
      <c r="L762" s="7" t="s">
        <v>3998</v>
      </c>
      <c r="M762" s="35">
        <f t="shared" si="23"/>
        <v>0</v>
      </c>
      <c r="N762" s="12" t="str">
        <f t="shared" si="22"/>
        <v/>
      </c>
    </row>
    <row r="763" spans="1:14">
      <c r="A763" s="13">
        <v>10761</v>
      </c>
      <c r="B763" s="13">
        <v>3</v>
      </c>
      <c r="C763" s="13">
        <v>96835</v>
      </c>
      <c r="D763" s="13">
        <v>361</v>
      </c>
      <c r="E763" s="12" t="str">
        <f>VLOOKUP(tVentas8[[#This Row],[ProductID]],tProductos[#All],3,FALSE)</f>
        <v>Coffee Decaf Colombian</v>
      </c>
      <c r="F763" s="13">
        <v>25</v>
      </c>
      <c r="G763" s="32">
        <v>2</v>
      </c>
      <c r="H763" s="30">
        <f>VLOOKUP(tVentas8[[#This Row],[ProductID]],tProductos[#All],5,FALSE)</f>
        <v>364.51</v>
      </c>
      <c r="I763" s="31">
        <f>(tVentas8[[#This Row],[PrecioUnitario]])*(tVentas8[[#This Row],[Quantity]])</f>
        <v>9112.75</v>
      </c>
      <c r="J763" s="31">
        <f>tVentas8[[#This Row],[ TotalPrice_SinDescuento]]*(1-tVentas8[[#This Row],[Discount]]/100)</f>
        <v>8930.494999999999</v>
      </c>
      <c r="K763" s="17">
        <v>43224.888865740744</v>
      </c>
      <c r="L763" s="7" t="s">
        <v>3999</v>
      </c>
      <c r="M763" s="35">
        <f t="shared" si="23"/>
        <v>0</v>
      </c>
      <c r="N763" s="12" t="str">
        <f t="shared" si="22"/>
        <v/>
      </c>
    </row>
    <row r="764" spans="1:14" hidden="1">
      <c r="A764" s="13">
        <v>10762</v>
      </c>
      <c r="B764" s="13">
        <v>13</v>
      </c>
      <c r="C764" s="13">
        <v>55530</v>
      </c>
      <c r="D764" s="13">
        <v>33</v>
      </c>
      <c r="E764" s="12" t="str">
        <f>VLOOKUP(tVentas8[[#This Row],[ProductID]],tProductos[#All],3,FALSE)</f>
        <v>Beans - Wax</v>
      </c>
      <c r="F764" s="13">
        <v>15</v>
      </c>
      <c r="G764" s="32">
        <v>0</v>
      </c>
      <c r="H764" s="30">
        <f>VLOOKUP(tVentas8[[#This Row],[ProductID]],tProductos[#All],5,FALSE)</f>
        <v>455.55</v>
      </c>
      <c r="I764" s="31">
        <f>(tVentas8[[#This Row],[PrecioUnitario]])*(tVentas8[[#This Row],[Quantity]])</f>
        <v>6833.25</v>
      </c>
      <c r="J764" s="31">
        <f>tVentas8[[#This Row],[ TotalPrice_SinDescuento]]*(1-tVentas8[[#This Row],[Discount]]/100)</f>
        <v>6833.25</v>
      </c>
      <c r="K764" s="17">
        <v>43183.785370370373</v>
      </c>
      <c r="L764" s="7" t="s">
        <v>4000</v>
      </c>
      <c r="M764" s="35">
        <f t="shared" si="23"/>
        <v>0</v>
      </c>
      <c r="N764" s="12" t="str">
        <f t="shared" si="22"/>
        <v/>
      </c>
    </row>
    <row r="765" spans="1:14" hidden="1">
      <c r="A765" s="13">
        <v>10763</v>
      </c>
      <c r="B765" s="13">
        <v>13</v>
      </c>
      <c r="C765" s="13">
        <v>10473</v>
      </c>
      <c r="D765" s="13">
        <v>435</v>
      </c>
      <c r="E765" s="12" t="str">
        <f>VLOOKUP(tVentas8[[#This Row],[ProductID]],tProductos[#All],3,FALSE)</f>
        <v>Salsify, Organic</v>
      </c>
      <c r="F765" s="13">
        <v>3</v>
      </c>
      <c r="G765" s="32">
        <v>0</v>
      </c>
      <c r="H765" s="30">
        <f>VLOOKUP(tVentas8[[#This Row],[ProductID]],tProductos[#All],5,FALSE)</f>
        <v>326.10000000000002</v>
      </c>
      <c r="I765" s="31">
        <f>(tVentas8[[#This Row],[PrecioUnitario]])*(tVentas8[[#This Row],[Quantity]])</f>
        <v>978.30000000000007</v>
      </c>
      <c r="J765" s="31">
        <f>tVentas8[[#This Row],[ TotalPrice_SinDescuento]]*(1-tVentas8[[#This Row],[Discount]]/100)</f>
        <v>978.30000000000007</v>
      </c>
      <c r="K765" s="17">
        <v>43195.458148148151</v>
      </c>
      <c r="L765" s="7" t="s">
        <v>4001</v>
      </c>
      <c r="M765" s="35">
        <f t="shared" si="23"/>
        <v>0</v>
      </c>
      <c r="N765" s="12" t="str">
        <f t="shared" si="22"/>
        <v/>
      </c>
    </row>
    <row r="766" spans="1:14" hidden="1">
      <c r="A766" s="13">
        <v>10764</v>
      </c>
      <c r="B766" s="13">
        <v>16</v>
      </c>
      <c r="C766" s="13">
        <v>60469</v>
      </c>
      <c r="D766" s="13">
        <v>240</v>
      </c>
      <c r="E766" s="12" t="str">
        <f>VLOOKUP(tVentas8[[#This Row],[ProductID]],tProductos[#All],3,FALSE)</f>
        <v>Wine - Chablis 2003 Champs</v>
      </c>
      <c r="F766" s="13">
        <v>16</v>
      </c>
      <c r="G766" s="32">
        <v>1</v>
      </c>
      <c r="H766" s="30">
        <f>VLOOKUP(tVentas8[[#This Row],[ProductID]],tProductos[#All],5,FALSE)</f>
        <v>708.59</v>
      </c>
      <c r="I766" s="31">
        <f>(tVentas8[[#This Row],[PrecioUnitario]])*(tVentas8[[#This Row],[Quantity]])</f>
        <v>11337.44</v>
      </c>
      <c r="J766" s="31">
        <f>tVentas8[[#This Row],[ TotalPrice_SinDescuento]]*(1-tVentas8[[#This Row],[Discount]]/100)</f>
        <v>11224.0656</v>
      </c>
      <c r="K766" s="17">
        <v>43106.767731481479</v>
      </c>
      <c r="L766" s="7" t="s">
        <v>4002</v>
      </c>
      <c r="M766" s="35">
        <f t="shared" si="23"/>
        <v>0</v>
      </c>
      <c r="N766" s="12" t="str">
        <f t="shared" si="22"/>
        <v/>
      </c>
    </row>
    <row r="767" spans="1:14" hidden="1">
      <c r="A767" s="13">
        <v>10765</v>
      </c>
      <c r="B767" s="13">
        <v>22</v>
      </c>
      <c r="C767" s="13">
        <v>11770</v>
      </c>
      <c r="D767" s="13">
        <v>187</v>
      </c>
      <c r="E767" s="12" t="str">
        <f>VLOOKUP(tVentas8[[#This Row],[ProductID]],tProductos[#All],3,FALSE)</f>
        <v>Pepper - Black, Whole</v>
      </c>
      <c r="F767" s="13">
        <v>3</v>
      </c>
      <c r="G767" s="32">
        <v>0</v>
      </c>
      <c r="H767" s="30">
        <f>VLOOKUP(tVentas8[[#This Row],[ProductID]],tProductos[#All],5,FALSE)</f>
        <v>413.83</v>
      </c>
      <c r="I767" s="31">
        <f>(tVentas8[[#This Row],[PrecioUnitario]])*(tVentas8[[#This Row],[Quantity]])</f>
        <v>1241.49</v>
      </c>
      <c r="J767" s="31">
        <f>tVentas8[[#This Row],[ TotalPrice_SinDescuento]]*(1-tVentas8[[#This Row],[Discount]]/100)</f>
        <v>1241.49</v>
      </c>
      <c r="K767" s="17">
        <v>43140.266493055555</v>
      </c>
      <c r="L767" s="7" t="s">
        <v>4003</v>
      </c>
      <c r="M767" s="35">
        <f t="shared" si="23"/>
        <v>0</v>
      </c>
      <c r="N767" s="12" t="str">
        <f t="shared" si="22"/>
        <v/>
      </c>
    </row>
    <row r="768" spans="1:14" hidden="1">
      <c r="A768" s="13">
        <v>10766</v>
      </c>
      <c r="B768" s="13">
        <v>16</v>
      </c>
      <c r="C768" s="13">
        <v>72241</v>
      </c>
      <c r="D768" s="13">
        <v>383</v>
      </c>
      <c r="E768" s="12" t="str">
        <f>VLOOKUP(tVentas8[[#This Row],[ProductID]],tProductos[#All],3,FALSE)</f>
        <v>Cake - Box Window 10x10x2.5</v>
      </c>
      <c r="F768" s="13">
        <v>19</v>
      </c>
      <c r="G768" s="32">
        <v>0</v>
      </c>
      <c r="H768" s="30">
        <f>VLOOKUP(tVentas8[[#This Row],[ProductID]],tProductos[#All],5,FALSE)</f>
        <v>99.69</v>
      </c>
      <c r="I768" s="31">
        <f>(tVentas8[[#This Row],[PrecioUnitario]])*(tVentas8[[#This Row],[Quantity]])</f>
        <v>1894.11</v>
      </c>
      <c r="J768" s="31">
        <f>tVentas8[[#This Row],[ TotalPrice_SinDescuento]]*(1-tVentas8[[#This Row],[Discount]]/100)</f>
        <v>1894.11</v>
      </c>
      <c r="K768" s="17">
        <v>43191.015474537038</v>
      </c>
      <c r="L768" s="7" t="s">
        <v>4004</v>
      </c>
      <c r="M768" s="35">
        <f t="shared" si="23"/>
        <v>0</v>
      </c>
      <c r="N768" s="12" t="str">
        <f t="shared" si="22"/>
        <v/>
      </c>
    </row>
    <row r="769" spans="1:14" hidden="1">
      <c r="A769" s="13">
        <v>10767</v>
      </c>
      <c r="B769" s="13">
        <v>8</v>
      </c>
      <c r="C769" s="13">
        <v>53982</v>
      </c>
      <c r="D769" s="13">
        <v>397</v>
      </c>
      <c r="E769" s="12" t="str">
        <f>VLOOKUP(tVentas8[[#This Row],[ProductID]],tProductos[#All],3,FALSE)</f>
        <v>Juice - Happy Planet</v>
      </c>
      <c r="F769" s="13">
        <v>14</v>
      </c>
      <c r="G769" s="32">
        <v>0</v>
      </c>
      <c r="H769" s="30">
        <f>VLOOKUP(tVentas8[[#This Row],[ProductID]],tProductos[#All],5,FALSE)</f>
        <v>208.16</v>
      </c>
      <c r="I769" s="31">
        <f>(tVentas8[[#This Row],[PrecioUnitario]])*(tVentas8[[#This Row],[Quantity]])</f>
        <v>2914.24</v>
      </c>
      <c r="J769" s="31">
        <f>tVentas8[[#This Row],[ TotalPrice_SinDescuento]]*(1-tVentas8[[#This Row],[Discount]]/100)</f>
        <v>2914.24</v>
      </c>
      <c r="K769" s="17">
        <v>43122.232395833336</v>
      </c>
      <c r="L769" s="7" t="s">
        <v>4005</v>
      </c>
      <c r="M769" s="35">
        <f t="shared" si="23"/>
        <v>0</v>
      </c>
      <c r="N769" s="12" t="str">
        <f t="shared" si="22"/>
        <v/>
      </c>
    </row>
    <row r="770" spans="1:14" hidden="1">
      <c r="A770" s="13">
        <v>10768</v>
      </c>
      <c r="B770" s="13">
        <v>23</v>
      </c>
      <c r="C770" s="13">
        <v>74546</v>
      </c>
      <c r="D770" s="13">
        <v>426</v>
      </c>
      <c r="E770" s="12" t="str">
        <f>VLOOKUP(tVentas8[[#This Row],[ProductID]],tProductos[#All],3,FALSE)</f>
        <v>Scallops - Live In Shell</v>
      </c>
      <c r="F770" s="13">
        <v>19</v>
      </c>
      <c r="G770" s="32">
        <v>0</v>
      </c>
      <c r="H770" s="30">
        <f>VLOOKUP(tVentas8[[#This Row],[ProductID]],tProductos[#All],5,FALSE)</f>
        <v>835.75</v>
      </c>
      <c r="I770" s="31">
        <f>(tVentas8[[#This Row],[PrecioUnitario]])*(tVentas8[[#This Row],[Quantity]])</f>
        <v>15879.25</v>
      </c>
      <c r="J770" s="31">
        <f>tVentas8[[#This Row],[ TotalPrice_SinDescuento]]*(1-tVentas8[[#This Row],[Discount]]/100)</f>
        <v>15879.25</v>
      </c>
      <c r="K770" s="17">
        <v>43125.833703703705</v>
      </c>
      <c r="L770" s="7" t="s">
        <v>4006</v>
      </c>
      <c r="M770" s="35">
        <f t="shared" si="23"/>
        <v>0</v>
      </c>
      <c r="N770" s="12" t="str">
        <f t="shared" ref="N770:N833" si="24">IF($M770&gt;0.4,"ELIMINAR","")</f>
        <v/>
      </c>
    </row>
    <row r="771" spans="1:14" hidden="1">
      <c r="A771" s="13">
        <v>10769</v>
      </c>
      <c r="B771" s="13">
        <v>18</v>
      </c>
      <c r="C771" s="13">
        <v>93133</v>
      </c>
      <c r="D771" s="13">
        <v>91</v>
      </c>
      <c r="E771" s="12" t="str">
        <f>VLOOKUP(tVentas8[[#This Row],[ProductID]],tProductos[#All],3,FALSE)</f>
        <v>General Purpose Trigger</v>
      </c>
      <c r="F771" s="13">
        <v>24</v>
      </c>
      <c r="G771" s="32">
        <v>0</v>
      </c>
      <c r="H771" s="30">
        <f>VLOOKUP(tVentas8[[#This Row],[ProductID]],tProductos[#All],5,FALSE)</f>
        <v>570.41999999999996</v>
      </c>
      <c r="I771" s="31">
        <f>(tVentas8[[#This Row],[PrecioUnitario]])*(tVentas8[[#This Row],[Quantity]])</f>
        <v>13690.079999999998</v>
      </c>
      <c r="J771" s="31">
        <f>tVentas8[[#This Row],[ TotalPrice_SinDescuento]]*(1-tVentas8[[#This Row],[Discount]]/100)</f>
        <v>13690.079999999998</v>
      </c>
      <c r="K771" s="17">
        <v>43196.375127314815</v>
      </c>
      <c r="L771" s="7" t="s">
        <v>4007</v>
      </c>
      <c r="M771" s="35">
        <f t="shared" si="23"/>
        <v>0</v>
      </c>
      <c r="N771" s="12" t="str">
        <f t="shared" si="24"/>
        <v/>
      </c>
    </row>
    <row r="772" spans="1:14" hidden="1">
      <c r="A772" s="13">
        <v>10770</v>
      </c>
      <c r="B772" s="13">
        <v>10</v>
      </c>
      <c r="C772" s="13">
        <v>58152</v>
      </c>
      <c r="D772" s="13">
        <v>396</v>
      </c>
      <c r="E772" s="12" t="str">
        <f>VLOOKUP(tVentas8[[#This Row],[ProductID]],tProductos[#All],3,FALSE)</f>
        <v>Tea - Jasmin Green</v>
      </c>
      <c r="F772" s="13">
        <v>15</v>
      </c>
      <c r="G772" s="32">
        <v>0</v>
      </c>
      <c r="H772" s="30">
        <f>VLOOKUP(tVentas8[[#This Row],[ProductID]],tProductos[#All],5,FALSE)</f>
        <v>369.16</v>
      </c>
      <c r="I772" s="31">
        <f>(tVentas8[[#This Row],[PrecioUnitario]])*(tVentas8[[#This Row],[Quantity]])</f>
        <v>5537.4000000000005</v>
      </c>
      <c r="J772" s="31">
        <f>tVentas8[[#This Row],[ TotalPrice_SinDescuento]]*(1-tVentas8[[#This Row],[Discount]]/100)</f>
        <v>5537.4000000000005</v>
      </c>
      <c r="K772" s="17">
        <v>43137.875949074078</v>
      </c>
      <c r="L772" s="7" t="s">
        <v>4008</v>
      </c>
      <c r="M772" s="35">
        <f t="shared" ref="M772:M835" si="25">COUNTBLANK(A772:L772) /COUNTA(A772:L772)</f>
        <v>0</v>
      </c>
      <c r="N772" s="12" t="str">
        <f t="shared" si="24"/>
        <v/>
      </c>
    </row>
    <row r="773" spans="1:14" hidden="1">
      <c r="A773" s="13">
        <v>10771</v>
      </c>
      <c r="B773" s="13">
        <v>20</v>
      </c>
      <c r="C773" s="13">
        <v>29396</v>
      </c>
      <c r="D773" s="13">
        <v>227</v>
      </c>
      <c r="E773" s="12" t="str">
        <f>VLOOKUP(tVentas8[[#This Row],[ProductID]],tProductos[#All],3,FALSE)</f>
        <v>Cheese - Taleggio D.o.p.</v>
      </c>
      <c r="F773" s="13">
        <v>8</v>
      </c>
      <c r="G773" s="32">
        <v>0</v>
      </c>
      <c r="H773" s="30">
        <f>VLOOKUP(tVentas8[[#This Row],[ProductID]],tProductos[#All],5,FALSE)</f>
        <v>554.69000000000005</v>
      </c>
      <c r="I773" s="31">
        <f>(tVentas8[[#This Row],[PrecioUnitario]])*(tVentas8[[#This Row],[Quantity]])</f>
        <v>4437.5200000000004</v>
      </c>
      <c r="J773" s="31">
        <f>tVentas8[[#This Row],[ TotalPrice_SinDescuento]]*(1-tVentas8[[#This Row],[Discount]]/100)</f>
        <v>4437.5200000000004</v>
      </c>
      <c r="K773" s="17">
        <v>43207.076296296298</v>
      </c>
      <c r="L773" s="7" t="s">
        <v>4009</v>
      </c>
      <c r="M773" s="35">
        <f t="shared" si="25"/>
        <v>0</v>
      </c>
      <c r="N773" s="12" t="str">
        <f t="shared" si="24"/>
        <v/>
      </c>
    </row>
    <row r="774" spans="1:14" hidden="1">
      <c r="A774" s="13">
        <v>10772</v>
      </c>
      <c r="B774" s="13">
        <v>6</v>
      </c>
      <c r="C774" s="13">
        <v>36596</v>
      </c>
      <c r="D774" s="13">
        <v>30</v>
      </c>
      <c r="E774" s="12" t="str">
        <f>VLOOKUP(tVentas8[[#This Row],[ProductID]],tProductos[#All],3,FALSE)</f>
        <v>Cheese - Brie, Triple Creme</v>
      </c>
      <c r="F774" s="13">
        <v>10</v>
      </c>
      <c r="G774" s="32">
        <v>0</v>
      </c>
      <c r="H774" s="30">
        <f>VLOOKUP(tVentas8[[#This Row],[ProductID]],tProductos[#All],5,FALSE)</f>
        <v>67.89</v>
      </c>
      <c r="I774" s="31">
        <f>(tVentas8[[#This Row],[PrecioUnitario]])*(tVentas8[[#This Row],[Quantity]])</f>
        <v>678.9</v>
      </c>
      <c r="J774" s="31">
        <f>tVentas8[[#This Row],[ TotalPrice_SinDescuento]]*(1-tVentas8[[#This Row],[Discount]]/100)</f>
        <v>678.9</v>
      </c>
      <c r="K774" s="17">
        <v>43200.272418981483</v>
      </c>
      <c r="L774" s="7" t="s">
        <v>4010</v>
      </c>
      <c r="M774" s="35">
        <f t="shared" si="25"/>
        <v>0</v>
      </c>
      <c r="N774" s="12" t="str">
        <f t="shared" si="24"/>
        <v/>
      </c>
    </row>
    <row r="775" spans="1:14" hidden="1">
      <c r="A775" s="13">
        <v>10773</v>
      </c>
      <c r="B775" s="13">
        <v>9</v>
      </c>
      <c r="C775" s="13">
        <v>98362</v>
      </c>
      <c r="D775" s="13">
        <v>201</v>
      </c>
      <c r="E775" s="12" t="str">
        <f>VLOOKUP(tVentas8[[#This Row],[ProductID]],tProductos[#All],3,FALSE)</f>
        <v>Grenadine</v>
      </c>
      <c r="F775" s="13">
        <v>25</v>
      </c>
      <c r="G775" s="32">
        <v>0</v>
      </c>
      <c r="H775" s="30">
        <f>VLOOKUP(tVentas8[[#This Row],[ProductID]],tProductos[#All],5,FALSE)</f>
        <v>963.87</v>
      </c>
      <c r="I775" s="31">
        <f>(tVentas8[[#This Row],[PrecioUnitario]])*(tVentas8[[#This Row],[Quantity]])</f>
        <v>24096.75</v>
      </c>
      <c r="J775" s="31">
        <f>tVentas8[[#This Row],[ TotalPrice_SinDescuento]]*(1-tVentas8[[#This Row],[Discount]]/100)</f>
        <v>24096.75</v>
      </c>
      <c r="K775" s="17">
        <v>43193.466874999998</v>
      </c>
      <c r="L775" s="7" t="s">
        <v>4011</v>
      </c>
      <c r="M775" s="35">
        <f t="shared" si="25"/>
        <v>0</v>
      </c>
      <c r="N775" s="12" t="str">
        <f t="shared" si="24"/>
        <v/>
      </c>
    </row>
    <row r="776" spans="1:14" hidden="1">
      <c r="A776" s="13">
        <v>10774</v>
      </c>
      <c r="B776" s="13">
        <v>3</v>
      </c>
      <c r="C776" s="13">
        <v>45622</v>
      </c>
      <c r="D776" s="13">
        <v>446</v>
      </c>
      <c r="E776" s="12" t="str">
        <f>VLOOKUP(tVentas8[[#This Row],[ProductID]],tProductos[#All],3,FALSE)</f>
        <v>Sunflower Seed Raw</v>
      </c>
      <c r="F776" s="13">
        <v>12</v>
      </c>
      <c r="G776" s="32">
        <v>0</v>
      </c>
      <c r="H776" s="30">
        <f>VLOOKUP(tVentas8[[#This Row],[ProductID]],tProductos[#All],5,FALSE)</f>
        <v>490.45</v>
      </c>
      <c r="I776" s="31">
        <f>(tVentas8[[#This Row],[PrecioUnitario]])*(tVentas8[[#This Row],[Quantity]])</f>
        <v>5885.4</v>
      </c>
      <c r="J776" s="31">
        <f>tVentas8[[#This Row],[ TotalPrice_SinDescuento]]*(1-tVentas8[[#This Row],[Discount]]/100)</f>
        <v>5885.4</v>
      </c>
      <c r="K776" s="17">
        <v>43212.958368055559</v>
      </c>
      <c r="L776" s="7" t="s">
        <v>4012</v>
      </c>
      <c r="M776" s="35">
        <f t="shared" si="25"/>
        <v>0</v>
      </c>
      <c r="N776" s="12" t="str">
        <f t="shared" si="24"/>
        <v/>
      </c>
    </row>
    <row r="777" spans="1:14" hidden="1">
      <c r="A777" s="13">
        <v>10775</v>
      </c>
      <c r="B777" s="13">
        <v>12</v>
      </c>
      <c r="C777" s="13">
        <v>96074</v>
      </c>
      <c r="D777" s="13">
        <v>316</v>
      </c>
      <c r="E777" s="12" t="str">
        <f>VLOOKUP(tVentas8[[#This Row],[ProductID]],tProductos[#All],3,FALSE)</f>
        <v>Cheese - Victor Et Berthold</v>
      </c>
      <c r="F777" s="13">
        <v>25</v>
      </c>
      <c r="G777" s="32">
        <v>0</v>
      </c>
      <c r="H777" s="30">
        <f>VLOOKUP(tVentas8[[#This Row],[ProductID]],tProductos[#All],5,FALSE)</f>
        <v>659.39</v>
      </c>
      <c r="I777" s="31">
        <f>(tVentas8[[#This Row],[PrecioUnitario]])*(tVentas8[[#This Row],[Quantity]])</f>
        <v>16484.75</v>
      </c>
      <c r="J777" s="31">
        <f>tVentas8[[#This Row],[ TotalPrice_SinDescuento]]*(1-tVentas8[[#This Row],[Discount]]/100)</f>
        <v>16484.75</v>
      </c>
      <c r="K777" s="17">
        <v>43206.228321759256</v>
      </c>
      <c r="L777" s="7" t="s">
        <v>4013</v>
      </c>
      <c r="M777" s="35">
        <f t="shared" si="25"/>
        <v>0</v>
      </c>
      <c r="N777" s="12" t="str">
        <f t="shared" si="24"/>
        <v/>
      </c>
    </row>
    <row r="778" spans="1:14" hidden="1">
      <c r="A778" s="13">
        <v>10776</v>
      </c>
      <c r="B778" s="13">
        <v>7</v>
      </c>
      <c r="C778" s="13">
        <v>77685</v>
      </c>
      <c r="D778" s="13">
        <v>24</v>
      </c>
      <c r="E778" s="12" t="str">
        <f>VLOOKUP(tVentas8[[#This Row],[ProductID]],tProductos[#All],3,FALSE)</f>
        <v>Beer - Alexander Kieths, Pale Ale</v>
      </c>
      <c r="F778" s="13">
        <v>20</v>
      </c>
      <c r="G778" s="32">
        <v>0</v>
      </c>
      <c r="H778" s="30">
        <f>VLOOKUP(tVentas8[[#This Row],[ProductID]],tProductos[#All],5,FALSE)</f>
        <v>89.03</v>
      </c>
      <c r="I778" s="31">
        <f>(tVentas8[[#This Row],[PrecioUnitario]])*(tVentas8[[#This Row],[Quantity]])</f>
        <v>1780.6</v>
      </c>
      <c r="J778" s="31">
        <f>tVentas8[[#This Row],[ TotalPrice_SinDescuento]]*(1-tVentas8[[#This Row],[Discount]]/100)</f>
        <v>1780.6</v>
      </c>
      <c r="K778" s="17">
        <v>43154.909930555557</v>
      </c>
      <c r="L778" s="7" t="s">
        <v>4014</v>
      </c>
      <c r="M778" s="35">
        <f t="shared" si="25"/>
        <v>0</v>
      </c>
      <c r="N778" s="12" t="str">
        <f t="shared" si="24"/>
        <v/>
      </c>
    </row>
    <row r="779" spans="1:14" hidden="1">
      <c r="A779" s="13">
        <v>10777</v>
      </c>
      <c r="B779" s="13">
        <v>18</v>
      </c>
      <c r="C779" s="13">
        <v>43543</v>
      </c>
      <c r="D779" s="13">
        <v>446</v>
      </c>
      <c r="E779" s="12" t="str">
        <f>VLOOKUP(tVentas8[[#This Row],[ProductID]],tProductos[#All],3,FALSE)</f>
        <v>Sunflower Seed Raw</v>
      </c>
      <c r="F779" s="13">
        <v>12</v>
      </c>
      <c r="G779" s="32">
        <v>1</v>
      </c>
      <c r="H779" s="30">
        <f>VLOOKUP(tVentas8[[#This Row],[ProductID]],tProductos[#All],5,FALSE)</f>
        <v>490.45</v>
      </c>
      <c r="I779" s="31">
        <f>(tVentas8[[#This Row],[PrecioUnitario]])*(tVentas8[[#This Row],[Quantity]])</f>
        <v>5885.4</v>
      </c>
      <c r="J779" s="31">
        <f>tVentas8[[#This Row],[ TotalPrice_SinDescuento]]*(1-tVentas8[[#This Row],[Discount]]/100)</f>
        <v>5826.5459999999994</v>
      </c>
      <c r="K779" s="17">
        <v>43228.656319444446</v>
      </c>
      <c r="L779" s="7" t="s">
        <v>4015</v>
      </c>
      <c r="M779" s="35">
        <f t="shared" si="25"/>
        <v>0</v>
      </c>
      <c r="N779" s="12" t="str">
        <f t="shared" si="24"/>
        <v/>
      </c>
    </row>
    <row r="780" spans="1:14" hidden="1">
      <c r="A780" s="13">
        <v>10778</v>
      </c>
      <c r="B780" s="13">
        <v>13</v>
      </c>
      <c r="C780" s="13">
        <v>75256</v>
      </c>
      <c r="D780" s="13">
        <v>270</v>
      </c>
      <c r="E780" s="12" t="str">
        <f>VLOOKUP(tVentas8[[#This Row],[ProductID]],tProductos[#All],3,FALSE)</f>
        <v>Cheese Cloth No 100</v>
      </c>
      <c r="F780" s="13">
        <v>20</v>
      </c>
      <c r="G780" s="32">
        <v>0</v>
      </c>
      <c r="H780" s="30">
        <f>VLOOKUP(tVentas8[[#This Row],[ProductID]],tProductos[#All],5,FALSE)</f>
        <v>44.21</v>
      </c>
      <c r="I780" s="31">
        <f>(tVentas8[[#This Row],[PrecioUnitario]])*(tVentas8[[#This Row],[Quantity]])</f>
        <v>884.2</v>
      </c>
      <c r="J780" s="31">
        <f>tVentas8[[#This Row],[ TotalPrice_SinDescuento]]*(1-tVentas8[[#This Row],[Discount]]/100)</f>
        <v>884.2</v>
      </c>
      <c r="K780" s="17">
        <v>43173.873171296298</v>
      </c>
      <c r="L780" s="7" t="s">
        <v>4016</v>
      </c>
      <c r="M780" s="35">
        <f t="shared" si="25"/>
        <v>0</v>
      </c>
      <c r="N780" s="12" t="str">
        <f t="shared" si="24"/>
        <v/>
      </c>
    </row>
    <row r="781" spans="1:14" hidden="1">
      <c r="A781" s="13">
        <v>10779</v>
      </c>
      <c r="B781" s="13">
        <v>6</v>
      </c>
      <c r="C781" s="13">
        <v>44885</v>
      </c>
      <c r="D781" s="13">
        <v>117</v>
      </c>
      <c r="E781" s="12" t="str">
        <f>VLOOKUP(tVentas8[[#This Row],[ProductID]],tProductos[#All],3,FALSE)</f>
        <v>Ketchup - Tomato</v>
      </c>
      <c r="F781" s="13">
        <v>12</v>
      </c>
      <c r="G781" s="32">
        <v>0</v>
      </c>
      <c r="H781" s="30">
        <f>VLOOKUP(tVentas8[[#This Row],[ProductID]],tProductos[#All],5,FALSE)</f>
        <v>68.63</v>
      </c>
      <c r="I781" s="31">
        <f>(tVentas8[[#This Row],[PrecioUnitario]])*(tVentas8[[#This Row],[Quantity]])</f>
        <v>823.56</v>
      </c>
      <c r="J781" s="31">
        <f>tVentas8[[#This Row],[ TotalPrice_SinDescuento]]*(1-tVentas8[[#This Row],[Discount]]/100)</f>
        <v>823.56</v>
      </c>
      <c r="K781" s="17">
        <v>43144.741481481484</v>
      </c>
      <c r="L781" s="7" t="s">
        <v>4017</v>
      </c>
      <c r="M781" s="35">
        <f t="shared" si="25"/>
        <v>0</v>
      </c>
      <c r="N781" s="12" t="str">
        <f t="shared" si="24"/>
        <v/>
      </c>
    </row>
    <row r="782" spans="1:14" hidden="1">
      <c r="A782" s="13">
        <v>10780</v>
      </c>
      <c r="B782" s="13">
        <v>22</v>
      </c>
      <c r="C782" s="13">
        <v>43689</v>
      </c>
      <c r="D782" s="13">
        <v>327</v>
      </c>
      <c r="E782" s="12" t="str">
        <f>VLOOKUP(tVentas8[[#This Row],[ProductID]],tProductos[#All],3,FALSE)</f>
        <v>Appetizer - Mini Egg Roll, Shrimp</v>
      </c>
      <c r="F782" s="13">
        <v>12</v>
      </c>
      <c r="G782" s="32">
        <v>0</v>
      </c>
      <c r="H782" s="30">
        <f>VLOOKUP(tVentas8[[#This Row],[ProductID]],tProductos[#All],5,FALSE)</f>
        <v>71.430000000000007</v>
      </c>
      <c r="I782" s="31">
        <f>(tVentas8[[#This Row],[PrecioUnitario]])*(tVentas8[[#This Row],[Quantity]])</f>
        <v>857.16000000000008</v>
      </c>
      <c r="J782" s="31">
        <f>tVentas8[[#This Row],[ TotalPrice_SinDescuento]]*(1-tVentas8[[#This Row],[Discount]]/100)</f>
        <v>857.16000000000008</v>
      </c>
      <c r="K782" s="17">
        <v>43224.942650462966</v>
      </c>
      <c r="L782" s="7" t="s">
        <v>4018</v>
      </c>
      <c r="M782" s="35">
        <f t="shared" si="25"/>
        <v>0</v>
      </c>
      <c r="N782" s="12" t="str">
        <f t="shared" si="24"/>
        <v/>
      </c>
    </row>
    <row r="783" spans="1:14" hidden="1">
      <c r="A783" s="13">
        <v>10781</v>
      </c>
      <c r="B783" s="13">
        <v>22</v>
      </c>
      <c r="C783" s="13">
        <v>80256</v>
      </c>
      <c r="D783" s="13">
        <v>282</v>
      </c>
      <c r="E783" s="12" t="str">
        <f>VLOOKUP(tVentas8[[#This Row],[ProductID]],tProductos[#All],3,FALSE)</f>
        <v>Lemonade - Natural, 591 Ml</v>
      </c>
      <c r="F783" s="13">
        <v>21</v>
      </c>
      <c r="G783" s="32">
        <v>0</v>
      </c>
      <c r="H783" s="30">
        <f>VLOOKUP(tVentas8[[#This Row],[ProductID]],tProductos[#All],5,FALSE)</f>
        <v>561.5</v>
      </c>
      <c r="I783" s="31">
        <f>(tVentas8[[#This Row],[PrecioUnitario]])*(tVentas8[[#This Row],[Quantity]])</f>
        <v>11791.5</v>
      </c>
      <c r="J783" s="31">
        <f>tVentas8[[#This Row],[ TotalPrice_SinDescuento]]*(1-tVentas8[[#This Row],[Discount]]/100)</f>
        <v>11791.5</v>
      </c>
      <c r="K783" s="17">
        <v>43161.530972222223</v>
      </c>
      <c r="L783" s="7" t="s">
        <v>4019</v>
      </c>
      <c r="M783" s="35">
        <f t="shared" si="25"/>
        <v>0</v>
      </c>
      <c r="N783" s="12" t="str">
        <f t="shared" si="24"/>
        <v/>
      </c>
    </row>
    <row r="784" spans="1:14" hidden="1">
      <c r="A784" s="13">
        <v>10782</v>
      </c>
      <c r="B784" s="13">
        <v>23</v>
      </c>
      <c r="C784" s="13">
        <v>98101</v>
      </c>
      <c r="D784" s="13">
        <v>16</v>
      </c>
      <c r="E784" s="12" t="str">
        <f>VLOOKUP(tVentas8[[#This Row],[ProductID]],tProductos[#All],3,FALSE)</f>
        <v>Kellogs Special K Cereal</v>
      </c>
      <c r="F784" s="13">
        <v>25</v>
      </c>
      <c r="G784" s="32">
        <v>0</v>
      </c>
      <c r="H784" s="30">
        <f>VLOOKUP(tVentas8[[#This Row],[ProductID]],tProductos[#All],5,FALSE)</f>
        <v>547.24</v>
      </c>
      <c r="I784" s="31">
        <f>(tVentas8[[#This Row],[PrecioUnitario]])*(tVentas8[[#This Row],[Quantity]])</f>
        <v>13681</v>
      </c>
      <c r="J784" s="31">
        <f>tVentas8[[#This Row],[ TotalPrice_SinDescuento]]*(1-tVentas8[[#This Row],[Discount]]/100)</f>
        <v>13681</v>
      </c>
      <c r="K784" s="17">
        <v>43228.286689814813</v>
      </c>
      <c r="L784" s="7" t="s">
        <v>4020</v>
      </c>
      <c r="M784" s="35">
        <f t="shared" si="25"/>
        <v>0</v>
      </c>
      <c r="N784" s="12" t="str">
        <f t="shared" si="24"/>
        <v/>
      </c>
    </row>
    <row r="785" spans="1:14" hidden="1">
      <c r="A785" s="13">
        <v>10783</v>
      </c>
      <c r="B785" s="13">
        <v>7</v>
      </c>
      <c r="C785" s="13">
        <v>96133</v>
      </c>
      <c r="D785" s="13">
        <v>11</v>
      </c>
      <c r="E785" s="12" t="str">
        <f>VLOOKUP(tVentas8[[#This Row],[ProductID]],tProductos[#All],3,FALSE)</f>
        <v>Garbage Bags - Clear</v>
      </c>
      <c r="F785" s="13">
        <v>25</v>
      </c>
      <c r="G785" s="32">
        <v>0</v>
      </c>
      <c r="H785" s="30">
        <f>VLOOKUP(tVentas8[[#This Row],[ProductID]],tProductos[#All],5,FALSE)</f>
        <v>62.94</v>
      </c>
      <c r="I785" s="31">
        <f>(tVentas8[[#This Row],[PrecioUnitario]])*(tVentas8[[#This Row],[Quantity]])</f>
        <v>1573.5</v>
      </c>
      <c r="J785" s="31">
        <f>tVentas8[[#This Row],[ TotalPrice_SinDescuento]]*(1-tVentas8[[#This Row],[Discount]]/100)</f>
        <v>1573.5</v>
      </c>
      <c r="K785" s="17">
        <v>43185.149305555555</v>
      </c>
      <c r="L785" s="7" t="s">
        <v>4021</v>
      </c>
      <c r="M785" s="35">
        <f t="shared" si="25"/>
        <v>0</v>
      </c>
      <c r="N785" s="12" t="str">
        <f t="shared" si="24"/>
        <v/>
      </c>
    </row>
    <row r="786" spans="1:14" hidden="1">
      <c r="A786" s="13">
        <v>10784</v>
      </c>
      <c r="B786" s="13">
        <v>3</v>
      </c>
      <c r="C786" s="13">
        <v>50223</v>
      </c>
      <c r="D786" s="13">
        <v>280</v>
      </c>
      <c r="E786" s="12" t="str">
        <f>VLOOKUP(tVentas8[[#This Row],[ProductID]],tProductos[#All],3,FALSE)</f>
        <v>Onion Powder</v>
      </c>
      <c r="F786" s="13">
        <v>13</v>
      </c>
      <c r="G786" s="32">
        <v>0</v>
      </c>
      <c r="H786" s="30">
        <f>VLOOKUP(tVentas8[[#This Row],[ProductID]],tProductos[#All],5,FALSE)</f>
        <v>618.35</v>
      </c>
      <c r="I786" s="31">
        <f>(tVentas8[[#This Row],[PrecioUnitario]])*(tVentas8[[#This Row],[Quantity]])</f>
        <v>8038.55</v>
      </c>
      <c r="J786" s="31">
        <f>tVentas8[[#This Row],[ TotalPrice_SinDescuento]]*(1-tVentas8[[#This Row],[Discount]]/100)</f>
        <v>8038.55</v>
      </c>
      <c r="K786" s="17">
        <v>43147.765081018515</v>
      </c>
      <c r="L786" s="7" t="s">
        <v>4022</v>
      </c>
      <c r="M786" s="35">
        <f t="shared" si="25"/>
        <v>0</v>
      </c>
      <c r="N786" s="12" t="str">
        <f t="shared" si="24"/>
        <v/>
      </c>
    </row>
    <row r="787" spans="1:14">
      <c r="A787" s="13">
        <v>10785</v>
      </c>
      <c r="B787" s="13">
        <v>8</v>
      </c>
      <c r="C787" s="13">
        <v>6935</v>
      </c>
      <c r="D787" s="13">
        <v>308</v>
      </c>
      <c r="E787" s="12" t="str">
        <f>VLOOKUP(tVentas8[[#This Row],[ProductID]],tProductos[#All],3,FALSE)</f>
        <v>Tea - Decaf Lipton</v>
      </c>
      <c r="F787" s="13">
        <v>2</v>
      </c>
      <c r="G787" s="32">
        <v>2</v>
      </c>
      <c r="H787" s="30">
        <f>VLOOKUP(tVentas8[[#This Row],[ProductID]],tProductos[#All],5,FALSE)</f>
        <v>881.2</v>
      </c>
      <c r="I787" s="31">
        <f>(tVentas8[[#This Row],[PrecioUnitario]])*(tVentas8[[#This Row],[Quantity]])</f>
        <v>1762.4</v>
      </c>
      <c r="J787" s="31">
        <f>tVentas8[[#This Row],[ TotalPrice_SinDescuento]]*(1-tVentas8[[#This Row],[Discount]]/100)</f>
        <v>1727.152</v>
      </c>
      <c r="K787" s="17">
        <v>43106.22074074074</v>
      </c>
      <c r="L787" s="7" t="s">
        <v>4023</v>
      </c>
      <c r="M787" s="35">
        <f t="shared" si="25"/>
        <v>0</v>
      </c>
      <c r="N787" s="12" t="str">
        <f t="shared" si="24"/>
        <v/>
      </c>
    </row>
    <row r="788" spans="1:14" hidden="1">
      <c r="A788" s="13">
        <v>10786</v>
      </c>
      <c r="B788" s="13">
        <v>9</v>
      </c>
      <c r="C788" s="13">
        <v>92304</v>
      </c>
      <c r="D788" s="13">
        <v>357</v>
      </c>
      <c r="E788" s="12" t="str">
        <f>VLOOKUP(tVentas8[[#This Row],[ProductID]],tProductos[#All],3,FALSE)</f>
        <v>Tilapia - Fillets</v>
      </c>
      <c r="F788" s="13">
        <v>24</v>
      </c>
      <c r="G788" s="32">
        <v>0</v>
      </c>
      <c r="H788" s="30">
        <f>VLOOKUP(tVentas8[[#This Row],[ProductID]],tProductos[#All],5,FALSE)</f>
        <v>68.33</v>
      </c>
      <c r="I788" s="31">
        <f>(tVentas8[[#This Row],[PrecioUnitario]])*(tVentas8[[#This Row],[Quantity]])</f>
        <v>1639.92</v>
      </c>
      <c r="J788" s="31">
        <f>tVentas8[[#This Row],[ TotalPrice_SinDescuento]]*(1-tVentas8[[#This Row],[Discount]]/100)</f>
        <v>1639.92</v>
      </c>
      <c r="K788" s="17">
        <v>43190.8747337963</v>
      </c>
      <c r="L788" s="7" t="s">
        <v>4024</v>
      </c>
      <c r="M788" s="35">
        <f t="shared" si="25"/>
        <v>0</v>
      </c>
      <c r="N788" s="12" t="str">
        <f t="shared" si="24"/>
        <v/>
      </c>
    </row>
    <row r="789" spans="1:14" hidden="1">
      <c r="A789" s="13">
        <v>10787</v>
      </c>
      <c r="B789" s="13">
        <v>4</v>
      </c>
      <c r="C789" s="13">
        <v>427</v>
      </c>
      <c r="D789" s="13">
        <v>118</v>
      </c>
      <c r="E789" s="12" t="str">
        <f>VLOOKUP(tVentas8[[#This Row],[ProductID]],tProductos[#All],3,FALSE)</f>
        <v>Garbag Bags - Black</v>
      </c>
      <c r="F789" s="13">
        <v>1</v>
      </c>
      <c r="G789" s="32">
        <v>1</v>
      </c>
      <c r="H789" s="30">
        <f>VLOOKUP(tVentas8[[#This Row],[ProductID]],tProductos[#All],5,FALSE)</f>
        <v>65.959999999999994</v>
      </c>
      <c r="I789" s="31">
        <f>(tVentas8[[#This Row],[PrecioUnitario]])*(tVentas8[[#This Row],[Quantity]])</f>
        <v>65.959999999999994</v>
      </c>
      <c r="J789" s="31">
        <f>tVentas8[[#This Row],[ TotalPrice_SinDescuento]]*(1-tVentas8[[#This Row],[Discount]]/100)</f>
        <v>65.300399999999996</v>
      </c>
      <c r="K789" s="13">
        <v>0</v>
      </c>
      <c r="L789" s="7" t="s">
        <v>4025</v>
      </c>
      <c r="M789" s="35">
        <f t="shared" si="25"/>
        <v>0</v>
      </c>
      <c r="N789" s="12" t="str">
        <f t="shared" si="24"/>
        <v/>
      </c>
    </row>
    <row r="790" spans="1:14" hidden="1">
      <c r="A790" s="13">
        <v>10788</v>
      </c>
      <c r="B790" s="13">
        <v>11</v>
      </c>
      <c r="C790" s="13">
        <v>37055</v>
      </c>
      <c r="D790" s="13">
        <v>346</v>
      </c>
      <c r="E790" s="12" t="str">
        <f>VLOOKUP(tVentas8[[#This Row],[ProductID]],tProductos[#All],3,FALSE)</f>
        <v>Cheese - Parmesan Grated</v>
      </c>
      <c r="F790" s="13">
        <v>10</v>
      </c>
      <c r="G790" s="32">
        <v>0</v>
      </c>
      <c r="H790" s="30">
        <f>VLOOKUP(tVentas8[[#This Row],[ProductID]],tProductos[#All],5,FALSE)</f>
        <v>171.91</v>
      </c>
      <c r="I790" s="31">
        <f>(tVentas8[[#This Row],[PrecioUnitario]])*(tVentas8[[#This Row],[Quantity]])</f>
        <v>1719.1</v>
      </c>
      <c r="J790" s="31">
        <f>tVentas8[[#This Row],[ TotalPrice_SinDescuento]]*(1-tVentas8[[#This Row],[Discount]]/100)</f>
        <v>1719.1</v>
      </c>
      <c r="K790" s="17">
        <v>43137.974490740744</v>
      </c>
      <c r="L790" s="7" t="s">
        <v>4026</v>
      </c>
      <c r="M790" s="35">
        <f t="shared" si="25"/>
        <v>0</v>
      </c>
      <c r="N790" s="12" t="str">
        <f t="shared" si="24"/>
        <v/>
      </c>
    </row>
    <row r="791" spans="1:14" hidden="1">
      <c r="A791" s="13">
        <v>10789</v>
      </c>
      <c r="B791" s="13">
        <v>11</v>
      </c>
      <c r="C791" s="13">
        <v>71025</v>
      </c>
      <c r="D791" s="13">
        <v>53</v>
      </c>
      <c r="E791" s="12" t="str">
        <f>VLOOKUP(tVentas8[[#This Row],[ProductID]],tProductos[#All],3,FALSE)</f>
        <v>Cassis</v>
      </c>
      <c r="F791" s="13">
        <v>18</v>
      </c>
      <c r="G791" s="32">
        <v>0</v>
      </c>
      <c r="H791" s="30">
        <f>VLOOKUP(tVentas8[[#This Row],[ProductID]],tProductos[#All],5,FALSE)</f>
        <v>926.27</v>
      </c>
      <c r="I791" s="31">
        <f>(tVentas8[[#This Row],[PrecioUnitario]])*(tVentas8[[#This Row],[Quantity]])</f>
        <v>16672.86</v>
      </c>
      <c r="J791" s="31">
        <f>tVentas8[[#This Row],[ TotalPrice_SinDescuento]]*(1-tVentas8[[#This Row],[Discount]]/100)</f>
        <v>16672.86</v>
      </c>
      <c r="K791" s="17">
        <v>43162.86818287037</v>
      </c>
      <c r="L791" s="7" t="s">
        <v>4027</v>
      </c>
      <c r="M791" s="35">
        <f t="shared" si="25"/>
        <v>0</v>
      </c>
      <c r="N791" s="12" t="str">
        <f t="shared" si="24"/>
        <v/>
      </c>
    </row>
    <row r="792" spans="1:14" hidden="1">
      <c r="A792" s="13">
        <v>10790</v>
      </c>
      <c r="B792" s="13">
        <v>17</v>
      </c>
      <c r="C792" s="13">
        <v>7215</v>
      </c>
      <c r="D792" s="13">
        <v>41</v>
      </c>
      <c r="E792" s="12" t="str">
        <f>VLOOKUP(tVentas8[[#This Row],[ProductID]],tProductos[#All],3,FALSE)</f>
        <v>Cup - 6oz, Foam</v>
      </c>
      <c r="F792" s="13">
        <v>2</v>
      </c>
      <c r="G792" s="32">
        <v>0</v>
      </c>
      <c r="H792" s="30">
        <f>VLOOKUP(tVentas8[[#This Row],[ProductID]],tProductos[#All],5,FALSE)</f>
        <v>81.72</v>
      </c>
      <c r="I792" s="31">
        <f>(tVentas8[[#This Row],[PrecioUnitario]])*(tVentas8[[#This Row],[Quantity]])</f>
        <v>163.44</v>
      </c>
      <c r="J792" s="31">
        <f>tVentas8[[#This Row],[ TotalPrice_SinDescuento]]*(1-tVentas8[[#This Row],[Discount]]/100)</f>
        <v>163.44</v>
      </c>
      <c r="K792" s="17">
        <v>43115.50508101852</v>
      </c>
      <c r="L792" s="7" t="s">
        <v>4028</v>
      </c>
      <c r="M792" s="35">
        <f t="shared" si="25"/>
        <v>0</v>
      </c>
      <c r="N792" s="12" t="str">
        <f t="shared" si="24"/>
        <v/>
      </c>
    </row>
    <row r="793" spans="1:14" hidden="1">
      <c r="A793" s="13">
        <v>10791</v>
      </c>
      <c r="B793" s="13">
        <v>14</v>
      </c>
      <c r="C793" s="13">
        <v>91132</v>
      </c>
      <c r="D793" s="13">
        <v>189</v>
      </c>
      <c r="E793" s="12" t="str">
        <f>VLOOKUP(tVentas8[[#This Row],[ProductID]],tProductos[#All],3,FALSE)</f>
        <v>Bread - Roll, Soft White Round</v>
      </c>
      <c r="F793" s="13">
        <v>24</v>
      </c>
      <c r="G793" s="32">
        <v>0</v>
      </c>
      <c r="H793" s="30">
        <f>VLOOKUP(tVentas8[[#This Row],[ProductID]],tProductos[#All],5,FALSE)</f>
        <v>763.02</v>
      </c>
      <c r="I793" s="31">
        <f>(tVentas8[[#This Row],[PrecioUnitario]])*(tVentas8[[#This Row],[Quantity]])</f>
        <v>18312.48</v>
      </c>
      <c r="J793" s="31">
        <f>tVentas8[[#This Row],[ TotalPrice_SinDescuento]]*(1-tVentas8[[#This Row],[Discount]]/100)</f>
        <v>18312.48</v>
      </c>
      <c r="K793" s="17">
        <v>43159.559571759259</v>
      </c>
      <c r="L793" s="7" t="s">
        <v>4029</v>
      </c>
      <c r="M793" s="35">
        <f t="shared" si="25"/>
        <v>0</v>
      </c>
      <c r="N793" s="12" t="str">
        <f t="shared" si="24"/>
        <v/>
      </c>
    </row>
    <row r="794" spans="1:14" hidden="1">
      <c r="A794" s="13">
        <v>10792</v>
      </c>
      <c r="B794" s="13">
        <v>8</v>
      </c>
      <c r="C794" s="13">
        <v>14645</v>
      </c>
      <c r="D794" s="13">
        <v>161</v>
      </c>
      <c r="E794" s="12" t="str">
        <f>VLOOKUP(tVentas8[[#This Row],[ProductID]],tProductos[#All],3,FALSE)</f>
        <v>Longos - Chicken Wings</v>
      </c>
      <c r="F794" s="13">
        <v>4</v>
      </c>
      <c r="G794" s="32">
        <v>0</v>
      </c>
      <c r="H794" s="30">
        <f>VLOOKUP(tVentas8[[#This Row],[ProductID]],tProductos[#All],5,FALSE)</f>
        <v>646.11</v>
      </c>
      <c r="I794" s="31">
        <f>(tVentas8[[#This Row],[PrecioUnitario]])*(tVentas8[[#This Row],[Quantity]])</f>
        <v>2584.44</v>
      </c>
      <c r="J794" s="31">
        <f>tVentas8[[#This Row],[ TotalPrice_SinDescuento]]*(1-tVentas8[[#This Row],[Discount]]/100)</f>
        <v>2584.44</v>
      </c>
      <c r="K794" s="17">
        <v>43160.139525462961</v>
      </c>
      <c r="L794" s="7" t="s">
        <v>4030</v>
      </c>
      <c r="M794" s="35">
        <f t="shared" si="25"/>
        <v>0</v>
      </c>
      <c r="N794" s="12" t="str">
        <f t="shared" si="24"/>
        <v/>
      </c>
    </row>
    <row r="795" spans="1:14" hidden="1">
      <c r="A795" s="13">
        <v>10793</v>
      </c>
      <c r="B795" s="13">
        <v>7</v>
      </c>
      <c r="C795" s="13">
        <v>60142</v>
      </c>
      <c r="D795" s="13">
        <v>259</v>
      </c>
      <c r="E795" s="12" t="str">
        <f>VLOOKUP(tVentas8[[#This Row],[ProductID]],tProductos[#All],3,FALSE)</f>
        <v>Veal - Eye Of Round</v>
      </c>
      <c r="F795" s="13">
        <v>16</v>
      </c>
      <c r="G795" s="32">
        <v>0</v>
      </c>
      <c r="H795" s="30">
        <f>VLOOKUP(tVentas8[[#This Row],[ProductID]],tProductos[#All],5,FALSE)</f>
        <v>674.36</v>
      </c>
      <c r="I795" s="31">
        <f>(tVentas8[[#This Row],[PrecioUnitario]])*(tVentas8[[#This Row],[Quantity]])</f>
        <v>10789.76</v>
      </c>
      <c r="J795" s="31">
        <f>tVentas8[[#This Row],[ TotalPrice_SinDescuento]]*(1-tVentas8[[#This Row],[Discount]]/100)</f>
        <v>10789.76</v>
      </c>
      <c r="K795" s="17">
        <v>43138.506608796299</v>
      </c>
      <c r="L795" s="7" t="s">
        <v>4031</v>
      </c>
      <c r="M795" s="35">
        <f t="shared" si="25"/>
        <v>0</v>
      </c>
      <c r="N795" s="12" t="str">
        <f t="shared" si="24"/>
        <v/>
      </c>
    </row>
    <row r="796" spans="1:14" hidden="1">
      <c r="A796" s="13">
        <v>10794</v>
      </c>
      <c r="B796" s="13">
        <v>2</v>
      </c>
      <c r="C796" s="13">
        <v>97244</v>
      </c>
      <c r="D796" s="13">
        <v>163</v>
      </c>
      <c r="E796" s="12" t="str">
        <f>VLOOKUP(tVentas8[[#This Row],[ProductID]],tProductos[#All],3,FALSE)</f>
        <v>Tomatoes Tear Drop</v>
      </c>
      <c r="F796" s="13">
        <v>25</v>
      </c>
      <c r="G796" s="32">
        <v>0</v>
      </c>
      <c r="H796" s="30">
        <f>VLOOKUP(tVentas8[[#This Row],[ProductID]],tProductos[#All],5,FALSE)</f>
        <v>117.7</v>
      </c>
      <c r="I796" s="31">
        <f>(tVentas8[[#This Row],[PrecioUnitario]])*(tVentas8[[#This Row],[Quantity]])</f>
        <v>2942.5</v>
      </c>
      <c r="J796" s="31">
        <f>tVentas8[[#This Row],[ TotalPrice_SinDescuento]]*(1-tVentas8[[#This Row],[Discount]]/100)</f>
        <v>2942.5</v>
      </c>
      <c r="K796" s="17">
        <v>43216.885451388887</v>
      </c>
      <c r="L796" s="7" t="s">
        <v>4032</v>
      </c>
      <c r="M796" s="35">
        <f t="shared" si="25"/>
        <v>0</v>
      </c>
      <c r="N796" s="12" t="str">
        <f t="shared" si="24"/>
        <v/>
      </c>
    </row>
    <row r="797" spans="1:14" hidden="1">
      <c r="A797" s="13">
        <v>10795</v>
      </c>
      <c r="B797" s="13">
        <v>15</v>
      </c>
      <c r="C797" s="13">
        <v>24934</v>
      </c>
      <c r="D797" s="13">
        <v>70</v>
      </c>
      <c r="E797" s="12" t="str">
        <f>VLOOKUP(tVentas8[[#This Row],[ProductID]],tProductos[#All],3,FALSE)</f>
        <v>Squid - Tubes / Tenticles 10/20</v>
      </c>
      <c r="F797" s="13">
        <v>7</v>
      </c>
      <c r="G797" s="32">
        <v>0</v>
      </c>
      <c r="H797" s="30">
        <f>VLOOKUP(tVentas8[[#This Row],[ProductID]],tProductos[#All],5,FALSE)</f>
        <v>631.84</v>
      </c>
      <c r="I797" s="31">
        <f>(tVentas8[[#This Row],[PrecioUnitario]])*(tVentas8[[#This Row],[Quantity]])</f>
        <v>4422.88</v>
      </c>
      <c r="J797" s="31">
        <f>tVentas8[[#This Row],[ TotalPrice_SinDescuento]]*(1-tVentas8[[#This Row],[Discount]]/100)</f>
        <v>4422.88</v>
      </c>
      <c r="K797" s="17">
        <v>43156.58452546296</v>
      </c>
      <c r="L797" s="7" t="s">
        <v>4033</v>
      </c>
      <c r="M797" s="35">
        <f t="shared" si="25"/>
        <v>0</v>
      </c>
      <c r="N797" s="12" t="str">
        <f t="shared" si="24"/>
        <v/>
      </c>
    </row>
    <row r="798" spans="1:14" hidden="1">
      <c r="A798" s="13">
        <v>10796</v>
      </c>
      <c r="B798" s="13">
        <v>19</v>
      </c>
      <c r="C798" s="13">
        <v>8812</v>
      </c>
      <c r="D798" s="13">
        <v>227</v>
      </c>
      <c r="E798" s="12" t="str">
        <f>VLOOKUP(tVentas8[[#This Row],[ProductID]],tProductos[#All],3,FALSE)</f>
        <v>Cheese - Taleggio D.o.p.</v>
      </c>
      <c r="F798" s="13">
        <v>3</v>
      </c>
      <c r="G798" s="32">
        <v>0</v>
      </c>
      <c r="H798" s="30">
        <f>VLOOKUP(tVentas8[[#This Row],[ProductID]],tProductos[#All],5,FALSE)</f>
        <v>554.69000000000005</v>
      </c>
      <c r="I798" s="31">
        <f>(tVentas8[[#This Row],[PrecioUnitario]])*(tVentas8[[#This Row],[Quantity]])</f>
        <v>1664.0700000000002</v>
      </c>
      <c r="J798" s="31">
        <f>tVentas8[[#This Row],[ TotalPrice_SinDescuento]]*(1-tVentas8[[#This Row],[Discount]]/100)</f>
        <v>1664.0700000000002</v>
      </c>
      <c r="K798" s="17">
        <v>43158.955034722225</v>
      </c>
      <c r="L798" s="7" t="s">
        <v>4034</v>
      </c>
      <c r="M798" s="35">
        <f t="shared" si="25"/>
        <v>0</v>
      </c>
      <c r="N798" s="12" t="str">
        <f t="shared" si="24"/>
        <v/>
      </c>
    </row>
    <row r="799" spans="1:14" hidden="1">
      <c r="A799" s="13">
        <v>10797</v>
      </c>
      <c r="B799" s="13">
        <v>22</v>
      </c>
      <c r="C799" s="13">
        <v>19282</v>
      </c>
      <c r="D799" s="13">
        <v>270</v>
      </c>
      <c r="E799" s="12" t="str">
        <f>VLOOKUP(tVentas8[[#This Row],[ProductID]],tProductos[#All],3,FALSE)</f>
        <v>Cheese Cloth No 100</v>
      </c>
      <c r="F799" s="13">
        <v>5</v>
      </c>
      <c r="G799" s="32">
        <v>0</v>
      </c>
      <c r="H799" s="30">
        <f>VLOOKUP(tVentas8[[#This Row],[ProductID]],tProductos[#All],5,FALSE)</f>
        <v>44.21</v>
      </c>
      <c r="I799" s="31">
        <f>(tVentas8[[#This Row],[PrecioUnitario]])*(tVentas8[[#This Row],[Quantity]])</f>
        <v>221.05</v>
      </c>
      <c r="J799" s="31">
        <f>tVentas8[[#This Row],[ TotalPrice_SinDescuento]]*(1-tVentas8[[#This Row],[Discount]]/100)</f>
        <v>221.05</v>
      </c>
      <c r="K799" s="17">
        <v>43179.4531712963</v>
      </c>
      <c r="L799" s="7" t="s">
        <v>4035</v>
      </c>
      <c r="M799" s="35">
        <f t="shared" si="25"/>
        <v>0</v>
      </c>
      <c r="N799" s="12" t="str">
        <f t="shared" si="24"/>
        <v/>
      </c>
    </row>
    <row r="800" spans="1:14" hidden="1">
      <c r="A800" s="13">
        <v>10798</v>
      </c>
      <c r="B800" s="13">
        <v>15</v>
      </c>
      <c r="C800" s="13">
        <v>51151</v>
      </c>
      <c r="D800" s="13">
        <v>371</v>
      </c>
      <c r="E800" s="12" t="str">
        <f>VLOOKUP(tVentas8[[#This Row],[ProductID]],tProductos[#All],3,FALSE)</f>
        <v>Creme De Banane - Marie</v>
      </c>
      <c r="F800" s="13">
        <v>13</v>
      </c>
      <c r="G800" s="32">
        <v>1</v>
      </c>
      <c r="H800" s="30">
        <f>VLOOKUP(tVentas8[[#This Row],[ProductID]],tProductos[#All],5,FALSE)</f>
        <v>824.02</v>
      </c>
      <c r="I800" s="31">
        <f>(tVentas8[[#This Row],[PrecioUnitario]])*(tVentas8[[#This Row],[Quantity]])</f>
        <v>10712.26</v>
      </c>
      <c r="J800" s="31">
        <f>tVentas8[[#This Row],[ TotalPrice_SinDescuento]]*(1-tVentas8[[#This Row],[Discount]]/100)</f>
        <v>10605.1374</v>
      </c>
      <c r="K800" s="17">
        <v>43197.103252314817</v>
      </c>
      <c r="L800" s="7" t="s">
        <v>4036</v>
      </c>
      <c r="M800" s="35">
        <f t="shared" si="25"/>
        <v>0</v>
      </c>
      <c r="N800" s="12" t="str">
        <f t="shared" si="24"/>
        <v/>
      </c>
    </row>
    <row r="801" spans="1:14" hidden="1">
      <c r="A801" s="13">
        <v>10799</v>
      </c>
      <c r="B801" s="13">
        <v>14</v>
      </c>
      <c r="C801" s="13">
        <v>40716</v>
      </c>
      <c r="D801" s="13">
        <v>298</v>
      </c>
      <c r="E801" s="12" t="str">
        <f>VLOOKUP(tVentas8[[#This Row],[ProductID]],tProductos[#All],3,FALSE)</f>
        <v>Pop Shoppe Cream Soda</v>
      </c>
      <c r="F801" s="13">
        <v>11</v>
      </c>
      <c r="G801" s="32">
        <v>0</v>
      </c>
      <c r="H801" s="30">
        <f>VLOOKUP(tVentas8[[#This Row],[ProductID]],tProductos[#All],5,FALSE)</f>
        <v>957.38</v>
      </c>
      <c r="I801" s="31">
        <f>(tVentas8[[#This Row],[PrecioUnitario]])*(tVentas8[[#This Row],[Quantity]])</f>
        <v>10531.18</v>
      </c>
      <c r="J801" s="31">
        <f>tVentas8[[#This Row],[ TotalPrice_SinDescuento]]*(1-tVentas8[[#This Row],[Discount]]/100)</f>
        <v>10531.18</v>
      </c>
      <c r="K801" s="17">
        <v>43205.700671296298</v>
      </c>
      <c r="L801" s="7" t="s">
        <v>4037</v>
      </c>
      <c r="M801" s="35">
        <f t="shared" si="25"/>
        <v>0</v>
      </c>
      <c r="N801" s="12" t="str">
        <f t="shared" si="24"/>
        <v/>
      </c>
    </row>
    <row r="802" spans="1:14" hidden="1">
      <c r="A802" s="13">
        <v>10800</v>
      </c>
      <c r="B802" s="13">
        <v>2</v>
      </c>
      <c r="C802" s="13">
        <v>94489</v>
      </c>
      <c r="D802" s="13">
        <v>139</v>
      </c>
      <c r="E802" s="12" t="str">
        <f>VLOOKUP(tVentas8[[#This Row],[ProductID]],tProductos[#All],3,FALSE)</f>
        <v>Chicken - Wieners</v>
      </c>
      <c r="F802" s="13">
        <v>24</v>
      </c>
      <c r="G802" s="32">
        <v>0</v>
      </c>
      <c r="H802" s="30">
        <f>VLOOKUP(tVentas8[[#This Row],[ProductID]],tProductos[#All],5,FALSE)</f>
        <v>21.42</v>
      </c>
      <c r="I802" s="31">
        <f>(tVentas8[[#This Row],[PrecioUnitario]])*(tVentas8[[#This Row],[Quantity]])</f>
        <v>514.08000000000004</v>
      </c>
      <c r="J802" s="31">
        <f>tVentas8[[#This Row],[ TotalPrice_SinDescuento]]*(1-tVentas8[[#This Row],[Discount]]/100)</f>
        <v>514.08000000000004</v>
      </c>
      <c r="K802" s="17">
        <v>43176.892233796294</v>
      </c>
      <c r="L802" s="7" t="s">
        <v>4038</v>
      </c>
      <c r="M802" s="35">
        <f t="shared" si="25"/>
        <v>0</v>
      </c>
      <c r="N802" s="12" t="str">
        <f t="shared" si="24"/>
        <v/>
      </c>
    </row>
    <row r="803" spans="1:14" hidden="1">
      <c r="A803" s="13">
        <v>10801</v>
      </c>
      <c r="B803" s="13">
        <v>3</v>
      </c>
      <c r="C803" s="13">
        <v>80671</v>
      </c>
      <c r="D803" s="13">
        <v>384</v>
      </c>
      <c r="E803" s="12" t="str">
        <f>VLOOKUP(tVentas8[[#This Row],[ProductID]],tProductos[#All],3,FALSE)</f>
        <v>Fond - Neutral</v>
      </c>
      <c r="F803" s="13">
        <v>21</v>
      </c>
      <c r="G803" s="32">
        <v>0</v>
      </c>
      <c r="H803" s="30">
        <f>VLOOKUP(tVentas8[[#This Row],[ProductID]],tProductos[#All],5,FALSE)</f>
        <v>565.19000000000005</v>
      </c>
      <c r="I803" s="31">
        <f>(tVentas8[[#This Row],[PrecioUnitario]])*(tVentas8[[#This Row],[Quantity]])</f>
        <v>11868.990000000002</v>
      </c>
      <c r="J803" s="31">
        <f>tVentas8[[#This Row],[ TotalPrice_SinDescuento]]*(1-tVentas8[[#This Row],[Discount]]/100)</f>
        <v>11868.990000000002</v>
      </c>
      <c r="K803" s="17">
        <v>43184.095393518517</v>
      </c>
      <c r="L803" s="7" t="s">
        <v>4039</v>
      </c>
      <c r="M803" s="35">
        <f t="shared" si="25"/>
        <v>0</v>
      </c>
      <c r="N803" s="12" t="str">
        <f t="shared" si="24"/>
        <v/>
      </c>
    </row>
    <row r="804" spans="1:14" hidden="1">
      <c r="A804" s="13">
        <v>10802</v>
      </c>
      <c r="B804" s="13">
        <v>8</v>
      </c>
      <c r="C804" s="13">
        <v>4371</v>
      </c>
      <c r="D804" s="13">
        <v>70</v>
      </c>
      <c r="E804" s="12" t="str">
        <f>VLOOKUP(tVentas8[[#This Row],[ProductID]],tProductos[#All],3,FALSE)</f>
        <v>Squid - Tubes / Tenticles 10/20</v>
      </c>
      <c r="F804" s="13">
        <v>2</v>
      </c>
      <c r="G804" s="32">
        <v>0</v>
      </c>
      <c r="H804" s="30">
        <f>VLOOKUP(tVentas8[[#This Row],[ProductID]],tProductos[#All],5,FALSE)</f>
        <v>631.84</v>
      </c>
      <c r="I804" s="31">
        <f>(tVentas8[[#This Row],[PrecioUnitario]])*(tVentas8[[#This Row],[Quantity]])</f>
        <v>1263.68</v>
      </c>
      <c r="J804" s="31">
        <f>tVentas8[[#This Row],[ TotalPrice_SinDescuento]]*(1-tVentas8[[#This Row],[Discount]]/100)</f>
        <v>1263.68</v>
      </c>
      <c r="K804" s="17">
        <v>43144.407256944447</v>
      </c>
      <c r="L804" s="7" t="s">
        <v>4040</v>
      </c>
      <c r="M804" s="35">
        <f t="shared" si="25"/>
        <v>0</v>
      </c>
      <c r="N804" s="12" t="str">
        <f t="shared" si="24"/>
        <v/>
      </c>
    </row>
    <row r="805" spans="1:14" hidden="1">
      <c r="A805" s="13">
        <v>10803</v>
      </c>
      <c r="B805" s="13">
        <v>13</v>
      </c>
      <c r="C805" s="13">
        <v>48818</v>
      </c>
      <c r="D805" s="13">
        <v>198</v>
      </c>
      <c r="E805" s="12" t="str">
        <f>VLOOKUP(tVentas8[[#This Row],[ProductID]],tProductos[#All],3,FALSE)</f>
        <v>Lime Cordial - Roses</v>
      </c>
      <c r="F805" s="13">
        <v>13</v>
      </c>
      <c r="G805" s="32">
        <v>1</v>
      </c>
      <c r="H805" s="30">
        <f>VLOOKUP(tVentas8[[#This Row],[ProductID]],tProductos[#All],5,FALSE)</f>
        <v>352.18</v>
      </c>
      <c r="I805" s="31">
        <f>(tVentas8[[#This Row],[PrecioUnitario]])*(tVentas8[[#This Row],[Quantity]])</f>
        <v>4578.34</v>
      </c>
      <c r="J805" s="31">
        <f>tVentas8[[#This Row],[ TotalPrice_SinDescuento]]*(1-tVentas8[[#This Row],[Discount]]/100)</f>
        <v>4532.5565999999999</v>
      </c>
      <c r="K805" s="17">
        <v>43150.193379629629</v>
      </c>
      <c r="L805" s="7" t="s">
        <v>4041</v>
      </c>
      <c r="M805" s="35">
        <f t="shared" si="25"/>
        <v>0</v>
      </c>
      <c r="N805" s="12" t="str">
        <f t="shared" si="24"/>
        <v/>
      </c>
    </row>
    <row r="806" spans="1:14">
      <c r="A806" s="13">
        <v>10804</v>
      </c>
      <c r="B806" s="13">
        <v>7</v>
      </c>
      <c r="C806" s="13">
        <v>55354</v>
      </c>
      <c r="D806" s="13">
        <v>229</v>
      </c>
      <c r="E806" s="12" t="str">
        <f>VLOOKUP(tVentas8[[#This Row],[ProductID]],tProductos[#All],3,FALSE)</f>
        <v>Bread - Hot Dog Buns</v>
      </c>
      <c r="F806" s="13">
        <v>15</v>
      </c>
      <c r="G806" s="32">
        <v>2</v>
      </c>
      <c r="H806" s="30">
        <f>VLOOKUP(tVentas8[[#This Row],[ProductID]],tProductos[#All],5,FALSE)</f>
        <v>579.83000000000004</v>
      </c>
      <c r="I806" s="31">
        <f>(tVentas8[[#This Row],[PrecioUnitario]])*(tVentas8[[#This Row],[Quantity]])</f>
        <v>8697.4500000000007</v>
      </c>
      <c r="J806" s="31">
        <f>tVentas8[[#This Row],[ TotalPrice_SinDescuento]]*(1-tVentas8[[#This Row],[Discount]]/100)</f>
        <v>8523.5010000000002</v>
      </c>
      <c r="K806" s="17">
        <v>43154.613206018519</v>
      </c>
      <c r="L806" s="7" t="s">
        <v>4042</v>
      </c>
      <c r="M806" s="35">
        <f t="shared" si="25"/>
        <v>0</v>
      </c>
      <c r="N806" s="12" t="str">
        <f t="shared" si="24"/>
        <v/>
      </c>
    </row>
    <row r="807" spans="1:14" hidden="1">
      <c r="A807" s="13">
        <v>10805</v>
      </c>
      <c r="B807" s="13">
        <v>23</v>
      </c>
      <c r="C807" s="13">
        <v>16577</v>
      </c>
      <c r="D807" s="13">
        <v>442</v>
      </c>
      <c r="E807" s="12" t="str">
        <f>VLOOKUP(tVentas8[[#This Row],[ProductID]],tProductos[#All],3,FALSE)</f>
        <v>Wine - Ej Gallo Sierra Valley</v>
      </c>
      <c r="F807" s="13">
        <v>5</v>
      </c>
      <c r="G807" s="32">
        <v>0</v>
      </c>
      <c r="H807" s="30">
        <f>VLOOKUP(tVentas8[[#This Row],[ProductID]],tProductos[#All],5,FALSE)</f>
        <v>729.04</v>
      </c>
      <c r="I807" s="31">
        <f>(tVentas8[[#This Row],[PrecioUnitario]])*(tVentas8[[#This Row],[Quantity]])</f>
        <v>3645.2</v>
      </c>
      <c r="J807" s="31">
        <f>tVentas8[[#This Row],[ TotalPrice_SinDescuento]]*(1-tVentas8[[#This Row],[Discount]]/100)</f>
        <v>3645.2</v>
      </c>
      <c r="K807" s="17">
        <v>43147.293263888889</v>
      </c>
      <c r="L807" s="7" t="s">
        <v>4043</v>
      </c>
      <c r="M807" s="35">
        <f t="shared" si="25"/>
        <v>0</v>
      </c>
      <c r="N807" s="12" t="str">
        <f t="shared" si="24"/>
        <v/>
      </c>
    </row>
    <row r="808" spans="1:14" hidden="1">
      <c r="A808" s="13">
        <v>10806</v>
      </c>
      <c r="B808" s="13">
        <v>8</v>
      </c>
      <c r="C808" s="13">
        <v>22945</v>
      </c>
      <c r="D808" s="13">
        <v>254</v>
      </c>
      <c r="E808" s="12" t="str">
        <f>VLOOKUP(tVentas8[[#This Row],[ProductID]],tProductos[#All],3,FALSE)</f>
        <v>Soup - Canadian Pea, Dry Mix</v>
      </c>
      <c r="F808" s="13">
        <v>6</v>
      </c>
      <c r="G808" s="32">
        <v>0</v>
      </c>
      <c r="H808" s="30">
        <f>VLOOKUP(tVentas8[[#This Row],[ProductID]],tProductos[#All],5,FALSE)</f>
        <v>777.8</v>
      </c>
      <c r="I808" s="31">
        <f>(tVentas8[[#This Row],[PrecioUnitario]])*(tVentas8[[#This Row],[Quantity]])</f>
        <v>4666.7999999999993</v>
      </c>
      <c r="J808" s="31">
        <f>tVentas8[[#This Row],[ TotalPrice_SinDescuento]]*(1-tVentas8[[#This Row],[Discount]]/100)</f>
        <v>4666.7999999999993</v>
      </c>
      <c r="K808" s="17">
        <v>43129.352812500001</v>
      </c>
      <c r="L808" s="7" t="s">
        <v>4044</v>
      </c>
      <c r="M808" s="35">
        <f t="shared" si="25"/>
        <v>0</v>
      </c>
      <c r="N808" s="12" t="str">
        <f t="shared" si="24"/>
        <v/>
      </c>
    </row>
    <row r="809" spans="1:14" hidden="1">
      <c r="A809" s="13">
        <v>10807</v>
      </c>
      <c r="B809" s="13">
        <v>10</v>
      </c>
      <c r="C809" s="13">
        <v>76799</v>
      </c>
      <c r="D809" s="13">
        <v>365</v>
      </c>
      <c r="E809" s="12" t="str">
        <f>VLOOKUP(tVentas8[[#This Row],[ProductID]],tProductos[#All],3,FALSE)</f>
        <v>Wine - Red, Harrow Estates, Cab</v>
      </c>
      <c r="F809" s="13">
        <v>20</v>
      </c>
      <c r="G809" s="32">
        <v>0</v>
      </c>
      <c r="H809" s="30">
        <f>VLOOKUP(tVentas8[[#This Row],[ProductID]],tProductos[#All],5,FALSE)</f>
        <v>126.27</v>
      </c>
      <c r="I809" s="31">
        <f>(tVentas8[[#This Row],[PrecioUnitario]])*(tVentas8[[#This Row],[Quantity]])</f>
        <v>2525.4</v>
      </c>
      <c r="J809" s="31">
        <f>tVentas8[[#This Row],[ TotalPrice_SinDescuento]]*(1-tVentas8[[#This Row],[Discount]]/100)</f>
        <v>2525.4</v>
      </c>
      <c r="K809" s="17">
        <v>43131.270416666666</v>
      </c>
      <c r="L809" s="7" t="s">
        <v>4045</v>
      </c>
      <c r="M809" s="35">
        <f t="shared" si="25"/>
        <v>0</v>
      </c>
      <c r="N809" s="12" t="str">
        <f t="shared" si="24"/>
        <v/>
      </c>
    </row>
    <row r="810" spans="1:14" hidden="1">
      <c r="A810" s="13">
        <v>10808</v>
      </c>
      <c r="B810" s="13">
        <v>3</v>
      </c>
      <c r="C810" s="13">
        <v>32966</v>
      </c>
      <c r="D810" s="13">
        <v>81</v>
      </c>
      <c r="E810" s="12" t="str">
        <f>VLOOKUP(tVentas8[[#This Row],[ProductID]],tProductos[#All],3,FALSE)</f>
        <v>Cookies - Assorted</v>
      </c>
      <c r="F810" s="13">
        <v>9</v>
      </c>
      <c r="G810" s="32">
        <v>0</v>
      </c>
      <c r="H810" s="30">
        <f>VLOOKUP(tVentas8[[#This Row],[ProductID]],tProductos[#All],5,FALSE)</f>
        <v>866.48</v>
      </c>
      <c r="I810" s="31">
        <f>(tVentas8[[#This Row],[PrecioUnitario]])*(tVentas8[[#This Row],[Quantity]])</f>
        <v>7798.32</v>
      </c>
      <c r="J810" s="31">
        <f>tVentas8[[#This Row],[ TotalPrice_SinDescuento]]*(1-tVentas8[[#This Row],[Discount]]/100)</f>
        <v>7798.32</v>
      </c>
      <c r="K810" s="17">
        <v>43111.963530092595</v>
      </c>
      <c r="L810" s="7" t="s">
        <v>4046</v>
      </c>
      <c r="M810" s="35">
        <f t="shared" si="25"/>
        <v>0</v>
      </c>
      <c r="N810" s="12" t="str">
        <f t="shared" si="24"/>
        <v/>
      </c>
    </row>
    <row r="811" spans="1:14" hidden="1">
      <c r="A811" s="13">
        <v>10809</v>
      </c>
      <c r="B811" s="13">
        <v>22</v>
      </c>
      <c r="C811" s="13">
        <v>96449</v>
      </c>
      <c r="D811" s="13">
        <v>11</v>
      </c>
      <c r="E811" s="12" t="str">
        <f>VLOOKUP(tVentas8[[#This Row],[ProductID]],tProductos[#All],3,FALSE)</f>
        <v>Garbage Bags - Clear</v>
      </c>
      <c r="F811" s="13">
        <v>25</v>
      </c>
      <c r="G811" s="32">
        <v>0</v>
      </c>
      <c r="H811" s="30">
        <f>VLOOKUP(tVentas8[[#This Row],[ProductID]],tProductos[#All],5,FALSE)</f>
        <v>62.94</v>
      </c>
      <c r="I811" s="31">
        <f>(tVentas8[[#This Row],[PrecioUnitario]])*(tVentas8[[#This Row],[Quantity]])</f>
        <v>1573.5</v>
      </c>
      <c r="J811" s="31">
        <f>tVentas8[[#This Row],[ TotalPrice_SinDescuento]]*(1-tVentas8[[#This Row],[Discount]]/100)</f>
        <v>1573.5</v>
      </c>
      <c r="K811" s="17">
        <v>43211.419178240743</v>
      </c>
      <c r="L811" s="7" t="s">
        <v>4047</v>
      </c>
      <c r="M811" s="35">
        <f t="shared" si="25"/>
        <v>0</v>
      </c>
      <c r="N811" s="12" t="str">
        <f t="shared" si="24"/>
        <v/>
      </c>
    </row>
    <row r="812" spans="1:14" hidden="1">
      <c r="A812" s="13">
        <v>10810</v>
      </c>
      <c r="B812" s="13">
        <v>15</v>
      </c>
      <c r="C812" s="13">
        <v>2500</v>
      </c>
      <c r="D812" s="13">
        <v>279</v>
      </c>
      <c r="E812" s="12" t="str">
        <f>VLOOKUP(tVentas8[[#This Row],[ProductID]],tProductos[#All],3,FALSE)</f>
        <v>Beef - Texas Style Burger</v>
      </c>
      <c r="F812" s="13">
        <v>1</v>
      </c>
      <c r="G812" s="32">
        <v>1</v>
      </c>
      <c r="H812" s="30">
        <f>VLOOKUP(tVentas8[[#This Row],[ProductID]],tProductos[#All],5,FALSE)</f>
        <v>911.82</v>
      </c>
      <c r="I812" s="31">
        <f>(tVentas8[[#This Row],[PrecioUnitario]])*(tVentas8[[#This Row],[Quantity]])</f>
        <v>911.82</v>
      </c>
      <c r="J812" s="31">
        <f>tVentas8[[#This Row],[ TotalPrice_SinDescuento]]*(1-tVentas8[[#This Row],[Discount]]/100)</f>
        <v>902.70180000000005</v>
      </c>
      <c r="K812" s="17">
        <v>43147.036863425928</v>
      </c>
      <c r="L812" s="7" t="s">
        <v>4048</v>
      </c>
      <c r="M812" s="35">
        <f t="shared" si="25"/>
        <v>0</v>
      </c>
      <c r="N812" s="12" t="str">
        <f t="shared" si="24"/>
        <v/>
      </c>
    </row>
    <row r="813" spans="1:14">
      <c r="A813" s="13">
        <v>10811</v>
      </c>
      <c r="B813" s="13">
        <v>21</v>
      </c>
      <c r="C813" s="13">
        <v>94972</v>
      </c>
      <c r="D813" s="13">
        <v>262</v>
      </c>
      <c r="E813" s="12" t="str">
        <f>VLOOKUP(tVentas8[[#This Row],[ProductID]],tProductos[#All],3,FALSE)</f>
        <v>Bagel - Plain</v>
      </c>
      <c r="F813" s="13">
        <v>25</v>
      </c>
      <c r="G813" s="32">
        <v>2</v>
      </c>
      <c r="H813" s="30">
        <f>VLOOKUP(tVentas8[[#This Row],[ProductID]],tProductos[#All],5,FALSE)</f>
        <v>364.6</v>
      </c>
      <c r="I813" s="31">
        <f>(tVentas8[[#This Row],[PrecioUnitario]])*(tVentas8[[#This Row],[Quantity]])</f>
        <v>9115</v>
      </c>
      <c r="J813" s="31">
        <f>tVentas8[[#This Row],[ TotalPrice_SinDescuento]]*(1-tVentas8[[#This Row],[Discount]]/100)</f>
        <v>8932.7000000000007</v>
      </c>
      <c r="K813" s="17">
        <v>43118.855243055557</v>
      </c>
      <c r="L813" s="7" t="s">
        <v>4049</v>
      </c>
      <c r="M813" s="35">
        <f t="shared" si="25"/>
        <v>0</v>
      </c>
      <c r="N813" s="12" t="str">
        <f t="shared" si="24"/>
        <v/>
      </c>
    </row>
    <row r="814" spans="1:14" hidden="1">
      <c r="A814" s="13">
        <v>10812</v>
      </c>
      <c r="B814" s="13">
        <v>7</v>
      </c>
      <c r="C814" s="13">
        <v>92237</v>
      </c>
      <c r="D814" s="13">
        <v>421</v>
      </c>
      <c r="E814" s="12" t="str">
        <f>VLOOKUP(tVentas8[[#This Row],[ProductID]],tProductos[#All],3,FALSE)</f>
        <v>Soup V8 Roasted Red Pepper</v>
      </c>
      <c r="F814" s="13">
        <v>24</v>
      </c>
      <c r="G814" s="32">
        <v>0</v>
      </c>
      <c r="H814" s="30">
        <f>VLOOKUP(tVentas8[[#This Row],[ProductID]],tProductos[#All],5,FALSE)</f>
        <v>388.09</v>
      </c>
      <c r="I814" s="31">
        <f>(tVentas8[[#This Row],[PrecioUnitario]])*(tVentas8[[#This Row],[Quantity]])</f>
        <v>9314.16</v>
      </c>
      <c r="J814" s="31">
        <f>tVentas8[[#This Row],[ TotalPrice_SinDescuento]]*(1-tVentas8[[#This Row],[Discount]]/100)</f>
        <v>9314.16</v>
      </c>
      <c r="K814" s="17">
        <v>43201.72855324074</v>
      </c>
      <c r="L814" s="7" t="s">
        <v>4050</v>
      </c>
      <c r="M814" s="35">
        <f t="shared" si="25"/>
        <v>0</v>
      </c>
      <c r="N814" s="12" t="str">
        <f t="shared" si="24"/>
        <v/>
      </c>
    </row>
    <row r="815" spans="1:14" hidden="1">
      <c r="A815" s="13">
        <v>10813</v>
      </c>
      <c r="B815" s="13">
        <v>10</v>
      </c>
      <c r="C815" s="13">
        <v>76291</v>
      </c>
      <c r="D815" s="13">
        <v>371</v>
      </c>
      <c r="E815" s="12" t="str">
        <f>VLOOKUP(tVentas8[[#This Row],[ProductID]],tProductos[#All],3,FALSE)</f>
        <v>Creme De Banane - Marie</v>
      </c>
      <c r="F815" s="13">
        <v>20</v>
      </c>
      <c r="G815" s="32">
        <v>0</v>
      </c>
      <c r="H815" s="30">
        <f>VLOOKUP(tVentas8[[#This Row],[ProductID]],tProductos[#All],5,FALSE)</f>
        <v>824.02</v>
      </c>
      <c r="I815" s="31">
        <f>(tVentas8[[#This Row],[PrecioUnitario]])*(tVentas8[[#This Row],[Quantity]])</f>
        <v>16480.400000000001</v>
      </c>
      <c r="J815" s="31">
        <f>tVentas8[[#This Row],[ TotalPrice_SinDescuento]]*(1-tVentas8[[#This Row],[Discount]]/100)</f>
        <v>16480.400000000001</v>
      </c>
      <c r="K815" s="17">
        <v>43197.776354166665</v>
      </c>
      <c r="L815" s="7" t="s">
        <v>4051</v>
      </c>
      <c r="M815" s="35">
        <f t="shared" si="25"/>
        <v>0</v>
      </c>
      <c r="N815" s="12" t="str">
        <f t="shared" si="24"/>
        <v/>
      </c>
    </row>
    <row r="816" spans="1:14" hidden="1">
      <c r="A816" s="13">
        <v>10814</v>
      </c>
      <c r="B816" s="13">
        <v>2</v>
      </c>
      <c r="C816" s="13">
        <v>74667</v>
      </c>
      <c r="D816" s="13">
        <v>365</v>
      </c>
      <c r="E816" s="12" t="str">
        <f>VLOOKUP(tVentas8[[#This Row],[ProductID]],tProductos[#All],3,FALSE)</f>
        <v>Wine - Red, Harrow Estates, Cab</v>
      </c>
      <c r="F816" s="13">
        <v>19</v>
      </c>
      <c r="G816" s="32">
        <v>1</v>
      </c>
      <c r="H816" s="30">
        <f>VLOOKUP(tVentas8[[#This Row],[ProductID]],tProductos[#All],5,FALSE)</f>
        <v>126.27</v>
      </c>
      <c r="I816" s="31">
        <f>(tVentas8[[#This Row],[PrecioUnitario]])*(tVentas8[[#This Row],[Quantity]])</f>
        <v>2399.13</v>
      </c>
      <c r="J816" s="31">
        <f>tVentas8[[#This Row],[ TotalPrice_SinDescuento]]*(1-tVentas8[[#This Row],[Discount]]/100)</f>
        <v>2375.1387</v>
      </c>
      <c r="K816" s="17">
        <v>43164.297824074078</v>
      </c>
      <c r="L816" s="7" t="s">
        <v>4052</v>
      </c>
      <c r="M816" s="35">
        <f t="shared" si="25"/>
        <v>0</v>
      </c>
      <c r="N816" s="12" t="str">
        <f t="shared" si="24"/>
        <v/>
      </c>
    </row>
    <row r="817" spans="1:14" hidden="1">
      <c r="A817" s="13">
        <v>10815</v>
      </c>
      <c r="B817" s="13">
        <v>23</v>
      </c>
      <c r="C817" s="13">
        <v>18107</v>
      </c>
      <c r="D817" s="13">
        <v>225</v>
      </c>
      <c r="E817" s="12" t="str">
        <f>VLOOKUP(tVentas8[[#This Row],[ProductID]],tProductos[#All],3,FALSE)</f>
        <v>Wine - Charddonnay Errazuriz</v>
      </c>
      <c r="F817" s="13">
        <v>5</v>
      </c>
      <c r="G817" s="32">
        <v>0</v>
      </c>
      <c r="H817" s="30">
        <f>VLOOKUP(tVentas8[[#This Row],[ProductID]],tProductos[#All],5,FALSE)</f>
        <v>103.72</v>
      </c>
      <c r="I817" s="31">
        <f>(tVentas8[[#This Row],[PrecioUnitario]])*(tVentas8[[#This Row],[Quantity]])</f>
        <v>518.6</v>
      </c>
      <c r="J817" s="31">
        <f>tVentas8[[#This Row],[ TotalPrice_SinDescuento]]*(1-tVentas8[[#This Row],[Discount]]/100)</f>
        <v>518.6</v>
      </c>
      <c r="K817" s="17">
        <v>43175.009664351855</v>
      </c>
      <c r="L817" s="7" t="s">
        <v>4053</v>
      </c>
      <c r="M817" s="35">
        <f t="shared" si="25"/>
        <v>0</v>
      </c>
      <c r="N817" s="12" t="str">
        <f t="shared" si="24"/>
        <v/>
      </c>
    </row>
    <row r="818" spans="1:14">
      <c r="A818" s="13">
        <v>10816</v>
      </c>
      <c r="B818" s="13">
        <v>4</v>
      </c>
      <c r="C818" s="13">
        <v>97493</v>
      </c>
      <c r="D818" s="13">
        <v>345</v>
      </c>
      <c r="E818" s="12" t="str">
        <f>VLOOKUP(tVentas8[[#This Row],[ProductID]],tProductos[#All],3,FALSE)</f>
        <v>Bread - Calabrese Baguette</v>
      </c>
      <c r="F818" s="13">
        <v>25</v>
      </c>
      <c r="G818" s="32">
        <v>2</v>
      </c>
      <c r="H818" s="30">
        <f>VLOOKUP(tVentas8[[#This Row],[ProductID]],tProductos[#All],5,FALSE)</f>
        <v>985.97</v>
      </c>
      <c r="I818" s="31">
        <f>(tVentas8[[#This Row],[PrecioUnitario]])*(tVentas8[[#This Row],[Quantity]])</f>
        <v>24649.25</v>
      </c>
      <c r="J818" s="31">
        <f>tVentas8[[#This Row],[ TotalPrice_SinDescuento]]*(1-tVentas8[[#This Row],[Discount]]/100)</f>
        <v>24156.264999999999</v>
      </c>
      <c r="K818" s="17">
        <v>43217.074814814812</v>
      </c>
      <c r="L818" s="7" t="s">
        <v>4054</v>
      </c>
      <c r="M818" s="35">
        <f t="shared" si="25"/>
        <v>0</v>
      </c>
      <c r="N818" s="12" t="str">
        <f t="shared" si="24"/>
        <v/>
      </c>
    </row>
    <row r="819" spans="1:14" hidden="1">
      <c r="A819" s="13">
        <v>10817</v>
      </c>
      <c r="B819" s="13">
        <v>7</v>
      </c>
      <c r="C819" s="13">
        <v>58156</v>
      </c>
      <c r="D819" s="13">
        <v>22</v>
      </c>
      <c r="E819" s="12" t="str">
        <f>VLOOKUP(tVentas8[[#This Row],[ProductID]],tProductos[#All],3,FALSE)</f>
        <v>Rice - Jasmine Sented</v>
      </c>
      <c r="F819" s="13">
        <v>15</v>
      </c>
      <c r="G819" s="32">
        <v>0</v>
      </c>
      <c r="H819" s="30">
        <f>VLOOKUP(tVentas8[[#This Row],[ProductID]],tProductos[#All],5,FALSE)</f>
        <v>278.95</v>
      </c>
      <c r="I819" s="31">
        <f>(tVentas8[[#This Row],[PrecioUnitario]])*(tVentas8[[#This Row],[Quantity]])</f>
        <v>4184.25</v>
      </c>
      <c r="J819" s="31">
        <f>tVentas8[[#This Row],[ TotalPrice_SinDescuento]]*(1-tVentas8[[#This Row],[Discount]]/100)</f>
        <v>4184.25</v>
      </c>
      <c r="K819" s="17">
        <v>43226.602164351854</v>
      </c>
      <c r="L819" s="7" t="s">
        <v>4055</v>
      </c>
      <c r="M819" s="35">
        <f t="shared" si="25"/>
        <v>0</v>
      </c>
      <c r="N819" s="12" t="str">
        <f t="shared" si="24"/>
        <v/>
      </c>
    </row>
    <row r="820" spans="1:14" hidden="1">
      <c r="A820" s="13">
        <v>10818</v>
      </c>
      <c r="B820" s="13">
        <v>10</v>
      </c>
      <c r="C820" s="13">
        <v>59009</v>
      </c>
      <c r="D820" s="13">
        <v>155</v>
      </c>
      <c r="E820" s="12" t="str">
        <f>VLOOKUP(tVentas8[[#This Row],[ProductID]],tProductos[#All],3,FALSE)</f>
        <v>Peas - Pigeon, Dry</v>
      </c>
      <c r="F820" s="13">
        <v>15</v>
      </c>
      <c r="G820" s="32">
        <v>0</v>
      </c>
      <c r="H820" s="30">
        <f>VLOOKUP(tVentas8[[#This Row],[ProductID]],tProductos[#All],5,FALSE)</f>
        <v>635.52</v>
      </c>
      <c r="I820" s="31">
        <f>(tVentas8[[#This Row],[PrecioUnitario]])*(tVentas8[[#This Row],[Quantity]])</f>
        <v>9532.7999999999993</v>
      </c>
      <c r="J820" s="31">
        <f>tVentas8[[#This Row],[ TotalPrice_SinDescuento]]*(1-tVentas8[[#This Row],[Discount]]/100)</f>
        <v>9532.7999999999993</v>
      </c>
      <c r="K820" s="17">
        <v>43228.636064814818</v>
      </c>
      <c r="L820" s="7" t="s">
        <v>4056</v>
      </c>
      <c r="M820" s="35">
        <f t="shared" si="25"/>
        <v>0</v>
      </c>
      <c r="N820" s="12" t="str">
        <f t="shared" si="24"/>
        <v/>
      </c>
    </row>
    <row r="821" spans="1:14" hidden="1">
      <c r="A821" s="13">
        <v>10819</v>
      </c>
      <c r="B821" s="13">
        <v>8</v>
      </c>
      <c r="C821" s="13">
        <v>53534</v>
      </c>
      <c r="D821" s="13">
        <v>385</v>
      </c>
      <c r="E821" s="12" t="str">
        <f>VLOOKUP(tVentas8[[#This Row],[ProductID]],tProductos[#All],3,FALSE)</f>
        <v>Pork - Back, Short Cut, Boneless</v>
      </c>
      <c r="F821" s="13">
        <v>14</v>
      </c>
      <c r="G821" s="32">
        <v>0</v>
      </c>
      <c r="H821" s="30">
        <f>VLOOKUP(tVentas8[[#This Row],[ProductID]],tProductos[#All],5,FALSE)</f>
        <v>227.09</v>
      </c>
      <c r="I821" s="31">
        <f>(tVentas8[[#This Row],[PrecioUnitario]])*(tVentas8[[#This Row],[Quantity]])</f>
        <v>3179.26</v>
      </c>
      <c r="J821" s="31">
        <f>tVentas8[[#This Row],[ TotalPrice_SinDescuento]]*(1-tVentas8[[#This Row],[Discount]]/100)</f>
        <v>3179.26</v>
      </c>
      <c r="K821" s="17">
        <v>43148.693067129629</v>
      </c>
      <c r="L821" s="7" t="s">
        <v>4057</v>
      </c>
      <c r="M821" s="35">
        <f t="shared" si="25"/>
        <v>0</v>
      </c>
      <c r="N821" s="12" t="str">
        <f t="shared" si="24"/>
        <v/>
      </c>
    </row>
    <row r="822" spans="1:14" hidden="1">
      <c r="A822" s="13">
        <v>10820</v>
      </c>
      <c r="B822" s="13">
        <v>13</v>
      </c>
      <c r="C822" s="13">
        <v>18225</v>
      </c>
      <c r="D822" s="13">
        <v>282</v>
      </c>
      <c r="E822" s="12" t="str">
        <f>VLOOKUP(tVentas8[[#This Row],[ProductID]],tProductos[#All],3,FALSE)</f>
        <v>Lemonade - Natural, 591 Ml</v>
      </c>
      <c r="F822" s="13">
        <v>5</v>
      </c>
      <c r="G822" s="32">
        <v>1</v>
      </c>
      <c r="H822" s="30">
        <f>VLOOKUP(tVentas8[[#This Row],[ProductID]],tProductos[#All],5,FALSE)</f>
        <v>561.5</v>
      </c>
      <c r="I822" s="31">
        <f>(tVentas8[[#This Row],[PrecioUnitario]])*(tVentas8[[#This Row],[Quantity]])</f>
        <v>2807.5</v>
      </c>
      <c r="J822" s="31">
        <f>tVentas8[[#This Row],[ TotalPrice_SinDescuento]]*(1-tVentas8[[#This Row],[Discount]]/100)</f>
        <v>2779.4250000000002</v>
      </c>
      <c r="K822" s="17">
        <v>43101.546990740739</v>
      </c>
      <c r="L822" s="7" t="s">
        <v>4058</v>
      </c>
      <c r="M822" s="35">
        <f t="shared" si="25"/>
        <v>0</v>
      </c>
      <c r="N822" s="12" t="str">
        <f t="shared" si="24"/>
        <v/>
      </c>
    </row>
    <row r="823" spans="1:14" hidden="1">
      <c r="A823" s="13">
        <v>10821</v>
      </c>
      <c r="B823" s="13">
        <v>12</v>
      </c>
      <c r="C823" s="13">
        <v>71814</v>
      </c>
      <c r="D823" s="13">
        <v>266</v>
      </c>
      <c r="E823" s="12" t="str">
        <f>VLOOKUP(tVentas8[[#This Row],[ProductID]],tProductos[#All],3,FALSE)</f>
        <v>Clam Nectar</v>
      </c>
      <c r="F823" s="13">
        <v>19</v>
      </c>
      <c r="G823" s="32">
        <v>1</v>
      </c>
      <c r="H823" s="30">
        <f>VLOOKUP(tVentas8[[#This Row],[ProductID]],tProductos[#All],5,FALSE)</f>
        <v>681.09</v>
      </c>
      <c r="I823" s="31">
        <f>(tVentas8[[#This Row],[PrecioUnitario]])*(tVentas8[[#This Row],[Quantity]])</f>
        <v>12940.710000000001</v>
      </c>
      <c r="J823" s="31">
        <f>tVentas8[[#This Row],[ TotalPrice_SinDescuento]]*(1-tVentas8[[#This Row],[Discount]]/100)</f>
        <v>12811.302900000001</v>
      </c>
      <c r="K823" s="17">
        <v>43179.391759259262</v>
      </c>
      <c r="L823" s="7" t="s">
        <v>4059</v>
      </c>
      <c r="M823" s="35">
        <f t="shared" si="25"/>
        <v>0</v>
      </c>
      <c r="N823" s="12" t="str">
        <f t="shared" si="24"/>
        <v/>
      </c>
    </row>
    <row r="824" spans="1:14" hidden="1">
      <c r="A824" s="13">
        <v>10822</v>
      </c>
      <c r="B824" s="13">
        <v>21</v>
      </c>
      <c r="C824" s="13">
        <v>16927</v>
      </c>
      <c r="D824" s="13">
        <v>51</v>
      </c>
      <c r="E824" s="12" t="str">
        <f>VLOOKUP(tVentas8[[#This Row],[ProductID]],tProductos[#All],3,FALSE)</f>
        <v>Wine - Crozes Hermitage E.</v>
      </c>
      <c r="F824" s="13">
        <v>5</v>
      </c>
      <c r="G824" s="32">
        <v>0</v>
      </c>
      <c r="H824" s="30">
        <f>VLOOKUP(tVentas8[[#This Row],[ProductID]],tProductos[#All],5,FALSE)</f>
        <v>810.13</v>
      </c>
      <c r="I824" s="31">
        <f>(tVentas8[[#This Row],[PrecioUnitario]])*(tVentas8[[#This Row],[Quantity]])</f>
        <v>4050.65</v>
      </c>
      <c r="J824" s="31">
        <f>tVentas8[[#This Row],[ TotalPrice_SinDescuento]]*(1-tVentas8[[#This Row],[Discount]]/100)</f>
        <v>4050.65</v>
      </c>
      <c r="K824" s="17">
        <v>43154.040983796294</v>
      </c>
      <c r="L824" s="7" t="s">
        <v>4060</v>
      </c>
      <c r="M824" s="35">
        <f t="shared" si="25"/>
        <v>0</v>
      </c>
      <c r="N824" s="12" t="str">
        <f t="shared" si="24"/>
        <v/>
      </c>
    </row>
    <row r="825" spans="1:14" hidden="1">
      <c r="A825" s="13">
        <v>10823</v>
      </c>
      <c r="B825" s="13">
        <v>12</v>
      </c>
      <c r="C825" s="13">
        <v>3522</v>
      </c>
      <c r="D825" s="13">
        <v>374</v>
      </c>
      <c r="E825" s="12" t="str">
        <f>VLOOKUP(tVentas8[[#This Row],[ProductID]],tProductos[#All],3,FALSE)</f>
        <v>Jagermeister</v>
      </c>
      <c r="F825" s="13">
        <v>1</v>
      </c>
      <c r="G825" s="32">
        <v>0</v>
      </c>
      <c r="H825" s="30">
        <f>VLOOKUP(tVentas8[[#This Row],[ProductID]],tProductos[#All],5,FALSE)</f>
        <v>493.84</v>
      </c>
      <c r="I825" s="31">
        <f>(tVentas8[[#This Row],[PrecioUnitario]])*(tVentas8[[#This Row],[Quantity]])</f>
        <v>493.84</v>
      </c>
      <c r="J825" s="31">
        <f>tVentas8[[#This Row],[ TotalPrice_SinDescuento]]*(1-tVentas8[[#This Row],[Discount]]/100)</f>
        <v>493.84</v>
      </c>
      <c r="K825" s="17">
        <v>43189.364224537036</v>
      </c>
      <c r="L825" s="7" t="s">
        <v>4061</v>
      </c>
      <c r="M825" s="35">
        <f t="shared" si="25"/>
        <v>0</v>
      </c>
      <c r="N825" s="12" t="str">
        <f t="shared" si="24"/>
        <v/>
      </c>
    </row>
    <row r="826" spans="1:14" hidden="1">
      <c r="A826" s="13">
        <v>10824</v>
      </c>
      <c r="B826" s="13">
        <v>1</v>
      </c>
      <c r="C826" s="13">
        <v>85918</v>
      </c>
      <c r="D826" s="13">
        <v>50</v>
      </c>
      <c r="E826" s="12" t="str">
        <f>VLOOKUP(tVentas8[[#This Row],[ProductID]],tProductos[#All],3,FALSE)</f>
        <v>Pork - Kidney</v>
      </c>
      <c r="F826" s="13">
        <v>22</v>
      </c>
      <c r="G826" s="32">
        <v>0</v>
      </c>
      <c r="H826" s="30">
        <f>VLOOKUP(tVentas8[[#This Row],[ProductID]],tProductos[#All],5,FALSE)</f>
        <v>432.86</v>
      </c>
      <c r="I826" s="31">
        <f>(tVentas8[[#This Row],[PrecioUnitario]])*(tVentas8[[#This Row],[Quantity]])</f>
        <v>9522.92</v>
      </c>
      <c r="J826" s="31">
        <f>tVentas8[[#This Row],[ TotalPrice_SinDescuento]]*(1-tVentas8[[#This Row],[Discount]]/100)</f>
        <v>9522.92</v>
      </c>
      <c r="K826" s="17">
        <v>43111.328622685185</v>
      </c>
      <c r="L826" s="7" t="s">
        <v>4062</v>
      </c>
      <c r="M826" s="35">
        <f t="shared" si="25"/>
        <v>0</v>
      </c>
      <c r="N826" s="12" t="str">
        <f t="shared" si="24"/>
        <v/>
      </c>
    </row>
    <row r="827" spans="1:14" hidden="1">
      <c r="A827" s="13">
        <v>10825</v>
      </c>
      <c r="B827" s="13">
        <v>19</v>
      </c>
      <c r="C827" s="13">
        <v>65779</v>
      </c>
      <c r="D827" s="13">
        <v>208</v>
      </c>
      <c r="E827" s="12" t="str">
        <f>VLOOKUP(tVentas8[[#This Row],[ProductID]],tProductos[#All],3,FALSE)</f>
        <v>Mushroom - Trumpet, Dry</v>
      </c>
      <c r="F827" s="13">
        <v>17</v>
      </c>
      <c r="G827" s="32">
        <v>0</v>
      </c>
      <c r="H827" s="30">
        <f>VLOOKUP(tVentas8[[#This Row],[ProductID]],tProductos[#All],5,FALSE)</f>
        <v>87.33</v>
      </c>
      <c r="I827" s="31">
        <f>(tVentas8[[#This Row],[PrecioUnitario]])*(tVentas8[[#This Row],[Quantity]])</f>
        <v>1484.61</v>
      </c>
      <c r="J827" s="31">
        <f>tVentas8[[#This Row],[ TotalPrice_SinDescuento]]*(1-tVentas8[[#This Row],[Discount]]/100)</f>
        <v>1484.61</v>
      </c>
      <c r="K827" s="17">
        <v>43137.81554398148</v>
      </c>
      <c r="L827" s="7" t="s">
        <v>4063</v>
      </c>
      <c r="M827" s="35">
        <f t="shared" si="25"/>
        <v>0</v>
      </c>
      <c r="N827" s="12" t="str">
        <f t="shared" si="24"/>
        <v/>
      </c>
    </row>
    <row r="828" spans="1:14" hidden="1">
      <c r="A828" s="13">
        <v>10826</v>
      </c>
      <c r="B828" s="13">
        <v>12</v>
      </c>
      <c r="C828" s="13">
        <v>14751</v>
      </c>
      <c r="D828" s="13">
        <v>67</v>
      </c>
      <c r="E828" s="12" t="str">
        <f>VLOOKUP(tVentas8[[#This Row],[ProductID]],tProductos[#All],3,FALSE)</f>
        <v>Wine - Sogrape Mateus Rose</v>
      </c>
      <c r="F828" s="13">
        <v>4</v>
      </c>
      <c r="G828" s="32">
        <v>0</v>
      </c>
      <c r="H828" s="30">
        <f>VLOOKUP(tVentas8[[#This Row],[ProductID]],tProductos[#All],5,FALSE)</f>
        <v>37.799999999999997</v>
      </c>
      <c r="I828" s="31">
        <f>(tVentas8[[#This Row],[PrecioUnitario]])*(tVentas8[[#This Row],[Quantity]])</f>
        <v>151.19999999999999</v>
      </c>
      <c r="J828" s="31">
        <f>tVentas8[[#This Row],[ TotalPrice_SinDescuento]]*(1-tVentas8[[#This Row],[Discount]]/100)</f>
        <v>151.19999999999999</v>
      </c>
      <c r="K828" s="17">
        <v>43207.73642361111</v>
      </c>
      <c r="L828" s="7" t="s">
        <v>4064</v>
      </c>
      <c r="M828" s="35">
        <f t="shared" si="25"/>
        <v>0</v>
      </c>
      <c r="N828" s="12" t="str">
        <f t="shared" si="24"/>
        <v/>
      </c>
    </row>
    <row r="829" spans="1:14" hidden="1">
      <c r="A829" s="13">
        <v>10827</v>
      </c>
      <c r="B829" s="13">
        <v>22</v>
      </c>
      <c r="C829" s="13">
        <v>75214</v>
      </c>
      <c r="D829" s="13">
        <v>223</v>
      </c>
      <c r="E829" s="12" t="str">
        <f>VLOOKUP(tVentas8[[#This Row],[ProductID]],tProductos[#All],3,FALSE)</f>
        <v>Pail With Metal Handle 16l White</v>
      </c>
      <c r="F829" s="13">
        <v>20</v>
      </c>
      <c r="G829" s="32">
        <v>1</v>
      </c>
      <c r="H829" s="30">
        <f>VLOOKUP(tVentas8[[#This Row],[ProductID]],tProductos[#All],5,FALSE)</f>
        <v>944.39</v>
      </c>
      <c r="I829" s="31">
        <f>(tVentas8[[#This Row],[PrecioUnitario]])*(tVentas8[[#This Row],[Quantity]])</f>
        <v>18887.8</v>
      </c>
      <c r="J829" s="31">
        <f>tVentas8[[#This Row],[ TotalPrice_SinDescuento]]*(1-tVentas8[[#This Row],[Discount]]/100)</f>
        <v>18698.921999999999</v>
      </c>
      <c r="K829" s="17">
        <v>43169.569687499999</v>
      </c>
      <c r="L829" s="7" t="s">
        <v>4065</v>
      </c>
      <c r="M829" s="35">
        <f t="shared" si="25"/>
        <v>0</v>
      </c>
      <c r="N829" s="12" t="str">
        <f t="shared" si="24"/>
        <v/>
      </c>
    </row>
    <row r="830" spans="1:14" hidden="1">
      <c r="A830" s="13">
        <v>10828</v>
      </c>
      <c r="B830" s="13">
        <v>7</v>
      </c>
      <c r="C830" s="13">
        <v>1119</v>
      </c>
      <c r="D830" s="13">
        <v>38</v>
      </c>
      <c r="E830" s="12" t="str">
        <f>VLOOKUP(tVentas8[[#This Row],[ProductID]],tProductos[#All],3,FALSE)</f>
        <v>Sage - Ground</v>
      </c>
      <c r="F830" s="13">
        <v>1</v>
      </c>
      <c r="G830" s="32">
        <v>0</v>
      </c>
      <c r="H830" s="30">
        <f>VLOOKUP(tVentas8[[#This Row],[ProductID]],tProductos[#All],5,FALSE)</f>
        <v>816.57</v>
      </c>
      <c r="I830" s="31">
        <f>(tVentas8[[#This Row],[PrecioUnitario]])*(tVentas8[[#This Row],[Quantity]])</f>
        <v>816.57</v>
      </c>
      <c r="J830" s="31">
        <f>tVentas8[[#This Row],[ TotalPrice_SinDescuento]]*(1-tVentas8[[#This Row],[Discount]]/100)</f>
        <v>816.57</v>
      </c>
      <c r="K830" s="17">
        <v>43213.386967592596</v>
      </c>
      <c r="L830" s="7" t="s">
        <v>4066</v>
      </c>
      <c r="M830" s="35">
        <f t="shared" si="25"/>
        <v>0</v>
      </c>
      <c r="N830" s="12" t="str">
        <f t="shared" si="24"/>
        <v/>
      </c>
    </row>
    <row r="831" spans="1:14" hidden="1">
      <c r="A831" s="13">
        <v>10829</v>
      </c>
      <c r="B831" s="13">
        <v>11</v>
      </c>
      <c r="C831" s="13">
        <v>20689</v>
      </c>
      <c r="D831" s="13">
        <v>377</v>
      </c>
      <c r="E831" s="12" t="str">
        <f>VLOOKUP(tVentas8[[#This Row],[ProductID]],tProductos[#All],3,FALSE)</f>
        <v>Wine - Red, Cooking</v>
      </c>
      <c r="F831" s="13">
        <v>6</v>
      </c>
      <c r="G831" s="32">
        <v>0</v>
      </c>
      <c r="H831" s="30">
        <f>VLOOKUP(tVentas8[[#This Row],[ProductID]],tProductos[#All],5,FALSE)</f>
        <v>750.78</v>
      </c>
      <c r="I831" s="31">
        <f>(tVentas8[[#This Row],[PrecioUnitario]])*(tVentas8[[#This Row],[Quantity]])</f>
        <v>4504.68</v>
      </c>
      <c r="J831" s="31">
        <f>tVentas8[[#This Row],[ TotalPrice_SinDescuento]]*(1-tVentas8[[#This Row],[Discount]]/100)</f>
        <v>4504.68</v>
      </c>
      <c r="K831" s="17">
        <v>43137.882349537038</v>
      </c>
      <c r="L831" s="7" t="s">
        <v>4067</v>
      </c>
      <c r="M831" s="35">
        <f t="shared" si="25"/>
        <v>0</v>
      </c>
      <c r="N831" s="12" t="str">
        <f t="shared" si="24"/>
        <v/>
      </c>
    </row>
    <row r="832" spans="1:14" hidden="1">
      <c r="A832" s="13">
        <v>10830</v>
      </c>
      <c r="B832" s="13">
        <v>16</v>
      </c>
      <c r="C832" s="13">
        <v>87262</v>
      </c>
      <c r="D832" s="13">
        <v>90</v>
      </c>
      <c r="E832" s="12" t="str">
        <f>VLOOKUP(tVentas8[[#This Row],[ProductID]],tProductos[#All],3,FALSE)</f>
        <v>Flavouring - Orange</v>
      </c>
      <c r="F832" s="13">
        <v>23</v>
      </c>
      <c r="G832" s="32">
        <v>1</v>
      </c>
      <c r="H832" s="30">
        <f>VLOOKUP(tVentas8[[#This Row],[ProductID]],tProductos[#All],5,FALSE)</f>
        <v>6.93</v>
      </c>
      <c r="I832" s="31">
        <f>(tVentas8[[#This Row],[PrecioUnitario]])*(tVentas8[[#This Row],[Quantity]])</f>
        <v>159.38999999999999</v>
      </c>
      <c r="J832" s="31">
        <f>tVentas8[[#This Row],[ TotalPrice_SinDescuento]]*(1-tVentas8[[#This Row],[Discount]]/100)</f>
        <v>157.7961</v>
      </c>
      <c r="K832" s="17">
        <v>43155.003344907411</v>
      </c>
      <c r="L832" s="7" t="s">
        <v>4068</v>
      </c>
      <c r="M832" s="35">
        <f t="shared" si="25"/>
        <v>0</v>
      </c>
      <c r="N832" s="12" t="str">
        <f t="shared" si="24"/>
        <v/>
      </c>
    </row>
    <row r="833" spans="1:14" hidden="1">
      <c r="A833" s="13">
        <v>10831</v>
      </c>
      <c r="B833" s="13">
        <v>8</v>
      </c>
      <c r="C833" s="13">
        <v>58404</v>
      </c>
      <c r="D833" s="13">
        <v>207</v>
      </c>
      <c r="E833" s="12" t="str">
        <f>VLOOKUP(tVentas8[[#This Row],[ProductID]],tProductos[#All],3,FALSE)</f>
        <v>Coffee - Hazelnut Cream</v>
      </c>
      <c r="F833" s="13">
        <v>15</v>
      </c>
      <c r="G833" s="32">
        <v>0</v>
      </c>
      <c r="H833" s="30">
        <f>VLOOKUP(tVentas8[[#This Row],[ProductID]],tProductos[#All],5,FALSE)</f>
        <v>142.68</v>
      </c>
      <c r="I833" s="31">
        <f>(tVentas8[[#This Row],[PrecioUnitario]])*(tVentas8[[#This Row],[Quantity]])</f>
        <v>2140.2000000000003</v>
      </c>
      <c r="J833" s="31">
        <f>tVentas8[[#This Row],[ TotalPrice_SinDescuento]]*(1-tVentas8[[#This Row],[Discount]]/100)</f>
        <v>2140.2000000000003</v>
      </c>
      <c r="K833" s="17">
        <v>43127.775150462963</v>
      </c>
      <c r="L833" s="7" t="s">
        <v>4069</v>
      </c>
      <c r="M833" s="35">
        <f t="shared" si="25"/>
        <v>0</v>
      </c>
      <c r="N833" s="12" t="str">
        <f t="shared" si="24"/>
        <v/>
      </c>
    </row>
    <row r="834" spans="1:14" hidden="1">
      <c r="A834" s="13">
        <v>10832</v>
      </c>
      <c r="B834" s="13">
        <v>3</v>
      </c>
      <c r="C834" s="13">
        <v>91152</v>
      </c>
      <c r="D834" s="13">
        <v>75</v>
      </c>
      <c r="E834" s="12" t="str">
        <f>VLOOKUP(tVentas8[[#This Row],[ProductID]],tProductos[#All],3,FALSE)</f>
        <v>Chef Hat 20cm</v>
      </c>
      <c r="F834" s="13">
        <v>24</v>
      </c>
      <c r="G834" s="32">
        <v>0</v>
      </c>
      <c r="H834" s="30">
        <f>VLOOKUP(tVentas8[[#This Row],[ProductID]],tProductos[#All],5,FALSE)</f>
        <v>418</v>
      </c>
      <c r="I834" s="31">
        <f>(tVentas8[[#This Row],[PrecioUnitario]])*(tVentas8[[#This Row],[Quantity]])</f>
        <v>10032</v>
      </c>
      <c r="J834" s="31">
        <f>tVentas8[[#This Row],[ TotalPrice_SinDescuento]]*(1-tVentas8[[#This Row],[Discount]]/100)</f>
        <v>10032</v>
      </c>
      <c r="K834" s="17">
        <v>43187.806689814817</v>
      </c>
      <c r="L834" s="7" t="s">
        <v>4070</v>
      </c>
      <c r="M834" s="35">
        <f t="shared" si="25"/>
        <v>0</v>
      </c>
      <c r="N834" s="12" t="str">
        <f t="shared" ref="N834:N897" si="26">IF($M834&gt;0.4,"ELIMINAR","")</f>
        <v/>
      </c>
    </row>
    <row r="835" spans="1:14">
      <c r="A835" s="13">
        <v>10833</v>
      </c>
      <c r="B835" s="13">
        <v>23</v>
      </c>
      <c r="C835" s="13">
        <v>34540</v>
      </c>
      <c r="D835" s="13">
        <v>425</v>
      </c>
      <c r="E835" s="12" t="str">
        <f>VLOOKUP(tVentas8[[#This Row],[ProductID]],tProductos[#All],3,FALSE)</f>
        <v>Wine - Redchard Merritt</v>
      </c>
      <c r="F835" s="13">
        <v>9</v>
      </c>
      <c r="G835" s="32">
        <v>2</v>
      </c>
      <c r="H835" s="30">
        <f>VLOOKUP(tVentas8[[#This Row],[ProductID]],tProductos[#All],5,FALSE)</f>
        <v>567.89</v>
      </c>
      <c r="I835" s="31">
        <f>(tVentas8[[#This Row],[PrecioUnitario]])*(tVentas8[[#This Row],[Quantity]])</f>
        <v>5111.01</v>
      </c>
      <c r="J835" s="31">
        <f>tVentas8[[#This Row],[ TotalPrice_SinDescuento]]*(1-tVentas8[[#This Row],[Discount]]/100)</f>
        <v>5008.7898000000005</v>
      </c>
      <c r="K835" s="17">
        <v>43123.955659722225</v>
      </c>
      <c r="L835" s="7" t="s">
        <v>4071</v>
      </c>
      <c r="M835" s="35">
        <f t="shared" si="25"/>
        <v>0</v>
      </c>
      <c r="N835" s="12" t="str">
        <f t="shared" si="26"/>
        <v/>
      </c>
    </row>
    <row r="836" spans="1:14" hidden="1">
      <c r="A836" s="13">
        <v>10834</v>
      </c>
      <c r="B836" s="13">
        <v>5</v>
      </c>
      <c r="C836" s="13">
        <v>49156</v>
      </c>
      <c r="D836" s="13">
        <v>431</v>
      </c>
      <c r="E836" s="12" t="str">
        <f>VLOOKUP(tVentas8[[#This Row],[ProductID]],tProductos[#All],3,FALSE)</f>
        <v>Muffin Chocolate Individual Wrap</v>
      </c>
      <c r="F836" s="13">
        <v>13</v>
      </c>
      <c r="G836" s="32">
        <v>0</v>
      </c>
      <c r="H836" s="30">
        <f>VLOOKUP(tVentas8[[#This Row],[ProductID]],tProductos[#All],5,FALSE)</f>
        <v>199.95</v>
      </c>
      <c r="I836" s="31">
        <f>(tVentas8[[#This Row],[PrecioUnitario]])*(tVentas8[[#This Row],[Quantity]])</f>
        <v>2599.35</v>
      </c>
      <c r="J836" s="31">
        <f>tVentas8[[#This Row],[ TotalPrice_SinDescuento]]*(1-tVentas8[[#This Row],[Discount]]/100)</f>
        <v>2599.35</v>
      </c>
      <c r="K836" s="17">
        <v>43226.980937499997</v>
      </c>
      <c r="L836" s="7" t="s">
        <v>4072</v>
      </c>
      <c r="M836" s="35">
        <f t="shared" ref="M836:M899" si="27">COUNTBLANK(A836:L836) /COUNTA(A836:L836)</f>
        <v>0</v>
      </c>
      <c r="N836" s="12" t="str">
        <f t="shared" si="26"/>
        <v/>
      </c>
    </row>
    <row r="837" spans="1:14" hidden="1">
      <c r="A837" s="13">
        <v>10835</v>
      </c>
      <c r="B837" s="13">
        <v>19</v>
      </c>
      <c r="C837" s="13">
        <v>61778</v>
      </c>
      <c r="D837" s="13">
        <v>396</v>
      </c>
      <c r="E837" s="12" t="str">
        <f>VLOOKUP(tVentas8[[#This Row],[ProductID]],tProductos[#All],3,FALSE)</f>
        <v>Tea - Jasmin Green</v>
      </c>
      <c r="F837" s="13">
        <v>16</v>
      </c>
      <c r="G837" s="32">
        <v>0</v>
      </c>
      <c r="H837" s="30">
        <f>VLOOKUP(tVentas8[[#This Row],[ProductID]],tProductos[#All],5,FALSE)</f>
        <v>369.16</v>
      </c>
      <c r="I837" s="31">
        <f>(tVentas8[[#This Row],[PrecioUnitario]])*(tVentas8[[#This Row],[Quantity]])</f>
        <v>5906.56</v>
      </c>
      <c r="J837" s="31">
        <f>tVentas8[[#This Row],[ TotalPrice_SinDescuento]]*(1-tVentas8[[#This Row],[Discount]]/100)</f>
        <v>5906.56</v>
      </c>
      <c r="K837" s="17">
        <v>43190.646087962959</v>
      </c>
      <c r="L837" s="7" t="s">
        <v>4073</v>
      </c>
      <c r="M837" s="35">
        <f t="shared" si="27"/>
        <v>0</v>
      </c>
      <c r="N837" s="12" t="str">
        <f t="shared" si="26"/>
        <v/>
      </c>
    </row>
    <row r="838" spans="1:14" hidden="1">
      <c r="A838" s="13">
        <v>10836</v>
      </c>
      <c r="B838" s="13">
        <v>15</v>
      </c>
      <c r="C838" s="13">
        <v>75885</v>
      </c>
      <c r="D838" s="13">
        <v>213</v>
      </c>
      <c r="E838" s="12" t="str">
        <f>VLOOKUP(tVentas8[[#This Row],[ProductID]],tProductos[#All],3,FALSE)</f>
        <v>Pate - Cognac</v>
      </c>
      <c r="F838" s="13">
        <v>20</v>
      </c>
      <c r="G838" s="32">
        <v>0</v>
      </c>
      <c r="H838" s="30">
        <f>VLOOKUP(tVentas8[[#This Row],[ProductID]],tProductos[#All],5,FALSE)</f>
        <v>705.89</v>
      </c>
      <c r="I838" s="31">
        <f>(tVentas8[[#This Row],[PrecioUnitario]])*(tVentas8[[#This Row],[Quantity]])</f>
        <v>14117.8</v>
      </c>
      <c r="J838" s="31">
        <f>tVentas8[[#This Row],[ TotalPrice_SinDescuento]]*(1-tVentas8[[#This Row],[Discount]]/100)</f>
        <v>14117.8</v>
      </c>
      <c r="K838" s="17">
        <v>43181.535405092596</v>
      </c>
      <c r="L838" s="7" t="s">
        <v>4074</v>
      </c>
      <c r="M838" s="35">
        <f t="shared" si="27"/>
        <v>0</v>
      </c>
      <c r="N838" s="12" t="str">
        <f t="shared" si="26"/>
        <v/>
      </c>
    </row>
    <row r="839" spans="1:14" hidden="1">
      <c r="A839" s="13">
        <v>10837</v>
      </c>
      <c r="B839" s="13">
        <v>10</v>
      </c>
      <c r="C839" s="13">
        <v>49284</v>
      </c>
      <c r="D839" s="13">
        <v>270</v>
      </c>
      <c r="E839" s="12" t="str">
        <f>VLOOKUP(tVentas8[[#This Row],[ProductID]],tProductos[#All],3,FALSE)</f>
        <v>Cheese Cloth No 100</v>
      </c>
      <c r="F839" s="13">
        <v>13</v>
      </c>
      <c r="G839" s="32">
        <v>0</v>
      </c>
      <c r="H839" s="30">
        <f>VLOOKUP(tVentas8[[#This Row],[ProductID]],tProductos[#All],5,FALSE)</f>
        <v>44.21</v>
      </c>
      <c r="I839" s="31">
        <f>(tVentas8[[#This Row],[PrecioUnitario]])*(tVentas8[[#This Row],[Quantity]])</f>
        <v>574.73</v>
      </c>
      <c r="J839" s="31">
        <f>tVentas8[[#This Row],[ TotalPrice_SinDescuento]]*(1-tVentas8[[#This Row],[Discount]]/100)</f>
        <v>574.73</v>
      </c>
      <c r="K839" s="17">
        <v>43112.337592592594</v>
      </c>
      <c r="L839" s="7" t="s">
        <v>4075</v>
      </c>
      <c r="M839" s="35">
        <f t="shared" si="27"/>
        <v>0</v>
      </c>
      <c r="N839" s="12" t="str">
        <f t="shared" si="26"/>
        <v/>
      </c>
    </row>
    <row r="840" spans="1:14" hidden="1">
      <c r="A840" s="13">
        <v>10838</v>
      </c>
      <c r="B840" s="13">
        <v>1</v>
      </c>
      <c r="C840" s="13">
        <v>40779</v>
      </c>
      <c r="D840" s="13">
        <v>235</v>
      </c>
      <c r="E840" s="12" t="str">
        <f>VLOOKUP(tVentas8[[#This Row],[ProductID]],tProductos[#All],3,FALSE)</f>
        <v>Bread - English Muffin</v>
      </c>
      <c r="F840" s="13">
        <v>11</v>
      </c>
      <c r="G840" s="32">
        <v>0</v>
      </c>
      <c r="H840" s="30">
        <f>VLOOKUP(tVentas8[[#This Row],[ProductID]],tProductos[#All],5,FALSE)</f>
        <v>345.06</v>
      </c>
      <c r="I840" s="31">
        <f>(tVentas8[[#This Row],[PrecioUnitario]])*(tVentas8[[#This Row],[Quantity]])</f>
        <v>3795.66</v>
      </c>
      <c r="J840" s="31">
        <f>tVentas8[[#This Row],[ TotalPrice_SinDescuento]]*(1-tVentas8[[#This Row],[Discount]]/100)</f>
        <v>3795.66</v>
      </c>
      <c r="K840" s="17">
        <v>43174.673495370371</v>
      </c>
      <c r="L840" s="7" t="s">
        <v>4076</v>
      </c>
      <c r="M840" s="35">
        <f t="shared" si="27"/>
        <v>0</v>
      </c>
      <c r="N840" s="12" t="str">
        <f t="shared" si="26"/>
        <v/>
      </c>
    </row>
    <row r="841" spans="1:14" hidden="1">
      <c r="A841" s="13">
        <v>10839</v>
      </c>
      <c r="B841" s="13">
        <v>4</v>
      </c>
      <c r="C841" s="13">
        <v>33647</v>
      </c>
      <c r="D841" s="13">
        <v>290</v>
      </c>
      <c r="E841" s="12" t="str">
        <f>VLOOKUP(tVentas8[[#This Row],[ProductID]],tProductos[#All],3,FALSE)</f>
        <v>Sauce - Rosee</v>
      </c>
      <c r="F841" s="13">
        <v>9</v>
      </c>
      <c r="G841" s="32">
        <v>0</v>
      </c>
      <c r="H841" s="30">
        <f>VLOOKUP(tVentas8[[#This Row],[ProductID]],tProductos[#All],5,FALSE)</f>
        <v>388.03</v>
      </c>
      <c r="I841" s="31">
        <f>(tVentas8[[#This Row],[PrecioUnitario]])*(tVentas8[[#This Row],[Quantity]])</f>
        <v>3492.2699999999995</v>
      </c>
      <c r="J841" s="31">
        <f>tVentas8[[#This Row],[ TotalPrice_SinDescuento]]*(1-tVentas8[[#This Row],[Discount]]/100)</f>
        <v>3492.2699999999995</v>
      </c>
      <c r="K841" s="17">
        <v>43138.856041666666</v>
      </c>
      <c r="L841" s="7" t="s">
        <v>4077</v>
      </c>
      <c r="M841" s="35">
        <f t="shared" si="27"/>
        <v>0</v>
      </c>
      <c r="N841" s="12" t="str">
        <f t="shared" si="26"/>
        <v/>
      </c>
    </row>
    <row r="842" spans="1:14" hidden="1">
      <c r="A842" s="13">
        <v>10840</v>
      </c>
      <c r="B842" s="13">
        <v>23</v>
      </c>
      <c r="C842" s="13">
        <v>82749</v>
      </c>
      <c r="D842" s="13">
        <v>55</v>
      </c>
      <c r="E842" s="12" t="str">
        <f>VLOOKUP(tVentas8[[#This Row],[ProductID]],tProductos[#All],3,FALSE)</f>
        <v>Cinnamon Buns Sticky</v>
      </c>
      <c r="F842" s="13">
        <v>21</v>
      </c>
      <c r="G842" s="32">
        <v>0</v>
      </c>
      <c r="H842" s="30">
        <f>VLOOKUP(tVentas8[[#This Row],[ProductID]],tProductos[#All],5,FALSE)</f>
        <v>66.180000000000007</v>
      </c>
      <c r="I842" s="31">
        <f>(tVentas8[[#This Row],[PrecioUnitario]])*(tVentas8[[#This Row],[Quantity]])</f>
        <v>1389.7800000000002</v>
      </c>
      <c r="J842" s="31">
        <f>tVentas8[[#This Row],[ TotalPrice_SinDescuento]]*(1-tVentas8[[#This Row],[Discount]]/100)</f>
        <v>1389.7800000000002</v>
      </c>
      <c r="K842" s="17">
        <v>43119.412268518521</v>
      </c>
      <c r="L842" s="7" t="s">
        <v>4078</v>
      </c>
      <c r="M842" s="35">
        <f t="shared" si="27"/>
        <v>0</v>
      </c>
      <c r="N842" s="12" t="str">
        <f t="shared" si="26"/>
        <v/>
      </c>
    </row>
    <row r="843" spans="1:14" hidden="1">
      <c r="A843" s="13">
        <v>10841</v>
      </c>
      <c r="B843" s="13">
        <v>22</v>
      </c>
      <c r="C843" s="13">
        <v>15506</v>
      </c>
      <c r="D843" s="13">
        <v>445</v>
      </c>
      <c r="E843" s="12" t="str">
        <f>VLOOKUP(tVentas8[[#This Row],[ProductID]],tProductos[#All],3,FALSE)</f>
        <v>Pastry - Choclate Baked</v>
      </c>
      <c r="F843" s="13">
        <v>4</v>
      </c>
      <c r="G843" s="32">
        <v>0</v>
      </c>
      <c r="H843" s="30">
        <f>VLOOKUP(tVentas8[[#This Row],[ProductID]],tProductos[#All],5,FALSE)</f>
        <v>592.46</v>
      </c>
      <c r="I843" s="31">
        <f>(tVentas8[[#This Row],[PrecioUnitario]])*(tVentas8[[#This Row],[Quantity]])</f>
        <v>2369.84</v>
      </c>
      <c r="J843" s="31">
        <f>tVentas8[[#This Row],[ TotalPrice_SinDescuento]]*(1-tVentas8[[#This Row],[Discount]]/100)</f>
        <v>2369.84</v>
      </c>
      <c r="K843" s="17">
        <v>43204.950324074074</v>
      </c>
      <c r="L843" s="7" t="s">
        <v>4079</v>
      </c>
      <c r="M843" s="35">
        <f t="shared" si="27"/>
        <v>0</v>
      </c>
      <c r="N843" s="12" t="str">
        <f t="shared" si="26"/>
        <v/>
      </c>
    </row>
    <row r="844" spans="1:14" hidden="1">
      <c r="A844" s="13">
        <v>10842</v>
      </c>
      <c r="B844" s="13">
        <v>2</v>
      </c>
      <c r="C844" s="13">
        <v>66220</v>
      </c>
      <c r="D844" s="13">
        <v>37</v>
      </c>
      <c r="E844" s="12" t="str">
        <f>VLOOKUP(tVentas8[[#This Row],[ProductID]],tProductos[#All],3,FALSE)</f>
        <v>Nut - Pistachio, Shelled</v>
      </c>
      <c r="F844" s="13">
        <v>17</v>
      </c>
      <c r="G844" s="32">
        <v>0</v>
      </c>
      <c r="H844" s="30">
        <f>VLOOKUP(tVentas8[[#This Row],[ProductID]],tProductos[#All],5,FALSE)</f>
        <v>803.17</v>
      </c>
      <c r="I844" s="31">
        <f>(tVentas8[[#This Row],[PrecioUnitario]])*(tVentas8[[#This Row],[Quantity]])</f>
        <v>13653.89</v>
      </c>
      <c r="J844" s="31">
        <f>tVentas8[[#This Row],[ TotalPrice_SinDescuento]]*(1-tVentas8[[#This Row],[Discount]]/100)</f>
        <v>13653.89</v>
      </c>
      <c r="K844" s="17">
        <v>43179.911203703705</v>
      </c>
      <c r="L844" s="7" t="s">
        <v>4080</v>
      </c>
      <c r="M844" s="35">
        <f t="shared" si="27"/>
        <v>0</v>
      </c>
      <c r="N844" s="12" t="str">
        <f t="shared" si="26"/>
        <v/>
      </c>
    </row>
    <row r="845" spans="1:14" hidden="1">
      <c r="A845" s="13">
        <v>10843</v>
      </c>
      <c r="B845" s="13">
        <v>12</v>
      </c>
      <c r="C845" s="13">
        <v>39366</v>
      </c>
      <c r="D845" s="13">
        <v>336</v>
      </c>
      <c r="E845" s="12" t="str">
        <f>VLOOKUP(tVentas8[[#This Row],[ProductID]],tProductos[#All],3,FALSE)</f>
        <v>Broom - Corn</v>
      </c>
      <c r="F845" s="13">
        <v>10</v>
      </c>
      <c r="G845" s="32">
        <v>0</v>
      </c>
      <c r="H845" s="30">
        <f>VLOOKUP(tVentas8[[#This Row],[ProductID]],tProductos[#All],5,FALSE)</f>
        <v>719.24</v>
      </c>
      <c r="I845" s="31">
        <f>(tVentas8[[#This Row],[PrecioUnitario]])*(tVentas8[[#This Row],[Quantity]])</f>
        <v>7192.4</v>
      </c>
      <c r="J845" s="31">
        <f>tVentas8[[#This Row],[ TotalPrice_SinDescuento]]*(1-tVentas8[[#This Row],[Discount]]/100)</f>
        <v>7192.4</v>
      </c>
      <c r="K845" s="17">
        <v>43156.555300925924</v>
      </c>
      <c r="L845" s="7" t="s">
        <v>4081</v>
      </c>
      <c r="M845" s="35">
        <f t="shared" si="27"/>
        <v>0</v>
      </c>
      <c r="N845" s="12" t="str">
        <f t="shared" si="26"/>
        <v/>
      </c>
    </row>
    <row r="846" spans="1:14" hidden="1">
      <c r="A846" s="13">
        <v>10844</v>
      </c>
      <c r="B846" s="13">
        <v>19</v>
      </c>
      <c r="C846" s="13">
        <v>68526</v>
      </c>
      <c r="D846" s="13">
        <v>226</v>
      </c>
      <c r="E846" s="12" t="str">
        <f>VLOOKUP(tVentas8[[#This Row],[ProductID]],tProductos[#All],3,FALSE)</f>
        <v>Chestnuts - Whole,canned</v>
      </c>
      <c r="F846" s="13">
        <v>18</v>
      </c>
      <c r="G846" s="32">
        <v>0</v>
      </c>
      <c r="H846" s="30">
        <f>VLOOKUP(tVentas8[[#This Row],[ProductID]],tProductos[#All],5,FALSE)</f>
        <v>920.87</v>
      </c>
      <c r="I846" s="31">
        <f>(tVentas8[[#This Row],[PrecioUnitario]])*(tVentas8[[#This Row],[Quantity]])</f>
        <v>16575.66</v>
      </c>
      <c r="J846" s="31">
        <f>tVentas8[[#This Row],[ TotalPrice_SinDescuento]]*(1-tVentas8[[#This Row],[Discount]]/100)</f>
        <v>16575.66</v>
      </c>
      <c r="K846" s="17">
        <v>43116.831319444442</v>
      </c>
      <c r="L846" s="7" t="s">
        <v>4082</v>
      </c>
      <c r="M846" s="35">
        <f t="shared" si="27"/>
        <v>0</v>
      </c>
      <c r="N846" s="12" t="str">
        <f t="shared" si="26"/>
        <v/>
      </c>
    </row>
    <row r="847" spans="1:14" hidden="1">
      <c r="A847" s="13">
        <v>10845</v>
      </c>
      <c r="B847" s="13">
        <v>20</v>
      </c>
      <c r="C847" s="13">
        <v>11003</v>
      </c>
      <c r="D847" s="13">
        <v>232</v>
      </c>
      <c r="E847" s="12" t="str">
        <f>VLOOKUP(tVentas8[[#This Row],[ProductID]],tProductos[#All],3,FALSE)</f>
        <v>Quiche Assorted</v>
      </c>
      <c r="F847" s="13">
        <v>3</v>
      </c>
      <c r="G847" s="32">
        <v>0</v>
      </c>
      <c r="H847" s="30">
        <f>VLOOKUP(tVentas8[[#This Row],[ProductID]],tProductos[#All],5,FALSE)</f>
        <v>33.94</v>
      </c>
      <c r="I847" s="31">
        <f>(tVentas8[[#This Row],[PrecioUnitario]])*(tVentas8[[#This Row],[Quantity]])</f>
        <v>101.82</v>
      </c>
      <c r="J847" s="31">
        <f>tVentas8[[#This Row],[ TotalPrice_SinDescuento]]*(1-tVentas8[[#This Row],[Discount]]/100)</f>
        <v>101.82</v>
      </c>
      <c r="K847" s="17">
        <v>43226.649837962963</v>
      </c>
      <c r="L847" s="7" t="s">
        <v>4083</v>
      </c>
      <c r="M847" s="35">
        <f t="shared" si="27"/>
        <v>0</v>
      </c>
      <c r="N847" s="12" t="str">
        <f t="shared" si="26"/>
        <v/>
      </c>
    </row>
    <row r="848" spans="1:14" hidden="1">
      <c r="A848" s="13">
        <v>10846</v>
      </c>
      <c r="B848" s="13">
        <v>8</v>
      </c>
      <c r="C848" s="13">
        <v>97654</v>
      </c>
      <c r="D848" s="13">
        <v>221</v>
      </c>
      <c r="E848" s="12" t="str">
        <f>VLOOKUP(tVentas8[[#This Row],[ProductID]],tProductos[#All],3,FALSE)</f>
        <v>Bread Crumbs - Panko</v>
      </c>
      <c r="F848" s="13">
        <v>25</v>
      </c>
      <c r="G848" s="32">
        <v>0</v>
      </c>
      <c r="H848" s="30">
        <f>VLOOKUP(tVentas8[[#This Row],[ProductID]],tProductos[#All],5,FALSE)</f>
        <v>819</v>
      </c>
      <c r="I848" s="31">
        <f>(tVentas8[[#This Row],[PrecioUnitario]])*(tVentas8[[#This Row],[Quantity]])</f>
        <v>20475</v>
      </c>
      <c r="J848" s="31">
        <f>tVentas8[[#This Row],[ TotalPrice_SinDescuento]]*(1-tVentas8[[#This Row],[Discount]]/100)</f>
        <v>20475</v>
      </c>
      <c r="K848" s="17">
        <v>43187.831030092595</v>
      </c>
      <c r="L848" s="7" t="s">
        <v>4084</v>
      </c>
      <c r="M848" s="35">
        <f t="shared" si="27"/>
        <v>0</v>
      </c>
      <c r="N848" s="12" t="str">
        <f t="shared" si="26"/>
        <v/>
      </c>
    </row>
    <row r="849" spans="1:14" hidden="1">
      <c r="A849" s="13">
        <v>10847</v>
      </c>
      <c r="B849" s="13">
        <v>22</v>
      </c>
      <c r="C849" s="13">
        <v>37114</v>
      </c>
      <c r="D849" s="13">
        <v>242</v>
      </c>
      <c r="E849" s="12" t="str">
        <f>VLOOKUP(tVentas8[[#This Row],[ProductID]],tProductos[#All],3,FALSE)</f>
        <v>Thermometer Digital</v>
      </c>
      <c r="F849" s="13">
        <v>10</v>
      </c>
      <c r="G849" s="32">
        <v>0</v>
      </c>
      <c r="H849" s="30">
        <f>VLOOKUP(tVentas8[[#This Row],[ProductID]],tProductos[#All],5,FALSE)</f>
        <v>3.26</v>
      </c>
      <c r="I849" s="31">
        <f>(tVentas8[[#This Row],[PrecioUnitario]])*(tVentas8[[#This Row],[Quantity]])</f>
        <v>32.599999999999994</v>
      </c>
      <c r="J849" s="31">
        <f>tVentas8[[#This Row],[ TotalPrice_SinDescuento]]*(1-tVentas8[[#This Row],[Discount]]/100)</f>
        <v>32.599999999999994</v>
      </c>
      <c r="K849" s="17">
        <v>43192.363171296296</v>
      </c>
      <c r="L849" s="7" t="s">
        <v>4085</v>
      </c>
      <c r="M849" s="35">
        <f t="shared" si="27"/>
        <v>0</v>
      </c>
      <c r="N849" s="12" t="str">
        <f t="shared" si="26"/>
        <v/>
      </c>
    </row>
    <row r="850" spans="1:14" hidden="1">
      <c r="A850" s="13">
        <v>10848</v>
      </c>
      <c r="B850" s="13">
        <v>6</v>
      </c>
      <c r="C850" s="13">
        <v>84234</v>
      </c>
      <c r="D850" s="13">
        <v>346</v>
      </c>
      <c r="E850" s="12" t="str">
        <f>VLOOKUP(tVentas8[[#This Row],[ProductID]],tProductos[#All],3,FALSE)</f>
        <v>Cheese - Parmesan Grated</v>
      </c>
      <c r="F850" s="13">
        <v>22</v>
      </c>
      <c r="G850" s="32">
        <v>0</v>
      </c>
      <c r="H850" s="30">
        <f>VLOOKUP(tVentas8[[#This Row],[ProductID]],tProductos[#All],5,FALSE)</f>
        <v>171.91</v>
      </c>
      <c r="I850" s="31">
        <f>(tVentas8[[#This Row],[PrecioUnitario]])*(tVentas8[[#This Row],[Quantity]])</f>
        <v>3782.02</v>
      </c>
      <c r="J850" s="31">
        <f>tVentas8[[#This Row],[ TotalPrice_SinDescuento]]*(1-tVentas8[[#This Row],[Discount]]/100)</f>
        <v>3782.02</v>
      </c>
      <c r="K850" s="17">
        <v>43204.208796296298</v>
      </c>
      <c r="L850" s="7" t="s">
        <v>4086</v>
      </c>
      <c r="M850" s="35">
        <f t="shared" si="27"/>
        <v>0</v>
      </c>
      <c r="N850" s="12" t="str">
        <f t="shared" si="26"/>
        <v/>
      </c>
    </row>
    <row r="851" spans="1:14" hidden="1">
      <c r="A851" s="13">
        <v>10849</v>
      </c>
      <c r="B851" s="13">
        <v>3</v>
      </c>
      <c r="C851" s="13">
        <v>79137</v>
      </c>
      <c r="D851" s="13">
        <v>391</v>
      </c>
      <c r="E851" s="12" t="str">
        <f>VLOOKUP(tVentas8[[#This Row],[ProductID]],tProductos[#All],3,FALSE)</f>
        <v>Bread - Bistro White</v>
      </c>
      <c r="F851" s="13">
        <v>21</v>
      </c>
      <c r="G851" s="32">
        <v>0</v>
      </c>
      <c r="H851" s="30">
        <f>VLOOKUP(tVentas8[[#This Row],[ProductID]],tProductos[#All],5,FALSE)</f>
        <v>650.9</v>
      </c>
      <c r="I851" s="31">
        <f>(tVentas8[[#This Row],[PrecioUnitario]])*(tVentas8[[#This Row],[Quantity]])</f>
        <v>13668.9</v>
      </c>
      <c r="J851" s="31">
        <f>tVentas8[[#This Row],[ TotalPrice_SinDescuento]]*(1-tVentas8[[#This Row],[Discount]]/100)</f>
        <v>13668.9</v>
      </c>
      <c r="K851" s="17">
        <v>43142.875787037039</v>
      </c>
      <c r="L851" s="7" t="s">
        <v>4087</v>
      </c>
      <c r="M851" s="35">
        <f t="shared" si="27"/>
        <v>0</v>
      </c>
      <c r="N851" s="12" t="str">
        <f t="shared" si="26"/>
        <v/>
      </c>
    </row>
    <row r="852" spans="1:14">
      <c r="A852" s="13">
        <v>10850</v>
      </c>
      <c r="B852" s="13">
        <v>12</v>
      </c>
      <c r="C852" s="13">
        <v>26200</v>
      </c>
      <c r="D852" s="13">
        <v>177</v>
      </c>
      <c r="E852" s="12" t="str">
        <f>VLOOKUP(tVentas8[[#This Row],[ProductID]],tProductos[#All],3,FALSE)</f>
        <v>Coconut - Shredded, Sweet</v>
      </c>
      <c r="F852" s="13">
        <v>7</v>
      </c>
      <c r="G852" s="32">
        <v>2</v>
      </c>
      <c r="H852" s="30">
        <f>VLOOKUP(tVentas8[[#This Row],[ProductID]],tProductos[#All],5,FALSE)</f>
        <v>691.67</v>
      </c>
      <c r="I852" s="31">
        <f>(tVentas8[[#This Row],[PrecioUnitario]])*(tVentas8[[#This Row],[Quantity]])</f>
        <v>4841.6899999999996</v>
      </c>
      <c r="J852" s="31">
        <f>tVentas8[[#This Row],[ TotalPrice_SinDescuento]]*(1-tVentas8[[#This Row],[Discount]]/100)</f>
        <v>4744.8561999999993</v>
      </c>
      <c r="K852" s="17">
        <v>43169.509710648148</v>
      </c>
      <c r="L852" s="7" t="s">
        <v>4088</v>
      </c>
      <c r="M852" s="35">
        <f t="shared" si="27"/>
        <v>0</v>
      </c>
      <c r="N852" s="12" t="str">
        <f t="shared" si="26"/>
        <v/>
      </c>
    </row>
    <row r="853" spans="1:14" hidden="1">
      <c r="A853" s="13">
        <v>10851</v>
      </c>
      <c r="B853" s="13">
        <v>13</v>
      </c>
      <c r="C853" s="13">
        <v>49416</v>
      </c>
      <c r="D853" s="13">
        <v>205</v>
      </c>
      <c r="E853" s="12" t="str">
        <f>VLOOKUP(tVentas8[[#This Row],[ProductID]],tProductos[#All],3,FALSE)</f>
        <v>Turkey - Whole, Fresh</v>
      </c>
      <c r="F853" s="13">
        <v>13</v>
      </c>
      <c r="G853" s="32">
        <v>0</v>
      </c>
      <c r="H853" s="30">
        <f>VLOOKUP(tVentas8[[#This Row],[ProductID]],tProductos[#All],5,FALSE)</f>
        <v>189.75</v>
      </c>
      <c r="I853" s="31">
        <f>(tVentas8[[#This Row],[PrecioUnitario]])*(tVentas8[[#This Row],[Quantity]])</f>
        <v>2466.75</v>
      </c>
      <c r="J853" s="31">
        <f>tVentas8[[#This Row],[ TotalPrice_SinDescuento]]*(1-tVentas8[[#This Row],[Discount]]/100)</f>
        <v>2466.75</v>
      </c>
      <c r="K853" s="17">
        <v>43162.352858796294</v>
      </c>
      <c r="L853" s="7" t="s">
        <v>4089</v>
      </c>
      <c r="M853" s="35">
        <f t="shared" si="27"/>
        <v>0</v>
      </c>
      <c r="N853" s="12" t="str">
        <f t="shared" si="26"/>
        <v/>
      </c>
    </row>
    <row r="854" spans="1:14" hidden="1">
      <c r="A854" s="13">
        <v>10852</v>
      </c>
      <c r="B854" s="13">
        <v>12</v>
      </c>
      <c r="C854" s="13">
        <v>59033</v>
      </c>
      <c r="D854" s="13">
        <v>115</v>
      </c>
      <c r="E854" s="12" t="str">
        <f>VLOOKUP(tVentas8[[#This Row],[ProductID]],tProductos[#All],3,FALSE)</f>
        <v>Ocean Spray - Ruby Red</v>
      </c>
      <c r="F854" s="13">
        <v>15</v>
      </c>
      <c r="G854" s="32">
        <v>0</v>
      </c>
      <c r="H854" s="30">
        <f>VLOOKUP(tVentas8[[#This Row],[ProductID]],tProductos[#All],5,FALSE)</f>
        <v>450.46</v>
      </c>
      <c r="I854" s="31">
        <f>(tVentas8[[#This Row],[PrecioUnitario]])*(tVentas8[[#This Row],[Quantity]])</f>
        <v>6756.9</v>
      </c>
      <c r="J854" s="31">
        <f>tVentas8[[#This Row],[ TotalPrice_SinDescuento]]*(1-tVentas8[[#This Row],[Discount]]/100)</f>
        <v>6756.9</v>
      </c>
      <c r="K854" s="17">
        <v>43180.817106481481</v>
      </c>
      <c r="L854" s="7" t="s">
        <v>4090</v>
      </c>
      <c r="M854" s="35">
        <f t="shared" si="27"/>
        <v>0</v>
      </c>
      <c r="N854" s="12" t="str">
        <f t="shared" si="26"/>
        <v/>
      </c>
    </row>
    <row r="855" spans="1:14">
      <c r="A855" s="13">
        <v>10853</v>
      </c>
      <c r="B855" s="13">
        <v>8</v>
      </c>
      <c r="C855" s="13">
        <v>96376</v>
      </c>
      <c r="D855" s="13">
        <v>439</v>
      </c>
      <c r="E855" s="12" t="str">
        <f>VLOOKUP(tVentas8[[#This Row],[ProductID]],tProductos[#All],3,FALSE)</f>
        <v>Beef - Chuck, Boneless</v>
      </c>
      <c r="F855" s="13">
        <v>25</v>
      </c>
      <c r="G855" s="32">
        <v>2</v>
      </c>
      <c r="H855" s="30">
        <f>VLOOKUP(tVentas8[[#This Row],[ProductID]],tProductos[#All],5,FALSE)</f>
        <v>560.91</v>
      </c>
      <c r="I855" s="31">
        <f>(tVentas8[[#This Row],[PrecioUnitario]])*(tVentas8[[#This Row],[Quantity]])</f>
        <v>14022.75</v>
      </c>
      <c r="J855" s="31">
        <f>tVentas8[[#This Row],[ TotalPrice_SinDescuento]]*(1-tVentas8[[#This Row],[Discount]]/100)</f>
        <v>13742.295</v>
      </c>
      <c r="K855" s="17">
        <v>43149.410185185188</v>
      </c>
      <c r="L855" s="7" t="s">
        <v>4091</v>
      </c>
      <c r="M855" s="35">
        <f t="shared" si="27"/>
        <v>0</v>
      </c>
      <c r="N855" s="12" t="str">
        <f t="shared" si="26"/>
        <v/>
      </c>
    </row>
    <row r="856" spans="1:14" hidden="1">
      <c r="A856" s="13">
        <v>10854</v>
      </c>
      <c r="B856" s="13">
        <v>1</v>
      </c>
      <c r="C856" s="13">
        <v>22492</v>
      </c>
      <c r="D856" s="13">
        <v>16</v>
      </c>
      <c r="E856" s="12" t="str">
        <f>VLOOKUP(tVentas8[[#This Row],[ProductID]],tProductos[#All],3,FALSE)</f>
        <v>Kellogs Special K Cereal</v>
      </c>
      <c r="F856" s="13">
        <v>6</v>
      </c>
      <c r="G856" s="32">
        <v>0</v>
      </c>
      <c r="H856" s="30">
        <f>VLOOKUP(tVentas8[[#This Row],[ProductID]],tProductos[#All],5,FALSE)</f>
        <v>547.24</v>
      </c>
      <c r="I856" s="31">
        <f>(tVentas8[[#This Row],[PrecioUnitario]])*(tVentas8[[#This Row],[Quantity]])</f>
        <v>3283.44</v>
      </c>
      <c r="J856" s="31">
        <f>tVentas8[[#This Row],[ TotalPrice_SinDescuento]]*(1-tVentas8[[#This Row],[Discount]]/100)</f>
        <v>3283.44</v>
      </c>
      <c r="K856" s="17">
        <v>43205.153680555559</v>
      </c>
      <c r="L856" s="7" t="s">
        <v>4092</v>
      </c>
      <c r="M856" s="35">
        <f t="shared" si="27"/>
        <v>0</v>
      </c>
      <c r="N856" s="12" t="str">
        <f t="shared" si="26"/>
        <v/>
      </c>
    </row>
    <row r="857" spans="1:14" hidden="1">
      <c r="A857" s="13">
        <v>10855</v>
      </c>
      <c r="B857" s="13">
        <v>14</v>
      </c>
      <c r="C857" s="13">
        <v>22676</v>
      </c>
      <c r="D857" s="13">
        <v>325</v>
      </c>
      <c r="E857" s="12" t="str">
        <f>VLOOKUP(tVentas8[[#This Row],[ProductID]],tProductos[#All],3,FALSE)</f>
        <v>Halibut - Fletches</v>
      </c>
      <c r="F857" s="13">
        <v>6</v>
      </c>
      <c r="G857" s="32">
        <v>0</v>
      </c>
      <c r="H857" s="30">
        <f>VLOOKUP(tVentas8[[#This Row],[ProductID]],tProductos[#All],5,FALSE)</f>
        <v>31.65</v>
      </c>
      <c r="I857" s="31">
        <f>(tVentas8[[#This Row],[PrecioUnitario]])*(tVentas8[[#This Row],[Quantity]])</f>
        <v>189.89999999999998</v>
      </c>
      <c r="J857" s="31">
        <f>tVentas8[[#This Row],[ TotalPrice_SinDescuento]]*(1-tVentas8[[#This Row],[Discount]]/100)</f>
        <v>189.89999999999998</v>
      </c>
      <c r="K857" s="17">
        <v>43227.500474537039</v>
      </c>
      <c r="L857" s="7" t="s">
        <v>4093</v>
      </c>
      <c r="M857" s="35">
        <f t="shared" si="27"/>
        <v>0</v>
      </c>
      <c r="N857" s="12" t="str">
        <f t="shared" si="26"/>
        <v/>
      </c>
    </row>
    <row r="858" spans="1:14" hidden="1">
      <c r="A858" s="13">
        <v>10856</v>
      </c>
      <c r="B858" s="13">
        <v>6</v>
      </c>
      <c r="C858" s="13">
        <v>63744</v>
      </c>
      <c r="D858" s="13">
        <v>333</v>
      </c>
      <c r="E858" s="12" t="str">
        <f>VLOOKUP(tVentas8[[#This Row],[ProductID]],tProductos[#All],3,FALSE)</f>
        <v>Cheese - Cottage Cheese</v>
      </c>
      <c r="F858" s="13">
        <v>17</v>
      </c>
      <c r="G858" s="32">
        <v>0</v>
      </c>
      <c r="H858" s="30">
        <f>VLOOKUP(tVentas8[[#This Row],[ProductID]],tProductos[#All],5,FALSE)</f>
        <v>202.36</v>
      </c>
      <c r="I858" s="31">
        <f>(tVentas8[[#This Row],[PrecioUnitario]])*(tVentas8[[#This Row],[Quantity]])</f>
        <v>3440.1200000000003</v>
      </c>
      <c r="J858" s="31">
        <f>tVentas8[[#This Row],[ TotalPrice_SinDescuento]]*(1-tVentas8[[#This Row],[Discount]]/100)</f>
        <v>3440.1200000000003</v>
      </c>
      <c r="K858" s="17">
        <v>43131.054398148146</v>
      </c>
      <c r="L858" s="7" t="s">
        <v>4094</v>
      </c>
      <c r="M858" s="35">
        <f t="shared" si="27"/>
        <v>0</v>
      </c>
      <c r="N858" s="12" t="str">
        <f t="shared" si="26"/>
        <v/>
      </c>
    </row>
    <row r="859" spans="1:14" hidden="1">
      <c r="A859" s="13">
        <v>10857</v>
      </c>
      <c r="B859" s="13">
        <v>19</v>
      </c>
      <c r="C859" s="13">
        <v>849</v>
      </c>
      <c r="D859" s="13">
        <v>148</v>
      </c>
      <c r="E859" s="12" t="str">
        <f>VLOOKUP(tVentas8[[#This Row],[ProductID]],tProductos[#All],3,FALSE)</f>
        <v>Beer - Sleemans Cream Ale</v>
      </c>
      <c r="F859" s="13">
        <v>1</v>
      </c>
      <c r="G859" s="32">
        <v>0</v>
      </c>
      <c r="H859" s="30">
        <f>VLOOKUP(tVentas8[[#This Row],[ProductID]],tProductos[#All],5,FALSE)</f>
        <v>285.55</v>
      </c>
      <c r="I859" s="31">
        <f>(tVentas8[[#This Row],[PrecioUnitario]])*(tVentas8[[#This Row],[Quantity]])</f>
        <v>285.55</v>
      </c>
      <c r="J859" s="31">
        <f>tVentas8[[#This Row],[ TotalPrice_SinDescuento]]*(1-tVentas8[[#This Row],[Discount]]/100)</f>
        <v>285.55</v>
      </c>
      <c r="K859" s="17">
        <v>43185.043032407404</v>
      </c>
      <c r="L859" s="7" t="s">
        <v>4095</v>
      </c>
      <c r="M859" s="35">
        <f t="shared" si="27"/>
        <v>0</v>
      </c>
      <c r="N859" s="12" t="str">
        <f t="shared" si="26"/>
        <v/>
      </c>
    </row>
    <row r="860" spans="1:14">
      <c r="A860" s="13">
        <v>10858</v>
      </c>
      <c r="B860" s="13">
        <v>12</v>
      </c>
      <c r="C860" s="13">
        <v>61659</v>
      </c>
      <c r="D860" s="13">
        <v>148</v>
      </c>
      <c r="E860" s="12" t="str">
        <f>VLOOKUP(tVentas8[[#This Row],[ProductID]],tProductos[#All],3,FALSE)</f>
        <v>Beer - Sleemans Cream Ale</v>
      </c>
      <c r="F860" s="13">
        <v>16</v>
      </c>
      <c r="G860" s="32">
        <v>2</v>
      </c>
      <c r="H860" s="30">
        <f>VLOOKUP(tVentas8[[#This Row],[ProductID]],tProductos[#All],5,FALSE)</f>
        <v>285.55</v>
      </c>
      <c r="I860" s="31">
        <f>(tVentas8[[#This Row],[PrecioUnitario]])*(tVentas8[[#This Row],[Quantity]])</f>
        <v>4568.8</v>
      </c>
      <c r="J860" s="31">
        <f>tVentas8[[#This Row],[ TotalPrice_SinDescuento]]*(1-tVentas8[[#This Row],[Discount]]/100)</f>
        <v>4477.424</v>
      </c>
      <c r="K860" s="17">
        <v>43139.864756944444</v>
      </c>
      <c r="L860" s="7" t="s">
        <v>4096</v>
      </c>
      <c r="M860" s="35">
        <f t="shared" si="27"/>
        <v>0</v>
      </c>
      <c r="N860" s="12" t="str">
        <f t="shared" si="26"/>
        <v/>
      </c>
    </row>
    <row r="861" spans="1:14" hidden="1">
      <c r="A861" s="13">
        <v>10859</v>
      </c>
      <c r="B861" s="13">
        <v>11</v>
      </c>
      <c r="C861" s="13">
        <v>88334</v>
      </c>
      <c r="D861" s="13">
        <v>22</v>
      </c>
      <c r="E861" s="12" t="str">
        <f>VLOOKUP(tVentas8[[#This Row],[ProductID]],tProductos[#All],3,FALSE)</f>
        <v>Rice - Jasmine Sented</v>
      </c>
      <c r="F861" s="13">
        <v>23</v>
      </c>
      <c r="G861" s="32">
        <v>1</v>
      </c>
      <c r="H861" s="30">
        <f>VLOOKUP(tVentas8[[#This Row],[ProductID]],tProductos[#All],5,FALSE)</f>
        <v>278.95</v>
      </c>
      <c r="I861" s="31">
        <f>(tVentas8[[#This Row],[PrecioUnitario]])*(tVentas8[[#This Row],[Quantity]])</f>
        <v>6415.8499999999995</v>
      </c>
      <c r="J861" s="31">
        <f>tVentas8[[#This Row],[ TotalPrice_SinDescuento]]*(1-tVentas8[[#This Row],[Discount]]/100)</f>
        <v>6351.691499999999</v>
      </c>
      <c r="K861" s="17">
        <v>43117.797662037039</v>
      </c>
      <c r="L861" s="7" t="s">
        <v>4097</v>
      </c>
      <c r="M861" s="35">
        <f t="shared" si="27"/>
        <v>0</v>
      </c>
      <c r="N861" s="12" t="str">
        <f t="shared" si="26"/>
        <v/>
      </c>
    </row>
    <row r="862" spans="1:14" hidden="1">
      <c r="A862" s="13">
        <v>10860</v>
      </c>
      <c r="B862" s="13">
        <v>11</v>
      </c>
      <c r="C862" s="13">
        <v>1826</v>
      </c>
      <c r="D862" s="13">
        <v>375</v>
      </c>
      <c r="E862" s="12" t="str">
        <f>VLOOKUP(tVentas8[[#This Row],[ProductID]],tProductos[#All],3,FALSE)</f>
        <v>Snapple Lemon Tea</v>
      </c>
      <c r="F862" s="13">
        <v>1</v>
      </c>
      <c r="G862" s="32">
        <v>0</v>
      </c>
      <c r="H862" s="30">
        <f>VLOOKUP(tVentas8[[#This Row],[ProductID]],tProductos[#All],5,FALSE)</f>
        <v>831.75</v>
      </c>
      <c r="I862" s="31">
        <f>(tVentas8[[#This Row],[PrecioUnitario]])*(tVentas8[[#This Row],[Quantity]])</f>
        <v>831.75</v>
      </c>
      <c r="J862" s="31">
        <f>tVentas8[[#This Row],[ TotalPrice_SinDescuento]]*(1-tVentas8[[#This Row],[Discount]]/100)</f>
        <v>831.75</v>
      </c>
      <c r="K862" s="17">
        <v>43169.556840277779</v>
      </c>
      <c r="L862" s="7" t="s">
        <v>4098</v>
      </c>
      <c r="M862" s="35">
        <f t="shared" si="27"/>
        <v>0</v>
      </c>
      <c r="N862" s="12" t="str">
        <f t="shared" si="26"/>
        <v/>
      </c>
    </row>
    <row r="863" spans="1:14" hidden="1">
      <c r="A863" s="13">
        <v>10861</v>
      </c>
      <c r="B863" s="13">
        <v>10</v>
      </c>
      <c r="C863" s="13">
        <v>46491</v>
      </c>
      <c r="D863" s="13">
        <v>32</v>
      </c>
      <c r="E863" s="12" t="str">
        <f>VLOOKUP(tVentas8[[#This Row],[ProductID]],tProductos[#All],3,FALSE)</f>
        <v>Lettuce - Treviso</v>
      </c>
      <c r="F863" s="13">
        <v>12</v>
      </c>
      <c r="G863" s="32">
        <v>0</v>
      </c>
      <c r="H863" s="30">
        <f>VLOOKUP(tVentas8[[#This Row],[ProductID]],tProductos[#All],5,FALSE)</f>
        <v>964.12</v>
      </c>
      <c r="I863" s="31">
        <f>(tVentas8[[#This Row],[PrecioUnitario]])*(tVentas8[[#This Row],[Quantity]])</f>
        <v>11569.44</v>
      </c>
      <c r="J863" s="31">
        <f>tVentas8[[#This Row],[ TotalPrice_SinDescuento]]*(1-tVentas8[[#This Row],[Discount]]/100)</f>
        <v>11569.44</v>
      </c>
      <c r="K863" s="17">
        <v>43189.783136574071</v>
      </c>
      <c r="L863" s="7" t="s">
        <v>4099</v>
      </c>
      <c r="M863" s="35">
        <f t="shared" si="27"/>
        <v>0</v>
      </c>
      <c r="N863" s="12" t="str">
        <f t="shared" si="26"/>
        <v/>
      </c>
    </row>
    <row r="864" spans="1:14" hidden="1">
      <c r="A864" s="13">
        <v>10862</v>
      </c>
      <c r="B864" s="13">
        <v>3</v>
      </c>
      <c r="C864" s="13">
        <v>75681</v>
      </c>
      <c r="D864" s="13">
        <v>327</v>
      </c>
      <c r="E864" s="12" t="str">
        <f>VLOOKUP(tVentas8[[#This Row],[ProductID]],tProductos[#All],3,FALSE)</f>
        <v>Appetizer - Mini Egg Roll, Shrimp</v>
      </c>
      <c r="F864" s="13">
        <v>20</v>
      </c>
      <c r="G864" s="32">
        <v>1</v>
      </c>
      <c r="H864" s="30">
        <f>VLOOKUP(tVentas8[[#This Row],[ProductID]],tProductos[#All],5,FALSE)</f>
        <v>71.430000000000007</v>
      </c>
      <c r="I864" s="31">
        <f>(tVentas8[[#This Row],[PrecioUnitario]])*(tVentas8[[#This Row],[Quantity]])</f>
        <v>1428.6000000000001</v>
      </c>
      <c r="J864" s="31">
        <f>tVentas8[[#This Row],[ TotalPrice_SinDescuento]]*(1-tVentas8[[#This Row],[Discount]]/100)</f>
        <v>1414.3140000000001</v>
      </c>
      <c r="K864" s="17">
        <v>43147.883449074077</v>
      </c>
      <c r="L864" s="7" t="s">
        <v>4100</v>
      </c>
      <c r="M864" s="35">
        <f t="shared" si="27"/>
        <v>0</v>
      </c>
      <c r="N864" s="12" t="str">
        <f t="shared" si="26"/>
        <v/>
      </c>
    </row>
    <row r="865" spans="1:14" hidden="1">
      <c r="A865" s="13">
        <v>10863</v>
      </c>
      <c r="B865" s="13">
        <v>15</v>
      </c>
      <c r="C865" s="13">
        <v>12278</v>
      </c>
      <c r="D865" s="13">
        <v>157</v>
      </c>
      <c r="E865" s="12" t="str">
        <f>VLOOKUP(tVentas8[[#This Row],[ProductID]],tProductos[#All],3,FALSE)</f>
        <v>Juice - Cranberry, 341 Ml</v>
      </c>
      <c r="F865" s="13">
        <v>4</v>
      </c>
      <c r="G865" s="32">
        <v>0</v>
      </c>
      <c r="H865" s="30">
        <f>VLOOKUP(tVentas8[[#This Row],[ProductID]],tProductos[#All],5,FALSE)</f>
        <v>141.08000000000001</v>
      </c>
      <c r="I865" s="31">
        <f>(tVentas8[[#This Row],[PrecioUnitario]])*(tVentas8[[#This Row],[Quantity]])</f>
        <v>564.32000000000005</v>
      </c>
      <c r="J865" s="31">
        <f>tVentas8[[#This Row],[ TotalPrice_SinDescuento]]*(1-tVentas8[[#This Row],[Discount]]/100)</f>
        <v>564.32000000000005</v>
      </c>
      <c r="K865" s="17">
        <v>43204.081180555557</v>
      </c>
      <c r="L865" s="7" t="s">
        <v>4101</v>
      </c>
      <c r="M865" s="35">
        <f t="shared" si="27"/>
        <v>0</v>
      </c>
      <c r="N865" s="12" t="str">
        <f t="shared" si="26"/>
        <v/>
      </c>
    </row>
    <row r="866" spans="1:14" hidden="1">
      <c r="A866" s="13">
        <v>10864</v>
      </c>
      <c r="B866" s="13">
        <v>7</v>
      </c>
      <c r="C866" s="13">
        <v>9187</v>
      </c>
      <c r="D866" s="13">
        <v>374</v>
      </c>
      <c r="E866" s="12" t="str">
        <f>VLOOKUP(tVentas8[[#This Row],[ProductID]],tProductos[#All],3,FALSE)</f>
        <v>Jagermeister</v>
      </c>
      <c r="F866" s="13">
        <v>3</v>
      </c>
      <c r="G866" s="32">
        <v>0</v>
      </c>
      <c r="H866" s="30">
        <f>VLOOKUP(tVentas8[[#This Row],[ProductID]],tProductos[#All],5,FALSE)</f>
        <v>493.84</v>
      </c>
      <c r="I866" s="31">
        <f>(tVentas8[[#This Row],[PrecioUnitario]])*(tVentas8[[#This Row],[Quantity]])</f>
        <v>1481.52</v>
      </c>
      <c r="J866" s="31">
        <f>tVentas8[[#This Row],[ TotalPrice_SinDescuento]]*(1-tVentas8[[#This Row],[Discount]]/100)</f>
        <v>1481.52</v>
      </c>
      <c r="K866" s="17">
        <v>43157.415844907409</v>
      </c>
      <c r="L866" s="7" t="s">
        <v>4102</v>
      </c>
      <c r="M866" s="35">
        <f t="shared" si="27"/>
        <v>0</v>
      </c>
      <c r="N866" s="12" t="str">
        <f t="shared" si="26"/>
        <v/>
      </c>
    </row>
    <row r="867" spans="1:14">
      <c r="A867" s="13">
        <v>10865</v>
      </c>
      <c r="B867" s="13">
        <v>7</v>
      </c>
      <c r="C867" s="13">
        <v>42855</v>
      </c>
      <c r="D867" s="13">
        <v>73</v>
      </c>
      <c r="E867" s="12" t="str">
        <f>VLOOKUP(tVentas8[[#This Row],[ProductID]],tProductos[#All],3,FALSE)</f>
        <v>Appetizer - Sausage Rolls</v>
      </c>
      <c r="F867" s="13">
        <v>11</v>
      </c>
      <c r="G867" s="32">
        <v>2</v>
      </c>
      <c r="H867" s="30">
        <f>VLOOKUP(tVentas8[[#This Row],[ProductID]],tProductos[#All],5,FALSE)</f>
        <v>841.9</v>
      </c>
      <c r="I867" s="31">
        <f>(tVentas8[[#This Row],[PrecioUnitario]])*(tVentas8[[#This Row],[Quantity]])</f>
        <v>9260.9</v>
      </c>
      <c r="J867" s="31">
        <f>tVentas8[[#This Row],[ TotalPrice_SinDescuento]]*(1-tVentas8[[#This Row],[Discount]]/100)</f>
        <v>9075.6819999999989</v>
      </c>
      <c r="K867" s="17">
        <v>43120.261712962965</v>
      </c>
      <c r="L867" s="7" t="s">
        <v>4103</v>
      </c>
      <c r="M867" s="35">
        <f t="shared" si="27"/>
        <v>0</v>
      </c>
      <c r="N867" s="12" t="str">
        <f t="shared" si="26"/>
        <v/>
      </c>
    </row>
    <row r="868" spans="1:14">
      <c r="A868" s="13">
        <v>10866</v>
      </c>
      <c r="B868" s="13">
        <v>19</v>
      </c>
      <c r="C868" s="13">
        <v>3821</v>
      </c>
      <c r="D868" s="13">
        <v>187</v>
      </c>
      <c r="E868" s="12" t="str">
        <f>VLOOKUP(tVentas8[[#This Row],[ProductID]],tProductos[#All],3,FALSE)</f>
        <v>Pepper - Black, Whole</v>
      </c>
      <c r="F868" s="13">
        <v>1</v>
      </c>
      <c r="G868" s="32">
        <v>2</v>
      </c>
      <c r="H868" s="30">
        <f>VLOOKUP(tVentas8[[#This Row],[ProductID]],tProductos[#All],5,FALSE)</f>
        <v>413.83</v>
      </c>
      <c r="I868" s="31">
        <f>(tVentas8[[#This Row],[PrecioUnitario]])*(tVentas8[[#This Row],[Quantity]])</f>
        <v>413.83</v>
      </c>
      <c r="J868" s="31">
        <f>tVentas8[[#This Row],[ TotalPrice_SinDescuento]]*(1-tVentas8[[#This Row],[Discount]]/100)</f>
        <v>405.55339999999995</v>
      </c>
      <c r="K868" s="17">
        <v>43161.048564814817</v>
      </c>
      <c r="L868" s="7" t="s">
        <v>4104</v>
      </c>
      <c r="M868" s="35">
        <f t="shared" si="27"/>
        <v>0</v>
      </c>
      <c r="N868" s="12" t="str">
        <f t="shared" si="26"/>
        <v/>
      </c>
    </row>
    <row r="869" spans="1:14" hidden="1">
      <c r="A869" s="13">
        <v>10867</v>
      </c>
      <c r="B869" s="13">
        <v>8</v>
      </c>
      <c r="C869" s="13">
        <v>57698</v>
      </c>
      <c r="D869" s="13">
        <v>449</v>
      </c>
      <c r="E869" s="12" t="str">
        <f>VLOOKUP(tVentas8[[#This Row],[ProductID]],tProductos[#All],3,FALSE)</f>
        <v>Nantuket Peach Orange</v>
      </c>
      <c r="F869" s="13">
        <v>15</v>
      </c>
      <c r="G869" s="32">
        <v>0</v>
      </c>
      <c r="H869" s="30">
        <f>VLOOKUP(tVentas8[[#This Row],[ProductID]],tProductos[#All],5,FALSE)</f>
        <v>421.41</v>
      </c>
      <c r="I869" s="31">
        <f>(tVentas8[[#This Row],[PrecioUnitario]])*(tVentas8[[#This Row],[Quantity]])</f>
        <v>6321.1500000000005</v>
      </c>
      <c r="J869" s="31">
        <f>tVentas8[[#This Row],[ TotalPrice_SinDescuento]]*(1-tVentas8[[#This Row],[Discount]]/100)</f>
        <v>6321.1500000000005</v>
      </c>
      <c r="K869" s="17">
        <v>43178.772893518515</v>
      </c>
      <c r="L869" s="7" t="s">
        <v>4105</v>
      </c>
      <c r="M869" s="35">
        <f t="shared" si="27"/>
        <v>0</v>
      </c>
      <c r="N869" s="12" t="str">
        <f t="shared" si="26"/>
        <v/>
      </c>
    </row>
    <row r="870" spans="1:14" hidden="1">
      <c r="A870" s="13">
        <v>10868</v>
      </c>
      <c r="B870" s="13">
        <v>5</v>
      </c>
      <c r="C870" s="13">
        <v>27136</v>
      </c>
      <c r="D870" s="13">
        <v>392</v>
      </c>
      <c r="E870" s="12" t="str">
        <f>VLOOKUP(tVentas8[[#This Row],[ProductID]],tProductos[#All],3,FALSE)</f>
        <v>Puree - Passion Fruit</v>
      </c>
      <c r="F870" s="13">
        <v>7</v>
      </c>
      <c r="G870" s="32">
        <v>0</v>
      </c>
      <c r="H870" s="30">
        <f>VLOOKUP(tVentas8[[#This Row],[ProductID]],tProductos[#All],5,FALSE)</f>
        <v>988.26</v>
      </c>
      <c r="I870" s="31">
        <f>(tVentas8[[#This Row],[PrecioUnitario]])*(tVentas8[[#This Row],[Quantity]])</f>
        <v>6917.82</v>
      </c>
      <c r="J870" s="31">
        <f>tVentas8[[#This Row],[ TotalPrice_SinDescuento]]*(1-tVentas8[[#This Row],[Discount]]/100)</f>
        <v>6917.82</v>
      </c>
      <c r="K870" s="17">
        <v>43200.795416666668</v>
      </c>
      <c r="L870" s="7" t="s">
        <v>4106</v>
      </c>
      <c r="M870" s="35">
        <f t="shared" si="27"/>
        <v>0</v>
      </c>
      <c r="N870" s="12" t="str">
        <f t="shared" si="26"/>
        <v/>
      </c>
    </row>
    <row r="871" spans="1:14" hidden="1">
      <c r="A871" s="13">
        <v>10869</v>
      </c>
      <c r="B871" s="13">
        <v>7</v>
      </c>
      <c r="C871" s="13">
        <v>12889</v>
      </c>
      <c r="D871" s="13">
        <v>422</v>
      </c>
      <c r="E871" s="12" t="str">
        <f>VLOOKUP(tVentas8[[#This Row],[ProductID]],tProductos[#All],3,FALSE)</f>
        <v>Garlic - Primerba, Paste</v>
      </c>
      <c r="F871" s="13">
        <v>4</v>
      </c>
      <c r="G871" s="32">
        <v>0</v>
      </c>
      <c r="H871" s="30">
        <f>VLOOKUP(tVentas8[[#This Row],[ProductID]],tProductos[#All],5,FALSE)</f>
        <v>502.89</v>
      </c>
      <c r="I871" s="31">
        <f>(tVentas8[[#This Row],[PrecioUnitario]])*(tVentas8[[#This Row],[Quantity]])</f>
        <v>2011.56</v>
      </c>
      <c r="J871" s="31">
        <f>tVentas8[[#This Row],[ TotalPrice_SinDescuento]]*(1-tVentas8[[#This Row],[Discount]]/100)</f>
        <v>2011.56</v>
      </c>
      <c r="K871" s="17">
        <v>43203.651724537034</v>
      </c>
      <c r="L871" s="7" t="s">
        <v>4107</v>
      </c>
      <c r="M871" s="35">
        <f t="shared" si="27"/>
        <v>0</v>
      </c>
      <c r="N871" s="12" t="str">
        <f t="shared" si="26"/>
        <v/>
      </c>
    </row>
    <row r="872" spans="1:14" hidden="1">
      <c r="A872" s="13">
        <v>10870</v>
      </c>
      <c r="B872" s="13">
        <v>8</v>
      </c>
      <c r="C872" s="13">
        <v>40981</v>
      </c>
      <c r="D872" s="13">
        <v>13</v>
      </c>
      <c r="E872" s="12" t="str">
        <f>VLOOKUP(tVentas8[[#This Row],[ProductID]],tProductos[#All],3,FALSE)</f>
        <v>Water, Tap</v>
      </c>
      <c r="F872" s="13">
        <v>11</v>
      </c>
      <c r="G872" s="32">
        <v>0</v>
      </c>
      <c r="H872" s="30">
        <f>VLOOKUP(tVentas8[[#This Row],[ProductID]],tProductos[#All],5,FALSE)</f>
        <v>282.23</v>
      </c>
      <c r="I872" s="31">
        <f>(tVentas8[[#This Row],[PrecioUnitario]])*(tVentas8[[#This Row],[Quantity]])</f>
        <v>3104.53</v>
      </c>
      <c r="J872" s="31">
        <f>tVentas8[[#This Row],[ TotalPrice_SinDescuento]]*(1-tVentas8[[#This Row],[Discount]]/100)</f>
        <v>3104.53</v>
      </c>
      <c r="K872" s="17">
        <v>43223.474259259259</v>
      </c>
      <c r="L872" s="7" t="s">
        <v>4108</v>
      </c>
      <c r="M872" s="35">
        <f t="shared" si="27"/>
        <v>0</v>
      </c>
      <c r="N872" s="12" t="str">
        <f t="shared" si="26"/>
        <v/>
      </c>
    </row>
    <row r="873" spans="1:14" hidden="1">
      <c r="A873" s="13">
        <v>10871</v>
      </c>
      <c r="B873" s="13">
        <v>17</v>
      </c>
      <c r="C873" s="13">
        <v>48210</v>
      </c>
      <c r="D873" s="13">
        <v>75</v>
      </c>
      <c r="E873" s="12" t="str">
        <f>VLOOKUP(tVentas8[[#This Row],[ProductID]],tProductos[#All],3,FALSE)</f>
        <v>Chef Hat 20cm</v>
      </c>
      <c r="F873" s="13">
        <v>13</v>
      </c>
      <c r="G873" s="32">
        <v>0</v>
      </c>
      <c r="H873" s="30">
        <f>VLOOKUP(tVentas8[[#This Row],[ProductID]],tProductos[#All],5,FALSE)</f>
        <v>418</v>
      </c>
      <c r="I873" s="31">
        <f>(tVentas8[[#This Row],[PrecioUnitario]])*(tVentas8[[#This Row],[Quantity]])</f>
        <v>5434</v>
      </c>
      <c r="J873" s="31">
        <f>tVentas8[[#This Row],[ TotalPrice_SinDescuento]]*(1-tVentas8[[#This Row],[Discount]]/100)</f>
        <v>5434</v>
      </c>
      <c r="K873" s="17">
        <v>43205.737222222226</v>
      </c>
      <c r="L873" s="7" t="s">
        <v>4109</v>
      </c>
      <c r="M873" s="35">
        <f t="shared" si="27"/>
        <v>0</v>
      </c>
      <c r="N873" s="12" t="str">
        <f t="shared" si="26"/>
        <v/>
      </c>
    </row>
    <row r="874" spans="1:14" hidden="1">
      <c r="A874" s="13">
        <v>10872</v>
      </c>
      <c r="B874" s="13">
        <v>7</v>
      </c>
      <c r="C874" s="13">
        <v>17377</v>
      </c>
      <c r="D874" s="13">
        <v>240</v>
      </c>
      <c r="E874" s="12" t="str">
        <f>VLOOKUP(tVentas8[[#This Row],[ProductID]],tProductos[#All],3,FALSE)</f>
        <v>Wine - Chablis 2003 Champs</v>
      </c>
      <c r="F874" s="13">
        <v>5</v>
      </c>
      <c r="G874" s="32">
        <v>0</v>
      </c>
      <c r="H874" s="30">
        <f>VLOOKUP(tVentas8[[#This Row],[ProductID]],tProductos[#All],5,FALSE)</f>
        <v>708.59</v>
      </c>
      <c r="I874" s="31">
        <f>(tVentas8[[#This Row],[PrecioUnitario]])*(tVentas8[[#This Row],[Quantity]])</f>
        <v>3542.9500000000003</v>
      </c>
      <c r="J874" s="31">
        <f>tVentas8[[#This Row],[ TotalPrice_SinDescuento]]*(1-tVentas8[[#This Row],[Discount]]/100)</f>
        <v>3542.9500000000003</v>
      </c>
      <c r="K874" s="17">
        <v>43152.928680555553</v>
      </c>
      <c r="L874" s="7" t="s">
        <v>4110</v>
      </c>
      <c r="M874" s="35">
        <f t="shared" si="27"/>
        <v>0</v>
      </c>
      <c r="N874" s="12" t="str">
        <f t="shared" si="26"/>
        <v/>
      </c>
    </row>
    <row r="875" spans="1:14" hidden="1">
      <c r="A875" s="13">
        <v>10873</v>
      </c>
      <c r="B875" s="13">
        <v>7</v>
      </c>
      <c r="C875" s="13">
        <v>25363</v>
      </c>
      <c r="D875" s="13">
        <v>318</v>
      </c>
      <c r="E875" s="12" t="str">
        <f>VLOOKUP(tVentas8[[#This Row],[ProductID]],tProductos[#All],3,FALSE)</f>
        <v>Ecolab - Solid Fusion</v>
      </c>
      <c r="F875" s="13">
        <v>7</v>
      </c>
      <c r="G875" s="32">
        <v>1</v>
      </c>
      <c r="H875" s="30">
        <f>VLOOKUP(tVentas8[[#This Row],[ProductID]],tProductos[#All],5,FALSE)</f>
        <v>57.26</v>
      </c>
      <c r="I875" s="31">
        <f>(tVentas8[[#This Row],[PrecioUnitario]])*(tVentas8[[#This Row],[Quantity]])</f>
        <v>400.82</v>
      </c>
      <c r="J875" s="31">
        <f>tVentas8[[#This Row],[ TotalPrice_SinDescuento]]*(1-tVentas8[[#This Row],[Discount]]/100)</f>
        <v>396.81180000000001</v>
      </c>
      <c r="K875" s="17">
        <v>43190.780023148145</v>
      </c>
      <c r="L875" s="7" t="s">
        <v>4111</v>
      </c>
      <c r="M875" s="35">
        <f t="shared" si="27"/>
        <v>0</v>
      </c>
      <c r="N875" s="12" t="str">
        <f t="shared" si="26"/>
        <v/>
      </c>
    </row>
    <row r="876" spans="1:14" hidden="1">
      <c r="A876" s="13">
        <v>10874</v>
      </c>
      <c r="B876" s="13">
        <v>9</v>
      </c>
      <c r="C876" s="13">
        <v>69545</v>
      </c>
      <c r="D876" s="13">
        <v>330</v>
      </c>
      <c r="E876" s="12" t="str">
        <f>VLOOKUP(tVentas8[[#This Row],[ProductID]],tProductos[#All],3,FALSE)</f>
        <v>Olives - Kalamata</v>
      </c>
      <c r="F876" s="13">
        <v>18</v>
      </c>
      <c r="G876" s="32">
        <v>0</v>
      </c>
      <c r="H876" s="30">
        <f>VLOOKUP(tVentas8[[#This Row],[ProductID]],tProductos[#All],5,FALSE)</f>
        <v>187.91</v>
      </c>
      <c r="I876" s="31">
        <f>(tVentas8[[#This Row],[PrecioUnitario]])*(tVentas8[[#This Row],[Quantity]])</f>
        <v>3382.38</v>
      </c>
      <c r="J876" s="31">
        <f>tVentas8[[#This Row],[ TotalPrice_SinDescuento]]*(1-tVentas8[[#This Row],[Discount]]/100)</f>
        <v>3382.38</v>
      </c>
      <c r="K876" s="17">
        <v>43130.280798611115</v>
      </c>
      <c r="L876" s="7" t="s">
        <v>4112</v>
      </c>
      <c r="M876" s="35">
        <f t="shared" si="27"/>
        <v>0</v>
      </c>
      <c r="N876" s="12" t="str">
        <f t="shared" si="26"/>
        <v/>
      </c>
    </row>
    <row r="877" spans="1:14" hidden="1">
      <c r="A877" s="13">
        <v>10875</v>
      </c>
      <c r="B877" s="13">
        <v>15</v>
      </c>
      <c r="C877" s="13">
        <v>2720</v>
      </c>
      <c r="D877" s="13">
        <v>290</v>
      </c>
      <c r="E877" s="12" t="str">
        <f>VLOOKUP(tVentas8[[#This Row],[ProductID]],tProductos[#All],3,FALSE)</f>
        <v>Sauce - Rosee</v>
      </c>
      <c r="F877" s="13">
        <v>1</v>
      </c>
      <c r="G877" s="32">
        <v>0</v>
      </c>
      <c r="H877" s="30">
        <f>VLOOKUP(tVentas8[[#This Row],[ProductID]],tProductos[#All],5,FALSE)</f>
        <v>388.03</v>
      </c>
      <c r="I877" s="31">
        <f>(tVentas8[[#This Row],[PrecioUnitario]])*(tVentas8[[#This Row],[Quantity]])</f>
        <v>388.03</v>
      </c>
      <c r="J877" s="31">
        <f>tVentas8[[#This Row],[ TotalPrice_SinDescuento]]*(1-tVentas8[[#This Row],[Discount]]/100)</f>
        <v>388.03</v>
      </c>
      <c r="K877" s="17">
        <v>43126.596666666665</v>
      </c>
      <c r="L877" s="7" t="s">
        <v>4113</v>
      </c>
      <c r="M877" s="35">
        <f t="shared" si="27"/>
        <v>0</v>
      </c>
      <c r="N877" s="12" t="str">
        <f t="shared" si="26"/>
        <v/>
      </c>
    </row>
    <row r="878" spans="1:14" hidden="1">
      <c r="A878" s="13">
        <v>10876</v>
      </c>
      <c r="B878" s="13">
        <v>10</v>
      </c>
      <c r="C878" s="13">
        <v>5594</v>
      </c>
      <c r="D878" s="13">
        <v>229</v>
      </c>
      <c r="E878" s="12" t="str">
        <f>VLOOKUP(tVentas8[[#This Row],[ProductID]],tProductos[#All],3,FALSE)</f>
        <v>Bread - Hot Dog Buns</v>
      </c>
      <c r="F878" s="13">
        <v>2</v>
      </c>
      <c r="G878" s="32">
        <v>0</v>
      </c>
      <c r="H878" s="30">
        <f>VLOOKUP(tVentas8[[#This Row],[ProductID]],tProductos[#All],5,FALSE)</f>
        <v>579.83000000000004</v>
      </c>
      <c r="I878" s="31">
        <f>(tVentas8[[#This Row],[PrecioUnitario]])*(tVentas8[[#This Row],[Quantity]])</f>
        <v>1159.6600000000001</v>
      </c>
      <c r="J878" s="31">
        <f>tVentas8[[#This Row],[ TotalPrice_SinDescuento]]*(1-tVentas8[[#This Row],[Discount]]/100)</f>
        <v>1159.6600000000001</v>
      </c>
      <c r="K878" s="17">
        <v>43229.480555555558</v>
      </c>
      <c r="L878" s="7" t="s">
        <v>4114</v>
      </c>
      <c r="M878" s="35">
        <f t="shared" si="27"/>
        <v>0</v>
      </c>
      <c r="N878" s="12" t="str">
        <f t="shared" si="26"/>
        <v/>
      </c>
    </row>
    <row r="879" spans="1:14" hidden="1">
      <c r="A879" s="13">
        <v>10877</v>
      </c>
      <c r="B879" s="13">
        <v>9</v>
      </c>
      <c r="C879" s="13">
        <v>76321</v>
      </c>
      <c r="D879" s="13">
        <v>168</v>
      </c>
      <c r="E879" s="12" t="str">
        <f>VLOOKUP(tVentas8[[#This Row],[ProductID]],tProductos[#All],3,FALSE)</f>
        <v>Milk - 2%</v>
      </c>
      <c r="F879" s="13">
        <v>20</v>
      </c>
      <c r="G879" s="32">
        <v>0</v>
      </c>
      <c r="H879" s="30">
        <f>VLOOKUP(tVentas8[[#This Row],[ProductID]],tProductos[#All],5,FALSE)</f>
        <v>707.41</v>
      </c>
      <c r="I879" s="31">
        <f>(tVentas8[[#This Row],[PrecioUnitario]])*(tVentas8[[#This Row],[Quantity]])</f>
        <v>14148.199999999999</v>
      </c>
      <c r="J879" s="31">
        <f>tVentas8[[#This Row],[ TotalPrice_SinDescuento]]*(1-tVentas8[[#This Row],[Discount]]/100)</f>
        <v>14148.199999999999</v>
      </c>
      <c r="K879" s="17">
        <v>43227.485682870371</v>
      </c>
      <c r="L879" s="7" t="s">
        <v>4115</v>
      </c>
      <c r="M879" s="35">
        <f t="shared" si="27"/>
        <v>0</v>
      </c>
      <c r="N879" s="12" t="str">
        <f t="shared" si="26"/>
        <v/>
      </c>
    </row>
    <row r="880" spans="1:14" hidden="1">
      <c r="A880" s="13">
        <v>10878</v>
      </c>
      <c r="B880" s="13">
        <v>16</v>
      </c>
      <c r="C880" s="13">
        <v>33756</v>
      </c>
      <c r="D880" s="13">
        <v>148</v>
      </c>
      <c r="E880" s="12" t="str">
        <f>VLOOKUP(tVentas8[[#This Row],[ProductID]],tProductos[#All],3,FALSE)</f>
        <v>Beer - Sleemans Cream Ale</v>
      </c>
      <c r="F880" s="13">
        <v>9</v>
      </c>
      <c r="G880" s="32">
        <v>0</v>
      </c>
      <c r="H880" s="30">
        <f>VLOOKUP(tVentas8[[#This Row],[ProductID]],tProductos[#All],5,FALSE)</f>
        <v>285.55</v>
      </c>
      <c r="I880" s="31">
        <f>(tVentas8[[#This Row],[PrecioUnitario]])*(tVentas8[[#This Row],[Quantity]])</f>
        <v>2569.9500000000003</v>
      </c>
      <c r="J880" s="31">
        <f>tVentas8[[#This Row],[ TotalPrice_SinDescuento]]*(1-tVentas8[[#This Row],[Discount]]/100)</f>
        <v>2569.9500000000003</v>
      </c>
      <c r="K880" s="17">
        <v>43173.532905092594</v>
      </c>
      <c r="L880" s="7" t="s">
        <v>4116</v>
      </c>
      <c r="M880" s="35">
        <f t="shared" si="27"/>
        <v>0</v>
      </c>
      <c r="N880" s="12" t="str">
        <f t="shared" si="26"/>
        <v/>
      </c>
    </row>
    <row r="881" spans="1:14">
      <c r="A881" s="13">
        <v>10879</v>
      </c>
      <c r="B881" s="13">
        <v>5</v>
      </c>
      <c r="C881" s="13">
        <v>74916</v>
      </c>
      <c r="D881" s="13">
        <v>271</v>
      </c>
      <c r="E881" s="12" t="str">
        <f>VLOOKUP(tVentas8[[#This Row],[ProductID]],tProductos[#All],3,FALSE)</f>
        <v>Banana - Leaves</v>
      </c>
      <c r="F881" s="13">
        <v>19</v>
      </c>
      <c r="G881" s="32">
        <v>2</v>
      </c>
      <c r="H881" s="30">
        <f>VLOOKUP(tVentas8[[#This Row],[ProductID]],tProductos[#All],5,FALSE)</f>
        <v>733.95</v>
      </c>
      <c r="I881" s="31">
        <f>(tVentas8[[#This Row],[PrecioUnitario]])*(tVentas8[[#This Row],[Quantity]])</f>
        <v>13945.050000000001</v>
      </c>
      <c r="J881" s="31">
        <f>tVentas8[[#This Row],[ TotalPrice_SinDescuento]]*(1-tVentas8[[#This Row],[Discount]]/100)</f>
        <v>13666.149000000001</v>
      </c>
      <c r="K881" s="17">
        <v>43114.678784722222</v>
      </c>
      <c r="L881" s="7" t="s">
        <v>4117</v>
      </c>
      <c r="M881" s="35">
        <f t="shared" si="27"/>
        <v>0</v>
      </c>
      <c r="N881" s="12" t="str">
        <f t="shared" si="26"/>
        <v/>
      </c>
    </row>
    <row r="882" spans="1:14" hidden="1">
      <c r="A882" s="13">
        <v>10880</v>
      </c>
      <c r="B882" s="13">
        <v>12</v>
      </c>
      <c r="C882" s="13">
        <v>66885</v>
      </c>
      <c r="D882" s="13">
        <v>439</v>
      </c>
      <c r="E882" s="12" t="str">
        <f>VLOOKUP(tVentas8[[#This Row],[ProductID]],tProductos[#All],3,FALSE)</f>
        <v>Beef - Chuck, Boneless</v>
      </c>
      <c r="F882" s="13">
        <v>17</v>
      </c>
      <c r="G882" s="32">
        <v>0</v>
      </c>
      <c r="H882" s="30">
        <f>VLOOKUP(tVentas8[[#This Row],[ProductID]],tProductos[#All],5,FALSE)</f>
        <v>560.91</v>
      </c>
      <c r="I882" s="31">
        <f>(tVentas8[[#This Row],[PrecioUnitario]])*(tVentas8[[#This Row],[Quantity]])</f>
        <v>9535.4699999999993</v>
      </c>
      <c r="J882" s="31">
        <f>tVentas8[[#This Row],[ TotalPrice_SinDescuento]]*(1-tVentas8[[#This Row],[Discount]]/100)</f>
        <v>9535.4699999999993</v>
      </c>
      <c r="K882" s="17">
        <v>43179.984513888892</v>
      </c>
      <c r="L882" s="7" t="s">
        <v>4118</v>
      </c>
      <c r="M882" s="35">
        <f t="shared" si="27"/>
        <v>0</v>
      </c>
      <c r="N882" s="12" t="str">
        <f t="shared" si="26"/>
        <v/>
      </c>
    </row>
    <row r="883" spans="1:14" hidden="1">
      <c r="A883" s="13">
        <v>10881</v>
      </c>
      <c r="B883" s="13">
        <v>13</v>
      </c>
      <c r="C883" s="13">
        <v>76397</v>
      </c>
      <c r="D883" s="13">
        <v>277</v>
      </c>
      <c r="E883" s="12" t="str">
        <f>VLOOKUP(tVentas8[[#This Row],[ProductID]],tProductos[#All],3,FALSE)</f>
        <v>Sea Bass - Whole</v>
      </c>
      <c r="F883" s="13">
        <v>20</v>
      </c>
      <c r="G883" s="32">
        <v>1</v>
      </c>
      <c r="H883" s="30">
        <f>VLOOKUP(tVentas8[[#This Row],[ProductID]],tProductos[#All],5,FALSE)</f>
        <v>554.96</v>
      </c>
      <c r="I883" s="31">
        <f>(tVentas8[[#This Row],[PrecioUnitario]])*(tVentas8[[#This Row],[Quantity]])</f>
        <v>11099.2</v>
      </c>
      <c r="J883" s="31">
        <f>tVentas8[[#This Row],[ TotalPrice_SinDescuento]]*(1-tVentas8[[#This Row],[Discount]]/100)</f>
        <v>10988.208000000001</v>
      </c>
      <c r="K883" s="17">
        <v>43116.373252314814</v>
      </c>
      <c r="L883" s="7" t="s">
        <v>4119</v>
      </c>
      <c r="M883" s="35">
        <f t="shared" si="27"/>
        <v>0</v>
      </c>
      <c r="N883" s="12" t="str">
        <f t="shared" si="26"/>
        <v/>
      </c>
    </row>
    <row r="884" spans="1:14" hidden="1">
      <c r="A884" s="13">
        <v>10882</v>
      </c>
      <c r="B884" s="13">
        <v>17</v>
      </c>
      <c r="C884" s="13">
        <v>89739</v>
      </c>
      <c r="D884" s="13">
        <v>329</v>
      </c>
      <c r="E884" s="12" t="str">
        <f>VLOOKUP(tVentas8[[#This Row],[ProductID]],tProductos[#All],3,FALSE)</f>
        <v>Pork - Loin, Center Cut</v>
      </c>
      <c r="F884" s="13">
        <v>23</v>
      </c>
      <c r="G884" s="32">
        <v>0</v>
      </c>
      <c r="H884" s="30">
        <f>VLOOKUP(tVentas8[[#This Row],[ProductID]],tProductos[#All],5,FALSE)</f>
        <v>393.49</v>
      </c>
      <c r="I884" s="31">
        <f>(tVentas8[[#This Row],[PrecioUnitario]])*(tVentas8[[#This Row],[Quantity]])</f>
        <v>9050.27</v>
      </c>
      <c r="J884" s="31">
        <f>tVentas8[[#This Row],[ TotalPrice_SinDescuento]]*(1-tVentas8[[#This Row],[Discount]]/100)</f>
        <v>9050.27</v>
      </c>
      <c r="K884" s="17">
        <v>43195.360891203702</v>
      </c>
      <c r="L884" s="7" t="s">
        <v>4120</v>
      </c>
      <c r="M884" s="35">
        <f t="shared" si="27"/>
        <v>0</v>
      </c>
      <c r="N884" s="12" t="str">
        <f t="shared" si="26"/>
        <v/>
      </c>
    </row>
    <row r="885" spans="1:14" hidden="1">
      <c r="A885" s="13">
        <v>10883</v>
      </c>
      <c r="B885" s="13">
        <v>5</v>
      </c>
      <c r="C885" s="13">
        <v>20741</v>
      </c>
      <c r="D885" s="13">
        <v>100</v>
      </c>
      <c r="E885" s="12" t="str">
        <f>VLOOKUP(tVentas8[[#This Row],[ProductID]],tProductos[#All],3,FALSE)</f>
        <v>Pork - Loin, Bone - In</v>
      </c>
      <c r="F885" s="13">
        <v>6</v>
      </c>
      <c r="G885" s="32">
        <v>0</v>
      </c>
      <c r="H885" s="30">
        <f>VLOOKUP(tVentas8[[#This Row],[ProductID]],tProductos[#All],5,FALSE)</f>
        <v>696.5</v>
      </c>
      <c r="I885" s="31">
        <f>(tVentas8[[#This Row],[PrecioUnitario]])*(tVentas8[[#This Row],[Quantity]])</f>
        <v>4179</v>
      </c>
      <c r="J885" s="31">
        <f>tVentas8[[#This Row],[ TotalPrice_SinDescuento]]*(1-tVentas8[[#This Row],[Discount]]/100)</f>
        <v>4179</v>
      </c>
      <c r="K885" s="17">
        <v>43171.511180555557</v>
      </c>
      <c r="L885" s="7" t="s">
        <v>4121</v>
      </c>
      <c r="M885" s="35">
        <f t="shared" si="27"/>
        <v>0</v>
      </c>
      <c r="N885" s="12" t="str">
        <f t="shared" si="26"/>
        <v/>
      </c>
    </row>
    <row r="886" spans="1:14" hidden="1">
      <c r="A886" s="13">
        <v>10884</v>
      </c>
      <c r="B886" s="13">
        <v>22</v>
      </c>
      <c r="C886" s="13">
        <v>93248</v>
      </c>
      <c r="D886" s="13">
        <v>200</v>
      </c>
      <c r="E886" s="12" t="str">
        <f>VLOOKUP(tVentas8[[#This Row],[ProductID]],tProductos[#All],3,FALSE)</f>
        <v>Garlic - Peeled</v>
      </c>
      <c r="F886" s="13">
        <v>24</v>
      </c>
      <c r="G886" s="32">
        <v>0</v>
      </c>
      <c r="H886" s="30">
        <f>VLOOKUP(tVentas8[[#This Row],[ProductID]],tProductos[#All],5,FALSE)</f>
        <v>111.29</v>
      </c>
      <c r="I886" s="31">
        <f>(tVentas8[[#This Row],[PrecioUnitario]])*(tVentas8[[#This Row],[Quantity]])</f>
        <v>2670.96</v>
      </c>
      <c r="J886" s="31">
        <f>tVentas8[[#This Row],[ TotalPrice_SinDescuento]]*(1-tVentas8[[#This Row],[Discount]]/100)</f>
        <v>2670.96</v>
      </c>
      <c r="K886" s="17">
        <v>43198.372627314813</v>
      </c>
      <c r="L886" s="7" t="s">
        <v>4122</v>
      </c>
      <c r="M886" s="35">
        <f t="shared" si="27"/>
        <v>0</v>
      </c>
      <c r="N886" s="12" t="str">
        <f t="shared" si="26"/>
        <v/>
      </c>
    </row>
    <row r="887" spans="1:14" hidden="1">
      <c r="A887" s="13">
        <v>10885</v>
      </c>
      <c r="B887" s="13">
        <v>4</v>
      </c>
      <c r="C887" s="13">
        <v>37847</v>
      </c>
      <c r="D887" s="13">
        <v>337</v>
      </c>
      <c r="E887" s="12" t="str">
        <f>VLOOKUP(tVentas8[[#This Row],[ProductID]],tProductos[#All],3,FALSE)</f>
        <v>Bread - Rye</v>
      </c>
      <c r="F887" s="13">
        <v>10</v>
      </c>
      <c r="G887" s="32">
        <v>0</v>
      </c>
      <c r="H887" s="30">
        <f>VLOOKUP(tVentas8[[#This Row],[ProductID]],tProductos[#All],5,FALSE)</f>
        <v>835.37</v>
      </c>
      <c r="I887" s="31">
        <f>(tVentas8[[#This Row],[PrecioUnitario]])*(tVentas8[[#This Row],[Quantity]])</f>
        <v>8353.7000000000007</v>
      </c>
      <c r="J887" s="31">
        <f>tVentas8[[#This Row],[ TotalPrice_SinDescuento]]*(1-tVentas8[[#This Row],[Discount]]/100)</f>
        <v>8353.7000000000007</v>
      </c>
      <c r="K887" s="17">
        <v>43222.65047453704</v>
      </c>
      <c r="L887" s="7" t="s">
        <v>4123</v>
      </c>
      <c r="M887" s="35">
        <f t="shared" si="27"/>
        <v>0</v>
      </c>
      <c r="N887" s="12" t="str">
        <f t="shared" si="26"/>
        <v/>
      </c>
    </row>
    <row r="888" spans="1:14" hidden="1">
      <c r="A888" s="13">
        <v>10886</v>
      </c>
      <c r="B888" s="13">
        <v>20</v>
      </c>
      <c r="C888" s="13">
        <v>98131</v>
      </c>
      <c r="D888" s="13">
        <v>93</v>
      </c>
      <c r="E888" s="12" t="str">
        <f>VLOOKUP(tVentas8[[#This Row],[ProductID]],tProductos[#All],3,FALSE)</f>
        <v>Bandage - Fexible 1x3</v>
      </c>
      <c r="F888" s="13">
        <v>25</v>
      </c>
      <c r="G888" s="32">
        <v>1</v>
      </c>
      <c r="H888" s="30">
        <f>VLOOKUP(tVentas8[[#This Row],[ProductID]],tProductos[#All],5,FALSE)</f>
        <v>8.11</v>
      </c>
      <c r="I888" s="31">
        <f>(tVentas8[[#This Row],[PrecioUnitario]])*(tVentas8[[#This Row],[Quantity]])</f>
        <v>202.75</v>
      </c>
      <c r="J888" s="31">
        <f>tVentas8[[#This Row],[ TotalPrice_SinDescuento]]*(1-tVentas8[[#This Row],[Discount]]/100)</f>
        <v>200.7225</v>
      </c>
      <c r="K888" s="17">
        <v>43176.958032407405</v>
      </c>
      <c r="L888" s="7" t="s">
        <v>4124</v>
      </c>
      <c r="M888" s="35">
        <f t="shared" si="27"/>
        <v>0</v>
      </c>
      <c r="N888" s="12" t="str">
        <f t="shared" si="26"/>
        <v/>
      </c>
    </row>
    <row r="889" spans="1:14" hidden="1">
      <c r="A889" s="13">
        <v>10887</v>
      </c>
      <c r="B889" s="13">
        <v>18</v>
      </c>
      <c r="C889" s="13">
        <v>93535</v>
      </c>
      <c r="D889" s="13">
        <v>88</v>
      </c>
      <c r="E889" s="12" t="str">
        <f>VLOOKUP(tVentas8[[#This Row],[ProductID]],tProductos[#All],3,FALSE)</f>
        <v>Remy Red</v>
      </c>
      <c r="F889" s="13">
        <v>24</v>
      </c>
      <c r="G889" s="32">
        <v>0</v>
      </c>
      <c r="H889" s="30">
        <f>VLOOKUP(tVentas8[[#This Row],[ProductID]],tProductos[#All],5,FALSE)</f>
        <v>91.99</v>
      </c>
      <c r="I889" s="31">
        <f>(tVentas8[[#This Row],[PrecioUnitario]])*(tVentas8[[#This Row],[Quantity]])</f>
        <v>2207.7599999999998</v>
      </c>
      <c r="J889" s="31">
        <f>tVentas8[[#This Row],[ TotalPrice_SinDescuento]]*(1-tVentas8[[#This Row],[Discount]]/100)</f>
        <v>2207.7599999999998</v>
      </c>
      <c r="K889" s="17">
        <v>43139.396504629629</v>
      </c>
      <c r="L889" s="7" t="s">
        <v>4125</v>
      </c>
      <c r="M889" s="35">
        <f t="shared" si="27"/>
        <v>0</v>
      </c>
      <c r="N889" s="12" t="str">
        <f t="shared" si="26"/>
        <v/>
      </c>
    </row>
    <row r="890" spans="1:14" hidden="1">
      <c r="A890" s="13">
        <v>10888</v>
      </c>
      <c r="B890" s="13">
        <v>22</v>
      </c>
      <c r="C890" s="13">
        <v>12049</v>
      </c>
      <c r="D890" s="13">
        <v>409</v>
      </c>
      <c r="E890" s="12" t="str">
        <f>VLOOKUP(tVentas8[[#This Row],[ProductID]],tProductos[#All],3,FALSE)</f>
        <v>Skirt - 29 Foot</v>
      </c>
      <c r="F890" s="13">
        <v>4</v>
      </c>
      <c r="G890" s="32">
        <v>0</v>
      </c>
      <c r="H890" s="30">
        <f>VLOOKUP(tVentas8[[#This Row],[ProductID]],tProductos[#All],5,FALSE)</f>
        <v>23.52</v>
      </c>
      <c r="I890" s="31">
        <f>(tVentas8[[#This Row],[PrecioUnitario]])*(tVentas8[[#This Row],[Quantity]])</f>
        <v>94.08</v>
      </c>
      <c r="J890" s="31">
        <f>tVentas8[[#This Row],[ TotalPrice_SinDescuento]]*(1-tVentas8[[#This Row],[Discount]]/100)</f>
        <v>94.08</v>
      </c>
      <c r="K890" s="17">
        <v>43148.801979166667</v>
      </c>
      <c r="L890" s="7" t="s">
        <v>4126</v>
      </c>
      <c r="M890" s="35">
        <f t="shared" si="27"/>
        <v>0</v>
      </c>
      <c r="N890" s="12" t="str">
        <f t="shared" si="26"/>
        <v/>
      </c>
    </row>
    <row r="891" spans="1:14" hidden="1">
      <c r="A891" s="13">
        <v>10889</v>
      </c>
      <c r="B891" s="13">
        <v>15</v>
      </c>
      <c r="C891" s="13">
        <v>26481</v>
      </c>
      <c r="D891" s="13">
        <v>107</v>
      </c>
      <c r="E891" s="12" t="str">
        <f>VLOOKUP(tVentas8[[#This Row],[ProductID]],tProductos[#All],3,FALSE)</f>
        <v>Bread - French Baquette</v>
      </c>
      <c r="F891" s="13">
        <v>7</v>
      </c>
      <c r="G891" s="32">
        <v>0</v>
      </c>
      <c r="H891" s="30">
        <f>VLOOKUP(tVentas8[[#This Row],[ProductID]],tProductos[#All],5,FALSE)</f>
        <v>74.150000000000006</v>
      </c>
      <c r="I891" s="31">
        <f>(tVentas8[[#This Row],[PrecioUnitario]])*(tVentas8[[#This Row],[Quantity]])</f>
        <v>519.05000000000007</v>
      </c>
      <c r="J891" s="31">
        <f>tVentas8[[#This Row],[ TotalPrice_SinDescuento]]*(1-tVentas8[[#This Row],[Discount]]/100)</f>
        <v>519.05000000000007</v>
      </c>
      <c r="K891" s="17">
        <v>43229.480462962965</v>
      </c>
      <c r="L891" s="7" t="s">
        <v>4127</v>
      </c>
      <c r="M891" s="35">
        <f t="shared" si="27"/>
        <v>0</v>
      </c>
      <c r="N891" s="12" t="str">
        <f t="shared" si="26"/>
        <v/>
      </c>
    </row>
    <row r="892" spans="1:14" hidden="1">
      <c r="A892" s="13">
        <v>10890</v>
      </c>
      <c r="B892" s="13">
        <v>13</v>
      </c>
      <c r="C892" s="13">
        <v>96794</v>
      </c>
      <c r="D892" s="13">
        <v>64</v>
      </c>
      <c r="E892" s="12" t="str">
        <f>VLOOKUP(tVentas8[[#This Row],[ProductID]],tProductos[#All],3,FALSE)</f>
        <v>Vinegar - Sherry</v>
      </c>
      <c r="F892" s="13">
        <v>25</v>
      </c>
      <c r="G892" s="32">
        <v>0</v>
      </c>
      <c r="H892" s="30">
        <f>VLOOKUP(tVentas8[[#This Row],[ProductID]],tProductos[#All],5,FALSE)</f>
        <v>165.22</v>
      </c>
      <c r="I892" s="31">
        <f>(tVentas8[[#This Row],[PrecioUnitario]])*(tVentas8[[#This Row],[Quantity]])</f>
        <v>4130.5</v>
      </c>
      <c r="J892" s="31">
        <f>tVentas8[[#This Row],[ TotalPrice_SinDescuento]]*(1-tVentas8[[#This Row],[Discount]]/100)</f>
        <v>4130.5</v>
      </c>
      <c r="K892" s="17">
        <v>43160.591689814813</v>
      </c>
      <c r="L892" s="7" t="s">
        <v>4128</v>
      </c>
      <c r="M892" s="35">
        <f t="shared" si="27"/>
        <v>0</v>
      </c>
      <c r="N892" s="12" t="str">
        <f t="shared" si="26"/>
        <v/>
      </c>
    </row>
    <row r="893" spans="1:14" hidden="1">
      <c r="A893" s="13">
        <v>10891</v>
      </c>
      <c r="B893" s="13">
        <v>20</v>
      </c>
      <c r="C893" s="13">
        <v>75037</v>
      </c>
      <c r="D893" s="13">
        <v>65</v>
      </c>
      <c r="E893" s="12" t="str">
        <f>VLOOKUP(tVentas8[[#This Row],[ProductID]],tProductos[#All],3,FALSE)</f>
        <v>Brandy - Bar</v>
      </c>
      <c r="F893" s="13">
        <v>19</v>
      </c>
      <c r="G893" s="32">
        <v>0</v>
      </c>
      <c r="H893" s="30">
        <f>VLOOKUP(tVentas8[[#This Row],[ProductID]],tProductos[#All],5,FALSE)</f>
        <v>221.1</v>
      </c>
      <c r="I893" s="31">
        <f>(tVentas8[[#This Row],[PrecioUnitario]])*(tVentas8[[#This Row],[Quantity]])</f>
        <v>4200.8999999999996</v>
      </c>
      <c r="J893" s="31">
        <f>tVentas8[[#This Row],[ TotalPrice_SinDescuento]]*(1-tVentas8[[#This Row],[Discount]]/100)</f>
        <v>4200.8999999999996</v>
      </c>
      <c r="K893" s="17">
        <v>43226.492372685185</v>
      </c>
      <c r="L893" s="7" t="s">
        <v>4129</v>
      </c>
      <c r="M893" s="35">
        <f t="shared" si="27"/>
        <v>0</v>
      </c>
      <c r="N893" s="12" t="str">
        <f t="shared" si="26"/>
        <v/>
      </c>
    </row>
    <row r="894" spans="1:14" hidden="1">
      <c r="A894" s="13">
        <v>10892</v>
      </c>
      <c r="B894" s="13">
        <v>22</v>
      </c>
      <c r="C894" s="13">
        <v>86384</v>
      </c>
      <c r="D894" s="13">
        <v>123</v>
      </c>
      <c r="E894" s="12" t="str">
        <f>VLOOKUP(tVentas8[[#This Row],[ProductID]],tProductos[#All],3,FALSE)</f>
        <v>Oil - Shortening - All - Purpose</v>
      </c>
      <c r="F894" s="13">
        <v>22</v>
      </c>
      <c r="G894" s="32">
        <v>0</v>
      </c>
      <c r="H894" s="30">
        <f>VLOOKUP(tVentas8[[#This Row],[ProductID]],tProductos[#All],5,FALSE)</f>
        <v>481.48</v>
      </c>
      <c r="I894" s="31">
        <f>(tVentas8[[#This Row],[PrecioUnitario]])*(tVentas8[[#This Row],[Quantity]])</f>
        <v>10592.560000000001</v>
      </c>
      <c r="J894" s="31">
        <f>tVentas8[[#This Row],[ TotalPrice_SinDescuento]]*(1-tVentas8[[#This Row],[Discount]]/100)</f>
        <v>10592.560000000001</v>
      </c>
      <c r="K894" s="17">
        <v>43202.47283564815</v>
      </c>
      <c r="L894" s="7" t="s">
        <v>4130</v>
      </c>
      <c r="M894" s="35">
        <f t="shared" si="27"/>
        <v>0</v>
      </c>
      <c r="N894" s="12" t="str">
        <f t="shared" si="26"/>
        <v/>
      </c>
    </row>
    <row r="895" spans="1:14" hidden="1">
      <c r="A895" s="13">
        <v>10893</v>
      </c>
      <c r="B895" s="13">
        <v>13</v>
      </c>
      <c r="C895" s="13">
        <v>51205</v>
      </c>
      <c r="D895" s="13">
        <v>213</v>
      </c>
      <c r="E895" s="12" t="str">
        <f>VLOOKUP(tVentas8[[#This Row],[ProductID]],tProductos[#All],3,FALSE)</f>
        <v>Pate - Cognac</v>
      </c>
      <c r="F895" s="13">
        <v>13</v>
      </c>
      <c r="G895" s="32">
        <v>0</v>
      </c>
      <c r="H895" s="30">
        <f>VLOOKUP(tVentas8[[#This Row],[ProductID]],tProductos[#All],5,FALSE)</f>
        <v>705.89</v>
      </c>
      <c r="I895" s="31">
        <f>(tVentas8[[#This Row],[PrecioUnitario]])*(tVentas8[[#This Row],[Quantity]])</f>
        <v>9176.57</v>
      </c>
      <c r="J895" s="31">
        <f>tVentas8[[#This Row],[ TotalPrice_SinDescuento]]*(1-tVentas8[[#This Row],[Discount]]/100)</f>
        <v>9176.57</v>
      </c>
      <c r="K895" s="17">
        <v>43157.875833333332</v>
      </c>
      <c r="L895" s="7" t="s">
        <v>4131</v>
      </c>
      <c r="M895" s="35">
        <f t="shared" si="27"/>
        <v>0</v>
      </c>
      <c r="N895" s="12" t="str">
        <f t="shared" si="26"/>
        <v/>
      </c>
    </row>
    <row r="896" spans="1:14" hidden="1">
      <c r="A896" s="13">
        <v>10894</v>
      </c>
      <c r="B896" s="13">
        <v>16</v>
      </c>
      <c r="C896" s="13">
        <v>31821</v>
      </c>
      <c r="D896" s="13">
        <v>367</v>
      </c>
      <c r="E896" s="12" t="str">
        <f>VLOOKUP(tVentas8[[#This Row],[ProductID]],tProductos[#All],3,FALSE)</f>
        <v>Bread - Italian Corn Meal Poly</v>
      </c>
      <c r="F896" s="13">
        <v>9</v>
      </c>
      <c r="G896" s="32">
        <v>0</v>
      </c>
      <c r="H896" s="30">
        <f>VLOOKUP(tVentas8[[#This Row],[ProductID]],tProductos[#All],5,FALSE)</f>
        <v>638.28</v>
      </c>
      <c r="I896" s="31">
        <f>(tVentas8[[#This Row],[PrecioUnitario]])*(tVentas8[[#This Row],[Quantity]])</f>
        <v>5744.5199999999995</v>
      </c>
      <c r="J896" s="31">
        <f>tVentas8[[#This Row],[ TotalPrice_SinDescuento]]*(1-tVentas8[[#This Row],[Discount]]/100)</f>
        <v>5744.5199999999995</v>
      </c>
      <c r="K896" s="17">
        <v>43199.299201388887</v>
      </c>
      <c r="L896" s="7" t="s">
        <v>4132</v>
      </c>
      <c r="M896" s="35">
        <f t="shared" si="27"/>
        <v>0</v>
      </c>
      <c r="N896" s="12" t="str">
        <f t="shared" si="26"/>
        <v/>
      </c>
    </row>
    <row r="897" spans="1:14" hidden="1">
      <c r="A897" s="13">
        <v>10895</v>
      </c>
      <c r="B897" s="13">
        <v>14</v>
      </c>
      <c r="C897" s="13">
        <v>36259</v>
      </c>
      <c r="D897" s="13">
        <v>24</v>
      </c>
      <c r="E897" s="12" t="str">
        <f>VLOOKUP(tVentas8[[#This Row],[ProductID]],tProductos[#All],3,FALSE)</f>
        <v>Beer - Alexander Kieths, Pale Ale</v>
      </c>
      <c r="F897" s="13">
        <v>10</v>
      </c>
      <c r="G897" s="32">
        <v>0</v>
      </c>
      <c r="H897" s="30">
        <f>VLOOKUP(tVentas8[[#This Row],[ProductID]],tProductos[#All],5,FALSE)</f>
        <v>89.03</v>
      </c>
      <c r="I897" s="31">
        <f>(tVentas8[[#This Row],[PrecioUnitario]])*(tVentas8[[#This Row],[Quantity]])</f>
        <v>890.3</v>
      </c>
      <c r="J897" s="31">
        <f>tVentas8[[#This Row],[ TotalPrice_SinDescuento]]*(1-tVentas8[[#This Row],[Discount]]/100)</f>
        <v>890.3</v>
      </c>
      <c r="K897" s="13">
        <v>0</v>
      </c>
      <c r="L897" s="7" t="s">
        <v>4133</v>
      </c>
      <c r="M897" s="35">
        <f t="shared" si="27"/>
        <v>0</v>
      </c>
      <c r="N897" s="12" t="str">
        <f t="shared" si="26"/>
        <v/>
      </c>
    </row>
    <row r="898" spans="1:14" hidden="1">
      <c r="A898" s="13">
        <v>10896</v>
      </c>
      <c r="B898" s="13">
        <v>19</v>
      </c>
      <c r="C898" s="13">
        <v>38584</v>
      </c>
      <c r="D898" s="13">
        <v>118</v>
      </c>
      <c r="E898" s="12" t="str">
        <f>VLOOKUP(tVentas8[[#This Row],[ProductID]],tProductos[#All],3,FALSE)</f>
        <v>Garbag Bags - Black</v>
      </c>
      <c r="F898" s="13">
        <v>10</v>
      </c>
      <c r="G898" s="32">
        <v>0</v>
      </c>
      <c r="H898" s="30">
        <f>VLOOKUP(tVentas8[[#This Row],[ProductID]],tProductos[#All],5,FALSE)</f>
        <v>65.959999999999994</v>
      </c>
      <c r="I898" s="31">
        <f>(tVentas8[[#This Row],[PrecioUnitario]])*(tVentas8[[#This Row],[Quantity]])</f>
        <v>659.59999999999991</v>
      </c>
      <c r="J898" s="31">
        <f>tVentas8[[#This Row],[ TotalPrice_SinDescuento]]*(1-tVentas8[[#This Row],[Discount]]/100)</f>
        <v>659.59999999999991</v>
      </c>
      <c r="K898" s="17">
        <v>43159.629131944443</v>
      </c>
      <c r="L898" s="7" t="s">
        <v>4134</v>
      </c>
      <c r="M898" s="35">
        <f t="shared" si="27"/>
        <v>0</v>
      </c>
      <c r="N898" s="12" t="str">
        <f t="shared" ref="N898:N961" si="28">IF($M898&gt;0.4,"ELIMINAR","")</f>
        <v/>
      </c>
    </row>
    <row r="899" spans="1:14" hidden="1">
      <c r="A899" s="13">
        <v>10897</v>
      </c>
      <c r="B899" s="13">
        <v>10</v>
      </c>
      <c r="C899" s="13">
        <v>53943</v>
      </c>
      <c r="D899" s="13">
        <v>333</v>
      </c>
      <c r="E899" s="12" t="str">
        <f>VLOOKUP(tVentas8[[#This Row],[ProductID]],tProductos[#All],3,FALSE)</f>
        <v>Cheese - Cottage Cheese</v>
      </c>
      <c r="F899" s="13">
        <v>14</v>
      </c>
      <c r="G899" s="32">
        <v>0</v>
      </c>
      <c r="H899" s="30">
        <f>VLOOKUP(tVentas8[[#This Row],[ProductID]],tProductos[#All],5,FALSE)</f>
        <v>202.36</v>
      </c>
      <c r="I899" s="31">
        <f>(tVentas8[[#This Row],[PrecioUnitario]])*(tVentas8[[#This Row],[Quantity]])</f>
        <v>2833.04</v>
      </c>
      <c r="J899" s="31">
        <f>tVentas8[[#This Row],[ TotalPrice_SinDescuento]]*(1-tVentas8[[#This Row],[Discount]]/100)</f>
        <v>2833.04</v>
      </c>
      <c r="K899" s="17">
        <v>43158.066874999997</v>
      </c>
      <c r="L899" s="7" t="s">
        <v>4135</v>
      </c>
      <c r="M899" s="35">
        <f t="shared" si="27"/>
        <v>0</v>
      </c>
      <c r="N899" s="12" t="str">
        <f t="shared" si="28"/>
        <v/>
      </c>
    </row>
    <row r="900" spans="1:14" hidden="1">
      <c r="A900" s="13">
        <v>10898</v>
      </c>
      <c r="B900" s="13">
        <v>6</v>
      </c>
      <c r="C900" s="13">
        <v>30179</v>
      </c>
      <c r="D900" s="13">
        <v>414</v>
      </c>
      <c r="E900" s="12" t="str">
        <f>VLOOKUP(tVentas8[[#This Row],[ProductID]],tProductos[#All],3,FALSE)</f>
        <v>Sauerkraut</v>
      </c>
      <c r="F900" s="13">
        <v>8</v>
      </c>
      <c r="G900" s="32">
        <v>0</v>
      </c>
      <c r="H900" s="30">
        <f>VLOOKUP(tVentas8[[#This Row],[ProductID]],tProductos[#All],5,FALSE)</f>
        <v>830.58</v>
      </c>
      <c r="I900" s="31">
        <f>(tVentas8[[#This Row],[PrecioUnitario]])*(tVentas8[[#This Row],[Quantity]])</f>
        <v>6644.64</v>
      </c>
      <c r="J900" s="31">
        <f>tVentas8[[#This Row],[ TotalPrice_SinDescuento]]*(1-tVentas8[[#This Row],[Discount]]/100)</f>
        <v>6644.64</v>
      </c>
      <c r="K900" s="17">
        <v>43205.830023148148</v>
      </c>
      <c r="L900" s="7" t="s">
        <v>4136</v>
      </c>
      <c r="M900" s="35">
        <f t="shared" ref="M900:M963" si="29">COUNTBLANK(A900:L900) /COUNTA(A900:L900)</f>
        <v>0</v>
      </c>
      <c r="N900" s="12" t="str">
        <f t="shared" si="28"/>
        <v/>
      </c>
    </row>
    <row r="901" spans="1:14" hidden="1">
      <c r="A901" s="13">
        <v>10899</v>
      </c>
      <c r="B901" s="13">
        <v>13</v>
      </c>
      <c r="C901" s="13">
        <v>25671</v>
      </c>
      <c r="D901" s="13">
        <v>154</v>
      </c>
      <c r="E901" s="12" t="str">
        <f>VLOOKUP(tVentas8[[#This Row],[ProductID]],tProductos[#All],3,FALSE)</f>
        <v>Ice Cream Bar - Drumstick</v>
      </c>
      <c r="F901" s="13">
        <v>7</v>
      </c>
      <c r="G901" s="32">
        <v>0</v>
      </c>
      <c r="H901" s="30">
        <f>VLOOKUP(tVentas8[[#This Row],[ProductID]],tProductos[#All],5,FALSE)</f>
        <v>24.756</v>
      </c>
      <c r="I901" s="31">
        <f>(tVentas8[[#This Row],[PrecioUnitario]])*(tVentas8[[#This Row],[Quantity]])</f>
        <v>173.292</v>
      </c>
      <c r="J901" s="31">
        <f>tVentas8[[#This Row],[ TotalPrice_SinDescuento]]*(1-tVentas8[[#This Row],[Discount]]/100)</f>
        <v>173.292</v>
      </c>
      <c r="K901" s="17">
        <v>43229.139467592591</v>
      </c>
      <c r="L901" s="7" t="s">
        <v>4137</v>
      </c>
      <c r="M901" s="35">
        <f t="shared" si="29"/>
        <v>0</v>
      </c>
      <c r="N901" s="12" t="str">
        <f t="shared" si="28"/>
        <v/>
      </c>
    </row>
    <row r="902" spans="1:14" hidden="1">
      <c r="A902" s="13">
        <v>10900</v>
      </c>
      <c r="B902" s="13">
        <v>2</v>
      </c>
      <c r="C902" s="13">
        <v>7182</v>
      </c>
      <c r="D902" s="13">
        <v>45</v>
      </c>
      <c r="E902" s="12" t="str">
        <f>VLOOKUP(tVentas8[[#This Row],[ProductID]],tProductos[#All],3,FALSE)</f>
        <v>Beef - Ground Medium</v>
      </c>
      <c r="F902" s="13">
        <v>2</v>
      </c>
      <c r="G902" s="32">
        <v>0</v>
      </c>
      <c r="H902" s="30">
        <f>VLOOKUP(tVentas8[[#This Row],[ProductID]],tProductos[#All],5,FALSE)</f>
        <v>795.32399999999996</v>
      </c>
      <c r="I902" s="31">
        <f>(tVentas8[[#This Row],[PrecioUnitario]])*(tVentas8[[#This Row],[Quantity]])</f>
        <v>1590.6479999999999</v>
      </c>
      <c r="J902" s="31">
        <f>tVentas8[[#This Row],[ TotalPrice_SinDescuento]]*(1-tVentas8[[#This Row],[Discount]]/100)</f>
        <v>1590.6479999999999</v>
      </c>
      <c r="K902" s="17">
        <v>43226.569594907407</v>
      </c>
      <c r="L902" s="7" t="s">
        <v>4138</v>
      </c>
      <c r="M902" s="35">
        <f t="shared" si="29"/>
        <v>0</v>
      </c>
      <c r="N902" s="12" t="str">
        <f t="shared" si="28"/>
        <v/>
      </c>
    </row>
    <row r="903" spans="1:14" hidden="1">
      <c r="A903" s="13">
        <v>10901</v>
      </c>
      <c r="B903" s="13">
        <v>1</v>
      </c>
      <c r="C903" s="13">
        <v>39957</v>
      </c>
      <c r="D903" s="13">
        <v>225</v>
      </c>
      <c r="E903" s="12" t="str">
        <f>VLOOKUP(tVentas8[[#This Row],[ProductID]],tProductos[#All],3,FALSE)</f>
        <v>Wine - Charddonnay Errazuriz</v>
      </c>
      <c r="F903" s="13">
        <v>11</v>
      </c>
      <c r="G903" s="32">
        <v>0</v>
      </c>
      <c r="H903" s="30">
        <f>VLOOKUP(tVentas8[[#This Row],[ProductID]],tProductos[#All],5,FALSE)</f>
        <v>103.72</v>
      </c>
      <c r="I903" s="31">
        <f>(tVentas8[[#This Row],[PrecioUnitario]])*(tVentas8[[#This Row],[Quantity]])</f>
        <v>1140.92</v>
      </c>
      <c r="J903" s="31">
        <f>tVentas8[[#This Row],[ TotalPrice_SinDescuento]]*(1-tVentas8[[#This Row],[Discount]]/100)</f>
        <v>1140.92</v>
      </c>
      <c r="K903" s="17">
        <v>43166.601273148146</v>
      </c>
      <c r="L903" s="7" t="s">
        <v>4139</v>
      </c>
      <c r="M903" s="35">
        <f t="shared" si="29"/>
        <v>0</v>
      </c>
      <c r="N903" s="12" t="str">
        <f t="shared" si="28"/>
        <v/>
      </c>
    </row>
    <row r="904" spans="1:14" hidden="1">
      <c r="A904" s="13">
        <v>10902</v>
      </c>
      <c r="B904" s="13">
        <v>17</v>
      </c>
      <c r="C904" s="13">
        <v>9978</v>
      </c>
      <c r="D904" s="13">
        <v>303</v>
      </c>
      <c r="E904" s="12" t="str">
        <f>VLOOKUP(tVentas8[[#This Row],[ProductID]],tProductos[#All],3,FALSE)</f>
        <v>Cod - Black Whole Fillet</v>
      </c>
      <c r="F904" s="13">
        <v>3</v>
      </c>
      <c r="G904" s="32">
        <v>1</v>
      </c>
      <c r="H904" s="30">
        <f>VLOOKUP(tVentas8[[#This Row],[ProductID]],tProductos[#All],5,FALSE)</f>
        <v>726.13</v>
      </c>
      <c r="I904" s="31">
        <f>(tVentas8[[#This Row],[PrecioUnitario]])*(tVentas8[[#This Row],[Quantity]])</f>
        <v>2178.39</v>
      </c>
      <c r="J904" s="31">
        <f>tVentas8[[#This Row],[ TotalPrice_SinDescuento]]*(1-tVentas8[[#This Row],[Discount]]/100)</f>
        <v>2156.6061</v>
      </c>
      <c r="K904" s="17">
        <v>43110.058136574073</v>
      </c>
      <c r="L904" s="7" t="s">
        <v>4140</v>
      </c>
      <c r="M904" s="35">
        <f t="shared" si="29"/>
        <v>0</v>
      </c>
      <c r="N904" s="12" t="str">
        <f t="shared" si="28"/>
        <v/>
      </c>
    </row>
    <row r="905" spans="1:14" hidden="1">
      <c r="A905" s="13">
        <v>10903</v>
      </c>
      <c r="B905" s="13">
        <v>23</v>
      </c>
      <c r="C905" s="13">
        <v>71346</v>
      </c>
      <c r="D905" s="13">
        <v>377</v>
      </c>
      <c r="E905" s="12" t="str">
        <f>VLOOKUP(tVentas8[[#This Row],[ProductID]],tProductos[#All],3,FALSE)</f>
        <v>Wine - Red, Cooking</v>
      </c>
      <c r="F905" s="13">
        <v>19</v>
      </c>
      <c r="G905" s="32">
        <v>0</v>
      </c>
      <c r="H905" s="30">
        <f>VLOOKUP(tVentas8[[#This Row],[ProductID]],tProductos[#All],5,FALSE)</f>
        <v>750.78</v>
      </c>
      <c r="I905" s="31">
        <f>(tVentas8[[#This Row],[PrecioUnitario]])*(tVentas8[[#This Row],[Quantity]])</f>
        <v>14264.82</v>
      </c>
      <c r="J905" s="31">
        <f>tVentas8[[#This Row],[ TotalPrice_SinDescuento]]*(1-tVentas8[[#This Row],[Discount]]/100)</f>
        <v>14264.82</v>
      </c>
      <c r="K905" s="17">
        <v>43221.567754629628</v>
      </c>
      <c r="L905" s="7" t="s">
        <v>4141</v>
      </c>
      <c r="M905" s="35">
        <f t="shared" si="29"/>
        <v>0</v>
      </c>
      <c r="N905" s="12" t="str">
        <f t="shared" si="28"/>
        <v/>
      </c>
    </row>
    <row r="906" spans="1:14" hidden="1">
      <c r="A906" s="13">
        <v>10904</v>
      </c>
      <c r="B906" s="13">
        <v>18</v>
      </c>
      <c r="C906" s="13">
        <v>38157</v>
      </c>
      <c r="D906" s="13">
        <v>378</v>
      </c>
      <c r="E906" s="12" t="str">
        <f>VLOOKUP(tVentas8[[#This Row],[ProductID]],tProductos[#All],3,FALSE)</f>
        <v>Bread Foccacia Whole</v>
      </c>
      <c r="F906" s="13">
        <v>10</v>
      </c>
      <c r="G906" s="32">
        <v>0</v>
      </c>
      <c r="H906" s="30">
        <f>VLOOKUP(tVentas8[[#This Row],[ProductID]],tProductos[#All],5,FALSE)</f>
        <v>907.87</v>
      </c>
      <c r="I906" s="31">
        <f>(tVentas8[[#This Row],[PrecioUnitario]])*(tVentas8[[#This Row],[Quantity]])</f>
        <v>9078.7000000000007</v>
      </c>
      <c r="J906" s="31">
        <f>tVentas8[[#This Row],[ TotalPrice_SinDescuento]]*(1-tVentas8[[#This Row],[Discount]]/100)</f>
        <v>9078.7000000000007</v>
      </c>
      <c r="K906" s="17">
        <v>43101.557060185187</v>
      </c>
      <c r="L906" s="7" t="s">
        <v>4142</v>
      </c>
      <c r="M906" s="35">
        <f t="shared" si="29"/>
        <v>0</v>
      </c>
      <c r="N906" s="12" t="str">
        <f t="shared" si="28"/>
        <v/>
      </c>
    </row>
    <row r="907" spans="1:14" hidden="1">
      <c r="A907" s="13">
        <v>10905</v>
      </c>
      <c r="B907" s="13">
        <v>19</v>
      </c>
      <c r="C907" s="13">
        <v>76750</v>
      </c>
      <c r="D907" s="13">
        <v>103</v>
      </c>
      <c r="E907" s="12" t="str">
        <f>VLOOKUP(tVentas8[[#This Row],[ProductID]],tProductos[#All],3,FALSE)</f>
        <v>Cream Of Tartar</v>
      </c>
      <c r="F907" s="13">
        <v>20</v>
      </c>
      <c r="G907" s="32">
        <v>0</v>
      </c>
      <c r="H907" s="30">
        <f>VLOOKUP(tVentas8[[#This Row],[ProductID]],tProductos[#All],5,FALSE)</f>
        <v>727.53</v>
      </c>
      <c r="I907" s="31">
        <f>(tVentas8[[#This Row],[PrecioUnitario]])*(tVentas8[[#This Row],[Quantity]])</f>
        <v>14550.599999999999</v>
      </c>
      <c r="J907" s="31">
        <f>tVentas8[[#This Row],[ TotalPrice_SinDescuento]]*(1-tVentas8[[#This Row],[Discount]]/100)</f>
        <v>14550.599999999999</v>
      </c>
      <c r="K907" s="17">
        <v>43149.40152777778</v>
      </c>
      <c r="L907" s="7" t="s">
        <v>4143</v>
      </c>
      <c r="M907" s="35">
        <f t="shared" si="29"/>
        <v>0</v>
      </c>
      <c r="N907" s="12" t="str">
        <f t="shared" si="28"/>
        <v/>
      </c>
    </row>
    <row r="908" spans="1:14" hidden="1">
      <c r="A908" s="13">
        <v>10906</v>
      </c>
      <c r="B908" s="13">
        <v>6</v>
      </c>
      <c r="C908" s="13">
        <v>32039</v>
      </c>
      <c r="D908" s="13">
        <v>417</v>
      </c>
      <c r="E908" s="12" t="str">
        <f>VLOOKUP(tVentas8[[#This Row],[ProductID]],tProductos[#All],3,FALSE)</f>
        <v>Lamb - Pieces, Diced</v>
      </c>
      <c r="F908" s="13">
        <v>9</v>
      </c>
      <c r="G908" s="32">
        <v>0</v>
      </c>
      <c r="H908" s="30">
        <f>VLOOKUP(tVentas8[[#This Row],[ProductID]],tProductos[#All],5,FALSE)</f>
        <v>433.78</v>
      </c>
      <c r="I908" s="31">
        <f>(tVentas8[[#This Row],[PrecioUnitario]])*(tVentas8[[#This Row],[Quantity]])</f>
        <v>3904.0199999999995</v>
      </c>
      <c r="J908" s="31">
        <f>tVentas8[[#This Row],[ TotalPrice_SinDescuento]]*(1-tVentas8[[#This Row],[Discount]]/100)</f>
        <v>3904.0199999999995</v>
      </c>
      <c r="K908" s="17">
        <v>43193.772499999999</v>
      </c>
      <c r="L908" s="7" t="s">
        <v>4144</v>
      </c>
      <c r="M908" s="35">
        <f t="shared" si="29"/>
        <v>0</v>
      </c>
      <c r="N908" s="12" t="str">
        <f t="shared" si="28"/>
        <v/>
      </c>
    </row>
    <row r="909" spans="1:14" hidden="1">
      <c r="A909" s="13">
        <v>10907</v>
      </c>
      <c r="B909" s="13">
        <v>5</v>
      </c>
      <c r="C909" s="13">
        <v>33671</v>
      </c>
      <c r="D909" s="13">
        <v>249</v>
      </c>
      <c r="E909" s="12" t="str">
        <f>VLOOKUP(tVentas8[[#This Row],[ProductID]],tProductos[#All],3,FALSE)</f>
        <v>Cookie Dough - Double</v>
      </c>
      <c r="F909" s="13">
        <v>9</v>
      </c>
      <c r="G909" s="32">
        <v>0</v>
      </c>
      <c r="H909" s="30">
        <f>VLOOKUP(tVentas8[[#This Row],[ProductID]],tProductos[#All],5,FALSE)</f>
        <v>766.2</v>
      </c>
      <c r="I909" s="31">
        <f>(tVentas8[[#This Row],[PrecioUnitario]])*(tVentas8[[#This Row],[Quantity]])</f>
        <v>6895.8</v>
      </c>
      <c r="J909" s="31">
        <f>tVentas8[[#This Row],[ TotalPrice_SinDescuento]]*(1-tVentas8[[#This Row],[Discount]]/100)</f>
        <v>6895.8</v>
      </c>
      <c r="K909" s="17">
        <v>43110.424178240741</v>
      </c>
      <c r="L909" s="7" t="s">
        <v>4145</v>
      </c>
      <c r="M909" s="35">
        <f t="shared" si="29"/>
        <v>0</v>
      </c>
      <c r="N909" s="12" t="str">
        <f t="shared" si="28"/>
        <v/>
      </c>
    </row>
    <row r="910" spans="1:14" hidden="1">
      <c r="A910" s="13">
        <v>10908</v>
      </c>
      <c r="B910" s="13">
        <v>23</v>
      </c>
      <c r="C910" s="13">
        <v>26832</v>
      </c>
      <c r="D910" s="13">
        <v>109</v>
      </c>
      <c r="E910" s="12" t="str">
        <f>VLOOKUP(tVentas8[[#This Row],[ProductID]],tProductos[#All],3,FALSE)</f>
        <v>Muffin - Zero Transfat</v>
      </c>
      <c r="F910" s="13">
        <v>7</v>
      </c>
      <c r="G910" s="32">
        <v>0</v>
      </c>
      <c r="H910" s="30">
        <f>VLOOKUP(tVentas8[[#This Row],[ProductID]],tProductos[#All],5,FALSE)</f>
        <v>493.79</v>
      </c>
      <c r="I910" s="31">
        <f>(tVentas8[[#This Row],[PrecioUnitario]])*(tVentas8[[#This Row],[Quantity]])</f>
        <v>3456.53</v>
      </c>
      <c r="J910" s="31">
        <f>tVentas8[[#This Row],[ TotalPrice_SinDescuento]]*(1-tVentas8[[#This Row],[Discount]]/100)</f>
        <v>3456.53</v>
      </c>
      <c r="K910" s="17">
        <v>43220.037083333336</v>
      </c>
      <c r="L910" s="7" t="s">
        <v>4146</v>
      </c>
      <c r="M910" s="35">
        <f t="shared" si="29"/>
        <v>0</v>
      </c>
      <c r="N910" s="12" t="str">
        <f t="shared" si="28"/>
        <v/>
      </c>
    </row>
    <row r="911" spans="1:14" hidden="1">
      <c r="A911" s="13">
        <v>10909</v>
      </c>
      <c r="B911" s="13">
        <v>10</v>
      </c>
      <c r="C911" s="13">
        <v>19772</v>
      </c>
      <c r="D911" s="13">
        <v>178</v>
      </c>
      <c r="E911" s="12" t="str">
        <f>VLOOKUP(tVentas8[[#This Row],[ProductID]],tProductos[#All],3,FALSE)</f>
        <v>Pernod</v>
      </c>
      <c r="F911" s="13">
        <v>6</v>
      </c>
      <c r="G911" s="32">
        <v>0</v>
      </c>
      <c r="H911" s="30">
        <f>VLOOKUP(tVentas8[[#This Row],[ProductID]],tProductos[#All],5,FALSE)</f>
        <v>523.62</v>
      </c>
      <c r="I911" s="31">
        <f>(tVentas8[[#This Row],[PrecioUnitario]])*(tVentas8[[#This Row],[Quantity]])</f>
        <v>3141.7200000000003</v>
      </c>
      <c r="J911" s="31">
        <f>tVentas8[[#This Row],[ TotalPrice_SinDescuento]]*(1-tVentas8[[#This Row],[Discount]]/100)</f>
        <v>3141.7200000000003</v>
      </c>
      <c r="K911" s="17">
        <v>43120.129386574074</v>
      </c>
      <c r="L911" s="7" t="s">
        <v>4147</v>
      </c>
      <c r="M911" s="35">
        <f t="shared" si="29"/>
        <v>0</v>
      </c>
      <c r="N911" s="12" t="str">
        <f t="shared" si="28"/>
        <v/>
      </c>
    </row>
    <row r="912" spans="1:14" hidden="1">
      <c r="A912" s="13">
        <v>10910</v>
      </c>
      <c r="B912" s="13">
        <v>4</v>
      </c>
      <c r="C912" s="13">
        <v>17082</v>
      </c>
      <c r="D912" s="13">
        <v>97</v>
      </c>
      <c r="E912" s="12" t="str">
        <f>VLOOKUP(tVentas8[[#This Row],[ProductID]],tProductos[#All],3,FALSE)</f>
        <v>Veal - Inside</v>
      </c>
      <c r="F912" s="13">
        <v>5</v>
      </c>
      <c r="G912" s="32">
        <v>0</v>
      </c>
      <c r="H912" s="30">
        <f>VLOOKUP(tVentas8[[#This Row],[ProductID]],tProductos[#All],5,FALSE)</f>
        <v>247.79</v>
      </c>
      <c r="I912" s="31">
        <f>(tVentas8[[#This Row],[PrecioUnitario]])*(tVentas8[[#This Row],[Quantity]])</f>
        <v>1238.95</v>
      </c>
      <c r="J912" s="31">
        <f>tVentas8[[#This Row],[ TotalPrice_SinDescuento]]*(1-tVentas8[[#This Row],[Discount]]/100)</f>
        <v>1238.95</v>
      </c>
      <c r="K912" s="17">
        <v>43179.557013888887</v>
      </c>
      <c r="L912" s="7" t="s">
        <v>4148</v>
      </c>
      <c r="M912" s="35">
        <f t="shared" si="29"/>
        <v>0</v>
      </c>
      <c r="N912" s="12" t="str">
        <f t="shared" si="28"/>
        <v/>
      </c>
    </row>
    <row r="913" spans="1:14" hidden="1">
      <c r="A913" s="13">
        <v>10911</v>
      </c>
      <c r="B913" s="13">
        <v>21</v>
      </c>
      <c r="C913" s="13">
        <v>86183</v>
      </c>
      <c r="D913" s="13">
        <v>166</v>
      </c>
      <c r="E913" s="12" t="str">
        <f>VLOOKUP(tVentas8[[#This Row],[ProductID]],tProductos[#All],3,FALSE)</f>
        <v>Tray - 16in Rnd Blk</v>
      </c>
      <c r="F913" s="13">
        <v>22</v>
      </c>
      <c r="G913" s="32">
        <v>0</v>
      </c>
      <c r="H913" s="30">
        <f>VLOOKUP(tVentas8[[#This Row],[ProductID]],tProductos[#All],5,FALSE)</f>
        <v>232.84</v>
      </c>
      <c r="I913" s="31">
        <f>(tVentas8[[#This Row],[PrecioUnitario]])*(tVentas8[[#This Row],[Quantity]])</f>
        <v>5122.4800000000005</v>
      </c>
      <c r="J913" s="31">
        <f>tVentas8[[#This Row],[ TotalPrice_SinDescuento]]*(1-tVentas8[[#This Row],[Discount]]/100)</f>
        <v>5122.4800000000005</v>
      </c>
      <c r="K913" s="17">
        <v>43228.019918981481</v>
      </c>
      <c r="L913" s="7" t="s">
        <v>4149</v>
      </c>
      <c r="M913" s="35">
        <f t="shared" si="29"/>
        <v>0</v>
      </c>
      <c r="N913" s="12" t="str">
        <f t="shared" si="28"/>
        <v/>
      </c>
    </row>
    <row r="914" spans="1:14" hidden="1">
      <c r="A914" s="13">
        <v>10912</v>
      </c>
      <c r="B914" s="13">
        <v>3</v>
      </c>
      <c r="C914" s="13">
        <v>65852</v>
      </c>
      <c r="D914" s="13">
        <v>1</v>
      </c>
      <c r="E914" s="12" t="str">
        <f>VLOOKUP(tVentas8[[#This Row],[ProductID]],tProductos[#All],3,FALSE)</f>
        <v>Flour - Whole Wheat</v>
      </c>
      <c r="F914" s="13">
        <v>17</v>
      </c>
      <c r="G914" s="32">
        <v>0</v>
      </c>
      <c r="H914" s="30">
        <f>VLOOKUP(tVentas8[[#This Row],[ProductID]],tProductos[#All],5,FALSE)</f>
        <v>742.98</v>
      </c>
      <c r="I914" s="31">
        <f>(tVentas8[[#This Row],[PrecioUnitario]])*(tVentas8[[#This Row],[Quantity]])</f>
        <v>12630.66</v>
      </c>
      <c r="J914" s="31">
        <f>tVentas8[[#This Row],[ TotalPrice_SinDescuento]]*(1-tVentas8[[#This Row],[Discount]]/100)</f>
        <v>12630.66</v>
      </c>
      <c r="K914" s="17">
        <v>43133.568726851852</v>
      </c>
      <c r="L914" s="7" t="s">
        <v>4150</v>
      </c>
      <c r="M914" s="35">
        <f t="shared" si="29"/>
        <v>0</v>
      </c>
      <c r="N914" s="12" t="str">
        <f t="shared" si="28"/>
        <v/>
      </c>
    </row>
    <row r="915" spans="1:14" hidden="1">
      <c r="A915" s="13">
        <v>10913</v>
      </c>
      <c r="B915" s="13">
        <v>7</v>
      </c>
      <c r="C915" s="13">
        <v>85503</v>
      </c>
      <c r="D915" s="13">
        <v>330</v>
      </c>
      <c r="E915" s="12" t="str">
        <f>VLOOKUP(tVentas8[[#This Row],[ProductID]],tProductos[#All],3,FALSE)</f>
        <v>Olives - Kalamata</v>
      </c>
      <c r="F915" s="13">
        <v>22</v>
      </c>
      <c r="G915" s="32">
        <v>0</v>
      </c>
      <c r="H915" s="30">
        <f>VLOOKUP(tVentas8[[#This Row],[ProductID]],tProductos[#All],5,FALSE)</f>
        <v>187.91</v>
      </c>
      <c r="I915" s="31">
        <f>(tVentas8[[#This Row],[PrecioUnitario]])*(tVentas8[[#This Row],[Quantity]])</f>
        <v>4134.0199999999995</v>
      </c>
      <c r="J915" s="31">
        <f>tVentas8[[#This Row],[ TotalPrice_SinDescuento]]*(1-tVentas8[[#This Row],[Discount]]/100)</f>
        <v>4134.0199999999995</v>
      </c>
      <c r="K915" s="17">
        <v>43112.510127314818</v>
      </c>
      <c r="L915" s="7" t="s">
        <v>4151</v>
      </c>
      <c r="M915" s="35">
        <f t="shared" si="29"/>
        <v>0</v>
      </c>
      <c r="N915" s="12" t="str">
        <f t="shared" si="28"/>
        <v/>
      </c>
    </row>
    <row r="916" spans="1:14" hidden="1">
      <c r="A916" s="13">
        <v>10914</v>
      </c>
      <c r="B916" s="13">
        <v>23</v>
      </c>
      <c r="C916" s="13">
        <v>21450</v>
      </c>
      <c r="D916" s="13">
        <v>35</v>
      </c>
      <c r="E916" s="12" t="str">
        <f>VLOOKUP(tVentas8[[#This Row],[ProductID]],tProductos[#All],3,FALSE)</f>
        <v>Water - Mineral, Natural</v>
      </c>
      <c r="F916" s="13">
        <v>6</v>
      </c>
      <c r="G916" s="32">
        <v>0</v>
      </c>
      <c r="H916" s="30">
        <f>VLOOKUP(tVentas8[[#This Row],[ProductID]],tProductos[#All],5,FALSE)</f>
        <v>157.22999999999999</v>
      </c>
      <c r="I916" s="31">
        <f>(tVentas8[[#This Row],[PrecioUnitario]])*(tVentas8[[#This Row],[Quantity]])</f>
        <v>943.37999999999988</v>
      </c>
      <c r="J916" s="31">
        <f>tVentas8[[#This Row],[ TotalPrice_SinDescuento]]*(1-tVentas8[[#This Row],[Discount]]/100)</f>
        <v>943.37999999999988</v>
      </c>
      <c r="K916" s="17">
        <v>43126.185960648145</v>
      </c>
      <c r="L916" s="7" t="s">
        <v>4152</v>
      </c>
      <c r="M916" s="35">
        <f t="shared" si="29"/>
        <v>0</v>
      </c>
      <c r="N916" s="12" t="str">
        <f t="shared" si="28"/>
        <v/>
      </c>
    </row>
    <row r="917" spans="1:14" hidden="1">
      <c r="A917" s="13">
        <v>10915</v>
      </c>
      <c r="B917" s="13">
        <v>22</v>
      </c>
      <c r="C917" s="13">
        <v>24189</v>
      </c>
      <c r="D917" s="13">
        <v>99</v>
      </c>
      <c r="E917" s="12" t="str">
        <f>VLOOKUP(tVentas8[[#This Row],[ProductID]],tProductos[#All],3,FALSE)</f>
        <v>Mustard - Seed</v>
      </c>
      <c r="F917" s="13">
        <v>7</v>
      </c>
      <c r="G917" s="32">
        <v>0</v>
      </c>
      <c r="H917" s="30">
        <f>VLOOKUP(tVentas8[[#This Row],[ProductID]],tProductos[#All],5,FALSE)</f>
        <v>274.87</v>
      </c>
      <c r="I917" s="31">
        <f>(tVentas8[[#This Row],[PrecioUnitario]])*(tVentas8[[#This Row],[Quantity]])</f>
        <v>1924.0900000000001</v>
      </c>
      <c r="J917" s="31">
        <f>tVentas8[[#This Row],[ TotalPrice_SinDescuento]]*(1-tVentas8[[#This Row],[Discount]]/100)</f>
        <v>1924.0900000000001</v>
      </c>
      <c r="K917" s="17">
        <v>43167.813136574077</v>
      </c>
      <c r="L917" s="7" t="s">
        <v>4153</v>
      </c>
      <c r="M917" s="35">
        <f t="shared" si="29"/>
        <v>0</v>
      </c>
      <c r="N917" s="12" t="str">
        <f t="shared" si="28"/>
        <v/>
      </c>
    </row>
    <row r="918" spans="1:14" hidden="1">
      <c r="A918" s="13">
        <v>10916</v>
      </c>
      <c r="B918" s="13">
        <v>17</v>
      </c>
      <c r="C918" s="13">
        <v>55511</v>
      </c>
      <c r="D918" s="13">
        <v>155</v>
      </c>
      <c r="E918" s="12" t="str">
        <f>VLOOKUP(tVentas8[[#This Row],[ProductID]],tProductos[#All],3,FALSE)</f>
        <v>Peas - Pigeon, Dry</v>
      </c>
      <c r="F918" s="13">
        <v>15</v>
      </c>
      <c r="G918" s="32">
        <v>0</v>
      </c>
      <c r="H918" s="30">
        <f>VLOOKUP(tVentas8[[#This Row],[ProductID]],tProductos[#All],5,FALSE)</f>
        <v>635.52</v>
      </c>
      <c r="I918" s="31">
        <f>(tVentas8[[#This Row],[PrecioUnitario]])*(tVentas8[[#This Row],[Quantity]])</f>
        <v>9532.7999999999993</v>
      </c>
      <c r="J918" s="31">
        <f>tVentas8[[#This Row],[ TotalPrice_SinDescuento]]*(1-tVentas8[[#This Row],[Discount]]/100)</f>
        <v>9532.7999999999993</v>
      </c>
      <c r="K918" s="17">
        <v>43154.183587962965</v>
      </c>
      <c r="L918" s="7" t="s">
        <v>4154</v>
      </c>
      <c r="M918" s="35">
        <f t="shared" si="29"/>
        <v>0</v>
      </c>
      <c r="N918" s="12" t="str">
        <f t="shared" si="28"/>
        <v/>
      </c>
    </row>
    <row r="919" spans="1:14" hidden="1">
      <c r="A919" s="13">
        <v>10917</v>
      </c>
      <c r="B919" s="13">
        <v>22</v>
      </c>
      <c r="C919" s="13">
        <v>54941</v>
      </c>
      <c r="D919" s="13">
        <v>227</v>
      </c>
      <c r="E919" s="12" t="str">
        <f>VLOOKUP(tVentas8[[#This Row],[ProductID]],tProductos[#All],3,FALSE)</f>
        <v>Cheese - Taleggio D.o.p.</v>
      </c>
      <c r="F919" s="13">
        <v>14</v>
      </c>
      <c r="G919" s="32">
        <v>0</v>
      </c>
      <c r="H919" s="30">
        <f>VLOOKUP(tVentas8[[#This Row],[ProductID]],tProductos[#All],5,FALSE)</f>
        <v>554.69000000000005</v>
      </c>
      <c r="I919" s="31">
        <f>(tVentas8[[#This Row],[PrecioUnitario]])*(tVentas8[[#This Row],[Quantity]])</f>
        <v>7765.6600000000008</v>
      </c>
      <c r="J919" s="31">
        <f>tVentas8[[#This Row],[ TotalPrice_SinDescuento]]*(1-tVentas8[[#This Row],[Discount]]/100)</f>
        <v>7765.6600000000008</v>
      </c>
      <c r="K919" s="17">
        <v>43224.422233796293</v>
      </c>
      <c r="L919" s="7" t="s">
        <v>4155</v>
      </c>
      <c r="M919" s="35">
        <f t="shared" si="29"/>
        <v>0</v>
      </c>
      <c r="N919" s="12" t="str">
        <f t="shared" si="28"/>
        <v/>
      </c>
    </row>
    <row r="920" spans="1:14">
      <c r="A920" s="13">
        <v>10918</v>
      </c>
      <c r="B920" s="13">
        <v>17</v>
      </c>
      <c r="C920" s="13">
        <v>17790</v>
      </c>
      <c r="D920" s="13">
        <v>409</v>
      </c>
      <c r="E920" s="12" t="str">
        <f>VLOOKUP(tVentas8[[#This Row],[ProductID]],tProductos[#All],3,FALSE)</f>
        <v>Skirt - 29 Foot</v>
      </c>
      <c r="F920" s="13">
        <v>5</v>
      </c>
      <c r="G920" s="32">
        <v>2</v>
      </c>
      <c r="H920" s="30">
        <f>VLOOKUP(tVentas8[[#This Row],[ProductID]],tProductos[#All],5,FALSE)</f>
        <v>23.52</v>
      </c>
      <c r="I920" s="31">
        <f>(tVentas8[[#This Row],[PrecioUnitario]])*(tVentas8[[#This Row],[Quantity]])</f>
        <v>117.6</v>
      </c>
      <c r="J920" s="31">
        <f>tVentas8[[#This Row],[ TotalPrice_SinDescuento]]*(1-tVentas8[[#This Row],[Discount]]/100)</f>
        <v>115.24799999999999</v>
      </c>
      <c r="K920" s="17">
        <v>43206.37226851852</v>
      </c>
      <c r="L920" s="7" t="s">
        <v>4156</v>
      </c>
      <c r="M920" s="35">
        <f t="shared" si="29"/>
        <v>0</v>
      </c>
      <c r="N920" s="12" t="str">
        <f t="shared" si="28"/>
        <v/>
      </c>
    </row>
    <row r="921" spans="1:14" hidden="1">
      <c r="A921" s="13">
        <v>10919</v>
      </c>
      <c r="B921" s="13">
        <v>3</v>
      </c>
      <c r="C921" s="13">
        <v>70100</v>
      </c>
      <c r="D921" s="13">
        <v>38</v>
      </c>
      <c r="E921" s="12" t="str">
        <f>VLOOKUP(tVentas8[[#This Row],[ProductID]],tProductos[#All],3,FALSE)</f>
        <v>Sage - Ground</v>
      </c>
      <c r="F921" s="13">
        <v>18</v>
      </c>
      <c r="G921" s="32">
        <v>0</v>
      </c>
      <c r="H921" s="30">
        <f>VLOOKUP(tVentas8[[#This Row],[ProductID]],tProductos[#All],5,FALSE)</f>
        <v>816.57</v>
      </c>
      <c r="I921" s="31">
        <f>(tVentas8[[#This Row],[PrecioUnitario]])*(tVentas8[[#This Row],[Quantity]])</f>
        <v>14698.26</v>
      </c>
      <c r="J921" s="31">
        <f>tVentas8[[#This Row],[ TotalPrice_SinDescuento]]*(1-tVentas8[[#This Row],[Discount]]/100)</f>
        <v>14698.26</v>
      </c>
      <c r="K921" s="17">
        <v>43106.708553240744</v>
      </c>
      <c r="L921" s="7" t="s">
        <v>4157</v>
      </c>
      <c r="M921" s="35">
        <f t="shared" si="29"/>
        <v>0</v>
      </c>
      <c r="N921" s="12" t="str">
        <f t="shared" si="28"/>
        <v/>
      </c>
    </row>
    <row r="922" spans="1:14">
      <c r="A922" s="13">
        <v>10920</v>
      </c>
      <c r="B922" s="13">
        <v>10</v>
      </c>
      <c r="C922" s="13">
        <v>43484</v>
      </c>
      <c r="D922" s="13">
        <v>432</v>
      </c>
      <c r="E922" s="12" t="str">
        <f>VLOOKUP(tVentas8[[#This Row],[ProductID]],tProductos[#All],3,FALSE)</f>
        <v>Beer - Original Organic Lager</v>
      </c>
      <c r="F922" s="13">
        <v>12</v>
      </c>
      <c r="G922" s="32">
        <v>2</v>
      </c>
      <c r="H922" s="30">
        <f>VLOOKUP(tVentas8[[#This Row],[ProductID]],tProductos[#All],5,FALSE)</f>
        <v>327.14999999999998</v>
      </c>
      <c r="I922" s="31">
        <f>(tVentas8[[#This Row],[PrecioUnitario]])*(tVentas8[[#This Row],[Quantity]])</f>
        <v>3925.7999999999997</v>
      </c>
      <c r="J922" s="31">
        <f>tVentas8[[#This Row],[ TotalPrice_SinDescuento]]*(1-tVentas8[[#This Row],[Discount]]/100)</f>
        <v>3847.2839999999997</v>
      </c>
      <c r="K922" s="13">
        <v>0</v>
      </c>
      <c r="L922" s="7" t="s">
        <v>4158</v>
      </c>
      <c r="M922" s="35">
        <f t="shared" si="29"/>
        <v>0</v>
      </c>
      <c r="N922" s="12" t="str">
        <f t="shared" si="28"/>
        <v/>
      </c>
    </row>
    <row r="923" spans="1:14" hidden="1">
      <c r="A923" s="13">
        <v>10921</v>
      </c>
      <c r="B923" s="13">
        <v>1</v>
      </c>
      <c r="C923" s="13">
        <v>9045</v>
      </c>
      <c r="D923" s="13">
        <v>100</v>
      </c>
      <c r="E923" s="12" t="str">
        <f>VLOOKUP(tVentas8[[#This Row],[ProductID]],tProductos[#All],3,FALSE)</f>
        <v>Pork - Loin, Bone - In</v>
      </c>
      <c r="F923" s="13">
        <v>3</v>
      </c>
      <c r="G923" s="32">
        <v>0</v>
      </c>
      <c r="H923" s="30">
        <f>VLOOKUP(tVentas8[[#This Row],[ProductID]],tProductos[#All],5,FALSE)</f>
        <v>696.5</v>
      </c>
      <c r="I923" s="31">
        <f>(tVentas8[[#This Row],[PrecioUnitario]])*(tVentas8[[#This Row],[Quantity]])</f>
        <v>2089.5</v>
      </c>
      <c r="J923" s="31">
        <f>tVentas8[[#This Row],[ TotalPrice_SinDescuento]]*(1-tVentas8[[#This Row],[Discount]]/100)</f>
        <v>2089.5</v>
      </c>
      <c r="K923" s="17">
        <v>43164.7653587963</v>
      </c>
      <c r="L923" s="7" t="s">
        <v>4159</v>
      </c>
      <c r="M923" s="35">
        <f t="shared" si="29"/>
        <v>0</v>
      </c>
      <c r="N923" s="12" t="str">
        <f t="shared" si="28"/>
        <v/>
      </c>
    </row>
    <row r="924" spans="1:14" hidden="1">
      <c r="A924" s="13">
        <v>10922</v>
      </c>
      <c r="B924" s="13">
        <v>9</v>
      </c>
      <c r="C924" s="13">
        <v>45650</v>
      </c>
      <c r="D924" s="13">
        <v>40</v>
      </c>
      <c r="E924" s="12" t="str">
        <f>VLOOKUP(tVentas8[[#This Row],[ProductID]],tProductos[#All],3,FALSE)</f>
        <v>Cocktail Napkin Blue</v>
      </c>
      <c r="F924" s="13">
        <v>12</v>
      </c>
      <c r="G924" s="32">
        <v>0</v>
      </c>
      <c r="H924" s="30">
        <f>VLOOKUP(tVentas8[[#This Row],[ProductID]],tProductos[#All],5,FALSE)</f>
        <v>89.37</v>
      </c>
      <c r="I924" s="31">
        <f>(tVentas8[[#This Row],[PrecioUnitario]])*(tVentas8[[#This Row],[Quantity]])</f>
        <v>1072.44</v>
      </c>
      <c r="J924" s="31">
        <f>tVentas8[[#This Row],[ TotalPrice_SinDescuento]]*(1-tVentas8[[#This Row],[Discount]]/100)</f>
        <v>1072.44</v>
      </c>
      <c r="K924" s="17">
        <v>43173.303680555553</v>
      </c>
      <c r="L924" s="7" t="s">
        <v>4160</v>
      </c>
      <c r="M924" s="35">
        <f t="shared" si="29"/>
        <v>0</v>
      </c>
      <c r="N924" s="12" t="str">
        <f t="shared" si="28"/>
        <v/>
      </c>
    </row>
    <row r="925" spans="1:14" hidden="1">
      <c r="A925" s="13">
        <v>10923</v>
      </c>
      <c r="B925" s="13">
        <v>14</v>
      </c>
      <c r="C925" s="13">
        <v>656</v>
      </c>
      <c r="D925" s="13">
        <v>286</v>
      </c>
      <c r="E925" s="12" t="str">
        <f>VLOOKUP(tVentas8[[#This Row],[ProductID]],tProductos[#All],3,FALSE)</f>
        <v>Beef - Prime Rib Aaa</v>
      </c>
      <c r="F925" s="13">
        <v>1</v>
      </c>
      <c r="G925" s="32">
        <v>0</v>
      </c>
      <c r="H925" s="30">
        <f>VLOOKUP(tVentas8[[#This Row],[ProductID]],tProductos[#All],5,FALSE)</f>
        <v>404.89</v>
      </c>
      <c r="I925" s="31">
        <f>(tVentas8[[#This Row],[PrecioUnitario]])*(tVentas8[[#This Row],[Quantity]])</f>
        <v>404.89</v>
      </c>
      <c r="J925" s="31">
        <f>tVentas8[[#This Row],[ TotalPrice_SinDescuento]]*(1-tVentas8[[#This Row],[Discount]]/100)</f>
        <v>404.89</v>
      </c>
      <c r="K925" s="17">
        <v>43122.652060185188</v>
      </c>
      <c r="L925" s="7" t="s">
        <v>4161</v>
      </c>
      <c r="M925" s="35">
        <f t="shared" si="29"/>
        <v>0</v>
      </c>
      <c r="N925" s="12" t="str">
        <f t="shared" si="28"/>
        <v/>
      </c>
    </row>
    <row r="926" spans="1:14" hidden="1">
      <c r="A926" s="13">
        <v>10924</v>
      </c>
      <c r="B926" s="13">
        <v>17</v>
      </c>
      <c r="C926" s="13">
        <v>14855</v>
      </c>
      <c r="D926" s="13">
        <v>358</v>
      </c>
      <c r="E926" s="12" t="str">
        <f>VLOOKUP(tVentas8[[#This Row],[ProductID]],tProductos[#All],3,FALSE)</f>
        <v>Cheese - Boursin, Garlic / Herbs</v>
      </c>
      <c r="F926" s="13">
        <v>4</v>
      </c>
      <c r="G926" s="32">
        <v>0</v>
      </c>
      <c r="H926" s="30">
        <f>VLOOKUP(tVentas8[[#This Row],[ProductID]],tProductos[#All],5,FALSE)</f>
        <v>847.11</v>
      </c>
      <c r="I926" s="31">
        <f>(tVentas8[[#This Row],[PrecioUnitario]])*(tVentas8[[#This Row],[Quantity]])</f>
        <v>3388.44</v>
      </c>
      <c r="J926" s="31">
        <f>tVentas8[[#This Row],[ TotalPrice_SinDescuento]]*(1-tVentas8[[#This Row],[Discount]]/100)</f>
        <v>3388.44</v>
      </c>
      <c r="K926" s="17">
        <v>43130.970914351848</v>
      </c>
      <c r="L926" s="7" t="s">
        <v>4162</v>
      </c>
      <c r="M926" s="35">
        <f t="shared" si="29"/>
        <v>0</v>
      </c>
      <c r="N926" s="12" t="str">
        <f t="shared" si="28"/>
        <v/>
      </c>
    </row>
    <row r="927" spans="1:14" hidden="1">
      <c r="A927" s="13">
        <v>10925</v>
      </c>
      <c r="B927" s="13">
        <v>12</v>
      </c>
      <c r="C927" s="13">
        <v>64704</v>
      </c>
      <c r="D927" s="13">
        <v>400</v>
      </c>
      <c r="E927" s="12" t="str">
        <f>VLOOKUP(tVentas8[[#This Row],[ProductID]],tProductos[#All],3,FALSE)</f>
        <v>Carbonated Water - Blackcherry</v>
      </c>
      <c r="F927" s="13">
        <v>17</v>
      </c>
      <c r="G927" s="32">
        <v>0</v>
      </c>
      <c r="H927" s="30">
        <f>VLOOKUP(tVentas8[[#This Row],[ProductID]],tProductos[#All],5,FALSE)</f>
        <v>181.49</v>
      </c>
      <c r="I927" s="31">
        <f>(tVentas8[[#This Row],[PrecioUnitario]])*(tVentas8[[#This Row],[Quantity]])</f>
        <v>3085.33</v>
      </c>
      <c r="J927" s="31">
        <f>tVentas8[[#This Row],[ TotalPrice_SinDescuento]]*(1-tVentas8[[#This Row],[Discount]]/100)</f>
        <v>3085.33</v>
      </c>
      <c r="K927" s="17">
        <v>43201.314953703702</v>
      </c>
      <c r="L927" s="7" t="s">
        <v>4163</v>
      </c>
      <c r="M927" s="35">
        <f t="shared" si="29"/>
        <v>0</v>
      </c>
      <c r="N927" s="12" t="str">
        <f t="shared" si="28"/>
        <v/>
      </c>
    </row>
    <row r="928" spans="1:14" hidden="1">
      <c r="A928" s="13">
        <v>10926</v>
      </c>
      <c r="B928" s="13">
        <v>18</v>
      </c>
      <c r="C928" s="13">
        <v>60586</v>
      </c>
      <c r="D928" s="13">
        <v>405</v>
      </c>
      <c r="E928" s="12" t="str">
        <f>VLOOKUP(tVentas8[[#This Row],[ProductID]],tProductos[#All],3,FALSE)</f>
        <v>Pastry - Raisin Muffin - Mini</v>
      </c>
      <c r="F928" s="13">
        <v>16</v>
      </c>
      <c r="G928" s="32">
        <v>0</v>
      </c>
      <c r="H928" s="30">
        <f>VLOOKUP(tVentas8[[#This Row],[ProductID]],tProductos[#All],5,FALSE)</f>
        <v>4.17</v>
      </c>
      <c r="I928" s="31">
        <f>(tVentas8[[#This Row],[PrecioUnitario]])*(tVentas8[[#This Row],[Quantity]])</f>
        <v>66.72</v>
      </c>
      <c r="J928" s="31">
        <f>tVentas8[[#This Row],[ TotalPrice_SinDescuento]]*(1-tVentas8[[#This Row],[Discount]]/100)</f>
        <v>66.72</v>
      </c>
      <c r="K928" s="17">
        <v>43144.060046296298</v>
      </c>
      <c r="L928" s="7" t="s">
        <v>4164</v>
      </c>
      <c r="M928" s="35">
        <f t="shared" si="29"/>
        <v>0</v>
      </c>
      <c r="N928" s="12" t="str">
        <f t="shared" si="28"/>
        <v/>
      </c>
    </row>
    <row r="929" spans="1:14" hidden="1">
      <c r="A929" s="13">
        <v>10927</v>
      </c>
      <c r="B929" s="13">
        <v>17</v>
      </c>
      <c r="C929" s="13">
        <v>64932</v>
      </c>
      <c r="D929" s="13">
        <v>28</v>
      </c>
      <c r="E929" s="12" t="str">
        <f>VLOOKUP(tVentas8[[#This Row],[ProductID]],tProductos[#All],3,FALSE)</f>
        <v>Sobe - Tropical Energy</v>
      </c>
      <c r="F929" s="13">
        <v>17</v>
      </c>
      <c r="G929" s="32">
        <v>0</v>
      </c>
      <c r="H929" s="30">
        <f>VLOOKUP(tVentas8[[#This Row],[ProductID]],tProductos[#All],5,FALSE)</f>
        <v>123.15</v>
      </c>
      <c r="I929" s="31">
        <f>(tVentas8[[#This Row],[PrecioUnitario]])*(tVentas8[[#This Row],[Quantity]])</f>
        <v>2093.5500000000002</v>
      </c>
      <c r="J929" s="31">
        <f>tVentas8[[#This Row],[ TotalPrice_SinDescuento]]*(1-tVentas8[[#This Row],[Discount]]/100)</f>
        <v>2093.5500000000002</v>
      </c>
      <c r="K929" s="17">
        <v>43226.981886574074</v>
      </c>
      <c r="L929" s="7" t="s">
        <v>4165</v>
      </c>
      <c r="M929" s="35">
        <f t="shared" si="29"/>
        <v>0</v>
      </c>
      <c r="N929" s="12" t="str">
        <f t="shared" si="28"/>
        <v/>
      </c>
    </row>
    <row r="930" spans="1:14" hidden="1">
      <c r="A930" s="13">
        <v>10928</v>
      </c>
      <c r="B930" s="13">
        <v>15</v>
      </c>
      <c r="C930" s="13">
        <v>92301</v>
      </c>
      <c r="D930" s="13">
        <v>403</v>
      </c>
      <c r="E930" s="12" t="str">
        <f>VLOOKUP(tVentas8[[#This Row],[ProductID]],tProductos[#All],3,FALSE)</f>
        <v>Liners - Baking Cups</v>
      </c>
      <c r="F930" s="13">
        <v>24</v>
      </c>
      <c r="G930" s="32">
        <v>0</v>
      </c>
      <c r="H930" s="30">
        <f>VLOOKUP(tVentas8[[#This Row],[ProductID]],tProductos[#All],5,FALSE)</f>
        <v>681.89</v>
      </c>
      <c r="I930" s="31">
        <f>(tVentas8[[#This Row],[PrecioUnitario]])*(tVentas8[[#This Row],[Quantity]])</f>
        <v>16365.36</v>
      </c>
      <c r="J930" s="31">
        <f>tVentas8[[#This Row],[ TotalPrice_SinDescuento]]*(1-tVentas8[[#This Row],[Discount]]/100)</f>
        <v>16365.36</v>
      </c>
      <c r="K930" s="17">
        <v>43104.264374999999</v>
      </c>
      <c r="L930" s="7" t="s">
        <v>4166</v>
      </c>
      <c r="M930" s="35">
        <f t="shared" si="29"/>
        <v>0</v>
      </c>
      <c r="N930" s="12" t="str">
        <f t="shared" si="28"/>
        <v/>
      </c>
    </row>
    <row r="931" spans="1:14" hidden="1">
      <c r="A931" s="13">
        <v>10929</v>
      </c>
      <c r="B931" s="13">
        <v>18</v>
      </c>
      <c r="C931" s="13">
        <v>33286</v>
      </c>
      <c r="D931" s="13">
        <v>307</v>
      </c>
      <c r="E931" s="12" t="str">
        <f>VLOOKUP(tVentas8[[#This Row],[ProductID]],tProductos[#All],3,FALSE)</f>
        <v>Foam Cup 6 Oz</v>
      </c>
      <c r="F931" s="13">
        <v>9</v>
      </c>
      <c r="G931" s="32">
        <v>0</v>
      </c>
      <c r="H931" s="30">
        <f>VLOOKUP(tVentas8[[#This Row],[ProductID]],tProductos[#All],5,FALSE)</f>
        <v>502.25</v>
      </c>
      <c r="I931" s="31">
        <f>(tVentas8[[#This Row],[PrecioUnitario]])*(tVentas8[[#This Row],[Quantity]])</f>
        <v>4520.25</v>
      </c>
      <c r="J931" s="31">
        <f>tVentas8[[#This Row],[ TotalPrice_SinDescuento]]*(1-tVentas8[[#This Row],[Discount]]/100)</f>
        <v>4520.25</v>
      </c>
      <c r="K931" s="17">
        <v>43225.052847222221</v>
      </c>
      <c r="L931" s="7" t="s">
        <v>4167</v>
      </c>
      <c r="M931" s="35">
        <f t="shared" si="29"/>
        <v>0</v>
      </c>
      <c r="N931" s="12" t="str">
        <f t="shared" si="28"/>
        <v/>
      </c>
    </row>
    <row r="932" spans="1:14">
      <c r="A932" s="13">
        <v>10930</v>
      </c>
      <c r="B932" s="13">
        <v>19</v>
      </c>
      <c r="C932" s="13">
        <v>62896</v>
      </c>
      <c r="D932" s="13">
        <v>173</v>
      </c>
      <c r="E932" s="12" t="str">
        <f>VLOOKUP(tVentas8[[#This Row],[ProductID]],tProductos[#All],3,FALSE)</f>
        <v>Rosemary - Dry</v>
      </c>
      <c r="F932" s="13">
        <v>16</v>
      </c>
      <c r="G932" s="32">
        <v>2</v>
      </c>
      <c r="H932" s="30">
        <f>VLOOKUP(tVentas8[[#This Row],[ProductID]],tProductos[#All],5,FALSE)</f>
        <v>44.54</v>
      </c>
      <c r="I932" s="31">
        <f>(tVentas8[[#This Row],[PrecioUnitario]])*(tVentas8[[#This Row],[Quantity]])</f>
        <v>712.64</v>
      </c>
      <c r="J932" s="31">
        <f>tVentas8[[#This Row],[ TotalPrice_SinDescuento]]*(1-tVentas8[[#This Row],[Discount]]/100)</f>
        <v>698.38720000000001</v>
      </c>
      <c r="K932" s="17">
        <v>43221.480821759258</v>
      </c>
      <c r="L932" s="7" t="s">
        <v>4168</v>
      </c>
      <c r="M932" s="35">
        <f t="shared" si="29"/>
        <v>0</v>
      </c>
      <c r="N932" s="12" t="str">
        <f t="shared" si="28"/>
        <v/>
      </c>
    </row>
    <row r="933" spans="1:14">
      <c r="A933" s="13">
        <v>10931</v>
      </c>
      <c r="B933" s="13">
        <v>1</v>
      </c>
      <c r="C933" s="13">
        <v>50411</v>
      </c>
      <c r="D933" s="13">
        <v>348</v>
      </c>
      <c r="E933" s="12" t="str">
        <f>VLOOKUP(tVentas8[[#This Row],[ProductID]],tProductos[#All],3,FALSE)</f>
        <v>Pasta - Cheese / Spinach Bauletti</v>
      </c>
      <c r="F933" s="13">
        <v>13</v>
      </c>
      <c r="G933" s="32">
        <v>2</v>
      </c>
      <c r="H933" s="30">
        <f>VLOOKUP(tVentas8[[#This Row],[ProductID]],tProductos[#All],5,FALSE)</f>
        <v>553.67999999999995</v>
      </c>
      <c r="I933" s="31">
        <f>(tVentas8[[#This Row],[PrecioUnitario]])*(tVentas8[[#This Row],[Quantity]])</f>
        <v>7197.8399999999992</v>
      </c>
      <c r="J933" s="31">
        <f>tVentas8[[#This Row],[ TotalPrice_SinDescuento]]*(1-tVentas8[[#This Row],[Discount]]/100)</f>
        <v>7053.8831999999993</v>
      </c>
      <c r="K933" s="17">
        <v>43200.651666666665</v>
      </c>
      <c r="L933" s="7" t="s">
        <v>4169</v>
      </c>
      <c r="M933" s="35">
        <f t="shared" si="29"/>
        <v>0</v>
      </c>
      <c r="N933" s="12" t="str">
        <f t="shared" si="28"/>
        <v/>
      </c>
    </row>
    <row r="934" spans="1:14" hidden="1">
      <c r="A934" s="13">
        <v>10932</v>
      </c>
      <c r="B934" s="13">
        <v>4</v>
      </c>
      <c r="C934" s="13">
        <v>46142</v>
      </c>
      <c r="D934" s="13">
        <v>206</v>
      </c>
      <c r="E934" s="12" t="str">
        <f>VLOOKUP(tVentas8[[#This Row],[ProductID]],tProductos[#All],3,FALSE)</f>
        <v>Cocoa Butter</v>
      </c>
      <c r="F934" s="13">
        <v>12</v>
      </c>
      <c r="G934" s="32">
        <v>0</v>
      </c>
      <c r="H934" s="30">
        <f>VLOOKUP(tVentas8[[#This Row],[ProductID]],tProductos[#All],5,FALSE)</f>
        <v>7.75</v>
      </c>
      <c r="I934" s="31">
        <f>(tVentas8[[#This Row],[PrecioUnitario]])*(tVentas8[[#This Row],[Quantity]])</f>
        <v>93</v>
      </c>
      <c r="J934" s="31">
        <f>tVentas8[[#This Row],[ TotalPrice_SinDescuento]]*(1-tVentas8[[#This Row],[Discount]]/100)</f>
        <v>93</v>
      </c>
      <c r="K934" s="17">
        <v>43198.529791666668</v>
      </c>
      <c r="L934" s="7" t="s">
        <v>4170</v>
      </c>
      <c r="M934" s="35">
        <f t="shared" si="29"/>
        <v>0</v>
      </c>
      <c r="N934" s="12" t="str">
        <f t="shared" si="28"/>
        <v/>
      </c>
    </row>
    <row r="935" spans="1:14" hidden="1">
      <c r="A935" s="13">
        <v>10933</v>
      </c>
      <c r="B935" s="13">
        <v>4</v>
      </c>
      <c r="C935" s="13">
        <v>8086</v>
      </c>
      <c r="D935" s="13">
        <v>446</v>
      </c>
      <c r="E935" s="12" t="str">
        <f>VLOOKUP(tVentas8[[#This Row],[ProductID]],tProductos[#All],3,FALSE)</f>
        <v>Sunflower Seed Raw</v>
      </c>
      <c r="F935" s="13">
        <v>3</v>
      </c>
      <c r="G935" s="32">
        <v>0</v>
      </c>
      <c r="H935" s="30">
        <f>VLOOKUP(tVentas8[[#This Row],[ProductID]],tProductos[#All],5,FALSE)</f>
        <v>490.45</v>
      </c>
      <c r="I935" s="31">
        <f>(tVentas8[[#This Row],[PrecioUnitario]])*(tVentas8[[#This Row],[Quantity]])</f>
        <v>1471.35</v>
      </c>
      <c r="J935" s="31">
        <f>tVentas8[[#This Row],[ TotalPrice_SinDescuento]]*(1-tVentas8[[#This Row],[Discount]]/100)</f>
        <v>1471.35</v>
      </c>
      <c r="K935" s="17">
        <v>43124.650543981479</v>
      </c>
      <c r="L935" s="7" t="s">
        <v>4171</v>
      </c>
      <c r="M935" s="35">
        <f t="shared" si="29"/>
        <v>0</v>
      </c>
      <c r="N935" s="12" t="str">
        <f t="shared" si="28"/>
        <v/>
      </c>
    </row>
    <row r="936" spans="1:14" hidden="1">
      <c r="A936" s="13">
        <v>10934</v>
      </c>
      <c r="B936" s="13">
        <v>4</v>
      </c>
      <c r="C936" s="13">
        <v>67734</v>
      </c>
      <c r="D936" s="13">
        <v>227</v>
      </c>
      <c r="E936" s="12" t="str">
        <f>VLOOKUP(tVentas8[[#This Row],[ProductID]],tProductos[#All],3,FALSE)</f>
        <v>Cheese - Taleggio D.o.p.</v>
      </c>
      <c r="F936" s="13">
        <v>18</v>
      </c>
      <c r="G936" s="32">
        <v>0</v>
      </c>
      <c r="H936" s="30">
        <f>VLOOKUP(tVentas8[[#This Row],[ProductID]],tProductos[#All],5,FALSE)</f>
        <v>554.69000000000005</v>
      </c>
      <c r="I936" s="31">
        <f>(tVentas8[[#This Row],[PrecioUnitario]])*(tVentas8[[#This Row],[Quantity]])</f>
        <v>9984.4200000000019</v>
      </c>
      <c r="J936" s="31">
        <f>tVentas8[[#This Row],[ TotalPrice_SinDescuento]]*(1-tVentas8[[#This Row],[Discount]]/100)</f>
        <v>9984.4200000000019</v>
      </c>
      <c r="K936" s="17">
        <v>43228.346215277779</v>
      </c>
      <c r="L936" s="7" t="s">
        <v>4172</v>
      </c>
      <c r="M936" s="35">
        <f t="shared" si="29"/>
        <v>0</v>
      </c>
      <c r="N936" s="12" t="str">
        <f t="shared" si="28"/>
        <v/>
      </c>
    </row>
    <row r="937" spans="1:14" hidden="1">
      <c r="A937" s="13">
        <v>10935</v>
      </c>
      <c r="B937" s="13">
        <v>11</v>
      </c>
      <c r="C937" s="13">
        <v>26928</v>
      </c>
      <c r="D937" s="13">
        <v>215</v>
      </c>
      <c r="E937" s="12" t="str">
        <f>VLOOKUP(tVentas8[[#This Row],[ProductID]],tProductos[#All],3,FALSE)</f>
        <v>Veal - Brisket, Provimi,bnls</v>
      </c>
      <c r="F937" s="13">
        <v>7</v>
      </c>
      <c r="G937" s="32">
        <v>0</v>
      </c>
      <c r="H937" s="30">
        <f>VLOOKUP(tVentas8[[#This Row],[ProductID]],tProductos[#All],5,FALSE)</f>
        <v>901.15</v>
      </c>
      <c r="I937" s="31">
        <f>(tVentas8[[#This Row],[PrecioUnitario]])*(tVentas8[[#This Row],[Quantity]])</f>
        <v>6308.05</v>
      </c>
      <c r="J937" s="31">
        <f>tVentas8[[#This Row],[ TotalPrice_SinDescuento]]*(1-tVentas8[[#This Row],[Discount]]/100)</f>
        <v>6308.05</v>
      </c>
      <c r="K937" s="17">
        <v>43176.963310185187</v>
      </c>
      <c r="L937" s="7" t="s">
        <v>4173</v>
      </c>
      <c r="M937" s="35">
        <f t="shared" si="29"/>
        <v>0</v>
      </c>
      <c r="N937" s="12" t="str">
        <f t="shared" si="28"/>
        <v/>
      </c>
    </row>
    <row r="938" spans="1:14">
      <c r="A938" s="13">
        <v>10936</v>
      </c>
      <c r="B938" s="13">
        <v>20</v>
      </c>
      <c r="C938" s="13">
        <v>66419</v>
      </c>
      <c r="D938" s="13">
        <v>426</v>
      </c>
      <c r="E938" s="12" t="str">
        <f>VLOOKUP(tVentas8[[#This Row],[ProductID]],tProductos[#All],3,FALSE)</f>
        <v>Scallops - Live In Shell</v>
      </c>
      <c r="F938" s="13">
        <v>17</v>
      </c>
      <c r="G938" s="32">
        <v>2</v>
      </c>
      <c r="H938" s="30">
        <f>VLOOKUP(tVentas8[[#This Row],[ProductID]],tProductos[#All],5,FALSE)</f>
        <v>835.75</v>
      </c>
      <c r="I938" s="31">
        <f>(tVentas8[[#This Row],[PrecioUnitario]])*(tVentas8[[#This Row],[Quantity]])</f>
        <v>14207.75</v>
      </c>
      <c r="J938" s="31">
        <f>tVentas8[[#This Row],[ TotalPrice_SinDescuento]]*(1-tVentas8[[#This Row],[Discount]]/100)</f>
        <v>13923.594999999999</v>
      </c>
      <c r="K938" s="17">
        <v>43178.077511574076</v>
      </c>
      <c r="L938" s="7" t="s">
        <v>4174</v>
      </c>
      <c r="M938" s="35">
        <f t="shared" si="29"/>
        <v>0</v>
      </c>
      <c r="N938" s="12" t="str">
        <f t="shared" si="28"/>
        <v/>
      </c>
    </row>
    <row r="939" spans="1:14">
      <c r="A939" s="13">
        <v>10937</v>
      </c>
      <c r="B939" s="13">
        <v>17</v>
      </c>
      <c r="C939" s="13">
        <v>18394</v>
      </c>
      <c r="D939" s="13">
        <v>404</v>
      </c>
      <c r="E939" s="12" t="str">
        <f>VLOOKUP(tVentas8[[#This Row],[ProductID]],tProductos[#All],3,FALSE)</f>
        <v>Pants Custom Dry Clean</v>
      </c>
      <c r="F939" s="13">
        <v>5</v>
      </c>
      <c r="G939" s="32">
        <v>2</v>
      </c>
      <c r="H939" s="30">
        <f>VLOOKUP(tVentas8[[#This Row],[ProductID]],tProductos[#All],5,FALSE)</f>
        <v>65.02</v>
      </c>
      <c r="I939" s="31">
        <f>(tVentas8[[#This Row],[PrecioUnitario]])*(tVentas8[[#This Row],[Quantity]])</f>
        <v>325.09999999999997</v>
      </c>
      <c r="J939" s="31">
        <f>tVentas8[[#This Row],[ TotalPrice_SinDescuento]]*(1-tVentas8[[#This Row],[Discount]]/100)</f>
        <v>318.59799999999996</v>
      </c>
      <c r="K939" s="17">
        <v>43170.926388888889</v>
      </c>
      <c r="L939" s="7" t="s">
        <v>4175</v>
      </c>
      <c r="M939" s="35">
        <f t="shared" si="29"/>
        <v>0</v>
      </c>
      <c r="N939" s="12" t="str">
        <f t="shared" si="28"/>
        <v/>
      </c>
    </row>
    <row r="940" spans="1:14" hidden="1">
      <c r="A940" s="13">
        <v>10938</v>
      </c>
      <c r="B940" s="13">
        <v>11</v>
      </c>
      <c r="C940" s="13">
        <v>81343</v>
      </c>
      <c r="D940" s="13">
        <v>174</v>
      </c>
      <c r="E940" s="12" t="str">
        <f>VLOOKUP(tVentas8[[#This Row],[ProductID]],tProductos[#All],3,FALSE)</f>
        <v>Guinea Fowl</v>
      </c>
      <c r="F940" s="13">
        <v>21</v>
      </c>
      <c r="G940" s="32">
        <v>0</v>
      </c>
      <c r="H940" s="30">
        <f>VLOOKUP(tVentas8[[#This Row],[ProductID]],tProductos[#All],5,FALSE)</f>
        <v>615.04</v>
      </c>
      <c r="I940" s="31">
        <f>(tVentas8[[#This Row],[PrecioUnitario]])*(tVentas8[[#This Row],[Quantity]])</f>
        <v>12915.84</v>
      </c>
      <c r="J940" s="31">
        <f>tVentas8[[#This Row],[ TotalPrice_SinDescuento]]*(1-tVentas8[[#This Row],[Discount]]/100)</f>
        <v>12915.84</v>
      </c>
      <c r="K940" s="17">
        <v>43124.805497685185</v>
      </c>
      <c r="L940" s="7" t="s">
        <v>4176</v>
      </c>
      <c r="M940" s="35">
        <f t="shared" si="29"/>
        <v>0</v>
      </c>
      <c r="N940" s="12" t="str">
        <f t="shared" si="28"/>
        <v/>
      </c>
    </row>
    <row r="941" spans="1:14" hidden="1">
      <c r="A941" s="13">
        <v>10939</v>
      </c>
      <c r="B941" s="13">
        <v>4</v>
      </c>
      <c r="C941" s="13">
        <v>16499</v>
      </c>
      <c r="D941" s="13">
        <v>98</v>
      </c>
      <c r="E941" s="12" t="str">
        <f>VLOOKUP(tVentas8[[#This Row],[ProductID]],tProductos[#All],3,FALSE)</f>
        <v>Shrimp - 31/40</v>
      </c>
      <c r="F941" s="13">
        <v>5</v>
      </c>
      <c r="G941" s="32">
        <v>0</v>
      </c>
      <c r="H941" s="30">
        <f>VLOOKUP(tVentas8[[#This Row],[ProductID]],tProductos[#All],5,FALSE)</f>
        <v>998.75</v>
      </c>
      <c r="I941" s="31">
        <f>(tVentas8[[#This Row],[PrecioUnitario]])*(tVentas8[[#This Row],[Quantity]])</f>
        <v>4993.75</v>
      </c>
      <c r="J941" s="31">
        <f>tVentas8[[#This Row],[ TotalPrice_SinDescuento]]*(1-tVentas8[[#This Row],[Discount]]/100)</f>
        <v>4993.75</v>
      </c>
      <c r="K941" s="17">
        <v>43194.803831018522</v>
      </c>
      <c r="L941" s="7" t="s">
        <v>4177</v>
      </c>
      <c r="M941" s="35">
        <f t="shared" si="29"/>
        <v>0</v>
      </c>
      <c r="N941" s="12" t="str">
        <f t="shared" si="28"/>
        <v/>
      </c>
    </row>
    <row r="942" spans="1:14" hidden="1">
      <c r="A942" s="13">
        <v>10940</v>
      </c>
      <c r="B942" s="13">
        <v>21</v>
      </c>
      <c r="C942" s="13">
        <v>5808</v>
      </c>
      <c r="D942" s="13">
        <v>372</v>
      </c>
      <c r="E942" s="12" t="str">
        <f>VLOOKUP(tVentas8[[#This Row],[ProductID]],tProductos[#All],3,FALSE)</f>
        <v>Wine - Two Oceans Cabernet</v>
      </c>
      <c r="F942" s="13">
        <v>2</v>
      </c>
      <c r="G942" s="32">
        <v>0</v>
      </c>
      <c r="H942" s="30">
        <f>VLOOKUP(tVentas8[[#This Row],[ProductID]],tProductos[#All],5,FALSE)</f>
        <v>62.82</v>
      </c>
      <c r="I942" s="31">
        <f>(tVentas8[[#This Row],[PrecioUnitario]])*(tVentas8[[#This Row],[Quantity]])</f>
        <v>125.64</v>
      </c>
      <c r="J942" s="31">
        <f>tVentas8[[#This Row],[ TotalPrice_SinDescuento]]*(1-tVentas8[[#This Row],[Discount]]/100)</f>
        <v>125.64</v>
      </c>
      <c r="K942" s="17">
        <v>43123.109652777777</v>
      </c>
      <c r="L942" s="7" t="s">
        <v>4178</v>
      </c>
      <c r="M942" s="35">
        <f t="shared" si="29"/>
        <v>0</v>
      </c>
      <c r="N942" s="12" t="str">
        <f t="shared" si="28"/>
        <v/>
      </c>
    </row>
    <row r="943" spans="1:14" hidden="1">
      <c r="A943" s="13">
        <v>10941</v>
      </c>
      <c r="B943" s="13">
        <v>16</v>
      </c>
      <c r="C943" s="13">
        <v>64460</v>
      </c>
      <c r="D943" s="13">
        <v>296</v>
      </c>
      <c r="E943" s="12" t="str">
        <f>VLOOKUP(tVentas8[[#This Row],[ProductID]],tProductos[#All],3,FALSE)</f>
        <v>Wine - Valpolicella Masi</v>
      </c>
      <c r="F943" s="13">
        <v>17</v>
      </c>
      <c r="G943" s="32">
        <v>0</v>
      </c>
      <c r="H943" s="30">
        <f>VLOOKUP(tVentas8[[#This Row],[ProductID]],tProductos[#All],5,FALSE)</f>
        <v>313.54000000000002</v>
      </c>
      <c r="I943" s="31">
        <f>(tVentas8[[#This Row],[PrecioUnitario]])*(tVentas8[[#This Row],[Quantity]])</f>
        <v>5330.18</v>
      </c>
      <c r="J943" s="31">
        <f>tVentas8[[#This Row],[ TotalPrice_SinDescuento]]*(1-tVentas8[[#This Row],[Discount]]/100)</f>
        <v>5330.18</v>
      </c>
      <c r="K943" s="17">
        <v>43105.600138888891</v>
      </c>
      <c r="L943" s="7" t="s">
        <v>4179</v>
      </c>
      <c r="M943" s="35">
        <f t="shared" si="29"/>
        <v>0</v>
      </c>
      <c r="N943" s="12" t="str">
        <f t="shared" si="28"/>
        <v/>
      </c>
    </row>
    <row r="944" spans="1:14" hidden="1">
      <c r="A944" s="13">
        <v>10942</v>
      </c>
      <c r="B944" s="13">
        <v>19</v>
      </c>
      <c r="C944" s="13">
        <v>66704</v>
      </c>
      <c r="D944" s="13">
        <v>432</v>
      </c>
      <c r="E944" s="12" t="str">
        <f>VLOOKUP(tVentas8[[#This Row],[ProductID]],tProductos[#All],3,FALSE)</f>
        <v>Beer - Original Organic Lager</v>
      </c>
      <c r="F944" s="13">
        <v>17</v>
      </c>
      <c r="G944" s="32">
        <v>1</v>
      </c>
      <c r="H944" s="30">
        <f>VLOOKUP(tVentas8[[#This Row],[ProductID]],tProductos[#All],5,FALSE)</f>
        <v>327.14999999999998</v>
      </c>
      <c r="I944" s="31">
        <f>(tVentas8[[#This Row],[PrecioUnitario]])*(tVentas8[[#This Row],[Quantity]])</f>
        <v>5561.5499999999993</v>
      </c>
      <c r="J944" s="31">
        <f>tVentas8[[#This Row],[ TotalPrice_SinDescuento]]*(1-tVentas8[[#This Row],[Discount]]/100)</f>
        <v>5505.9344999999994</v>
      </c>
      <c r="K944" s="17">
        <v>43213.2262962963</v>
      </c>
      <c r="L944" s="7" t="s">
        <v>4180</v>
      </c>
      <c r="M944" s="35">
        <f t="shared" si="29"/>
        <v>0</v>
      </c>
      <c r="N944" s="12" t="str">
        <f t="shared" si="28"/>
        <v/>
      </c>
    </row>
    <row r="945" spans="1:14" hidden="1">
      <c r="A945" s="13">
        <v>10943</v>
      </c>
      <c r="B945" s="13">
        <v>13</v>
      </c>
      <c r="C945" s="13">
        <v>91036</v>
      </c>
      <c r="D945" s="13">
        <v>231</v>
      </c>
      <c r="E945" s="12" t="str">
        <f>VLOOKUP(tVentas8[[#This Row],[ProductID]],tProductos[#All],3,FALSE)</f>
        <v>Crush - Cream Soda</v>
      </c>
      <c r="F945" s="13">
        <v>24</v>
      </c>
      <c r="G945" s="32">
        <v>0</v>
      </c>
      <c r="H945" s="30">
        <f>VLOOKUP(tVentas8[[#This Row],[ProductID]],tProductos[#All],5,FALSE)</f>
        <v>683.06</v>
      </c>
      <c r="I945" s="31">
        <f>(tVentas8[[#This Row],[PrecioUnitario]])*(tVentas8[[#This Row],[Quantity]])</f>
        <v>16393.439999999999</v>
      </c>
      <c r="J945" s="31">
        <f>tVentas8[[#This Row],[ TotalPrice_SinDescuento]]*(1-tVentas8[[#This Row],[Discount]]/100)</f>
        <v>16393.439999999999</v>
      </c>
      <c r="K945" s="17">
        <v>43186.920949074076</v>
      </c>
      <c r="L945" s="7" t="s">
        <v>4181</v>
      </c>
      <c r="M945" s="35">
        <f t="shared" si="29"/>
        <v>0</v>
      </c>
      <c r="N945" s="12" t="str">
        <f t="shared" si="28"/>
        <v/>
      </c>
    </row>
    <row r="946" spans="1:14" hidden="1">
      <c r="A946" s="13">
        <v>10944</v>
      </c>
      <c r="B946" s="13">
        <v>11</v>
      </c>
      <c r="C946" s="13">
        <v>9399</v>
      </c>
      <c r="D946" s="13">
        <v>10</v>
      </c>
      <c r="E946" s="12" t="str">
        <f>VLOOKUP(tVentas8[[#This Row],[ProductID]],tProductos[#All],3,FALSE)</f>
        <v>Scampi Tail</v>
      </c>
      <c r="F946" s="13">
        <v>3</v>
      </c>
      <c r="G946" s="32">
        <v>0</v>
      </c>
      <c r="H946" s="30">
        <f>VLOOKUP(tVentas8[[#This Row],[ProductID]],tProductos[#All],5,FALSE)</f>
        <v>950.95</v>
      </c>
      <c r="I946" s="31">
        <f>(tVentas8[[#This Row],[PrecioUnitario]])*(tVentas8[[#This Row],[Quantity]])</f>
        <v>2852.8500000000004</v>
      </c>
      <c r="J946" s="31">
        <f>tVentas8[[#This Row],[ TotalPrice_SinDescuento]]*(1-tVentas8[[#This Row],[Discount]]/100)</f>
        <v>2852.8500000000004</v>
      </c>
      <c r="K946" s="17">
        <v>43120.267118055555</v>
      </c>
      <c r="L946" s="7" t="s">
        <v>4182</v>
      </c>
      <c r="M946" s="35">
        <f t="shared" si="29"/>
        <v>0</v>
      </c>
      <c r="N946" s="12" t="str">
        <f t="shared" si="28"/>
        <v/>
      </c>
    </row>
    <row r="947" spans="1:14">
      <c r="A947" s="13">
        <v>10945</v>
      </c>
      <c r="B947" s="13">
        <v>16</v>
      </c>
      <c r="C947" s="13">
        <v>10611</v>
      </c>
      <c r="D947" s="13">
        <v>350</v>
      </c>
      <c r="E947" s="12" t="str">
        <f>VLOOKUP(tVentas8[[#This Row],[ProductID]],tProductos[#All],3,FALSE)</f>
        <v>Isomalt</v>
      </c>
      <c r="F947" s="13">
        <v>3</v>
      </c>
      <c r="G947" s="32">
        <v>2</v>
      </c>
      <c r="H947" s="30">
        <f>VLOOKUP(tVentas8[[#This Row],[ProductID]],tProductos[#All],5,FALSE)</f>
        <v>8.2799999999999994</v>
      </c>
      <c r="I947" s="31">
        <f>(tVentas8[[#This Row],[PrecioUnitario]])*(tVentas8[[#This Row],[Quantity]])</f>
        <v>24.839999999999996</v>
      </c>
      <c r="J947" s="31">
        <f>tVentas8[[#This Row],[ TotalPrice_SinDescuento]]*(1-tVentas8[[#This Row],[Discount]]/100)</f>
        <v>24.343199999999996</v>
      </c>
      <c r="K947" s="17">
        <v>43199.24496527778</v>
      </c>
      <c r="L947" s="7" t="s">
        <v>4183</v>
      </c>
      <c r="M947" s="35">
        <f t="shared" si="29"/>
        <v>0</v>
      </c>
      <c r="N947" s="12" t="str">
        <f t="shared" si="28"/>
        <v/>
      </c>
    </row>
    <row r="948" spans="1:14" hidden="1">
      <c r="A948" s="13">
        <v>10946</v>
      </c>
      <c r="B948" s="13">
        <v>17</v>
      </c>
      <c r="C948" s="13">
        <v>9185</v>
      </c>
      <c r="D948" s="13">
        <v>65</v>
      </c>
      <c r="E948" s="12" t="str">
        <f>VLOOKUP(tVentas8[[#This Row],[ProductID]],tProductos[#All],3,FALSE)</f>
        <v>Brandy - Bar</v>
      </c>
      <c r="F948" s="13">
        <v>3</v>
      </c>
      <c r="G948" s="32">
        <v>0</v>
      </c>
      <c r="H948" s="30">
        <f>VLOOKUP(tVentas8[[#This Row],[ProductID]],tProductos[#All],5,FALSE)</f>
        <v>221.1</v>
      </c>
      <c r="I948" s="31">
        <f>(tVentas8[[#This Row],[PrecioUnitario]])*(tVentas8[[#This Row],[Quantity]])</f>
        <v>663.3</v>
      </c>
      <c r="J948" s="31">
        <f>tVentas8[[#This Row],[ TotalPrice_SinDescuento]]*(1-tVentas8[[#This Row],[Discount]]/100)</f>
        <v>663.3</v>
      </c>
      <c r="K948" s="17">
        <v>43102.460543981484</v>
      </c>
      <c r="L948" s="7" t="s">
        <v>4184</v>
      </c>
      <c r="M948" s="35">
        <f t="shared" si="29"/>
        <v>0</v>
      </c>
      <c r="N948" s="12" t="str">
        <f t="shared" si="28"/>
        <v/>
      </c>
    </row>
    <row r="949" spans="1:14" hidden="1">
      <c r="A949" s="13">
        <v>10947</v>
      </c>
      <c r="B949" s="13">
        <v>16</v>
      </c>
      <c r="C949" s="13">
        <v>882</v>
      </c>
      <c r="D949" s="13">
        <v>246</v>
      </c>
      <c r="E949" s="12" t="str">
        <f>VLOOKUP(tVentas8[[#This Row],[ProductID]],tProductos[#All],3,FALSE)</f>
        <v>Ice Cream Bar - Hageen Daz To</v>
      </c>
      <c r="F949" s="13">
        <v>1</v>
      </c>
      <c r="G949" s="32">
        <v>0</v>
      </c>
      <c r="H949" s="30">
        <f>VLOOKUP(tVentas8[[#This Row],[ProductID]],tProductos[#All],5,FALSE)</f>
        <v>485.37</v>
      </c>
      <c r="I949" s="31">
        <f>(tVentas8[[#This Row],[PrecioUnitario]])*(tVentas8[[#This Row],[Quantity]])</f>
        <v>485.37</v>
      </c>
      <c r="J949" s="31">
        <f>tVentas8[[#This Row],[ TotalPrice_SinDescuento]]*(1-tVentas8[[#This Row],[Discount]]/100)</f>
        <v>485.37</v>
      </c>
      <c r="K949" s="17">
        <v>43128.022962962961</v>
      </c>
      <c r="L949" s="7" t="s">
        <v>4185</v>
      </c>
      <c r="M949" s="35">
        <f t="shared" si="29"/>
        <v>0</v>
      </c>
      <c r="N949" s="12" t="str">
        <f t="shared" si="28"/>
        <v/>
      </c>
    </row>
    <row r="950" spans="1:14" hidden="1">
      <c r="A950" s="13">
        <v>10948</v>
      </c>
      <c r="B950" s="13">
        <v>14</v>
      </c>
      <c r="C950" s="13">
        <v>29755</v>
      </c>
      <c r="D950" s="13">
        <v>179</v>
      </c>
      <c r="E950" s="12" t="str">
        <f>VLOOKUP(tVentas8[[#This Row],[ProductID]],tProductos[#All],3,FALSE)</f>
        <v>Yoghurt Tubes</v>
      </c>
      <c r="F950" s="13">
        <v>8</v>
      </c>
      <c r="G950" s="32">
        <v>0</v>
      </c>
      <c r="H950" s="30">
        <f>VLOOKUP(tVentas8[[#This Row],[ProductID]],tProductos[#All],5,FALSE)</f>
        <v>838.75</v>
      </c>
      <c r="I950" s="31">
        <f>(tVentas8[[#This Row],[PrecioUnitario]])*(tVentas8[[#This Row],[Quantity]])</f>
        <v>6710</v>
      </c>
      <c r="J950" s="31">
        <f>tVentas8[[#This Row],[ TotalPrice_SinDescuento]]*(1-tVentas8[[#This Row],[Discount]]/100)</f>
        <v>6710</v>
      </c>
      <c r="K950" s="17">
        <v>43214.982245370367</v>
      </c>
      <c r="L950" s="7" t="s">
        <v>4186</v>
      </c>
      <c r="M950" s="35">
        <f t="shared" si="29"/>
        <v>0</v>
      </c>
      <c r="N950" s="12" t="str">
        <f t="shared" si="28"/>
        <v/>
      </c>
    </row>
    <row r="951" spans="1:14" hidden="1">
      <c r="A951" s="13">
        <v>10949</v>
      </c>
      <c r="B951" s="13">
        <v>17</v>
      </c>
      <c r="C951" s="13">
        <v>7632</v>
      </c>
      <c r="D951" s="13">
        <v>269</v>
      </c>
      <c r="E951" s="12" t="str">
        <f>VLOOKUP(tVentas8[[#This Row],[ProductID]],tProductos[#All],3,FALSE)</f>
        <v>Wine - Blue Nun Qualitatswein</v>
      </c>
      <c r="F951" s="13">
        <v>2</v>
      </c>
      <c r="G951" s="32">
        <v>0</v>
      </c>
      <c r="H951" s="30">
        <f>VLOOKUP(tVentas8[[#This Row],[ProductID]],tProductos[#All],5,FALSE)</f>
        <v>26.7</v>
      </c>
      <c r="I951" s="31">
        <f>(tVentas8[[#This Row],[PrecioUnitario]])*(tVentas8[[#This Row],[Quantity]])</f>
        <v>53.4</v>
      </c>
      <c r="J951" s="31">
        <f>tVentas8[[#This Row],[ TotalPrice_SinDescuento]]*(1-tVentas8[[#This Row],[Discount]]/100)</f>
        <v>53.4</v>
      </c>
      <c r="K951" s="17">
        <v>43177.286874999998</v>
      </c>
      <c r="L951" s="7" t="s">
        <v>4187</v>
      </c>
      <c r="M951" s="35">
        <f t="shared" si="29"/>
        <v>0</v>
      </c>
      <c r="N951" s="12" t="str">
        <f t="shared" si="28"/>
        <v/>
      </c>
    </row>
    <row r="952" spans="1:14">
      <c r="A952" s="13">
        <v>10950</v>
      </c>
      <c r="B952" s="13">
        <v>20</v>
      </c>
      <c r="C952" s="13">
        <v>79508</v>
      </c>
      <c r="D952" s="13">
        <v>321</v>
      </c>
      <c r="E952" s="12" t="str">
        <f>VLOOKUP(tVentas8[[#This Row],[ProductID]],tProductos[#All],3,FALSE)</f>
        <v>Potatoes - Instant, Mashed</v>
      </c>
      <c r="F952" s="13">
        <v>21</v>
      </c>
      <c r="G952" s="32">
        <v>2</v>
      </c>
      <c r="H952" s="30">
        <f>VLOOKUP(tVentas8[[#This Row],[ProductID]],tProductos[#All],5,FALSE)</f>
        <v>104</v>
      </c>
      <c r="I952" s="31">
        <f>(tVentas8[[#This Row],[PrecioUnitario]])*(tVentas8[[#This Row],[Quantity]])</f>
        <v>2184</v>
      </c>
      <c r="J952" s="31">
        <f>tVentas8[[#This Row],[ TotalPrice_SinDescuento]]*(1-tVentas8[[#This Row],[Discount]]/100)</f>
        <v>2140.3200000000002</v>
      </c>
      <c r="K952" s="17">
        <v>43220.062696759262</v>
      </c>
      <c r="L952" s="7" t="s">
        <v>4188</v>
      </c>
      <c r="M952" s="35">
        <f t="shared" si="29"/>
        <v>0</v>
      </c>
      <c r="N952" s="12" t="str">
        <f t="shared" si="28"/>
        <v/>
      </c>
    </row>
    <row r="953" spans="1:14">
      <c r="A953" s="13">
        <v>10951</v>
      </c>
      <c r="B953" s="13">
        <v>21</v>
      </c>
      <c r="C953" s="13">
        <v>82403</v>
      </c>
      <c r="D953" s="13">
        <v>343</v>
      </c>
      <c r="E953" s="12" t="str">
        <f>VLOOKUP(tVentas8[[#This Row],[ProductID]],tProductos[#All],3,FALSE)</f>
        <v>Otomegusa Dashi Konbu</v>
      </c>
      <c r="F953" s="13">
        <v>21</v>
      </c>
      <c r="G953" s="32">
        <v>2</v>
      </c>
      <c r="H953" s="30">
        <f>VLOOKUP(tVentas8[[#This Row],[ProductID]],tProductos[#All],5,FALSE)</f>
        <v>512.05999999999995</v>
      </c>
      <c r="I953" s="31">
        <f>(tVentas8[[#This Row],[PrecioUnitario]])*(tVentas8[[#This Row],[Quantity]])</f>
        <v>10753.259999999998</v>
      </c>
      <c r="J953" s="31">
        <f>tVentas8[[#This Row],[ TotalPrice_SinDescuento]]*(1-tVentas8[[#This Row],[Discount]]/100)</f>
        <v>10538.194799999997</v>
      </c>
      <c r="K953" s="17">
        <v>43146.115624999999</v>
      </c>
      <c r="L953" s="7" t="s">
        <v>4189</v>
      </c>
      <c r="M953" s="35">
        <f t="shared" si="29"/>
        <v>0</v>
      </c>
      <c r="N953" s="12" t="str">
        <f t="shared" si="28"/>
        <v/>
      </c>
    </row>
    <row r="954" spans="1:14" hidden="1">
      <c r="A954" s="13">
        <v>10952</v>
      </c>
      <c r="B954" s="13">
        <v>17</v>
      </c>
      <c r="C954" s="13">
        <v>36153</v>
      </c>
      <c r="D954" s="13">
        <v>377</v>
      </c>
      <c r="E954" s="12" t="str">
        <f>VLOOKUP(tVentas8[[#This Row],[ProductID]],tProductos[#All],3,FALSE)</f>
        <v>Wine - Red, Cooking</v>
      </c>
      <c r="F954" s="13">
        <v>10</v>
      </c>
      <c r="G954" s="32">
        <v>0</v>
      </c>
      <c r="H954" s="30">
        <f>VLOOKUP(tVentas8[[#This Row],[ProductID]],tProductos[#All],5,FALSE)</f>
        <v>750.78</v>
      </c>
      <c r="I954" s="31">
        <f>(tVentas8[[#This Row],[PrecioUnitario]])*(tVentas8[[#This Row],[Quantity]])</f>
        <v>7507.7999999999993</v>
      </c>
      <c r="J954" s="31">
        <f>tVentas8[[#This Row],[ TotalPrice_SinDescuento]]*(1-tVentas8[[#This Row],[Discount]]/100)</f>
        <v>7507.7999999999993</v>
      </c>
      <c r="K954" s="17">
        <v>43165.20689814815</v>
      </c>
      <c r="L954" s="7" t="s">
        <v>4190</v>
      </c>
      <c r="M954" s="35">
        <f t="shared" si="29"/>
        <v>0</v>
      </c>
      <c r="N954" s="12" t="str">
        <f t="shared" si="28"/>
        <v/>
      </c>
    </row>
    <row r="955" spans="1:14" hidden="1">
      <c r="A955" s="13">
        <v>10953</v>
      </c>
      <c r="B955" s="13">
        <v>3</v>
      </c>
      <c r="C955" s="13">
        <v>58839</v>
      </c>
      <c r="D955" s="13">
        <v>377</v>
      </c>
      <c r="E955" s="12" t="str">
        <f>VLOOKUP(tVentas8[[#This Row],[ProductID]],tProductos[#All],3,FALSE)</f>
        <v>Wine - Red, Cooking</v>
      </c>
      <c r="F955" s="13">
        <v>15</v>
      </c>
      <c r="G955" s="32">
        <v>0</v>
      </c>
      <c r="H955" s="30">
        <f>VLOOKUP(tVentas8[[#This Row],[ProductID]],tProductos[#All],5,FALSE)</f>
        <v>750.78</v>
      </c>
      <c r="I955" s="31">
        <f>(tVentas8[[#This Row],[PrecioUnitario]])*(tVentas8[[#This Row],[Quantity]])</f>
        <v>11261.699999999999</v>
      </c>
      <c r="J955" s="31">
        <f>tVentas8[[#This Row],[ TotalPrice_SinDescuento]]*(1-tVentas8[[#This Row],[Discount]]/100)</f>
        <v>11261.699999999999</v>
      </c>
      <c r="K955" s="17">
        <v>43181.694606481484</v>
      </c>
      <c r="L955" s="7" t="s">
        <v>4191</v>
      </c>
      <c r="M955" s="35">
        <f t="shared" si="29"/>
        <v>0</v>
      </c>
      <c r="N955" s="12" t="str">
        <f t="shared" si="28"/>
        <v/>
      </c>
    </row>
    <row r="956" spans="1:14" hidden="1">
      <c r="A956" s="13">
        <v>10954</v>
      </c>
      <c r="B956" s="13">
        <v>3</v>
      </c>
      <c r="C956" s="13">
        <v>80946</v>
      </c>
      <c r="D956" s="13">
        <v>175</v>
      </c>
      <c r="E956" s="12" t="str">
        <f>VLOOKUP(tVentas8[[#This Row],[ProductID]],tProductos[#All],3,FALSE)</f>
        <v>Oil - Safflower</v>
      </c>
      <c r="F956" s="13">
        <v>21</v>
      </c>
      <c r="G956" s="32">
        <v>0</v>
      </c>
      <c r="H956" s="30">
        <f>VLOOKUP(tVentas8[[#This Row],[ProductID]],tProductos[#All],5,FALSE)</f>
        <v>917.67</v>
      </c>
      <c r="I956" s="31">
        <f>(tVentas8[[#This Row],[PrecioUnitario]])*(tVentas8[[#This Row],[Quantity]])</f>
        <v>19271.07</v>
      </c>
      <c r="J956" s="31">
        <f>tVentas8[[#This Row],[ TotalPrice_SinDescuento]]*(1-tVentas8[[#This Row],[Discount]]/100)</f>
        <v>19271.07</v>
      </c>
      <c r="K956" s="17">
        <v>43200.121458333335</v>
      </c>
      <c r="L956" s="7" t="s">
        <v>4192</v>
      </c>
      <c r="M956" s="35">
        <f t="shared" si="29"/>
        <v>0</v>
      </c>
      <c r="N956" s="12" t="str">
        <f t="shared" si="28"/>
        <v/>
      </c>
    </row>
    <row r="957" spans="1:14" hidden="1">
      <c r="A957" s="13">
        <v>10955</v>
      </c>
      <c r="B957" s="13">
        <v>2</v>
      </c>
      <c r="C957" s="13">
        <v>96897</v>
      </c>
      <c r="D957" s="13">
        <v>398</v>
      </c>
      <c r="E957" s="12" t="str">
        <f>VLOOKUP(tVentas8[[#This Row],[ProductID]],tProductos[#All],3,FALSE)</f>
        <v>Wine - Wyndham Estate Bin 777</v>
      </c>
      <c r="F957" s="13">
        <v>25</v>
      </c>
      <c r="G957" s="32">
        <v>1</v>
      </c>
      <c r="H957" s="30">
        <f>VLOOKUP(tVentas8[[#This Row],[ProductID]],tProductos[#All],5,FALSE)</f>
        <v>423.63</v>
      </c>
      <c r="I957" s="31">
        <f>(tVentas8[[#This Row],[PrecioUnitario]])*(tVentas8[[#This Row],[Quantity]])</f>
        <v>10590.75</v>
      </c>
      <c r="J957" s="31">
        <f>tVentas8[[#This Row],[ TotalPrice_SinDescuento]]*(1-tVentas8[[#This Row],[Discount]]/100)</f>
        <v>10484.842500000001</v>
      </c>
      <c r="K957" s="17">
        <v>43165.374108796299</v>
      </c>
      <c r="L957" s="7" t="s">
        <v>4193</v>
      </c>
      <c r="M957" s="35">
        <f t="shared" si="29"/>
        <v>0</v>
      </c>
      <c r="N957" s="12" t="str">
        <f t="shared" si="28"/>
        <v/>
      </c>
    </row>
    <row r="958" spans="1:14" hidden="1">
      <c r="A958" s="13">
        <v>10956</v>
      </c>
      <c r="B958" s="13">
        <v>15</v>
      </c>
      <c r="C958" s="13">
        <v>93066</v>
      </c>
      <c r="D958" s="13">
        <v>185</v>
      </c>
      <c r="E958" s="12" t="str">
        <f>VLOOKUP(tVentas8[[#This Row],[ProductID]],tProductos[#All],3,FALSE)</f>
        <v>Foam Dinner Plate</v>
      </c>
      <c r="F958" s="13">
        <v>24</v>
      </c>
      <c r="G958" s="32">
        <v>0</v>
      </c>
      <c r="H958" s="30">
        <f>VLOOKUP(tVentas8[[#This Row],[ProductID]],tProductos[#All],5,FALSE)</f>
        <v>484.19</v>
      </c>
      <c r="I958" s="31">
        <f>(tVentas8[[#This Row],[PrecioUnitario]])*(tVentas8[[#This Row],[Quantity]])</f>
        <v>11620.56</v>
      </c>
      <c r="J958" s="31">
        <f>tVentas8[[#This Row],[ TotalPrice_SinDescuento]]*(1-tVentas8[[#This Row],[Discount]]/100)</f>
        <v>11620.56</v>
      </c>
      <c r="K958" s="17">
        <v>43154.265914351854</v>
      </c>
      <c r="L958" s="7" t="s">
        <v>4194</v>
      </c>
      <c r="M958" s="35">
        <f t="shared" si="29"/>
        <v>0</v>
      </c>
      <c r="N958" s="12" t="str">
        <f t="shared" si="28"/>
        <v/>
      </c>
    </row>
    <row r="959" spans="1:14" hidden="1">
      <c r="A959" s="13">
        <v>10957</v>
      </c>
      <c r="B959" s="13">
        <v>4</v>
      </c>
      <c r="C959" s="13">
        <v>9323</v>
      </c>
      <c r="D959" s="13">
        <v>18</v>
      </c>
      <c r="E959" s="12" t="str">
        <f>VLOOKUP(tVentas8[[#This Row],[ProductID]],tProductos[#All],3,FALSE)</f>
        <v>Lamb - Whole, Fresh</v>
      </c>
      <c r="F959" s="13">
        <v>3</v>
      </c>
      <c r="G959" s="32">
        <v>0</v>
      </c>
      <c r="H959" s="30">
        <f>VLOOKUP(tVentas8[[#This Row],[ProductID]],tProductos[#All],5,FALSE)</f>
        <v>233.96</v>
      </c>
      <c r="I959" s="31">
        <f>(tVentas8[[#This Row],[PrecioUnitario]])*(tVentas8[[#This Row],[Quantity]])</f>
        <v>701.88</v>
      </c>
      <c r="J959" s="31">
        <f>tVentas8[[#This Row],[ TotalPrice_SinDescuento]]*(1-tVentas8[[#This Row],[Discount]]/100)</f>
        <v>701.88</v>
      </c>
      <c r="K959" s="17">
        <v>43144.949212962965</v>
      </c>
      <c r="L959" s="7" t="s">
        <v>4195</v>
      </c>
      <c r="M959" s="35">
        <f t="shared" si="29"/>
        <v>0</v>
      </c>
      <c r="N959" s="12" t="str">
        <f t="shared" si="28"/>
        <v/>
      </c>
    </row>
    <row r="960" spans="1:14" hidden="1">
      <c r="A960" s="13">
        <v>10958</v>
      </c>
      <c r="B960" s="13">
        <v>6</v>
      </c>
      <c r="C960" s="13">
        <v>56491</v>
      </c>
      <c r="D960" s="13">
        <v>19</v>
      </c>
      <c r="E960" s="12" t="str">
        <f>VLOOKUP(tVentas8[[#This Row],[ProductID]],tProductos[#All],3,FALSE)</f>
        <v>Tea - Earl Grey</v>
      </c>
      <c r="F960" s="13">
        <v>15</v>
      </c>
      <c r="G960" s="32">
        <v>0</v>
      </c>
      <c r="H960" s="30">
        <f>VLOOKUP(tVentas8[[#This Row],[ProductID]],tProductos[#All],5,FALSE)</f>
        <v>225.61</v>
      </c>
      <c r="I960" s="31">
        <f>(tVentas8[[#This Row],[PrecioUnitario]])*(tVentas8[[#This Row],[Quantity]])</f>
        <v>3384.15</v>
      </c>
      <c r="J960" s="31">
        <f>tVentas8[[#This Row],[ TotalPrice_SinDescuento]]*(1-tVentas8[[#This Row],[Discount]]/100)</f>
        <v>3384.15</v>
      </c>
      <c r="K960" s="17">
        <v>43209.087222222224</v>
      </c>
      <c r="L960" s="7" t="s">
        <v>4196</v>
      </c>
      <c r="M960" s="35">
        <f t="shared" si="29"/>
        <v>0</v>
      </c>
      <c r="N960" s="12" t="str">
        <f t="shared" si="28"/>
        <v/>
      </c>
    </row>
    <row r="961" spans="1:14" hidden="1">
      <c r="A961" s="13">
        <v>10959</v>
      </c>
      <c r="B961" s="13">
        <v>6</v>
      </c>
      <c r="C961" s="13">
        <v>72213</v>
      </c>
      <c r="D961" s="13">
        <v>431</v>
      </c>
      <c r="E961" s="12" t="str">
        <f>VLOOKUP(tVentas8[[#This Row],[ProductID]],tProductos[#All],3,FALSE)</f>
        <v>Muffin Chocolate Individual Wrap</v>
      </c>
      <c r="F961" s="13">
        <v>19</v>
      </c>
      <c r="G961" s="32">
        <v>0</v>
      </c>
      <c r="H961" s="30">
        <f>VLOOKUP(tVentas8[[#This Row],[ProductID]],tProductos[#All],5,FALSE)</f>
        <v>199.95</v>
      </c>
      <c r="I961" s="31">
        <f>(tVentas8[[#This Row],[PrecioUnitario]])*(tVentas8[[#This Row],[Quantity]])</f>
        <v>3799.0499999999997</v>
      </c>
      <c r="J961" s="31">
        <f>tVentas8[[#This Row],[ TotalPrice_SinDescuento]]*(1-tVentas8[[#This Row],[Discount]]/100)</f>
        <v>3799.0499999999997</v>
      </c>
      <c r="K961" s="17">
        <v>43121.252800925926</v>
      </c>
      <c r="L961" s="7" t="s">
        <v>4197</v>
      </c>
      <c r="M961" s="35">
        <f t="shared" si="29"/>
        <v>0</v>
      </c>
      <c r="N961" s="12" t="str">
        <f t="shared" si="28"/>
        <v/>
      </c>
    </row>
    <row r="962" spans="1:14" hidden="1">
      <c r="A962" s="13">
        <v>10960</v>
      </c>
      <c r="B962" s="13">
        <v>2</v>
      </c>
      <c r="C962" s="13">
        <v>16164</v>
      </c>
      <c r="D962" s="13">
        <v>150</v>
      </c>
      <c r="E962" s="12" t="str">
        <f>VLOOKUP(tVentas8[[#This Row],[ProductID]],tProductos[#All],3,FALSE)</f>
        <v>Langers - Ruby Red Grapfruit</v>
      </c>
      <c r="F962" s="13">
        <v>5</v>
      </c>
      <c r="G962" s="32">
        <v>0</v>
      </c>
      <c r="H962" s="30">
        <f>VLOOKUP(tVentas8[[#This Row],[ProductID]],tProductos[#All],5,FALSE)</f>
        <v>406.55</v>
      </c>
      <c r="I962" s="31">
        <f>(tVentas8[[#This Row],[PrecioUnitario]])*(tVentas8[[#This Row],[Quantity]])</f>
        <v>2032.75</v>
      </c>
      <c r="J962" s="31">
        <f>tVentas8[[#This Row],[ TotalPrice_SinDescuento]]*(1-tVentas8[[#This Row],[Discount]]/100)</f>
        <v>2032.75</v>
      </c>
      <c r="K962" s="17">
        <v>43187.497025462966</v>
      </c>
      <c r="L962" s="7" t="s">
        <v>4198</v>
      </c>
      <c r="M962" s="35">
        <f t="shared" si="29"/>
        <v>0</v>
      </c>
      <c r="N962" s="12" t="str">
        <f t="shared" ref="N962:N1001" si="30">IF($M962&gt;0.4,"ELIMINAR","")</f>
        <v/>
      </c>
    </row>
    <row r="963" spans="1:14" hidden="1">
      <c r="A963" s="13">
        <v>10961</v>
      </c>
      <c r="B963" s="13">
        <v>13</v>
      </c>
      <c r="C963" s="13">
        <v>65867</v>
      </c>
      <c r="D963" s="13">
        <v>390</v>
      </c>
      <c r="E963" s="12" t="str">
        <f>VLOOKUP(tVentas8[[#This Row],[ProductID]],tProductos[#All],3,FALSE)</f>
        <v>Seedlings - Mix, Organic</v>
      </c>
      <c r="F963" s="13">
        <v>17</v>
      </c>
      <c r="G963" s="32">
        <v>0</v>
      </c>
      <c r="H963" s="30">
        <f>VLOOKUP(tVentas8[[#This Row],[ProductID]],tProductos[#All],5,FALSE)</f>
        <v>12.95</v>
      </c>
      <c r="I963" s="31">
        <f>(tVentas8[[#This Row],[PrecioUnitario]])*(tVentas8[[#This Row],[Quantity]])</f>
        <v>220.14999999999998</v>
      </c>
      <c r="J963" s="31">
        <f>tVentas8[[#This Row],[ TotalPrice_SinDescuento]]*(1-tVentas8[[#This Row],[Discount]]/100)</f>
        <v>220.14999999999998</v>
      </c>
      <c r="K963" s="17">
        <v>43152.419652777775</v>
      </c>
      <c r="L963" s="7" t="s">
        <v>4199</v>
      </c>
      <c r="M963" s="35">
        <f t="shared" si="29"/>
        <v>0</v>
      </c>
      <c r="N963" s="12" t="str">
        <f t="shared" si="30"/>
        <v/>
      </c>
    </row>
    <row r="964" spans="1:14" hidden="1">
      <c r="A964" s="13">
        <v>10962</v>
      </c>
      <c r="B964" s="13">
        <v>14</v>
      </c>
      <c r="C964" s="13">
        <v>40129</v>
      </c>
      <c r="D964" s="13">
        <v>299</v>
      </c>
      <c r="E964" s="12" t="str">
        <f>VLOOKUP(tVentas8[[#This Row],[ProductID]],tProductos[#All],3,FALSE)</f>
        <v>Fuji Apples</v>
      </c>
      <c r="F964" s="13">
        <v>11</v>
      </c>
      <c r="G964" s="32">
        <v>0</v>
      </c>
      <c r="H964" s="30">
        <f>VLOOKUP(tVentas8[[#This Row],[ProductID]],tProductos[#All],5,FALSE)</f>
        <v>801.37</v>
      </c>
      <c r="I964" s="31">
        <f>(tVentas8[[#This Row],[PrecioUnitario]])*(tVentas8[[#This Row],[Quantity]])</f>
        <v>8815.07</v>
      </c>
      <c r="J964" s="31">
        <f>tVentas8[[#This Row],[ TotalPrice_SinDescuento]]*(1-tVentas8[[#This Row],[Discount]]/100)</f>
        <v>8815.07</v>
      </c>
      <c r="K964" s="17">
        <v>43190.508113425924</v>
      </c>
      <c r="L964" s="7" t="s">
        <v>4200</v>
      </c>
      <c r="M964" s="35">
        <f t="shared" ref="M964:M1001" si="31">COUNTBLANK(A964:L964) /COUNTA(A964:L964)</f>
        <v>0</v>
      </c>
      <c r="N964" s="12" t="str">
        <f t="shared" si="30"/>
        <v/>
      </c>
    </row>
    <row r="965" spans="1:14" hidden="1">
      <c r="A965" s="13">
        <v>10963</v>
      </c>
      <c r="B965" s="13">
        <v>5</v>
      </c>
      <c r="C965" s="13">
        <v>92305</v>
      </c>
      <c r="D965" s="13">
        <v>255</v>
      </c>
      <c r="E965" s="12" t="str">
        <f>VLOOKUP(tVentas8[[#This Row],[ProductID]],tProductos[#All],3,FALSE)</f>
        <v>Kellogs All Bran Bars</v>
      </c>
      <c r="F965" s="13">
        <v>24</v>
      </c>
      <c r="G965" s="32">
        <v>1</v>
      </c>
      <c r="H965" s="30">
        <f>VLOOKUP(tVentas8[[#This Row],[ProductID]],tProductos[#All],5,FALSE)</f>
        <v>292.27999999999997</v>
      </c>
      <c r="I965" s="31">
        <f>(tVentas8[[#This Row],[PrecioUnitario]])*(tVentas8[[#This Row],[Quantity]])</f>
        <v>7014.7199999999993</v>
      </c>
      <c r="J965" s="31">
        <f>tVentas8[[#This Row],[ TotalPrice_SinDescuento]]*(1-tVentas8[[#This Row],[Discount]]/100)</f>
        <v>6944.572799999999</v>
      </c>
      <c r="K965" s="17">
        <v>43115.371342592596</v>
      </c>
      <c r="L965" s="7" t="s">
        <v>4201</v>
      </c>
      <c r="M965" s="35">
        <f t="shared" si="31"/>
        <v>0</v>
      </c>
      <c r="N965" s="12" t="str">
        <f t="shared" si="30"/>
        <v/>
      </c>
    </row>
    <row r="966" spans="1:14" hidden="1">
      <c r="A966" s="13">
        <v>10964</v>
      </c>
      <c r="B966" s="13">
        <v>14</v>
      </c>
      <c r="C966" s="13">
        <v>55636</v>
      </c>
      <c r="D966" s="13">
        <v>6</v>
      </c>
      <c r="E966" s="12" t="str">
        <f>VLOOKUP(tVentas8[[#This Row],[ProductID]],tProductos[#All],3,FALSE)</f>
        <v>Wine - Magnotta - Cab Sauv</v>
      </c>
      <c r="F966" s="13">
        <v>15</v>
      </c>
      <c r="G966" s="32">
        <v>0</v>
      </c>
      <c r="H966" s="30">
        <f>VLOOKUP(tVentas8[[#This Row],[ProductID]],tProductos[#All],5,FALSE)</f>
        <v>797.18</v>
      </c>
      <c r="I966" s="31">
        <f>(tVentas8[[#This Row],[PrecioUnitario]])*(tVentas8[[#This Row],[Quantity]])</f>
        <v>11957.699999999999</v>
      </c>
      <c r="J966" s="31">
        <f>tVentas8[[#This Row],[ TotalPrice_SinDescuento]]*(1-tVentas8[[#This Row],[Discount]]/100)</f>
        <v>11957.699999999999</v>
      </c>
      <c r="K966" s="17">
        <v>43228.556261574071</v>
      </c>
      <c r="L966" s="7" t="s">
        <v>4202</v>
      </c>
      <c r="M966" s="35">
        <f t="shared" si="31"/>
        <v>0</v>
      </c>
      <c r="N966" s="12" t="str">
        <f t="shared" si="30"/>
        <v/>
      </c>
    </row>
    <row r="967" spans="1:14" hidden="1">
      <c r="A967" s="13">
        <v>10965</v>
      </c>
      <c r="B967" s="13">
        <v>4</v>
      </c>
      <c r="C967" s="13">
        <v>65430</v>
      </c>
      <c r="D967" s="13">
        <v>201</v>
      </c>
      <c r="E967" s="12" t="str">
        <f>VLOOKUP(tVentas8[[#This Row],[ProductID]],tProductos[#All],3,FALSE)</f>
        <v>Grenadine</v>
      </c>
      <c r="F967" s="13">
        <v>17</v>
      </c>
      <c r="G967" s="32">
        <v>0</v>
      </c>
      <c r="H967" s="30">
        <f>VLOOKUP(tVentas8[[#This Row],[ProductID]],tProductos[#All],5,FALSE)</f>
        <v>963.87</v>
      </c>
      <c r="I967" s="31">
        <f>(tVentas8[[#This Row],[PrecioUnitario]])*(tVentas8[[#This Row],[Quantity]])</f>
        <v>16385.79</v>
      </c>
      <c r="J967" s="31">
        <f>tVentas8[[#This Row],[ TotalPrice_SinDescuento]]*(1-tVentas8[[#This Row],[Discount]]/100)</f>
        <v>16385.79</v>
      </c>
      <c r="K967" s="17">
        <v>43149.477719907409</v>
      </c>
      <c r="L967" s="7" t="s">
        <v>4203</v>
      </c>
      <c r="M967" s="35">
        <f t="shared" si="31"/>
        <v>0</v>
      </c>
      <c r="N967" s="12" t="str">
        <f t="shared" si="30"/>
        <v/>
      </c>
    </row>
    <row r="968" spans="1:14" hidden="1">
      <c r="A968" s="13">
        <v>10966</v>
      </c>
      <c r="B968" s="13">
        <v>17</v>
      </c>
      <c r="C968" s="13">
        <v>40042</v>
      </c>
      <c r="D968" s="13">
        <v>413</v>
      </c>
      <c r="E968" s="12" t="str">
        <f>VLOOKUP(tVentas8[[#This Row],[ProductID]],tProductos[#All],3,FALSE)</f>
        <v>Ice Cream Bar - Oreo Cone</v>
      </c>
      <c r="F968" s="13">
        <v>11</v>
      </c>
      <c r="G968" s="32">
        <v>1</v>
      </c>
      <c r="H968" s="30">
        <f>VLOOKUP(tVentas8[[#This Row],[ProductID]],tProductos[#All],5,FALSE)</f>
        <v>954.06</v>
      </c>
      <c r="I968" s="31">
        <f>(tVentas8[[#This Row],[PrecioUnitario]])*(tVentas8[[#This Row],[Quantity]])</f>
        <v>10494.66</v>
      </c>
      <c r="J968" s="31">
        <f>tVentas8[[#This Row],[ TotalPrice_SinDescuento]]*(1-tVentas8[[#This Row],[Discount]]/100)</f>
        <v>10389.713400000001</v>
      </c>
      <c r="K968" s="17">
        <v>43211.027222222219</v>
      </c>
      <c r="L968" s="7" t="s">
        <v>4204</v>
      </c>
      <c r="M968" s="35">
        <f t="shared" si="31"/>
        <v>0</v>
      </c>
      <c r="N968" s="12" t="str">
        <f t="shared" si="30"/>
        <v/>
      </c>
    </row>
    <row r="969" spans="1:14" hidden="1">
      <c r="A969" s="13">
        <v>10967</v>
      </c>
      <c r="B969" s="13">
        <v>23</v>
      </c>
      <c r="C969" s="13">
        <v>57767</v>
      </c>
      <c r="D969" s="13">
        <v>7</v>
      </c>
      <c r="E969" s="12" t="str">
        <f>VLOOKUP(tVentas8[[#This Row],[ProductID]],tProductos[#All],3,FALSE)</f>
        <v>Table Cloth - 53x69 Colour</v>
      </c>
      <c r="F969" s="13">
        <v>15</v>
      </c>
      <c r="G969" s="32">
        <v>1</v>
      </c>
      <c r="H969" s="30">
        <f>VLOOKUP(tVentas8[[#This Row],[ProductID]],tProductos[#All],5,FALSE)</f>
        <v>31.87</v>
      </c>
      <c r="I969" s="31">
        <f>(tVentas8[[#This Row],[PrecioUnitario]])*(tVentas8[[#This Row],[Quantity]])</f>
        <v>478.05</v>
      </c>
      <c r="J969" s="31">
        <f>tVentas8[[#This Row],[ TotalPrice_SinDescuento]]*(1-tVentas8[[#This Row],[Discount]]/100)</f>
        <v>473.26949999999999</v>
      </c>
      <c r="K969" s="17">
        <v>43204.369375000002</v>
      </c>
      <c r="L969" s="7" t="s">
        <v>4205</v>
      </c>
      <c r="M969" s="35">
        <f t="shared" si="31"/>
        <v>0</v>
      </c>
      <c r="N969" s="12" t="str">
        <f t="shared" si="30"/>
        <v/>
      </c>
    </row>
    <row r="970" spans="1:14" hidden="1">
      <c r="A970" s="13">
        <v>10968</v>
      </c>
      <c r="B970" s="13">
        <v>4</v>
      </c>
      <c r="C970" s="13">
        <v>17770</v>
      </c>
      <c r="D970" s="13">
        <v>103</v>
      </c>
      <c r="E970" s="12" t="str">
        <f>VLOOKUP(tVentas8[[#This Row],[ProductID]],tProductos[#All],3,FALSE)</f>
        <v>Cream Of Tartar</v>
      </c>
      <c r="F970" s="13">
        <v>5</v>
      </c>
      <c r="G970" s="32">
        <v>0</v>
      </c>
      <c r="H970" s="30">
        <f>VLOOKUP(tVentas8[[#This Row],[ProductID]],tProductos[#All],5,FALSE)</f>
        <v>727.53</v>
      </c>
      <c r="I970" s="31">
        <f>(tVentas8[[#This Row],[PrecioUnitario]])*(tVentas8[[#This Row],[Quantity]])</f>
        <v>3637.6499999999996</v>
      </c>
      <c r="J970" s="31">
        <f>tVentas8[[#This Row],[ TotalPrice_SinDescuento]]*(1-tVentas8[[#This Row],[Discount]]/100)</f>
        <v>3637.6499999999996</v>
      </c>
      <c r="K970" s="17">
        <v>43135.222511574073</v>
      </c>
      <c r="L970" s="7" t="s">
        <v>4206</v>
      </c>
      <c r="M970" s="35">
        <f t="shared" si="31"/>
        <v>0</v>
      </c>
      <c r="N970" s="12" t="str">
        <f t="shared" si="30"/>
        <v/>
      </c>
    </row>
    <row r="971" spans="1:14" hidden="1">
      <c r="A971" s="13">
        <v>10969</v>
      </c>
      <c r="B971" s="13">
        <v>12</v>
      </c>
      <c r="C971" s="13">
        <v>93281</v>
      </c>
      <c r="D971" s="13">
        <v>272</v>
      </c>
      <c r="E971" s="12" t="str">
        <f>VLOOKUP(tVentas8[[#This Row],[ProductID]],tProductos[#All],3,FALSE)</f>
        <v>Chocolate - Semi Sweet, Calets</v>
      </c>
      <c r="F971" s="13">
        <v>24</v>
      </c>
      <c r="G971" s="32">
        <v>0</v>
      </c>
      <c r="H971" s="30">
        <f>VLOOKUP(tVentas8[[#This Row],[ProductID]],tProductos[#All],5,FALSE)</f>
        <v>681.13</v>
      </c>
      <c r="I971" s="31">
        <f>(tVentas8[[#This Row],[PrecioUnitario]])*(tVentas8[[#This Row],[Quantity]])</f>
        <v>16347.119999999999</v>
      </c>
      <c r="J971" s="31">
        <f>tVentas8[[#This Row],[ TotalPrice_SinDescuento]]*(1-tVentas8[[#This Row],[Discount]]/100)</f>
        <v>16347.119999999999</v>
      </c>
      <c r="K971" s="17">
        <v>43165.546817129631</v>
      </c>
      <c r="L971" s="7" t="s">
        <v>4207</v>
      </c>
      <c r="M971" s="35">
        <f t="shared" si="31"/>
        <v>0</v>
      </c>
      <c r="N971" s="12" t="str">
        <f t="shared" si="30"/>
        <v/>
      </c>
    </row>
    <row r="972" spans="1:14" hidden="1">
      <c r="A972" s="13">
        <v>10970</v>
      </c>
      <c r="B972" s="13">
        <v>3</v>
      </c>
      <c r="C972" s="13">
        <v>56530</v>
      </c>
      <c r="D972" s="13">
        <v>125</v>
      </c>
      <c r="E972" s="12" t="str">
        <f>VLOOKUP(tVentas8[[#This Row],[ProductID]],tProductos[#All],3,FALSE)</f>
        <v>Nut - Chestnuts, Whole</v>
      </c>
      <c r="F972" s="13">
        <v>15</v>
      </c>
      <c r="G972" s="32">
        <v>0</v>
      </c>
      <c r="H972" s="30">
        <f>VLOOKUP(tVentas8[[#This Row],[ProductID]],tProductos[#All],5,FALSE)</f>
        <v>61.41</v>
      </c>
      <c r="I972" s="31">
        <f>(tVentas8[[#This Row],[PrecioUnitario]])*(tVentas8[[#This Row],[Quantity]])</f>
        <v>921.15</v>
      </c>
      <c r="J972" s="31">
        <f>tVentas8[[#This Row],[ TotalPrice_SinDescuento]]*(1-tVentas8[[#This Row],[Discount]]/100)</f>
        <v>921.15</v>
      </c>
      <c r="K972" s="17">
        <v>43178.108449074076</v>
      </c>
      <c r="L972" s="7" t="s">
        <v>4208</v>
      </c>
      <c r="M972" s="35">
        <f t="shared" si="31"/>
        <v>0</v>
      </c>
      <c r="N972" s="12" t="str">
        <f t="shared" si="30"/>
        <v/>
      </c>
    </row>
    <row r="973" spans="1:14" hidden="1">
      <c r="A973" s="13">
        <v>10971</v>
      </c>
      <c r="B973" s="13">
        <v>23</v>
      </c>
      <c r="C973" s="13">
        <v>37117</v>
      </c>
      <c r="D973" s="13">
        <v>203</v>
      </c>
      <c r="E973" s="12" t="str">
        <f>VLOOKUP(tVentas8[[#This Row],[ProductID]],tProductos[#All],3,FALSE)</f>
        <v>Chicken - Leg, Boneless</v>
      </c>
      <c r="F973" s="13">
        <v>10</v>
      </c>
      <c r="G973" s="32">
        <v>0</v>
      </c>
      <c r="H973" s="30">
        <f>VLOOKUP(tVentas8[[#This Row],[ProductID]],tProductos[#All],5,FALSE)</f>
        <v>599.54999999999995</v>
      </c>
      <c r="I973" s="31">
        <f>(tVentas8[[#This Row],[PrecioUnitario]])*(tVentas8[[#This Row],[Quantity]])</f>
        <v>5995.5</v>
      </c>
      <c r="J973" s="31">
        <f>tVentas8[[#This Row],[ TotalPrice_SinDescuento]]*(1-tVentas8[[#This Row],[Discount]]/100)</f>
        <v>5995.5</v>
      </c>
      <c r="K973" s="17">
        <v>43226.886759259258</v>
      </c>
      <c r="L973" s="7" t="s">
        <v>4209</v>
      </c>
      <c r="M973" s="35">
        <f t="shared" si="31"/>
        <v>0</v>
      </c>
      <c r="N973" s="12" t="str">
        <f t="shared" si="30"/>
        <v/>
      </c>
    </row>
    <row r="974" spans="1:14" hidden="1">
      <c r="A974" s="13">
        <v>10972</v>
      </c>
      <c r="B974" s="13">
        <v>11</v>
      </c>
      <c r="C974" s="13">
        <v>72357</v>
      </c>
      <c r="D974" s="13">
        <v>54</v>
      </c>
      <c r="E974" s="12" t="str">
        <f>VLOOKUP(tVentas8[[#This Row],[ProductID]],tProductos[#All],3,FALSE)</f>
        <v>Liners - Banana, Paper</v>
      </c>
      <c r="F974" s="13">
        <v>19</v>
      </c>
      <c r="G974" s="32">
        <v>0</v>
      </c>
      <c r="H974" s="30">
        <f>VLOOKUP(tVentas8[[#This Row],[ProductID]],tProductos[#All],5,FALSE)</f>
        <v>535.59</v>
      </c>
      <c r="I974" s="31">
        <f>(tVentas8[[#This Row],[PrecioUnitario]])*(tVentas8[[#This Row],[Quantity]])</f>
        <v>10176.210000000001</v>
      </c>
      <c r="J974" s="31">
        <f>tVentas8[[#This Row],[ TotalPrice_SinDescuento]]*(1-tVentas8[[#This Row],[Discount]]/100)</f>
        <v>10176.210000000001</v>
      </c>
      <c r="K974" s="17">
        <v>43130.37809027778</v>
      </c>
      <c r="L974" s="7" t="s">
        <v>4210</v>
      </c>
      <c r="M974" s="35">
        <f t="shared" si="31"/>
        <v>0</v>
      </c>
      <c r="N974" s="12" t="str">
        <f t="shared" si="30"/>
        <v/>
      </c>
    </row>
    <row r="975" spans="1:14" hidden="1">
      <c r="A975" s="13">
        <v>10973</v>
      </c>
      <c r="B975" s="13">
        <v>13</v>
      </c>
      <c r="C975" s="13">
        <v>1292</v>
      </c>
      <c r="D975" s="13">
        <v>311</v>
      </c>
      <c r="E975" s="12" t="str">
        <f>VLOOKUP(tVentas8[[#This Row],[ProductID]],tProductos[#All],3,FALSE)</f>
        <v>Wonton Wrappers</v>
      </c>
      <c r="F975" s="13">
        <v>1</v>
      </c>
      <c r="G975" s="32">
        <v>0</v>
      </c>
      <c r="H975" s="30">
        <f>VLOOKUP(tVentas8[[#This Row],[ProductID]],tProductos[#All],5,FALSE)</f>
        <v>40.200000000000003</v>
      </c>
      <c r="I975" s="31">
        <f>(tVentas8[[#This Row],[PrecioUnitario]])*(tVentas8[[#This Row],[Quantity]])</f>
        <v>40.200000000000003</v>
      </c>
      <c r="J975" s="31">
        <f>tVentas8[[#This Row],[ TotalPrice_SinDescuento]]*(1-tVentas8[[#This Row],[Discount]]/100)</f>
        <v>40.200000000000003</v>
      </c>
      <c r="K975" s="17">
        <v>43130.618402777778</v>
      </c>
      <c r="L975" s="7" t="s">
        <v>4211</v>
      </c>
      <c r="M975" s="35">
        <f t="shared" si="31"/>
        <v>0</v>
      </c>
      <c r="N975" s="12" t="str">
        <f t="shared" si="30"/>
        <v/>
      </c>
    </row>
    <row r="976" spans="1:14">
      <c r="A976" s="13">
        <v>10974</v>
      </c>
      <c r="B976" s="13">
        <v>6</v>
      </c>
      <c r="C976" s="13">
        <v>64292</v>
      </c>
      <c r="D976" s="13">
        <v>118</v>
      </c>
      <c r="E976" s="12" t="str">
        <f>VLOOKUP(tVentas8[[#This Row],[ProductID]],tProductos[#All],3,FALSE)</f>
        <v>Garbag Bags - Black</v>
      </c>
      <c r="F976" s="13">
        <v>17</v>
      </c>
      <c r="G976" s="32">
        <v>2</v>
      </c>
      <c r="H976" s="30">
        <f>VLOOKUP(tVentas8[[#This Row],[ProductID]],tProductos[#All],5,FALSE)</f>
        <v>65.959999999999994</v>
      </c>
      <c r="I976" s="31">
        <f>(tVentas8[[#This Row],[PrecioUnitario]])*(tVentas8[[#This Row],[Quantity]])</f>
        <v>1121.32</v>
      </c>
      <c r="J976" s="31">
        <f>tVentas8[[#This Row],[ TotalPrice_SinDescuento]]*(1-tVentas8[[#This Row],[Discount]]/100)</f>
        <v>1098.8935999999999</v>
      </c>
      <c r="K976" s="17">
        <v>43184.262615740743</v>
      </c>
      <c r="L976" s="7" t="s">
        <v>4212</v>
      </c>
      <c r="M976" s="35">
        <f t="shared" si="31"/>
        <v>0</v>
      </c>
      <c r="N976" s="12" t="str">
        <f t="shared" si="30"/>
        <v/>
      </c>
    </row>
    <row r="977" spans="1:14" hidden="1">
      <c r="A977" s="13">
        <v>10975</v>
      </c>
      <c r="B977" s="13">
        <v>18</v>
      </c>
      <c r="C977" s="13">
        <v>77783</v>
      </c>
      <c r="D977" s="13">
        <v>137</v>
      </c>
      <c r="E977" s="12" t="str">
        <f>VLOOKUP(tVentas8[[#This Row],[ProductID]],tProductos[#All],3,FALSE)</f>
        <v>Wine - White, Schroder And Schyl</v>
      </c>
      <c r="F977" s="13">
        <v>20</v>
      </c>
      <c r="G977" s="32">
        <v>0</v>
      </c>
      <c r="H977" s="30">
        <f>VLOOKUP(tVentas8[[#This Row],[ProductID]],tProductos[#All],5,FALSE)</f>
        <v>840.56</v>
      </c>
      <c r="I977" s="31">
        <f>(tVentas8[[#This Row],[PrecioUnitario]])*(tVentas8[[#This Row],[Quantity]])</f>
        <v>16811.199999999997</v>
      </c>
      <c r="J977" s="31">
        <f>tVentas8[[#This Row],[ TotalPrice_SinDescuento]]*(1-tVentas8[[#This Row],[Discount]]/100)</f>
        <v>16811.199999999997</v>
      </c>
      <c r="K977" s="17">
        <v>43102.108425925922</v>
      </c>
      <c r="L977" s="7" t="s">
        <v>4213</v>
      </c>
      <c r="M977" s="35">
        <f t="shared" si="31"/>
        <v>0</v>
      </c>
      <c r="N977" s="12" t="str">
        <f t="shared" si="30"/>
        <v/>
      </c>
    </row>
    <row r="978" spans="1:14" hidden="1">
      <c r="A978" s="13">
        <v>10976</v>
      </c>
      <c r="B978" s="13">
        <v>5</v>
      </c>
      <c r="C978" s="13">
        <v>41101</v>
      </c>
      <c r="D978" s="13">
        <v>121</v>
      </c>
      <c r="E978" s="12" t="str">
        <f>VLOOKUP(tVentas8[[#This Row],[ProductID]],tProductos[#All],3,FALSE)</f>
        <v>Muffin Batt - Blueberry Passion</v>
      </c>
      <c r="F978" s="13">
        <v>11</v>
      </c>
      <c r="G978" s="32">
        <v>0</v>
      </c>
      <c r="H978" s="30">
        <f>VLOOKUP(tVentas8[[#This Row],[ProductID]],tProductos[#All],5,FALSE)</f>
        <v>60.97</v>
      </c>
      <c r="I978" s="31">
        <f>(tVentas8[[#This Row],[PrecioUnitario]])*(tVentas8[[#This Row],[Quantity]])</f>
        <v>670.67</v>
      </c>
      <c r="J978" s="31">
        <f>tVentas8[[#This Row],[ TotalPrice_SinDescuento]]*(1-tVentas8[[#This Row],[Discount]]/100)</f>
        <v>670.67</v>
      </c>
      <c r="K978" s="17">
        <v>43181.5390625</v>
      </c>
      <c r="L978" s="7" t="s">
        <v>4214</v>
      </c>
      <c r="M978" s="35">
        <f t="shared" si="31"/>
        <v>0</v>
      </c>
      <c r="N978" s="12" t="str">
        <f t="shared" si="30"/>
        <v/>
      </c>
    </row>
    <row r="979" spans="1:14" hidden="1">
      <c r="A979" s="13">
        <v>10977</v>
      </c>
      <c r="B979" s="13">
        <v>20</v>
      </c>
      <c r="C979" s="13">
        <v>53373</v>
      </c>
      <c r="D979" s="13">
        <v>261</v>
      </c>
      <c r="E979" s="12" t="str">
        <f>VLOOKUP(tVentas8[[#This Row],[ProductID]],tProductos[#All],3,FALSE)</f>
        <v>Chinese Foods - Chicken</v>
      </c>
      <c r="F979" s="13">
        <v>14</v>
      </c>
      <c r="G979" s="32">
        <v>0</v>
      </c>
      <c r="H979" s="30">
        <f>VLOOKUP(tVentas8[[#This Row],[ProductID]],tProductos[#All],5,FALSE)</f>
        <v>220.9</v>
      </c>
      <c r="I979" s="31">
        <f>(tVentas8[[#This Row],[PrecioUnitario]])*(tVentas8[[#This Row],[Quantity]])</f>
        <v>3092.6</v>
      </c>
      <c r="J979" s="31">
        <f>tVentas8[[#This Row],[ TotalPrice_SinDescuento]]*(1-tVentas8[[#This Row],[Discount]]/100)</f>
        <v>3092.6</v>
      </c>
      <c r="K979" s="17">
        <v>43216.382731481484</v>
      </c>
      <c r="L979" s="7" t="s">
        <v>4215</v>
      </c>
      <c r="M979" s="35">
        <f t="shared" si="31"/>
        <v>0</v>
      </c>
      <c r="N979" s="12" t="str">
        <f t="shared" si="30"/>
        <v/>
      </c>
    </row>
    <row r="980" spans="1:14" hidden="1">
      <c r="A980" s="13">
        <v>10978</v>
      </c>
      <c r="B980" s="13">
        <v>3</v>
      </c>
      <c r="C980" s="13">
        <v>90016</v>
      </c>
      <c r="D980" s="13">
        <v>276</v>
      </c>
      <c r="E980" s="12" t="str">
        <f>VLOOKUP(tVentas8[[#This Row],[ProductID]],tProductos[#All],3,FALSE)</f>
        <v>Snapple - Iced Tea Peach</v>
      </c>
      <c r="F980" s="13">
        <v>23</v>
      </c>
      <c r="G980" s="32">
        <v>0</v>
      </c>
      <c r="H980" s="30">
        <f>VLOOKUP(tVentas8[[#This Row],[ProductID]],tProductos[#All],5,FALSE)</f>
        <v>492.5</v>
      </c>
      <c r="I980" s="31">
        <f>(tVentas8[[#This Row],[PrecioUnitario]])*(tVentas8[[#This Row],[Quantity]])</f>
        <v>11327.5</v>
      </c>
      <c r="J980" s="31">
        <f>tVentas8[[#This Row],[ TotalPrice_SinDescuento]]*(1-tVentas8[[#This Row],[Discount]]/100)</f>
        <v>11327.5</v>
      </c>
      <c r="K980" s="17">
        <v>43103.384942129633</v>
      </c>
      <c r="L980" s="7" t="s">
        <v>4216</v>
      </c>
      <c r="M980" s="35">
        <f t="shared" si="31"/>
        <v>0</v>
      </c>
      <c r="N980" s="12" t="str">
        <f t="shared" si="30"/>
        <v/>
      </c>
    </row>
    <row r="981" spans="1:14">
      <c r="A981" s="13">
        <v>10979</v>
      </c>
      <c r="B981" s="13">
        <v>2</v>
      </c>
      <c r="C981" s="13">
        <v>4245</v>
      </c>
      <c r="D981" s="13">
        <v>9</v>
      </c>
      <c r="E981" s="12" t="str">
        <f>VLOOKUP(tVentas8[[#This Row],[ProductID]],tProductos[#All],3,FALSE)</f>
        <v>Rabbit - Whole</v>
      </c>
      <c r="F981" s="13">
        <v>2</v>
      </c>
      <c r="G981" s="32">
        <v>2</v>
      </c>
      <c r="H981" s="30">
        <f>VLOOKUP(tVentas8[[#This Row],[ProductID]],tProductos[#All],5,FALSE)</f>
        <v>844.21</v>
      </c>
      <c r="I981" s="31">
        <f>(tVentas8[[#This Row],[PrecioUnitario]])*(tVentas8[[#This Row],[Quantity]])</f>
        <v>1688.42</v>
      </c>
      <c r="J981" s="31">
        <f>tVentas8[[#This Row],[ TotalPrice_SinDescuento]]*(1-tVentas8[[#This Row],[Discount]]/100)</f>
        <v>1654.6516000000001</v>
      </c>
      <c r="K981" s="17">
        <v>43161.725949074076</v>
      </c>
      <c r="L981" s="7" t="s">
        <v>4217</v>
      </c>
      <c r="M981" s="35">
        <f t="shared" si="31"/>
        <v>0</v>
      </c>
      <c r="N981" s="12" t="str">
        <f t="shared" si="30"/>
        <v/>
      </c>
    </row>
    <row r="982" spans="1:14" hidden="1">
      <c r="A982" s="13">
        <v>10980</v>
      </c>
      <c r="B982" s="13">
        <v>18</v>
      </c>
      <c r="C982" s="13">
        <v>55519</v>
      </c>
      <c r="D982" s="13">
        <v>336</v>
      </c>
      <c r="E982" s="12" t="str">
        <f>VLOOKUP(tVentas8[[#This Row],[ProductID]],tProductos[#All],3,FALSE)</f>
        <v>Broom - Corn</v>
      </c>
      <c r="F982" s="13">
        <v>15</v>
      </c>
      <c r="G982" s="32">
        <v>1</v>
      </c>
      <c r="H982" s="30">
        <f>VLOOKUP(tVentas8[[#This Row],[ProductID]],tProductos[#All],5,FALSE)</f>
        <v>719.24</v>
      </c>
      <c r="I982" s="31">
        <f>(tVentas8[[#This Row],[PrecioUnitario]])*(tVentas8[[#This Row],[Quantity]])</f>
        <v>10788.6</v>
      </c>
      <c r="J982" s="31">
        <f>tVentas8[[#This Row],[ TotalPrice_SinDescuento]]*(1-tVentas8[[#This Row],[Discount]]/100)</f>
        <v>10680.714</v>
      </c>
      <c r="K982" s="17">
        <v>43199.854409722226</v>
      </c>
      <c r="L982" s="7" t="s">
        <v>4218</v>
      </c>
      <c r="M982" s="35">
        <f t="shared" si="31"/>
        <v>0</v>
      </c>
      <c r="N982" s="12" t="str">
        <f t="shared" si="30"/>
        <v/>
      </c>
    </row>
    <row r="983" spans="1:14" hidden="1">
      <c r="A983" s="13">
        <v>10981</v>
      </c>
      <c r="B983" s="13">
        <v>3</v>
      </c>
      <c r="C983" s="13">
        <v>59705</v>
      </c>
      <c r="D983" s="13">
        <v>160</v>
      </c>
      <c r="E983" s="12" t="str">
        <f>VLOOKUP(tVentas8[[#This Row],[ProductID]],tProductos[#All],3,FALSE)</f>
        <v>Beef Ground Medium</v>
      </c>
      <c r="F983" s="13">
        <v>16</v>
      </c>
      <c r="G983" s="32">
        <v>0</v>
      </c>
      <c r="H983" s="30">
        <f>VLOOKUP(tVentas8[[#This Row],[ProductID]],tProductos[#All],5,FALSE)</f>
        <v>546.87</v>
      </c>
      <c r="I983" s="31">
        <f>(tVentas8[[#This Row],[PrecioUnitario]])*(tVentas8[[#This Row],[Quantity]])</f>
        <v>8749.92</v>
      </c>
      <c r="J983" s="31">
        <f>tVentas8[[#This Row],[ TotalPrice_SinDescuento]]*(1-tVentas8[[#This Row],[Discount]]/100)</f>
        <v>8749.92</v>
      </c>
      <c r="K983" s="17">
        <v>43117.03707175926</v>
      </c>
      <c r="L983" s="7" t="s">
        <v>4219</v>
      </c>
      <c r="M983" s="35">
        <f t="shared" si="31"/>
        <v>0</v>
      </c>
      <c r="N983" s="12" t="str">
        <f t="shared" si="30"/>
        <v/>
      </c>
    </row>
    <row r="984" spans="1:14">
      <c r="A984" s="13">
        <v>10982</v>
      </c>
      <c r="B984" s="13">
        <v>4</v>
      </c>
      <c r="C984" s="13">
        <v>35178</v>
      </c>
      <c r="D984" s="13">
        <v>302</v>
      </c>
      <c r="E984" s="12" t="str">
        <f>VLOOKUP(tVentas8[[#This Row],[ProductID]],tProductos[#All],3,FALSE)</f>
        <v>Doilies - 5, Paper</v>
      </c>
      <c r="F984" s="13">
        <v>9</v>
      </c>
      <c r="G984" s="32">
        <v>2</v>
      </c>
      <c r="H984" s="30">
        <f>VLOOKUP(tVentas8[[#This Row],[ProductID]],tProductos[#All],5,FALSE)</f>
        <v>611.59</v>
      </c>
      <c r="I984" s="31">
        <f>(tVentas8[[#This Row],[PrecioUnitario]])*(tVentas8[[#This Row],[Quantity]])</f>
        <v>5504.31</v>
      </c>
      <c r="J984" s="31">
        <f>tVentas8[[#This Row],[ TotalPrice_SinDescuento]]*(1-tVentas8[[#This Row],[Discount]]/100)</f>
        <v>5394.2238000000007</v>
      </c>
      <c r="K984" s="17">
        <v>43112.99962962963</v>
      </c>
      <c r="L984" s="7" t="s">
        <v>4220</v>
      </c>
      <c r="M984" s="35">
        <f t="shared" si="31"/>
        <v>0</v>
      </c>
      <c r="N984" s="12" t="str">
        <f t="shared" si="30"/>
        <v/>
      </c>
    </row>
    <row r="985" spans="1:14" hidden="1">
      <c r="A985" s="13">
        <v>10983</v>
      </c>
      <c r="B985" s="13">
        <v>21</v>
      </c>
      <c r="C985" s="13">
        <v>84669</v>
      </c>
      <c r="D985" s="13">
        <v>135</v>
      </c>
      <c r="E985" s="12" t="str">
        <f>VLOOKUP(tVentas8[[#This Row],[ProductID]],tProductos[#All],3,FALSE)</f>
        <v>Wiberg Super Cure</v>
      </c>
      <c r="F985" s="13">
        <v>22</v>
      </c>
      <c r="G985" s="32">
        <v>0</v>
      </c>
      <c r="H985" s="30">
        <f>VLOOKUP(tVentas8[[#This Row],[ProductID]],tProductos[#All],5,FALSE)</f>
        <v>109.64</v>
      </c>
      <c r="I985" s="31">
        <f>(tVentas8[[#This Row],[PrecioUnitario]])*(tVentas8[[#This Row],[Quantity]])</f>
        <v>2412.08</v>
      </c>
      <c r="J985" s="31">
        <f>tVentas8[[#This Row],[ TotalPrice_SinDescuento]]*(1-tVentas8[[#This Row],[Discount]]/100)</f>
        <v>2412.08</v>
      </c>
      <c r="K985" s="17">
        <v>43156.977500000001</v>
      </c>
      <c r="L985" s="7" t="s">
        <v>4221</v>
      </c>
      <c r="M985" s="35">
        <f t="shared" si="31"/>
        <v>0</v>
      </c>
      <c r="N985" s="12" t="str">
        <f t="shared" si="30"/>
        <v/>
      </c>
    </row>
    <row r="986" spans="1:14" hidden="1">
      <c r="A986" s="13">
        <v>10984</v>
      </c>
      <c r="B986" s="13">
        <v>21</v>
      </c>
      <c r="C986" s="13">
        <v>52538</v>
      </c>
      <c r="D986" s="13">
        <v>438</v>
      </c>
      <c r="E986" s="12" t="str">
        <f>VLOOKUP(tVentas8[[#This Row],[ProductID]],tProductos[#All],3,FALSE)</f>
        <v>Juice - Orange</v>
      </c>
      <c r="F986" s="13">
        <v>14</v>
      </c>
      <c r="G986" s="32">
        <v>0</v>
      </c>
      <c r="H986" s="30">
        <f>VLOOKUP(tVentas8[[#This Row],[ProductID]],tProductos[#All],5,FALSE)</f>
        <v>449.41</v>
      </c>
      <c r="I986" s="31">
        <f>(tVentas8[[#This Row],[PrecioUnitario]])*(tVentas8[[#This Row],[Quantity]])</f>
        <v>6291.7400000000007</v>
      </c>
      <c r="J986" s="31">
        <f>tVentas8[[#This Row],[ TotalPrice_SinDescuento]]*(1-tVentas8[[#This Row],[Discount]]/100)</f>
        <v>6291.7400000000007</v>
      </c>
      <c r="K986" s="17">
        <v>43105.99015046296</v>
      </c>
      <c r="L986" s="7" t="s">
        <v>4222</v>
      </c>
      <c r="M986" s="35">
        <f t="shared" si="31"/>
        <v>0</v>
      </c>
      <c r="N986" s="12" t="str">
        <f t="shared" si="30"/>
        <v/>
      </c>
    </row>
    <row r="987" spans="1:14" hidden="1">
      <c r="A987" s="13">
        <v>10985</v>
      </c>
      <c r="B987" s="13">
        <v>22</v>
      </c>
      <c r="C987" s="13">
        <v>79252</v>
      </c>
      <c r="D987" s="13">
        <v>282</v>
      </c>
      <c r="E987" s="12" t="str">
        <f>VLOOKUP(tVentas8[[#This Row],[ProductID]],tProductos[#All],3,FALSE)</f>
        <v>Lemonade - Natural, 591 Ml</v>
      </c>
      <c r="F987" s="13">
        <v>21</v>
      </c>
      <c r="G987" s="32">
        <v>1</v>
      </c>
      <c r="H987" s="30">
        <f>VLOOKUP(tVentas8[[#This Row],[ProductID]],tProductos[#All],5,FALSE)</f>
        <v>561.5</v>
      </c>
      <c r="I987" s="31">
        <f>(tVentas8[[#This Row],[PrecioUnitario]])*(tVentas8[[#This Row],[Quantity]])</f>
        <v>11791.5</v>
      </c>
      <c r="J987" s="31">
        <f>tVentas8[[#This Row],[ TotalPrice_SinDescuento]]*(1-tVentas8[[#This Row],[Discount]]/100)</f>
        <v>11673.584999999999</v>
      </c>
      <c r="K987" s="17">
        <v>43176.36519675926</v>
      </c>
      <c r="L987" s="7" t="s">
        <v>4223</v>
      </c>
      <c r="M987" s="35">
        <f t="shared" si="31"/>
        <v>0</v>
      </c>
      <c r="N987" s="12" t="str">
        <f t="shared" si="30"/>
        <v/>
      </c>
    </row>
    <row r="988" spans="1:14" hidden="1">
      <c r="A988" s="13">
        <v>10986</v>
      </c>
      <c r="B988" s="13">
        <v>7</v>
      </c>
      <c r="C988" s="13">
        <v>14258</v>
      </c>
      <c r="D988" s="13">
        <v>424</v>
      </c>
      <c r="E988" s="12" t="str">
        <f>VLOOKUP(tVentas8[[#This Row],[ProductID]],tProductos[#All],3,FALSE)</f>
        <v>Vinegar - Tarragon</v>
      </c>
      <c r="F988" s="13">
        <v>4</v>
      </c>
      <c r="G988" s="32">
        <v>0</v>
      </c>
      <c r="H988" s="30">
        <f>VLOOKUP(tVentas8[[#This Row],[ProductID]],tProductos[#All],5,FALSE)</f>
        <v>858.82</v>
      </c>
      <c r="I988" s="31">
        <f>(tVentas8[[#This Row],[PrecioUnitario]])*(tVentas8[[#This Row],[Quantity]])</f>
        <v>3435.28</v>
      </c>
      <c r="J988" s="31">
        <f>tVentas8[[#This Row],[ TotalPrice_SinDescuento]]*(1-tVentas8[[#This Row],[Discount]]/100)</f>
        <v>3435.28</v>
      </c>
      <c r="K988" s="17">
        <v>43136.444780092592</v>
      </c>
      <c r="L988" s="7" t="s">
        <v>4224</v>
      </c>
      <c r="M988" s="35">
        <f t="shared" si="31"/>
        <v>0</v>
      </c>
      <c r="N988" s="12" t="str">
        <f t="shared" si="30"/>
        <v/>
      </c>
    </row>
    <row r="989" spans="1:14" hidden="1">
      <c r="A989" s="13">
        <v>10987</v>
      </c>
      <c r="B989" s="13">
        <v>1</v>
      </c>
      <c r="C989" s="13">
        <v>86062</v>
      </c>
      <c r="D989" s="13">
        <v>281</v>
      </c>
      <c r="E989" s="12" t="str">
        <f>VLOOKUP(tVentas8[[#This Row],[ProductID]],tProductos[#All],3,FALSE)</f>
        <v>Bar Mix - Pina Colada, 355 Ml</v>
      </c>
      <c r="F989" s="13">
        <v>22</v>
      </c>
      <c r="G989" s="32">
        <v>0</v>
      </c>
      <c r="H989" s="30">
        <f>VLOOKUP(tVentas8[[#This Row],[ProductID]],tProductos[#All],5,FALSE)</f>
        <v>330.83</v>
      </c>
      <c r="I989" s="31">
        <f>(tVentas8[[#This Row],[PrecioUnitario]])*(tVentas8[[#This Row],[Quantity]])</f>
        <v>7278.2599999999993</v>
      </c>
      <c r="J989" s="31">
        <f>tVentas8[[#This Row],[ TotalPrice_SinDescuento]]*(1-tVentas8[[#This Row],[Discount]]/100)</f>
        <v>7278.2599999999993</v>
      </c>
      <c r="K989" s="17">
        <v>43117.835185185184</v>
      </c>
      <c r="L989" s="7" t="s">
        <v>4225</v>
      </c>
      <c r="M989" s="35">
        <f t="shared" si="31"/>
        <v>0</v>
      </c>
      <c r="N989" s="12" t="str">
        <f t="shared" si="30"/>
        <v/>
      </c>
    </row>
    <row r="990" spans="1:14" hidden="1">
      <c r="A990" s="13">
        <v>10988</v>
      </c>
      <c r="B990" s="13">
        <v>1</v>
      </c>
      <c r="C990" s="13">
        <v>25900</v>
      </c>
      <c r="D990" s="13">
        <v>272</v>
      </c>
      <c r="E990" s="12" t="str">
        <f>VLOOKUP(tVentas8[[#This Row],[ProductID]],tProductos[#All],3,FALSE)</f>
        <v>Chocolate - Semi Sweet, Calets</v>
      </c>
      <c r="F990" s="13">
        <v>7</v>
      </c>
      <c r="G990" s="32">
        <v>0</v>
      </c>
      <c r="H990" s="30">
        <f>VLOOKUP(tVentas8[[#This Row],[ProductID]],tProductos[#All],5,FALSE)</f>
        <v>681.13</v>
      </c>
      <c r="I990" s="31">
        <f>(tVentas8[[#This Row],[PrecioUnitario]])*(tVentas8[[#This Row],[Quantity]])</f>
        <v>4767.91</v>
      </c>
      <c r="J990" s="31">
        <f>tVentas8[[#This Row],[ TotalPrice_SinDescuento]]*(1-tVentas8[[#This Row],[Discount]]/100)</f>
        <v>4767.91</v>
      </c>
      <c r="K990" s="17">
        <v>43154.529074074075</v>
      </c>
      <c r="L990" s="7" t="s">
        <v>4226</v>
      </c>
      <c r="M990" s="35">
        <f t="shared" si="31"/>
        <v>0</v>
      </c>
      <c r="N990" s="12" t="str">
        <f t="shared" si="30"/>
        <v/>
      </c>
    </row>
    <row r="991" spans="1:14" hidden="1">
      <c r="A991" s="13">
        <v>10989</v>
      </c>
      <c r="B991" s="13">
        <v>3</v>
      </c>
      <c r="C991" s="13">
        <v>69596</v>
      </c>
      <c r="D991" s="13">
        <v>282</v>
      </c>
      <c r="E991" s="12" t="str">
        <f>VLOOKUP(tVentas8[[#This Row],[ProductID]],tProductos[#All],3,FALSE)</f>
        <v>Lemonade - Natural, 591 Ml</v>
      </c>
      <c r="F991" s="13">
        <v>18</v>
      </c>
      <c r="G991" s="32">
        <v>0</v>
      </c>
      <c r="H991" s="30">
        <f>VLOOKUP(tVentas8[[#This Row],[ProductID]],tProductos[#All],5,FALSE)</f>
        <v>561.5</v>
      </c>
      <c r="I991" s="31">
        <f>(tVentas8[[#This Row],[PrecioUnitario]])*(tVentas8[[#This Row],[Quantity]])</f>
        <v>10107</v>
      </c>
      <c r="J991" s="31">
        <f>tVentas8[[#This Row],[ TotalPrice_SinDescuento]]*(1-tVentas8[[#This Row],[Discount]]/100)</f>
        <v>10107</v>
      </c>
      <c r="K991" s="17">
        <v>43163.97210648148</v>
      </c>
      <c r="L991" s="7" t="s">
        <v>4227</v>
      </c>
      <c r="M991" s="35">
        <f t="shared" si="31"/>
        <v>0</v>
      </c>
      <c r="N991" s="12" t="str">
        <f t="shared" si="30"/>
        <v/>
      </c>
    </row>
    <row r="992" spans="1:14" hidden="1">
      <c r="A992" s="13">
        <v>10990</v>
      </c>
      <c r="B992" s="13">
        <v>20</v>
      </c>
      <c r="C992" s="13">
        <v>32622</v>
      </c>
      <c r="D992" s="13">
        <v>30</v>
      </c>
      <c r="E992" s="12" t="str">
        <f>VLOOKUP(tVentas8[[#This Row],[ProductID]],tProductos[#All],3,FALSE)</f>
        <v>Cheese - Brie, Triple Creme</v>
      </c>
      <c r="F992" s="13">
        <v>9</v>
      </c>
      <c r="G992" s="32">
        <v>0</v>
      </c>
      <c r="H992" s="30">
        <f>VLOOKUP(tVentas8[[#This Row],[ProductID]],tProductos[#All],5,FALSE)</f>
        <v>67.89</v>
      </c>
      <c r="I992" s="31">
        <f>(tVentas8[[#This Row],[PrecioUnitario]])*(tVentas8[[#This Row],[Quantity]])</f>
        <v>611.01</v>
      </c>
      <c r="J992" s="31">
        <f>tVentas8[[#This Row],[ TotalPrice_SinDescuento]]*(1-tVentas8[[#This Row],[Discount]]/100)</f>
        <v>611.01</v>
      </c>
      <c r="K992" s="17">
        <v>43123.697395833333</v>
      </c>
      <c r="L992" s="7" t="s">
        <v>4228</v>
      </c>
      <c r="M992" s="35">
        <f t="shared" si="31"/>
        <v>0</v>
      </c>
      <c r="N992" s="12" t="str">
        <f t="shared" si="30"/>
        <v/>
      </c>
    </row>
    <row r="993" spans="1:14" hidden="1">
      <c r="A993" s="13">
        <v>10991</v>
      </c>
      <c r="B993" s="13">
        <v>16</v>
      </c>
      <c r="C993" s="13">
        <v>57097</v>
      </c>
      <c r="D993" s="13">
        <v>409</v>
      </c>
      <c r="E993" s="12" t="str">
        <f>VLOOKUP(tVentas8[[#This Row],[ProductID]],tProductos[#All],3,FALSE)</f>
        <v>Skirt - 29 Foot</v>
      </c>
      <c r="F993" s="13">
        <v>15</v>
      </c>
      <c r="G993" s="32">
        <v>0</v>
      </c>
      <c r="H993" s="30">
        <f>VLOOKUP(tVentas8[[#This Row],[ProductID]],tProductos[#All],5,FALSE)</f>
        <v>23.52</v>
      </c>
      <c r="I993" s="31">
        <f>(tVentas8[[#This Row],[PrecioUnitario]])*(tVentas8[[#This Row],[Quantity]])</f>
        <v>352.8</v>
      </c>
      <c r="J993" s="31">
        <f>tVentas8[[#This Row],[ TotalPrice_SinDescuento]]*(1-tVentas8[[#This Row],[Discount]]/100)</f>
        <v>352.8</v>
      </c>
      <c r="K993" s="17">
        <v>43134.128298611111</v>
      </c>
      <c r="L993" s="7" t="s">
        <v>4229</v>
      </c>
      <c r="M993" s="35">
        <f t="shared" si="31"/>
        <v>0</v>
      </c>
      <c r="N993" s="12" t="str">
        <f t="shared" si="30"/>
        <v/>
      </c>
    </row>
    <row r="994" spans="1:14" hidden="1">
      <c r="A994" s="13">
        <v>10992</v>
      </c>
      <c r="B994" s="13">
        <v>11</v>
      </c>
      <c r="C994" s="13">
        <v>60662</v>
      </c>
      <c r="D994" s="13">
        <v>385</v>
      </c>
      <c r="E994" s="12" t="str">
        <f>VLOOKUP(tVentas8[[#This Row],[ProductID]],tProductos[#All],3,FALSE)</f>
        <v>Pork - Back, Short Cut, Boneless</v>
      </c>
      <c r="F994" s="13">
        <v>16</v>
      </c>
      <c r="G994" s="32">
        <v>0</v>
      </c>
      <c r="H994" s="30">
        <f>VLOOKUP(tVentas8[[#This Row],[ProductID]],tProductos[#All],5,FALSE)</f>
        <v>227.09</v>
      </c>
      <c r="I994" s="31">
        <f>(tVentas8[[#This Row],[PrecioUnitario]])*(tVentas8[[#This Row],[Quantity]])</f>
        <v>3633.44</v>
      </c>
      <c r="J994" s="31">
        <f>tVentas8[[#This Row],[ TotalPrice_SinDescuento]]*(1-tVentas8[[#This Row],[Discount]]/100)</f>
        <v>3633.44</v>
      </c>
      <c r="K994" s="17">
        <v>43191.839166666665</v>
      </c>
      <c r="L994" s="7" t="s">
        <v>4230</v>
      </c>
      <c r="M994" s="35">
        <f t="shared" si="31"/>
        <v>0</v>
      </c>
      <c r="N994" s="12" t="str">
        <f t="shared" si="30"/>
        <v/>
      </c>
    </row>
    <row r="995" spans="1:14" hidden="1">
      <c r="A995" s="13">
        <v>10993</v>
      </c>
      <c r="B995" s="13">
        <v>5</v>
      </c>
      <c r="C995" s="13">
        <v>9131</v>
      </c>
      <c r="D995" s="13">
        <v>196</v>
      </c>
      <c r="E995" s="12" t="str">
        <f>VLOOKUP(tVentas8[[#This Row],[ProductID]],tProductos[#All],3,FALSE)</f>
        <v>Longos - Grilled Salmon With Bbq</v>
      </c>
      <c r="F995" s="13">
        <v>3</v>
      </c>
      <c r="G995" s="32">
        <v>0</v>
      </c>
      <c r="H995" s="30">
        <f>VLOOKUP(tVentas8[[#This Row],[ProductID]],tProductos[#All],5,FALSE)</f>
        <v>82.28</v>
      </c>
      <c r="I995" s="31">
        <f>(tVentas8[[#This Row],[PrecioUnitario]])*(tVentas8[[#This Row],[Quantity]])</f>
        <v>246.84</v>
      </c>
      <c r="J995" s="31">
        <f>tVentas8[[#This Row],[ TotalPrice_SinDescuento]]*(1-tVentas8[[#This Row],[Discount]]/100)</f>
        <v>246.84</v>
      </c>
      <c r="K995" s="17">
        <v>43104.55269675926</v>
      </c>
      <c r="L995" s="7" t="s">
        <v>4231</v>
      </c>
      <c r="M995" s="35">
        <f t="shared" si="31"/>
        <v>0</v>
      </c>
      <c r="N995" s="12" t="str">
        <f t="shared" si="30"/>
        <v/>
      </c>
    </row>
    <row r="996" spans="1:14" hidden="1">
      <c r="A996" s="13">
        <v>10994</v>
      </c>
      <c r="B996" s="13">
        <v>2</v>
      </c>
      <c r="C996" s="13">
        <v>335</v>
      </c>
      <c r="D996" s="13">
        <v>400</v>
      </c>
      <c r="E996" s="12" t="str">
        <f>VLOOKUP(tVentas8[[#This Row],[ProductID]],tProductos[#All],3,FALSE)</f>
        <v>Carbonated Water - Blackcherry</v>
      </c>
      <c r="F996" s="13">
        <v>1</v>
      </c>
      <c r="G996" s="32">
        <v>0</v>
      </c>
      <c r="H996" s="30">
        <f>VLOOKUP(tVentas8[[#This Row],[ProductID]],tProductos[#All],5,FALSE)</f>
        <v>181.49</v>
      </c>
      <c r="I996" s="31">
        <f>(tVentas8[[#This Row],[PrecioUnitario]])*(tVentas8[[#This Row],[Quantity]])</f>
        <v>181.49</v>
      </c>
      <c r="J996" s="31">
        <f>tVentas8[[#This Row],[ TotalPrice_SinDescuento]]*(1-tVentas8[[#This Row],[Discount]]/100)</f>
        <v>181.49</v>
      </c>
      <c r="K996" s="17">
        <v>43108.306805555556</v>
      </c>
      <c r="L996" s="7" t="s">
        <v>4232</v>
      </c>
      <c r="M996" s="35">
        <f t="shared" si="31"/>
        <v>0</v>
      </c>
      <c r="N996" s="12" t="str">
        <f t="shared" si="30"/>
        <v/>
      </c>
    </row>
    <row r="997" spans="1:14" hidden="1">
      <c r="A997" s="13">
        <v>10995</v>
      </c>
      <c r="B997" s="13">
        <v>8</v>
      </c>
      <c r="C997" s="13">
        <v>38701</v>
      </c>
      <c r="D997" s="13">
        <v>435</v>
      </c>
      <c r="E997" s="12" t="str">
        <f>VLOOKUP(tVentas8[[#This Row],[ProductID]],tProductos[#All],3,FALSE)</f>
        <v>Salsify, Organic</v>
      </c>
      <c r="F997" s="13">
        <v>10</v>
      </c>
      <c r="G997" s="32">
        <v>0</v>
      </c>
      <c r="H997" s="30">
        <f>VLOOKUP(tVentas8[[#This Row],[ProductID]],tProductos[#All],5,FALSE)</f>
        <v>326.10000000000002</v>
      </c>
      <c r="I997" s="31">
        <f>(tVentas8[[#This Row],[PrecioUnitario]])*(tVentas8[[#This Row],[Quantity]])</f>
        <v>3261</v>
      </c>
      <c r="J997" s="31">
        <f>tVentas8[[#This Row],[ TotalPrice_SinDescuento]]*(1-tVentas8[[#This Row],[Discount]]/100)</f>
        <v>3261</v>
      </c>
      <c r="K997" s="17">
        <v>43200.69</v>
      </c>
      <c r="L997" s="7" t="s">
        <v>4233</v>
      </c>
      <c r="M997" s="35">
        <f t="shared" si="31"/>
        <v>0</v>
      </c>
      <c r="N997" s="12" t="str">
        <f t="shared" si="30"/>
        <v/>
      </c>
    </row>
    <row r="998" spans="1:14" hidden="1">
      <c r="A998" s="13">
        <v>10996</v>
      </c>
      <c r="B998" s="13">
        <v>2</v>
      </c>
      <c r="C998" s="13">
        <v>24332</v>
      </c>
      <c r="D998" s="13">
        <v>449</v>
      </c>
      <c r="E998" s="12" t="str">
        <f>VLOOKUP(tVentas8[[#This Row],[ProductID]],tProductos[#All],3,FALSE)</f>
        <v>Nantuket Peach Orange</v>
      </c>
      <c r="F998" s="13">
        <v>7</v>
      </c>
      <c r="G998" s="32">
        <v>0</v>
      </c>
      <c r="H998" s="30">
        <f>VLOOKUP(tVentas8[[#This Row],[ProductID]],tProductos[#All],5,FALSE)</f>
        <v>421.41</v>
      </c>
      <c r="I998" s="31">
        <f>(tVentas8[[#This Row],[PrecioUnitario]])*(tVentas8[[#This Row],[Quantity]])</f>
        <v>2949.8700000000003</v>
      </c>
      <c r="J998" s="31">
        <f>tVentas8[[#This Row],[ TotalPrice_SinDescuento]]*(1-tVentas8[[#This Row],[Discount]]/100)</f>
        <v>2949.8700000000003</v>
      </c>
      <c r="K998" s="13">
        <v>0</v>
      </c>
      <c r="L998" s="7" t="s">
        <v>4234</v>
      </c>
      <c r="M998" s="35">
        <f t="shared" si="31"/>
        <v>0</v>
      </c>
      <c r="N998" s="12" t="str">
        <f t="shared" si="30"/>
        <v/>
      </c>
    </row>
    <row r="999" spans="1:14" hidden="1">
      <c r="A999" s="13">
        <v>10997</v>
      </c>
      <c r="B999" s="13">
        <v>15</v>
      </c>
      <c r="C999" s="13">
        <v>73158</v>
      </c>
      <c r="D999" s="13">
        <v>177</v>
      </c>
      <c r="E999" s="12" t="str">
        <f>VLOOKUP(tVentas8[[#This Row],[ProductID]],tProductos[#All],3,FALSE)</f>
        <v>Coconut - Shredded, Sweet</v>
      </c>
      <c r="F999" s="13">
        <v>19</v>
      </c>
      <c r="G999" s="32">
        <v>0</v>
      </c>
      <c r="H999" s="30">
        <f>VLOOKUP(tVentas8[[#This Row],[ProductID]],tProductos[#All],5,FALSE)</f>
        <v>691.67</v>
      </c>
      <c r="I999" s="31">
        <f>(tVentas8[[#This Row],[PrecioUnitario]])*(tVentas8[[#This Row],[Quantity]])</f>
        <v>13141.73</v>
      </c>
      <c r="J999" s="31">
        <f>tVentas8[[#This Row],[ TotalPrice_SinDescuento]]*(1-tVentas8[[#This Row],[Discount]]/100)</f>
        <v>13141.73</v>
      </c>
      <c r="K999" s="17">
        <v>43145.09202546296</v>
      </c>
      <c r="L999" s="7" t="s">
        <v>4235</v>
      </c>
      <c r="M999" s="35">
        <f t="shared" si="31"/>
        <v>0</v>
      </c>
      <c r="N999" s="12" t="str">
        <f t="shared" si="30"/>
        <v/>
      </c>
    </row>
    <row r="1000" spans="1:14" hidden="1">
      <c r="A1000" s="13">
        <v>10998</v>
      </c>
      <c r="B1000" s="13">
        <v>22</v>
      </c>
      <c r="C1000" s="13">
        <v>35401</v>
      </c>
      <c r="D1000" s="13">
        <v>226</v>
      </c>
      <c r="E1000" s="12" t="str">
        <f>VLOOKUP(tVentas8[[#This Row],[ProductID]],tProductos[#All],3,FALSE)</f>
        <v>Chestnuts - Whole,canned</v>
      </c>
      <c r="F1000" s="13">
        <v>9</v>
      </c>
      <c r="G1000" s="32">
        <v>0</v>
      </c>
      <c r="H1000" s="30">
        <f>VLOOKUP(tVentas8[[#This Row],[ProductID]],tProductos[#All],5,FALSE)</f>
        <v>920.87</v>
      </c>
      <c r="I1000" s="31">
        <f>(tVentas8[[#This Row],[PrecioUnitario]])*(tVentas8[[#This Row],[Quantity]])</f>
        <v>8287.83</v>
      </c>
      <c r="J1000" s="31">
        <f>tVentas8[[#This Row],[ TotalPrice_SinDescuento]]*(1-tVentas8[[#This Row],[Discount]]/100)</f>
        <v>8287.83</v>
      </c>
      <c r="K1000" s="17">
        <v>43198.854953703703</v>
      </c>
      <c r="L1000" s="7" t="s">
        <v>4236</v>
      </c>
      <c r="M1000" s="35">
        <f t="shared" si="31"/>
        <v>0</v>
      </c>
      <c r="N1000" s="12" t="str">
        <f t="shared" si="30"/>
        <v/>
      </c>
    </row>
    <row r="1001" spans="1:14" hidden="1">
      <c r="A1001" s="13">
        <v>10999</v>
      </c>
      <c r="B1001" s="13">
        <v>8</v>
      </c>
      <c r="C1001" s="13">
        <v>42729</v>
      </c>
      <c r="D1001" s="13">
        <v>261</v>
      </c>
      <c r="E1001" s="12" t="str">
        <f>VLOOKUP(tVentas8[[#This Row],[ProductID]],tProductos[#All],3,FALSE)</f>
        <v>Chinese Foods - Chicken</v>
      </c>
      <c r="F1001" s="13">
        <v>11</v>
      </c>
      <c r="G1001" s="32">
        <v>0</v>
      </c>
      <c r="H1001" s="30">
        <f>VLOOKUP(tVentas8[[#This Row],[ProductID]],tProductos[#All],5,FALSE)</f>
        <v>220.9</v>
      </c>
      <c r="I1001" s="31">
        <f>(tVentas8[[#This Row],[PrecioUnitario]])*(tVentas8[[#This Row],[Quantity]])</f>
        <v>2429.9</v>
      </c>
      <c r="J1001" s="31">
        <f>tVentas8[[#This Row],[ TotalPrice_SinDescuento]]*(1-tVentas8[[#This Row],[Discount]]/100)</f>
        <v>2429.9</v>
      </c>
      <c r="K1001" s="17">
        <v>43188.364687499998</v>
      </c>
      <c r="L1001" s="7" t="s">
        <v>4237</v>
      </c>
      <c r="M1001" s="35">
        <f t="shared" si="31"/>
        <v>0</v>
      </c>
      <c r="N1001" s="12" t="str">
        <f t="shared" si="30"/>
        <v/>
      </c>
    </row>
    <row r="1002" spans="1:14">
      <c r="I1002" s="2"/>
      <c r="J1002" s="2">
        <f>SUBTOTAL(109,tVentas8[VentaFinal])</f>
        <v>705462.28059999982</v>
      </c>
      <c r="K100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7E86-B90D-4908-80E9-68EFC56718A1}">
  <dimension ref="A1:Q1002"/>
  <sheetViews>
    <sheetView zoomScaleNormal="100" workbookViewId="0">
      <pane ySplit="1" topLeftCell="A2" activePane="bottomLeft" state="frozen"/>
      <selection pane="bottomLeft" activeCell="E1008" sqref="E1008"/>
    </sheetView>
  </sheetViews>
  <sheetFormatPr defaultColWidth="9.140625" defaultRowHeight="15"/>
  <cols>
    <col min="1" max="1" width="9.7109375" bestFit="1" customWidth="1"/>
    <col min="2" max="2" width="16" bestFit="1" customWidth="1"/>
    <col min="3" max="3" width="13.7109375" bestFit="1" customWidth="1"/>
    <col min="4" max="4" width="12" bestFit="1" customWidth="1"/>
    <col min="5" max="5" width="31.42578125" bestFit="1" customWidth="1"/>
    <col min="6" max="6" width="11" bestFit="1" customWidth="1"/>
    <col min="7" max="7" width="12.140625" bestFit="1" customWidth="1"/>
    <col min="8" max="8" width="16.28515625" bestFit="1" customWidth="1"/>
    <col min="9" max="9" width="26.140625" bestFit="1" customWidth="1"/>
    <col min="10" max="10" width="14" bestFit="1" customWidth="1"/>
    <col min="11" max="11" width="12" bestFit="1" customWidth="1"/>
    <col min="12" max="12" width="27.5703125" bestFit="1" customWidth="1"/>
    <col min="13" max="13" width="18.140625" bestFit="1" customWidth="1"/>
    <col min="14" max="14" width="15.85546875" bestFit="1" customWidth="1"/>
    <col min="16" max="17" width="25.7109375" bestFit="1" customWidth="1"/>
  </cols>
  <sheetData>
    <row r="1" spans="1:17">
      <c r="A1" s="7" t="s">
        <v>3231</v>
      </c>
      <c r="B1" s="7" t="s">
        <v>3232</v>
      </c>
      <c r="C1" s="7" t="s">
        <v>0</v>
      </c>
      <c r="D1" s="7" t="s">
        <v>3233</v>
      </c>
      <c r="E1" s="7" t="s">
        <v>5232</v>
      </c>
      <c r="F1" s="7" t="s">
        <v>3234</v>
      </c>
      <c r="G1" s="7" t="s">
        <v>3235</v>
      </c>
      <c r="H1" s="7" t="s">
        <v>5233</v>
      </c>
      <c r="I1" s="7" t="s">
        <v>5234</v>
      </c>
      <c r="J1" s="7" t="s">
        <v>5235</v>
      </c>
      <c r="K1" s="7" t="s">
        <v>3236</v>
      </c>
      <c r="L1" s="7" t="s">
        <v>3237</v>
      </c>
      <c r="M1" s="7" t="s">
        <v>5236</v>
      </c>
      <c r="N1" s="7" t="s">
        <v>5237</v>
      </c>
      <c r="Q1" s="18" t="s">
        <v>5223</v>
      </c>
    </row>
    <row r="2" spans="1:17" hidden="1">
      <c r="A2" s="13">
        <v>10000</v>
      </c>
      <c r="B2" s="13">
        <v>15</v>
      </c>
      <c r="C2" s="13">
        <v>6205</v>
      </c>
      <c r="D2" s="13">
        <v>110</v>
      </c>
      <c r="E2" t="str">
        <f>VLOOKUP(tVentas9[[#This Row],[ProductID]],tProductos[#All],3,FALSE)</f>
        <v>Black Currants</v>
      </c>
      <c r="F2" s="13">
        <v>2</v>
      </c>
      <c r="G2" s="32">
        <v>0</v>
      </c>
      <c r="H2" s="30">
        <f>VLOOKUP(tVentas9[[#This Row],[ProductID]],tProductos[#All],5,FALSE)</f>
        <v>409.41</v>
      </c>
      <c r="I2" s="31">
        <f>(tVentas9[[#This Row],[PrecioUnitario]])*(tVentas9[[#This Row],[Quantity]])</f>
        <v>818.82</v>
      </c>
      <c r="J2" s="31">
        <f>tVentas9[[#This Row],[ TotalPrice_SinDescuento]]*(1-tVentas9[[#This Row],[Discount]]/100)</f>
        <v>818.82</v>
      </c>
      <c r="K2" s="17">
        <v>43227.551400462966</v>
      </c>
      <c r="L2" s="7" t="s">
        <v>3238</v>
      </c>
      <c r="M2" s="35">
        <f>COUNTBLANK(A2:L2) /COUNTA(A2:L2)</f>
        <v>0</v>
      </c>
      <c r="N2" s="12" t="str">
        <f t="shared" ref="N2:N65" si="0">IF($M2&gt;0.4,"ELIMINAR","")</f>
        <v/>
      </c>
      <c r="Q2" s="12">
        <f>COUNTA(_xlfn.UNIQUE(Transacciones))</f>
        <v>1000</v>
      </c>
    </row>
    <row r="3" spans="1:17" hidden="1">
      <c r="A3" s="13">
        <v>10001</v>
      </c>
      <c r="B3" s="13">
        <v>19</v>
      </c>
      <c r="C3" s="13">
        <v>9188</v>
      </c>
      <c r="D3" s="13">
        <v>237</v>
      </c>
      <c r="E3" s="12" t="str">
        <f>VLOOKUP(tVentas9[[#This Row],[ProductID]],tProductos[#All],3,FALSE)</f>
        <v>Mayonnaise - Individual Pkg</v>
      </c>
      <c r="F3" s="13">
        <v>3</v>
      </c>
      <c r="G3" s="32">
        <v>0</v>
      </c>
      <c r="H3" s="30">
        <f>VLOOKUP(tVentas9[[#This Row],[ProductID]],tProductos[#All],5,FALSE)</f>
        <v>656.3</v>
      </c>
      <c r="I3" s="31">
        <f>(tVentas9[[#This Row],[PrecioUnitario]])*(tVentas9[[#This Row],[Quantity]])</f>
        <v>1968.8999999999999</v>
      </c>
      <c r="J3" s="31">
        <f>tVentas9[[#This Row],[ TotalPrice_SinDescuento]]*(1-tVentas9[[#This Row],[Discount]]/100)</f>
        <v>1968.8999999999999</v>
      </c>
      <c r="K3" s="17">
        <v>43149.158703703702</v>
      </c>
      <c r="L3" s="7" t="s">
        <v>3239</v>
      </c>
      <c r="M3" s="35">
        <f>COUNTBLANK(A3:L3) /COUNTA(A3:L3)</f>
        <v>0</v>
      </c>
      <c r="N3" s="12" t="str">
        <f t="shared" si="0"/>
        <v/>
      </c>
    </row>
    <row r="4" spans="1:17" hidden="1">
      <c r="A4" s="13">
        <v>10002</v>
      </c>
      <c r="B4" s="13">
        <v>17</v>
      </c>
      <c r="C4" s="13">
        <v>55174</v>
      </c>
      <c r="D4" s="13">
        <v>132</v>
      </c>
      <c r="E4" s="12" t="str">
        <f>VLOOKUP(tVentas9[[#This Row],[ProductID]],tProductos[#All],3,FALSE)</f>
        <v>Beer - Blue</v>
      </c>
      <c r="F4" s="13">
        <v>14</v>
      </c>
      <c r="G4" s="32">
        <v>1</v>
      </c>
      <c r="H4" s="30">
        <f>VLOOKUP(tVentas9[[#This Row],[ProductID]],tProductos[#All],5,FALSE)</f>
        <v>116.21</v>
      </c>
      <c r="I4" s="31">
        <f>(tVentas9[[#This Row],[PrecioUnitario]])*(tVentas9[[#This Row],[Quantity]])</f>
        <v>1626.9399999999998</v>
      </c>
      <c r="J4" s="31">
        <f>tVentas9[[#This Row],[ TotalPrice_SinDescuento]]*(1-tVentas9[[#This Row],[Discount]]/100)</f>
        <v>1610.6705999999999</v>
      </c>
      <c r="K4" s="17">
        <v>43190.438831018517</v>
      </c>
      <c r="L4" s="7" t="s">
        <v>3240</v>
      </c>
      <c r="M4" s="35">
        <f t="shared" ref="M4:M67" si="1">COUNTBLANK(A4:L4) /COUNTA(A4:L4)</f>
        <v>0</v>
      </c>
      <c r="N4" s="12" t="str">
        <f t="shared" si="0"/>
        <v/>
      </c>
    </row>
    <row r="5" spans="1:17" hidden="1">
      <c r="A5" s="13">
        <v>10003</v>
      </c>
      <c r="B5" s="13">
        <v>7</v>
      </c>
      <c r="C5" s="13">
        <v>64247</v>
      </c>
      <c r="D5" s="13">
        <v>80</v>
      </c>
      <c r="E5" s="12" t="str">
        <f>VLOOKUP(tVentas9[[#This Row],[ProductID]],tProductos[#All],3,FALSE)</f>
        <v>Wasabi Powder</v>
      </c>
      <c r="F5" s="13">
        <v>17</v>
      </c>
      <c r="G5" s="32">
        <v>0</v>
      </c>
      <c r="H5" s="30">
        <f>VLOOKUP(tVentas9[[#This Row],[ProductID]],tProductos[#All],5,FALSE)</f>
        <v>939.75</v>
      </c>
      <c r="I5" s="31">
        <f>(tVentas9[[#This Row],[PrecioUnitario]])*(tVentas9[[#This Row],[Quantity]])</f>
        <v>15975.75</v>
      </c>
      <c r="J5" s="31">
        <f>tVentas9[[#This Row],[ TotalPrice_SinDescuento]]*(1-tVentas9[[#This Row],[Discount]]/100)</f>
        <v>15975.75</v>
      </c>
      <c r="K5" s="17">
        <v>43130.228344907409</v>
      </c>
      <c r="L5" s="7" t="s">
        <v>3241</v>
      </c>
      <c r="M5" s="35">
        <f t="shared" si="1"/>
        <v>0</v>
      </c>
      <c r="N5" s="12" t="str">
        <f t="shared" si="0"/>
        <v/>
      </c>
    </row>
    <row r="6" spans="1:17" hidden="1">
      <c r="A6" s="13">
        <v>10004</v>
      </c>
      <c r="B6" s="13">
        <v>18</v>
      </c>
      <c r="C6" s="13">
        <v>73985</v>
      </c>
      <c r="D6" s="13">
        <v>91</v>
      </c>
      <c r="E6" s="12" t="str">
        <f>VLOOKUP(tVentas9[[#This Row],[ProductID]],tProductos[#All],3,FALSE)</f>
        <v>General Purpose Trigger</v>
      </c>
      <c r="F6" s="13">
        <v>19</v>
      </c>
      <c r="G6" s="32">
        <v>0</v>
      </c>
      <c r="H6" s="30">
        <f>VLOOKUP(tVentas9[[#This Row],[ProductID]],tProductos[#All],5,FALSE)</f>
        <v>570.41999999999996</v>
      </c>
      <c r="I6" s="31">
        <f>(tVentas9[[#This Row],[PrecioUnitario]])*(tVentas9[[#This Row],[Quantity]])</f>
        <v>10837.98</v>
      </c>
      <c r="J6" s="31">
        <f>tVentas9[[#This Row],[ TotalPrice_SinDescuento]]*(1-tVentas9[[#This Row],[Discount]]/100)</f>
        <v>10837.98</v>
      </c>
      <c r="K6" s="17">
        <v>43122.724826388891</v>
      </c>
      <c r="L6" s="7" t="s">
        <v>3242</v>
      </c>
      <c r="M6" s="35">
        <f t="shared" si="1"/>
        <v>0</v>
      </c>
      <c r="N6" s="12" t="str">
        <f t="shared" si="0"/>
        <v/>
      </c>
    </row>
    <row r="7" spans="1:17" hidden="1">
      <c r="A7" s="13">
        <v>10005</v>
      </c>
      <c r="B7" s="13">
        <v>22</v>
      </c>
      <c r="C7" s="13">
        <v>95642</v>
      </c>
      <c r="D7" s="13">
        <v>248</v>
      </c>
      <c r="E7" s="12" t="str">
        <f>VLOOKUP(tVentas9[[#This Row],[ProductID]],tProductos[#All],3,FALSE)</f>
        <v>Beef - Inside Round</v>
      </c>
      <c r="F7" s="13">
        <v>25</v>
      </c>
      <c r="G7" s="32">
        <v>0</v>
      </c>
      <c r="H7" s="30">
        <f>VLOOKUP(tVentas9[[#This Row],[ProductID]],tProductos[#All],5,FALSE)</f>
        <v>993.19</v>
      </c>
      <c r="I7" s="31">
        <f>(tVentas9[[#This Row],[PrecioUnitario]])*(tVentas9[[#This Row],[Quantity]])</f>
        <v>24829.75</v>
      </c>
      <c r="J7" s="31">
        <f>tVentas9[[#This Row],[ TotalPrice_SinDescuento]]*(1-tVentas9[[#This Row],[Discount]]/100)</f>
        <v>24829.75</v>
      </c>
      <c r="K7" s="17">
        <v>43212.791226851848</v>
      </c>
      <c r="L7" s="7" t="s">
        <v>3243</v>
      </c>
      <c r="M7" s="35">
        <f t="shared" si="1"/>
        <v>0</v>
      </c>
      <c r="N7" s="12" t="str">
        <f t="shared" si="0"/>
        <v/>
      </c>
      <c r="O7" s="26"/>
    </row>
    <row r="8" spans="1:17" hidden="1">
      <c r="A8" s="13">
        <v>10006</v>
      </c>
      <c r="B8" s="13">
        <v>14</v>
      </c>
      <c r="C8" s="13">
        <v>56040</v>
      </c>
      <c r="D8" s="13">
        <v>12</v>
      </c>
      <c r="E8" s="12" t="str">
        <f>VLOOKUP(tVentas9[[#This Row],[ProductID]],tProductos[#All],3,FALSE)</f>
        <v>Ezy Change Mophandle</v>
      </c>
      <c r="F8" s="13">
        <v>15</v>
      </c>
      <c r="G8" s="32">
        <v>1</v>
      </c>
      <c r="H8" s="30">
        <f>VLOOKUP(tVentas9[[#This Row],[ProductID]],tProductos[#All],5,FALSE)</f>
        <v>493.35</v>
      </c>
      <c r="I8" s="31">
        <f>(tVentas9[[#This Row],[PrecioUnitario]])*(tVentas9[[#This Row],[Quantity]])</f>
        <v>7400.25</v>
      </c>
      <c r="J8" s="31">
        <f>tVentas9[[#This Row],[ TotalPrice_SinDescuento]]*(1-tVentas9[[#This Row],[Discount]]/100)</f>
        <v>7326.2474999999995</v>
      </c>
      <c r="K8" s="17">
        <v>43224.587766203702</v>
      </c>
      <c r="L8" s="7" t="s">
        <v>3244</v>
      </c>
      <c r="M8" s="35">
        <f t="shared" si="1"/>
        <v>0</v>
      </c>
      <c r="N8" s="12" t="str">
        <f t="shared" si="0"/>
        <v/>
      </c>
    </row>
    <row r="9" spans="1:17" hidden="1">
      <c r="A9" s="13">
        <v>10007</v>
      </c>
      <c r="B9" s="13">
        <v>20</v>
      </c>
      <c r="C9" s="13">
        <v>47381</v>
      </c>
      <c r="D9" s="13">
        <v>195</v>
      </c>
      <c r="E9" s="12" t="str">
        <f>VLOOKUP(tVentas9[[#This Row],[ProductID]],tProductos[#All],3,FALSE)</f>
        <v>Beets - Mini Golden</v>
      </c>
      <c r="F9" s="13">
        <v>12</v>
      </c>
      <c r="G9" s="32">
        <v>2</v>
      </c>
      <c r="H9" s="30">
        <f>VLOOKUP(tVentas9[[#This Row],[ProductID]],tProductos[#All],5,FALSE)</f>
        <v>35.200000000000003</v>
      </c>
      <c r="I9" s="31">
        <f>(tVentas9[[#This Row],[PrecioUnitario]])*(tVentas9[[#This Row],[Quantity]])</f>
        <v>422.40000000000003</v>
      </c>
      <c r="J9" s="31">
        <f>tVentas9[[#This Row],[ TotalPrice_SinDescuento]]*(1-tVentas9[[#This Row],[Discount]]/100)</f>
        <v>413.952</v>
      </c>
      <c r="K9" s="17">
        <v>43107.638194444444</v>
      </c>
      <c r="L9" s="7" t="s">
        <v>3245</v>
      </c>
      <c r="M9" s="35">
        <f t="shared" si="1"/>
        <v>0</v>
      </c>
      <c r="N9" s="12" t="str">
        <f t="shared" si="0"/>
        <v/>
      </c>
    </row>
    <row r="10" spans="1:17" hidden="1">
      <c r="A10" s="13">
        <v>10008</v>
      </c>
      <c r="B10" s="13">
        <v>8</v>
      </c>
      <c r="C10" s="13">
        <v>95170</v>
      </c>
      <c r="D10" s="13">
        <v>413</v>
      </c>
      <c r="E10" s="12" t="str">
        <f>VLOOKUP(tVentas9[[#This Row],[ProductID]],tProductos[#All],3,FALSE)</f>
        <v>Ice Cream Bar - Oreo Cone</v>
      </c>
      <c r="F10" s="13">
        <v>25</v>
      </c>
      <c r="G10" s="32">
        <v>0</v>
      </c>
      <c r="H10" s="30">
        <f>VLOOKUP(tVentas9[[#This Row],[ProductID]],tProductos[#All],5,FALSE)</f>
        <v>954.06</v>
      </c>
      <c r="I10" s="31">
        <f>(tVentas9[[#This Row],[PrecioUnitario]])*(tVentas9[[#This Row],[Quantity]])</f>
        <v>23851.5</v>
      </c>
      <c r="J10" s="31">
        <f>tVentas9[[#This Row],[ TotalPrice_SinDescuento]]*(1-tVentas9[[#This Row],[Discount]]/100)</f>
        <v>23851.5</v>
      </c>
      <c r="K10" s="17">
        <v>43162.216064814813</v>
      </c>
      <c r="L10" s="7" t="s">
        <v>3246</v>
      </c>
      <c r="M10" s="35">
        <f t="shared" si="1"/>
        <v>0</v>
      </c>
      <c r="N10" s="12" t="str">
        <f t="shared" si="0"/>
        <v/>
      </c>
    </row>
    <row r="11" spans="1:17" hidden="1">
      <c r="A11" s="13">
        <v>10009</v>
      </c>
      <c r="B11" s="13">
        <v>12</v>
      </c>
      <c r="C11" s="13">
        <v>77116</v>
      </c>
      <c r="D11" s="13">
        <v>322</v>
      </c>
      <c r="E11" s="12" t="str">
        <f>VLOOKUP(tVentas9[[#This Row],[ProductID]],tProductos[#All],3,FALSE)</f>
        <v>Onions - Vidalia</v>
      </c>
      <c r="F11" s="13">
        <v>20</v>
      </c>
      <c r="G11" s="32">
        <v>0</v>
      </c>
      <c r="H11" s="30">
        <f>VLOOKUP(tVentas9[[#This Row],[ProductID]],tProductos[#All],5,FALSE)</f>
        <v>262.83999999999997</v>
      </c>
      <c r="I11" s="31">
        <f>(tVentas9[[#This Row],[PrecioUnitario]])*(tVentas9[[#This Row],[Quantity]])</f>
        <v>5256.7999999999993</v>
      </c>
      <c r="J11" s="31">
        <f>tVentas9[[#This Row],[ TotalPrice_SinDescuento]]*(1-tVentas9[[#This Row],[Discount]]/100)</f>
        <v>5256.7999999999993</v>
      </c>
      <c r="K11" s="17">
        <v>43169.420115740744</v>
      </c>
      <c r="L11" s="7" t="s">
        <v>3247</v>
      </c>
      <c r="M11" s="35">
        <f t="shared" si="1"/>
        <v>0</v>
      </c>
      <c r="N11" s="12" t="str">
        <f t="shared" si="0"/>
        <v/>
      </c>
    </row>
    <row r="12" spans="1:17" hidden="1">
      <c r="A12" s="13">
        <v>10010</v>
      </c>
      <c r="B12" s="13">
        <v>23</v>
      </c>
      <c r="C12" s="13">
        <v>45993</v>
      </c>
      <c r="D12" s="13">
        <v>93</v>
      </c>
      <c r="E12" s="12" t="str">
        <f>VLOOKUP(tVentas9[[#This Row],[ProductID]],tProductos[#All],3,FALSE)</f>
        <v>Bandage - Fexible 1x3</v>
      </c>
      <c r="F12" s="13">
        <v>12</v>
      </c>
      <c r="G12" s="32">
        <v>0</v>
      </c>
      <c r="H12" s="30">
        <f>VLOOKUP(tVentas9[[#This Row],[ProductID]],tProductos[#All],5,FALSE)</f>
        <v>8.11</v>
      </c>
      <c r="I12" s="31">
        <f>(tVentas9[[#This Row],[PrecioUnitario]])*(tVentas9[[#This Row],[Quantity]])</f>
        <v>97.32</v>
      </c>
      <c r="J12" s="31">
        <f>tVentas9[[#This Row],[ TotalPrice_SinDescuento]]*(1-tVentas9[[#This Row],[Discount]]/100)</f>
        <v>97.32</v>
      </c>
      <c r="K12" s="17">
        <v>43172.074444444443</v>
      </c>
      <c r="L12" s="7" t="s">
        <v>3248</v>
      </c>
      <c r="M12" s="35">
        <f t="shared" si="1"/>
        <v>0</v>
      </c>
      <c r="N12" s="12" t="str">
        <f t="shared" si="0"/>
        <v/>
      </c>
    </row>
    <row r="13" spans="1:17" hidden="1">
      <c r="A13" s="13">
        <v>10011</v>
      </c>
      <c r="B13" s="13">
        <v>19</v>
      </c>
      <c r="C13" s="13">
        <v>48683</v>
      </c>
      <c r="D13" s="13">
        <v>237</v>
      </c>
      <c r="E13" s="12" t="str">
        <f>VLOOKUP(tVentas9[[#This Row],[ProductID]],tProductos[#All],3,FALSE)</f>
        <v>Mayonnaise - Individual Pkg</v>
      </c>
      <c r="F13" s="13">
        <v>13</v>
      </c>
      <c r="G13" s="32">
        <v>0</v>
      </c>
      <c r="H13" s="30">
        <f>VLOOKUP(tVentas9[[#This Row],[ProductID]],tProductos[#All],5,FALSE)</f>
        <v>656.3</v>
      </c>
      <c r="I13" s="31">
        <f>(tVentas9[[#This Row],[PrecioUnitario]])*(tVentas9[[#This Row],[Quantity]])</f>
        <v>8531.9</v>
      </c>
      <c r="J13" s="31">
        <f>tVentas9[[#This Row],[ TotalPrice_SinDescuento]]*(1-tVentas9[[#This Row],[Discount]]/100)</f>
        <v>8531.9</v>
      </c>
      <c r="K13" s="17">
        <v>43227.476770833331</v>
      </c>
      <c r="L13" s="7" t="s">
        <v>3249</v>
      </c>
      <c r="M13" s="35">
        <f t="shared" si="1"/>
        <v>0</v>
      </c>
      <c r="N13" s="12" t="str">
        <f t="shared" si="0"/>
        <v/>
      </c>
    </row>
    <row r="14" spans="1:17" hidden="1">
      <c r="A14" s="13">
        <v>10012</v>
      </c>
      <c r="B14" s="13">
        <v>18</v>
      </c>
      <c r="C14" s="13">
        <v>9775</v>
      </c>
      <c r="D14" s="13">
        <v>47</v>
      </c>
      <c r="E14" s="12" t="str">
        <f>VLOOKUP(tVentas9[[#This Row],[ProductID]],tProductos[#All],3,FALSE)</f>
        <v>Thyme - Lemon, Fresh</v>
      </c>
      <c r="F14" s="13">
        <v>3</v>
      </c>
      <c r="G14" s="32">
        <v>2</v>
      </c>
      <c r="H14" s="30">
        <f>VLOOKUP(tVentas9[[#This Row],[ProductID]],tProductos[#All],5,FALSE)</f>
        <v>471.33</v>
      </c>
      <c r="I14" s="31">
        <f>(tVentas9[[#This Row],[PrecioUnitario]])*(tVentas9[[#This Row],[Quantity]])</f>
        <v>1413.99</v>
      </c>
      <c r="J14" s="31">
        <f>tVentas9[[#This Row],[ TotalPrice_SinDescuento]]*(1-tVentas9[[#This Row],[Discount]]/100)</f>
        <v>1385.7102</v>
      </c>
      <c r="K14" s="17">
        <v>43143.41747685185</v>
      </c>
      <c r="L14" s="7" t="s">
        <v>3250</v>
      </c>
      <c r="M14" s="35">
        <f t="shared" si="1"/>
        <v>0</v>
      </c>
      <c r="N14" s="12" t="str">
        <f t="shared" si="0"/>
        <v/>
      </c>
    </row>
    <row r="15" spans="1:17" hidden="1">
      <c r="A15" s="13">
        <v>10013</v>
      </c>
      <c r="B15" s="13">
        <v>2</v>
      </c>
      <c r="C15" s="13">
        <v>18352</v>
      </c>
      <c r="D15" s="13">
        <v>155</v>
      </c>
      <c r="E15" s="12" t="str">
        <f>VLOOKUP(tVentas9[[#This Row],[ProductID]],tProductos[#All],3,FALSE)</f>
        <v>Peas - Pigeon, Dry</v>
      </c>
      <c r="F15" s="13">
        <v>5</v>
      </c>
      <c r="G15" s="32">
        <v>0</v>
      </c>
      <c r="H15" s="30">
        <f>VLOOKUP(tVentas9[[#This Row],[ProductID]],tProductos[#All],5,FALSE)</f>
        <v>635.52</v>
      </c>
      <c r="I15" s="31">
        <f>(tVentas9[[#This Row],[PrecioUnitario]])*(tVentas9[[#This Row],[Quantity]])</f>
        <v>3177.6</v>
      </c>
      <c r="J15" s="31">
        <f>tVentas9[[#This Row],[ TotalPrice_SinDescuento]]*(1-tVentas9[[#This Row],[Discount]]/100)</f>
        <v>3177.6</v>
      </c>
      <c r="K15" s="17">
        <v>43141.545312499999</v>
      </c>
      <c r="L15" s="7" t="s">
        <v>3251</v>
      </c>
      <c r="M15" s="35">
        <f t="shared" si="1"/>
        <v>0</v>
      </c>
      <c r="N15" s="12" t="str">
        <f t="shared" si="0"/>
        <v/>
      </c>
    </row>
    <row r="16" spans="1:17" hidden="1">
      <c r="A16" s="13">
        <v>10014</v>
      </c>
      <c r="B16" s="13">
        <v>22</v>
      </c>
      <c r="C16" s="13">
        <v>80501</v>
      </c>
      <c r="D16" s="13">
        <v>71</v>
      </c>
      <c r="E16" s="12" t="str">
        <f>VLOOKUP(tVentas9[[#This Row],[ProductID]],tProductos[#All],3,FALSE)</f>
        <v>Cheese - Wine</v>
      </c>
      <c r="F16" s="13">
        <v>21</v>
      </c>
      <c r="G16" s="32">
        <v>2</v>
      </c>
      <c r="H16" s="30">
        <f>VLOOKUP(tVentas9[[#This Row],[ProductID]],tProductos[#All],5,FALSE)</f>
        <v>744.07</v>
      </c>
      <c r="I16" s="31">
        <f>(tVentas9[[#This Row],[PrecioUnitario]])*(tVentas9[[#This Row],[Quantity]])</f>
        <v>15625.470000000001</v>
      </c>
      <c r="J16" s="31">
        <f>tVentas9[[#This Row],[ TotalPrice_SinDescuento]]*(1-tVentas9[[#This Row],[Discount]]/100)</f>
        <v>15312.9606</v>
      </c>
      <c r="K16" s="17">
        <v>43188.357523148145</v>
      </c>
      <c r="L16" s="7" t="s">
        <v>3252</v>
      </c>
      <c r="M16" s="35">
        <f t="shared" si="1"/>
        <v>0</v>
      </c>
      <c r="N16" s="12" t="str">
        <f t="shared" si="0"/>
        <v/>
      </c>
    </row>
    <row r="17" spans="1:14" hidden="1">
      <c r="A17" s="13">
        <v>10015</v>
      </c>
      <c r="B17" s="13">
        <v>2</v>
      </c>
      <c r="C17" s="13">
        <v>77127</v>
      </c>
      <c r="D17" s="13">
        <v>398</v>
      </c>
      <c r="E17" s="12" t="str">
        <f>VLOOKUP(tVentas9[[#This Row],[ProductID]],tProductos[#All],3,FALSE)</f>
        <v>Wine - Wyndham Estate Bin 777</v>
      </c>
      <c r="F17" s="13">
        <v>20</v>
      </c>
      <c r="G17" s="32">
        <v>2</v>
      </c>
      <c r="H17" s="30">
        <f>VLOOKUP(tVentas9[[#This Row],[ProductID]],tProductos[#All],5,FALSE)</f>
        <v>423.63</v>
      </c>
      <c r="I17" s="31">
        <f>(tVentas9[[#This Row],[PrecioUnitario]])*(tVentas9[[#This Row],[Quantity]])</f>
        <v>8472.6</v>
      </c>
      <c r="J17" s="31">
        <f>tVentas9[[#This Row],[ TotalPrice_SinDescuento]]*(1-tVentas9[[#This Row],[Discount]]/100)</f>
        <v>8303.148000000001</v>
      </c>
      <c r="K17" s="17">
        <v>43212.56958333333</v>
      </c>
      <c r="L17" s="7" t="s">
        <v>3253</v>
      </c>
      <c r="M17" s="35">
        <f t="shared" si="1"/>
        <v>0</v>
      </c>
      <c r="N17" s="12" t="str">
        <f t="shared" si="0"/>
        <v/>
      </c>
    </row>
    <row r="18" spans="1:14" hidden="1">
      <c r="A18" s="13">
        <v>10016</v>
      </c>
      <c r="B18" s="13">
        <v>12</v>
      </c>
      <c r="C18" s="13">
        <v>62068</v>
      </c>
      <c r="D18" s="13">
        <v>363</v>
      </c>
      <c r="E18" s="12" t="str">
        <f>VLOOKUP(tVentas9[[#This Row],[ProductID]],tProductos[#All],3,FALSE)</f>
        <v>Cornflakes</v>
      </c>
      <c r="F18" s="13">
        <v>16</v>
      </c>
      <c r="G18" s="32">
        <v>0</v>
      </c>
      <c r="H18" s="30">
        <f>VLOOKUP(tVentas9[[#This Row],[ProductID]],tProductos[#All],5,FALSE)</f>
        <v>487.71</v>
      </c>
      <c r="I18" s="31">
        <f>(tVentas9[[#This Row],[PrecioUnitario]])*(tVentas9[[#This Row],[Quantity]])</f>
        <v>7803.36</v>
      </c>
      <c r="J18" s="31">
        <f>tVentas9[[#This Row],[ TotalPrice_SinDescuento]]*(1-tVentas9[[#This Row],[Discount]]/100)</f>
        <v>7803.36</v>
      </c>
      <c r="K18" s="17">
        <v>43224.801238425927</v>
      </c>
      <c r="L18" s="7" t="s">
        <v>3254</v>
      </c>
      <c r="M18" s="35">
        <f t="shared" si="1"/>
        <v>0</v>
      </c>
      <c r="N18" s="12" t="str">
        <f t="shared" si="0"/>
        <v/>
      </c>
    </row>
    <row r="19" spans="1:14" hidden="1">
      <c r="A19" s="13">
        <v>10017</v>
      </c>
      <c r="B19" s="13">
        <v>21</v>
      </c>
      <c r="C19" s="13">
        <v>85423</v>
      </c>
      <c r="D19" s="13">
        <v>370</v>
      </c>
      <c r="E19" s="12" t="str">
        <f>VLOOKUP(tVentas9[[#This Row],[ProductID]],tProductos[#All],3,FALSE)</f>
        <v>Muffin - Carrot Individual Wrap</v>
      </c>
      <c r="F19" s="13">
        <v>22</v>
      </c>
      <c r="G19" s="32">
        <v>2</v>
      </c>
      <c r="H19" s="30">
        <f>VLOOKUP(tVentas9[[#This Row],[ProductID]],tProductos[#All],5,FALSE)</f>
        <v>218.8</v>
      </c>
      <c r="I19" s="31">
        <f>(tVentas9[[#This Row],[PrecioUnitario]])*(tVentas9[[#This Row],[Quantity]])</f>
        <v>4813.6000000000004</v>
      </c>
      <c r="J19" s="31">
        <f>tVentas9[[#This Row],[ TotalPrice_SinDescuento]]*(1-tVentas9[[#This Row],[Discount]]/100)</f>
        <v>4717.3280000000004</v>
      </c>
      <c r="K19" s="17">
        <v>43202.725810185184</v>
      </c>
      <c r="L19" s="7" t="s">
        <v>3255</v>
      </c>
      <c r="M19" s="35">
        <f t="shared" si="1"/>
        <v>0</v>
      </c>
      <c r="N19" s="12" t="str">
        <f t="shared" si="0"/>
        <v/>
      </c>
    </row>
    <row r="20" spans="1:14" hidden="1">
      <c r="A20" s="13">
        <v>10018</v>
      </c>
      <c r="B20" s="13">
        <v>16</v>
      </c>
      <c r="C20" s="13">
        <v>91805</v>
      </c>
      <c r="D20" s="13">
        <v>359</v>
      </c>
      <c r="E20" s="12" t="str">
        <f>VLOOKUP(tVentas9[[#This Row],[ProductID]],tProductos[#All],3,FALSE)</f>
        <v>Rice - Long Grain</v>
      </c>
      <c r="F20" s="13">
        <v>24</v>
      </c>
      <c r="G20" s="32">
        <v>0</v>
      </c>
      <c r="H20" s="30">
        <f>VLOOKUP(tVentas9[[#This Row],[ProductID]],tProductos[#All],5,FALSE)</f>
        <v>690.32</v>
      </c>
      <c r="I20" s="31">
        <f>(tVentas9[[#This Row],[PrecioUnitario]])*(tVentas9[[#This Row],[Quantity]])</f>
        <v>16567.68</v>
      </c>
      <c r="J20" s="31">
        <f>tVentas9[[#This Row],[ TotalPrice_SinDescuento]]*(1-tVentas9[[#This Row],[Discount]]/100)</f>
        <v>16567.68</v>
      </c>
      <c r="K20" s="17">
        <v>43199.805115740739</v>
      </c>
      <c r="L20" s="7" t="s">
        <v>3256</v>
      </c>
      <c r="M20" s="35">
        <f t="shared" si="1"/>
        <v>0</v>
      </c>
      <c r="N20" s="12" t="str">
        <f t="shared" si="0"/>
        <v/>
      </c>
    </row>
    <row r="21" spans="1:14" hidden="1">
      <c r="A21" s="13">
        <v>10019</v>
      </c>
      <c r="B21" s="13">
        <v>3</v>
      </c>
      <c r="C21" s="13">
        <v>36203</v>
      </c>
      <c r="D21" s="13">
        <v>104</v>
      </c>
      <c r="E21" s="12" t="str">
        <f>VLOOKUP(tVentas9[[#This Row],[ProductID]],tProductos[#All],3,FALSE)</f>
        <v>Tia Maria</v>
      </c>
      <c r="F21" s="13">
        <v>10</v>
      </c>
      <c r="G21" s="32">
        <v>0</v>
      </c>
      <c r="H21" s="30">
        <f>VLOOKUP(tVentas9[[#This Row],[ProductID]],tProductos[#All],5,FALSE)</f>
        <v>982.47</v>
      </c>
      <c r="I21" s="31">
        <f>(tVentas9[[#This Row],[PrecioUnitario]])*(tVentas9[[#This Row],[Quantity]])</f>
        <v>9824.7000000000007</v>
      </c>
      <c r="J21" s="31">
        <f>tVentas9[[#This Row],[ TotalPrice_SinDescuento]]*(1-tVentas9[[#This Row],[Discount]]/100)</f>
        <v>9824.7000000000007</v>
      </c>
      <c r="K21" s="17">
        <v>43226.70207175926</v>
      </c>
      <c r="L21" s="7" t="s">
        <v>3257</v>
      </c>
      <c r="M21" s="35">
        <f t="shared" si="1"/>
        <v>0</v>
      </c>
      <c r="N21" s="12" t="str">
        <f t="shared" si="0"/>
        <v/>
      </c>
    </row>
    <row r="22" spans="1:14" hidden="1">
      <c r="A22" s="13">
        <v>10020</v>
      </c>
      <c r="B22" s="13">
        <v>3</v>
      </c>
      <c r="C22" s="13">
        <v>19582</v>
      </c>
      <c r="D22" s="13">
        <v>149</v>
      </c>
      <c r="E22" s="12" t="str">
        <f>VLOOKUP(tVentas9[[#This Row],[ProductID]],tProductos[#All],3,FALSE)</f>
        <v>Zucchini - Yellow</v>
      </c>
      <c r="F22" s="13">
        <v>5</v>
      </c>
      <c r="G22" s="32">
        <v>0</v>
      </c>
      <c r="H22" s="30">
        <f>VLOOKUP(tVentas9[[#This Row],[ProductID]],tProductos[#All],5,FALSE)</f>
        <v>984.64</v>
      </c>
      <c r="I22" s="31">
        <f>(tVentas9[[#This Row],[PrecioUnitario]])*(tVentas9[[#This Row],[Quantity]])</f>
        <v>4923.2</v>
      </c>
      <c r="J22" s="31">
        <f>tVentas9[[#This Row],[ TotalPrice_SinDescuento]]*(1-tVentas9[[#This Row],[Discount]]/100)</f>
        <v>4923.2</v>
      </c>
      <c r="K22" s="17">
        <v>43110.328275462962</v>
      </c>
      <c r="L22" s="7" t="s">
        <v>3258</v>
      </c>
      <c r="M22" s="35">
        <f t="shared" si="1"/>
        <v>0</v>
      </c>
      <c r="N22" s="12" t="str">
        <f t="shared" si="0"/>
        <v/>
      </c>
    </row>
    <row r="23" spans="1:14" hidden="1">
      <c r="A23" s="13">
        <v>10021</v>
      </c>
      <c r="B23" s="13">
        <v>6</v>
      </c>
      <c r="C23" s="13">
        <v>37454</v>
      </c>
      <c r="D23" s="13">
        <v>45</v>
      </c>
      <c r="E23" s="12" t="str">
        <f>VLOOKUP(tVentas9[[#This Row],[ProductID]],tProductos[#All],3,FALSE)</f>
        <v>Beef - Ground Medium</v>
      </c>
      <c r="F23" s="13">
        <v>10</v>
      </c>
      <c r="G23" s="32">
        <v>0</v>
      </c>
      <c r="H23" s="30">
        <f>VLOOKUP(tVentas9[[#This Row],[ProductID]],tProductos[#All],5,FALSE)</f>
        <v>795.32399999999996</v>
      </c>
      <c r="I23" s="31">
        <f>(tVentas9[[#This Row],[PrecioUnitario]])*(tVentas9[[#This Row],[Quantity]])</f>
        <v>7953.24</v>
      </c>
      <c r="J23" s="31">
        <f>tVentas9[[#This Row],[ TotalPrice_SinDescuento]]*(1-tVentas9[[#This Row],[Discount]]/100)</f>
        <v>7953.24</v>
      </c>
      <c r="K23" s="17">
        <v>43155.084872685184</v>
      </c>
      <c r="L23" s="7" t="s">
        <v>3259</v>
      </c>
      <c r="M23" s="35">
        <f t="shared" si="1"/>
        <v>0</v>
      </c>
      <c r="N23" s="12" t="str">
        <f t="shared" si="0"/>
        <v/>
      </c>
    </row>
    <row r="24" spans="1:14" hidden="1">
      <c r="A24" s="13">
        <v>10022</v>
      </c>
      <c r="B24" s="13">
        <v>5</v>
      </c>
      <c r="C24" s="13">
        <v>81996</v>
      </c>
      <c r="D24" s="13">
        <v>136</v>
      </c>
      <c r="E24" s="12" t="str">
        <f>VLOOKUP(tVentas9[[#This Row],[ProductID]],tProductos[#All],3,FALSE)</f>
        <v>Vol Au Vents</v>
      </c>
      <c r="F24" s="13">
        <v>21</v>
      </c>
      <c r="G24" s="32">
        <v>1</v>
      </c>
      <c r="H24" s="30">
        <f>VLOOKUP(tVentas9[[#This Row],[ProductID]],tProductos[#All],5,FALSE)</f>
        <v>243.91</v>
      </c>
      <c r="I24" s="31">
        <f>(tVentas9[[#This Row],[PrecioUnitario]])*(tVentas9[[#This Row],[Quantity]])</f>
        <v>5122.1099999999997</v>
      </c>
      <c r="J24" s="31">
        <f>tVentas9[[#This Row],[ TotalPrice_SinDescuento]]*(1-tVentas9[[#This Row],[Discount]]/100)</f>
        <v>5070.8888999999999</v>
      </c>
      <c r="K24" s="17">
        <v>43116.43959490741</v>
      </c>
      <c r="L24" s="7" t="s">
        <v>3260</v>
      </c>
      <c r="M24" s="35">
        <f t="shared" si="1"/>
        <v>0</v>
      </c>
      <c r="N24" s="12" t="str">
        <f t="shared" si="0"/>
        <v/>
      </c>
    </row>
    <row r="25" spans="1:14" hidden="1">
      <c r="A25" s="13">
        <v>10023</v>
      </c>
      <c r="B25" s="13">
        <v>2</v>
      </c>
      <c r="C25" s="13">
        <v>94970</v>
      </c>
      <c r="D25" s="13">
        <v>362</v>
      </c>
      <c r="E25" s="12" t="str">
        <f>VLOOKUP(tVentas9[[#This Row],[ProductID]],tProductos[#All],3,FALSE)</f>
        <v>Cumin - Whole</v>
      </c>
      <c r="F25" s="13">
        <v>25</v>
      </c>
      <c r="G25" s="32">
        <v>0</v>
      </c>
      <c r="H25" s="30">
        <f>VLOOKUP(tVentas9[[#This Row],[ProductID]],tProductos[#All],5,FALSE)</f>
        <v>533.476</v>
      </c>
      <c r="I25" s="31">
        <f>(tVentas9[[#This Row],[PrecioUnitario]])*(tVentas9[[#This Row],[Quantity]])</f>
        <v>13336.9</v>
      </c>
      <c r="J25" s="31">
        <f>tVentas9[[#This Row],[ TotalPrice_SinDescuento]]*(1-tVentas9[[#This Row],[Discount]]/100)</f>
        <v>13336.9</v>
      </c>
      <c r="K25" s="17">
        <v>43151.499814814815</v>
      </c>
      <c r="L25" s="7" t="s">
        <v>3261</v>
      </c>
      <c r="M25" s="35">
        <f t="shared" si="1"/>
        <v>0</v>
      </c>
      <c r="N25" s="12" t="str">
        <f t="shared" si="0"/>
        <v/>
      </c>
    </row>
    <row r="26" spans="1:14" hidden="1">
      <c r="A26" s="13">
        <v>10024</v>
      </c>
      <c r="B26" s="13">
        <v>15</v>
      </c>
      <c r="C26" s="13">
        <v>37277</v>
      </c>
      <c r="D26" s="13">
        <v>13</v>
      </c>
      <c r="E26" s="12" t="str">
        <f>VLOOKUP(tVentas9[[#This Row],[ProductID]],tProductos[#All],3,FALSE)</f>
        <v>Water, Tap</v>
      </c>
      <c r="F26" s="13">
        <v>10</v>
      </c>
      <c r="G26" s="32">
        <v>0</v>
      </c>
      <c r="H26" s="30">
        <f>VLOOKUP(tVentas9[[#This Row],[ProductID]],tProductos[#All],5,FALSE)</f>
        <v>282.23</v>
      </c>
      <c r="I26" s="31">
        <f>(tVentas9[[#This Row],[PrecioUnitario]])*(tVentas9[[#This Row],[Quantity]])</f>
        <v>2822.3</v>
      </c>
      <c r="J26" s="31">
        <f>tVentas9[[#This Row],[ TotalPrice_SinDescuento]]*(1-tVentas9[[#This Row],[Discount]]/100)</f>
        <v>2822.3</v>
      </c>
      <c r="K26" s="17">
        <v>43190.936886574076</v>
      </c>
      <c r="L26" s="7" t="s">
        <v>3262</v>
      </c>
      <c r="M26" s="35">
        <f t="shared" si="1"/>
        <v>0</v>
      </c>
      <c r="N26" s="12" t="str">
        <f t="shared" si="0"/>
        <v/>
      </c>
    </row>
    <row r="27" spans="1:14" hidden="1">
      <c r="A27" s="13">
        <v>10025</v>
      </c>
      <c r="B27" s="13">
        <v>14</v>
      </c>
      <c r="C27" s="13">
        <v>10416</v>
      </c>
      <c r="D27" s="13">
        <v>396</v>
      </c>
      <c r="E27" s="12" t="str">
        <f>VLOOKUP(tVentas9[[#This Row],[ProductID]],tProductos[#All],3,FALSE)</f>
        <v>Tea - Jasmin Green</v>
      </c>
      <c r="F27" s="13">
        <v>3</v>
      </c>
      <c r="G27" s="32">
        <v>0</v>
      </c>
      <c r="H27" s="30">
        <f>VLOOKUP(tVentas9[[#This Row],[ProductID]],tProductos[#All],5,FALSE)</f>
        <v>369.16</v>
      </c>
      <c r="I27" s="31">
        <f>(tVentas9[[#This Row],[PrecioUnitario]])*(tVentas9[[#This Row],[Quantity]])</f>
        <v>1107.48</v>
      </c>
      <c r="J27" s="31">
        <f>tVentas9[[#This Row],[ TotalPrice_SinDescuento]]*(1-tVentas9[[#This Row],[Discount]]/100)</f>
        <v>1107.48</v>
      </c>
      <c r="K27" s="17">
        <v>43161.065798611111</v>
      </c>
      <c r="L27" s="7" t="s">
        <v>3263</v>
      </c>
      <c r="M27" s="35">
        <f t="shared" si="1"/>
        <v>0</v>
      </c>
      <c r="N27" s="12" t="str">
        <f t="shared" si="0"/>
        <v/>
      </c>
    </row>
    <row r="28" spans="1:14" hidden="1">
      <c r="A28" s="13">
        <v>10026</v>
      </c>
      <c r="B28" s="13">
        <v>17</v>
      </c>
      <c r="C28" s="13">
        <v>87634</v>
      </c>
      <c r="D28" s="13">
        <v>71</v>
      </c>
      <c r="E28" s="12" t="str">
        <f>VLOOKUP(tVentas9[[#This Row],[ProductID]],tProductos[#All],3,FALSE)</f>
        <v>Cheese - Wine</v>
      </c>
      <c r="F28" s="13">
        <v>23</v>
      </c>
      <c r="G28" s="32">
        <v>0</v>
      </c>
      <c r="H28" s="30">
        <f>VLOOKUP(tVentas9[[#This Row],[ProductID]],tProductos[#All],5,FALSE)</f>
        <v>744.07</v>
      </c>
      <c r="I28" s="31">
        <f>(tVentas9[[#This Row],[PrecioUnitario]])*(tVentas9[[#This Row],[Quantity]])</f>
        <v>17113.61</v>
      </c>
      <c r="J28" s="31">
        <f>tVentas9[[#This Row],[ TotalPrice_SinDescuento]]*(1-tVentas9[[#This Row],[Discount]]/100)</f>
        <v>17113.61</v>
      </c>
      <c r="K28" s="17">
        <v>43147.904062499998</v>
      </c>
      <c r="L28" s="7" t="s">
        <v>3264</v>
      </c>
      <c r="M28" s="35">
        <f t="shared" si="1"/>
        <v>0</v>
      </c>
      <c r="N28" s="12" t="str">
        <f t="shared" si="0"/>
        <v/>
      </c>
    </row>
    <row r="29" spans="1:14" hidden="1">
      <c r="A29" s="13">
        <v>10027</v>
      </c>
      <c r="B29" s="13">
        <v>10</v>
      </c>
      <c r="C29" s="13">
        <v>10127</v>
      </c>
      <c r="D29" s="13">
        <v>289</v>
      </c>
      <c r="E29" s="12" t="str">
        <f>VLOOKUP(tVentas9[[#This Row],[ProductID]],tProductos[#All],3,FALSE)</f>
        <v>Sword Pick Asst</v>
      </c>
      <c r="F29" s="13">
        <v>3</v>
      </c>
      <c r="G29" s="32">
        <v>0</v>
      </c>
      <c r="H29" s="30">
        <f>VLOOKUP(tVentas9[[#This Row],[ProductID]],tProductos[#All],5,FALSE)</f>
        <v>435.16</v>
      </c>
      <c r="I29" s="31">
        <f>(tVentas9[[#This Row],[PrecioUnitario]])*(tVentas9[[#This Row],[Quantity]])</f>
        <v>1305.48</v>
      </c>
      <c r="J29" s="31">
        <f>tVentas9[[#This Row],[ TotalPrice_SinDescuento]]*(1-tVentas9[[#This Row],[Discount]]/100)</f>
        <v>1305.48</v>
      </c>
      <c r="K29" s="17">
        <v>43167.336122685185</v>
      </c>
      <c r="L29" s="7" t="s">
        <v>3265</v>
      </c>
      <c r="M29" s="35">
        <f t="shared" si="1"/>
        <v>0</v>
      </c>
      <c r="N29" s="12" t="str">
        <f t="shared" si="0"/>
        <v/>
      </c>
    </row>
    <row r="30" spans="1:14" hidden="1">
      <c r="A30" s="13">
        <v>10028</v>
      </c>
      <c r="B30" s="13">
        <v>2</v>
      </c>
      <c r="C30" s="13">
        <v>78273</v>
      </c>
      <c r="D30" s="13">
        <v>161</v>
      </c>
      <c r="E30" s="12" t="str">
        <f>VLOOKUP(tVentas9[[#This Row],[ProductID]],tProductos[#All],3,FALSE)</f>
        <v>Longos - Chicken Wings</v>
      </c>
      <c r="F30" s="13">
        <v>20</v>
      </c>
      <c r="G30" s="32">
        <v>0</v>
      </c>
      <c r="H30" s="30">
        <f>VLOOKUP(tVentas9[[#This Row],[ProductID]],tProductos[#All],5,FALSE)</f>
        <v>646.11</v>
      </c>
      <c r="I30" s="31">
        <f>(tVentas9[[#This Row],[PrecioUnitario]])*(tVentas9[[#This Row],[Quantity]])</f>
        <v>12922.2</v>
      </c>
      <c r="J30" s="31">
        <f>tVentas9[[#This Row],[ TotalPrice_SinDescuento]]*(1-tVentas9[[#This Row],[Discount]]/100)</f>
        <v>12922.2</v>
      </c>
      <c r="K30" s="17">
        <v>43126.774525462963</v>
      </c>
      <c r="L30" s="7" t="s">
        <v>3266</v>
      </c>
      <c r="M30" s="35">
        <f t="shared" si="1"/>
        <v>0</v>
      </c>
      <c r="N30" s="12" t="str">
        <f t="shared" si="0"/>
        <v/>
      </c>
    </row>
    <row r="31" spans="1:14" hidden="1">
      <c r="A31" s="13">
        <v>10029</v>
      </c>
      <c r="B31" s="13">
        <v>4</v>
      </c>
      <c r="C31" s="13">
        <v>38445</v>
      </c>
      <c r="D31" s="13">
        <v>104</v>
      </c>
      <c r="E31" s="12" t="str">
        <f>VLOOKUP(tVentas9[[#This Row],[ProductID]],tProductos[#All],3,FALSE)</f>
        <v>Tia Maria</v>
      </c>
      <c r="F31" s="13">
        <v>10</v>
      </c>
      <c r="G31" s="32">
        <v>1</v>
      </c>
      <c r="H31" s="30">
        <f>VLOOKUP(tVentas9[[#This Row],[ProductID]],tProductos[#All],5,FALSE)</f>
        <v>982.47</v>
      </c>
      <c r="I31" s="31">
        <f>(tVentas9[[#This Row],[PrecioUnitario]])*(tVentas9[[#This Row],[Quantity]])</f>
        <v>9824.7000000000007</v>
      </c>
      <c r="J31" s="31">
        <f>tVentas9[[#This Row],[ TotalPrice_SinDescuento]]*(1-tVentas9[[#This Row],[Discount]]/100)</f>
        <v>9726.4530000000013</v>
      </c>
      <c r="K31" s="17">
        <v>43222.436493055553</v>
      </c>
      <c r="L31" s="7" t="s">
        <v>3267</v>
      </c>
      <c r="M31" s="35">
        <f t="shared" si="1"/>
        <v>0</v>
      </c>
      <c r="N31" s="12" t="str">
        <f t="shared" si="0"/>
        <v/>
      </c>
    </row>
    <row r="32" spans="1:14" hidden="1">
      <c r="A32" s="13">
        <v>10030</v>
      </c>
      <c r="B32" s="13">
        <v>5</v>
      </c>
      <c r="C32" s="13">
        <v>43358</v>
      </c>
      <c r="D32" s="13">
        <v>138</v>
      </c>
      <c r="E32" s="12" t="str">
        <f>VLOOKUP(tVentas9[[#This Row],[ProductID]],tProductos[#All],3,FALSE)</f>
        <v>Rum - Coconut, Malibu</v>
      </c>
      <c r="F32" s="13">
        <v>11</v>
      </c>
      <c r="G32" s="32">
        <v>2</v>
      </c>
      <c r="H32" s="30">
        <f>VLOOKUP(tVentas9[[#This Row],[ProductID]],tProductos[#All],5,FALSE)</f>
        <v>526.36</v>
      </c>
      <c r="I32" s="31">
        <f>(tVentas9[[#This Row],[PrecioUnitario]])*(tVentas9[[#This Row],[Quantity]])</f>
        <v>5789.96</v>
      </c>
      <c r="J32" s="31">
        <f>tVentas9[[#This Row],[ TotalPrice_SinDescuento]]*(1-tVentas9[[#This Row],[Discount]]/100)</f>
        <v>5674.1607999999997</v>
      </c>
      <c r="K32" s="17">
        <v>43122.401435185187</v>
      </c>
      <c r="L32" s="7" t="s">
        <v>3268</v>
      </c>
      <c r="M32" s="35">
        <f t="shared" si="1"/>
        <v>0</v>
      </c>
      <c r="N32" s="12" t="str">
        <f t="shared" si="0"/>
        <v/>
      </c>
    </row>
    <row r="33" spans="1:15" hidden="1">
      <c r="A33" s="13">
        <v>10031</v>
      </c>
      <c r="B33" s="13">
        <v>7</v>
      </c>
      <c r="C33" s="13">
        <v>37185</v>
      </c>
      <c r="D33" s="13">
        <v>450</v>
      </c>
      <c r="E33" s="12" t="str">
        <f>VLOOKUP(tVentas9[[#This Row],[ProductID]],tProductos[#All],3,FALSE)</f>
        <v>Wine - Vidal Icewine Magnotta</v>
      </c>
      <c r="F33" s="13">
        <v>10</v>
      </c>
      <c r="G33" s="32">
        <v>0</v>
      </c>
      <c r="H33" s="30">
        <f>VLOOKUP(tVentas9[[#This Row],[ProductID]],tProductos[#All],5,FALSE)</f>
        <v>7.1</v>
      </c>
      <c r="I33" s="31">
        <f>(tVentas9[[#This Row],[PrecioUnitario]])*(tVentas9[[#This Row],[Quantity]])</f>
        <v>71</v>
      </c>
      <c r="J33" s="31">
        <f>tVentas9[[#This Row],[ TotalPrice_SinDescuento]]*(1-tVentas9[[#This Row],[Discount]]/100)</f>
        <v>71</v>
      </c>
      <c r="K33" s="17">
        <v>43158.612581018519</v>
      </c>
      <c r="L33" s="7" t="s">
        <v>3269</v>
      </c>
      <c r="M33" s="35">
        <f t="shared" si="1"/>
        <v>0</v>
      </c>
      <c r="N33" s="12" t="str">
        <f t="shared" si="0"/>
        <v/>
      </c>
    </row>
    <row r="34" spans="1:15" hidden="1">
      <c r="A34" s="13">
        <v>10032</v>
      </c>
      <c r="B34" s="13">
        <v>5</v>
      </c>
      <c r="C34" s="13">
        <v>70720</v>
      </c>
      <c r="D34" s="13">
        <v>2</v>
      </c>
      <c r="E34" s="12" t="str">
        <f>VLOOKUP(tVentas9[[#This Row],[ProductID]],tProductos[#All],3,FALSE)</f>
        <v>Cookie Chocolate Chip With</v>
      </c>
      <c r="F34" s="13">
        <v>18</v>
      </c>
      <c r="G34" s="32">
        <v>1</v>
      </c>
      <c r="H34" s="30">
        <f>VLOOKUP(tVentas9[[#This Row],[ProductID]],tProductos[#All],5,FALSE)</f>
        <v>912.32</v>
      </c>
      <c r="I34" s="31">
        <f>(tVentas9[[#This Row],[PrecioUnitario]])*(tVentas9[[#This Row],[Quantity]])</f>
        <v>16421.760000000002</v>
      </c>
      <c r="J34" s="31">
        <f>tVentas9[[#This Row],[ TotalPrice_SinDescuento]]*(1-tVentas9[[#This Row],[Discount]]/100)</f>
        <v>16257.542400000002</v>
      </c>
      <c r="K34" s="17">
        <v>43145.031875000001</v>
      </c>
      <c r="L34" s="7" t="s">
        <v>3270</v>
      </c>
      <c r="M34" s="35">
        <f t="shared" si="1"/>
        <v>0</v>
      </c>
      <c r="N34" s="12" t="str">
        <f t="shared" si="0"/>
        <v/>
      </c>
    </row>
    <row r="35" spans="1:15" hidden="1">
      <c r="A35" s="13">
        <v>10033</v>
      </c>
      <c r="B35" s="13">
        <v>22</v>
      </c>
      <c r="C35" s="13">
        <v>48033</v>
      </c>
      <c r="D35" s="13">
        <v>153</v>
      </c>
      <c r="E35" s="12" t="str">
        <f>VLOOKUP(tVentas9[[#This Row],[ProductID]],tProductos[#All],3,FALSE)</f>
        <v>Arizona - Green Tea</v>
      </c>
      <c r="F35" s="13">
        <v>13</v>
      </c>
      <c r="G35" s="32">
        <v>0</v>
      </c>
      <c r="H35" s="30">
        <f>VLOOKUP(tVentas9[[#This Row],[ProductID]],tProductos[#All],5,FALSE)</f>
        <v>702.38</v>
      </c>
      <c r="I35" s="31">
        <f>(tVentas9[[#This Row],[PrecioUnitario]])*(tVentas9[[#This Row],[Quantity]])</f>
        <v>9130.94</v>
      </c>
      <c r="J35" s="31">
        <f>tVentas9[[#This Row],[ TotalPrice_SinDescuento]]*(1-tVentas9[[#This Row],[Discount]]/100)</f>
        <v>9130.94</v>
      </c>
      <c r="K35" s="17">
        <v>43224.947523148148</v>
      </c>
      <c r="L35" s="7" t="s">
        <v>3271</v>
      </c>
      <c r="M35" s="35">
        <f t="shared" si="1"/>
        <v>0</v>
      </c>
      <c r="N35" s="12" t="str">
        <f t="shared" si="0"/>
        <v/>
      </c>
    </row>
    <row r="36" spans="1:15" hidden="1">
      <c r="A36" s="13">
        <v>10034</v>
      </c>
      <c r="B36" s="13">
        <v>14</v>
      </c>
      <c r="C36" s="13">
        <v>59553</v>
      </c>
      <c r="D36" s="13">
        <v>295</v>
      </c>
      <c r="E36" s="12" t="str">
        <f>VLOOKUP(tVentas9[[#This Row],[ProductID]],tProductos[#All],3,FALSE)</f>
        <v>Ice - Clear, 300 Lb For Carving</v>
      </c>
      <c r="F36" s="13">
        <v>16</v>
      </c>
      <c r="G36" s="32">
        <v>0</v>
      </c>
      <c r="H36" s="30">
        <f>VLOOKUP(tVentas9[[#This Row],[ProductID]],tProductos[#All],5,FALSE)</f>
        <v>487.69</v>
      </c>
      <c r="I36" s="31">
        <f>(tVentas9[[#This Row],[PrecioUnitario]])*(tVentas9[[#This Row],[Quantity]])</f>
        <v>7803.04</v>
      </c>
      <c r="J36" s="31">
        <f>tVentas9[[#This Row],[ TotalPrice_SinDescuento]]*(1-tVentas9[[#This Row],[Discount]]/100)</f>
        <v>7803.04</v>
      </c>
      <c r="K36" s="17">
        <v>43133.862129629626</v>
      </c>
      <c r="L36" s="7" t="s">
        <v>3272</v>
      </c>
      <c r="M36" s="35">
        <f t="shared" si="1"/>
        <v>0</v>
      </c>
      <c r="N36" s="12" t="str">
        <f t="shared" si="0"/>
        <v/>
      </c>
    </row>
    <row r="37" spans="1:15" hidden="1">
      <c r="A37" s="13">
        <v>10035</v>
      </c>
      <c r="B37" s="13">
        <v>8</v>
      </c>
      <c r="C37" s="13">
        <v>61728</v>
      </c>
      <c r="D37" s="13">
        <v>250</v>
      </c>
      <c r="E37" s="12" t="str">
        <f>VLOOKUP(tVentas9[[#This Row],[ProductID]],tProductos[#All],3,FALSE)</f>
        <v>Soup - Campbells, Beef Barley</v>
      </c>
      <c r="F37" s="13">
        <v>16</v>
      </c>
      <c r="G37" s="32">
        <v>0</v>
      </c>
      <c r="H37" s="30">
        <f>VLOOKUP(tVentas9[[#This Row],[ProductID]],tProductos[#All],5,FALSE)</f>
        <v>644.95000000000005</v>
      </c>
      <c r="I37" s="31">
        <f>(tVentas9[[#This Row],[PrecioUnitario]])*(tVentas9[[#This Row],[Quantity]])</f>
        <v>10319.200000000001</v>
      </c>
      <c r="J37" s="31">
        <f>tVentas9[[#This Row],[ TotalPrice_SinDescuento]]*(1-tVentas9[[#This Row],[Discount]]/100)</f>
        <v>10319.200000000001</v>
      </c>
      <c r="K37" s="17">
        <v>43148.249710648146</v>
      </c>
      <c r="L37" s="7" t="s">
        <v>3273</v>
      </c>
      <c r="M37" s="35">
        <f t="shared" si="1"/>
        <v>0</v>
      </c>
      <c r="N37" s="12" t="str">
        <f t="shared" si="0"/>
        <v/>
      </c>
    </row>
    <row r="38" spans="1:15" hidden="1">
      <c r="A38" s="13">
        <v>10036</v>
      </c>
      <c r="B38" s="13">
        <v>10</v>
      </c>
      <c r="C38" s="13">
        <v>2455</v>
      </c>
      <c r="D38" s="13">
        <v>199</v>
      </c>
      <c r="E38" s="12" t="str">
        <f>VLOOKUP(tVentas9[[#This Row],[ProductID]],tProductos[#All],3,FALSE)</f>
        <v>Pork - Hock And Feet Attached</v>
      </c>
      <c r="F38" s="13">
        <v>1</v>
      </c>
      <c r="G38" s="32">
        <v>0</v>
      </c>
      <c r="H38" s="30">
        <f>VLOOKUP(tVentas9[[#This Row],[ProductID]],tProductos[#All],5,FALSE)</f>
        <v>957.41</v>
      </c>
      <c r="I38" s="31">
        <f>(tVentas9[[#This Row],[PrecioUnitario]])*(tVentas9[[#This Row],[Quantity]])</f>
        <v>957.41</v>
      </c>
      <c r="J38" s="31">
        <f>tVentas9[[#This Row],[ TotalPrice_SinDescuento]]*(1-tVentas9[[#This Row],[Discount]]/100)</f>
        <v>957.41</v>
      </c>
      <c r="K38" s="17">
        <v>43151.79310185185</v>
      </c>
      <c r="L38" s="7" t="s">
        <v>3274</v>
      </c>
      <c r="M38" s="35">
        <f t="shared" si="1"/>
        <v>0</v>
      </c>
      <c r="N38" s="12" t="str">
        <f t="shared" si="0"/>
        <v/>
      </c>
    </row>
    <row r="39" spans="1:15" hidden="1">
      <c r="A39" s="13">
        <v>10037</v>
      </c>
      <c r="B39" s="13">
        <v>13</v>
      </c>
      <c r="C39" s="13">
        <v>81511</v>
      </c>
      <c r="D39" s="13">
        <v>109</v>
      </c>
      <c r="E39" s="12" t="str">
        <f>VLOOKUP(tVentas9[[#This Row],[ProductID]],tProductos[#All],3,FALSE)</f>
        <v>Muffin - Zero Transfat</v>
      </c>
      <c r="F39" s="13">
        <v>21</v>
      </c>
      <c r="G39" s="32">
        <v>0</v>
      </c>
      <c r="H39" s="30">
        <f>VLOOKUP(tVentas9[[#This Row],[ProductID]],tProductos[#All],5,FALSE)</f>
        <v>493.79</v>
      </c>
      <c r="I39" s="31">
        <f>(tVentas9[[#This Row],[PrecioUnitario]])*(tVentas9[[#This Row],[Quantity]])</f>
        <v>10369.59</v>
      </c>
      <c r="J39" s="31">
        <f>tVentas9[[#This Row],[ TotalPrice_SinDescuento]]*(1-tVentas9[[#This Row],[Discount]]/100)</f>
        <v>10369.59</v>
      </c>
      <c r="K39" s="17">
        <v>43207.994745370372</v>
      </c>
      <c r="L39" s="7" t="s">
        <v>3275</v>
      </c>
      <c r="M39" s="35">
        <f t="shared" si="1"/>
        <v>0</v>
      </c>
      <c r="N39" s="12" t="str">
        <f t="shared" si="0"/>
        <v/>
      </c>
    </row>
    <row r="40" spans="1:15" hidden="1">
      <c r="A40" s="13">
        <v>10038</v>
      </c>
      <c r="B40" s="13">
        <v>19</v>
      </c>
      <c r="C40" s="13">
        <v>2470</v>
      </c>
      <c r="D40" s="13">
        <v>170</v>
      </c>
      <c r="E40" s="12" t="str">
        <f>VLOOKUP(tVentas9[[#This Row],[ProductID]],tProductos[#All],3,FALSE)</f>
        <v>Initation Crab Meat</v>
      </c>
      <c r="F40" s="13">
        <v>1</v>
      </c>
      <c r="G40" s="32">
        <v>2</v>
      </c>
      <c r="H40" s="30">
        <f>VLOOKUP(tVentas9[[#This Row],[ProductID]],tProductos[#All],5,FALSE)</f>
        <v>206.55</v>
      </c>
      <c r="I40" s="31">
        <f>(tVentas9[[#This Row],[PrecioUnitario]])*(tVentas9[[#This Row],[Quantity]])</f>
        <v>206.55</v>
      </c>
      <c r="J40" s="31">
        <f>tVentas9[[#This Row],[ TotalPrice_SinDescuento]]*(1-tVentas9[[#This Row],[Discount]]/100)</f>
        <v>202.41900000000001</v>
      </c>
      <c r="K40" s="17">
        <v>43199.667511574073</v>
      </c>
      <c r="L40" s="7" t="s">
        <v>3276</v>
      </c>
      <c r="M40" s="35">
        <f t="shared" si="1"/>
        <v>0</v>
      </c>
      <c r="N40" s="12" t="str">
        <f t="shared" si="0"/>
        <v/>
      </c>
    </row>
    <row r="41" spans="1:15" hidden="1">
      <c r="A41" s="13">
        <v>10039</v>
      </c>
      <c r="B41" s="13">
        <v>2</v>
      </c>
      <c r="C41" s="13">
        <v>46414</v>
      </c>
      <c r="D41" s="13">
        <v>262</v>
      </c>
      <c r="E41" s="12" t="str">
        <f>VLOOKUP(tVentas9[[#This Row],[ProductID]],tProductos[#All],3,FALSE)</f>
        <v>Bagel - Plain</v>
      </c>
      <c r="F41" s="13">
        <v>12</v>
      </c>
      <c r="G41" s="32">
        <v>0</v>
      </c>
      <c r="H41" s="30">
        <f>VLOOKUP(tVentas9[[#This Row],[ProductID]],tProductos[#All],5,FALSE)</f>
        <v>364.6</v>
      </c>
      <c r="I41" s="31">
        <f>(tVentas9[[#This Row],[PrecioUnitario]])*(tVentas9[[#This Row],[Quantity]])</f>
        <v>4375.2000000000007</v>
      </c>
      <c r="J41" s="31">
        <f>tVentas9[[#This Row],[ TotalPrice_SinDescuento]]*(1-tVentas9[[#This Row],[Discount]]/100)</f>
        <v>4375.2000000000007</v>
      </c>
      <c r="K41" s="17">
        <v>43158.500937500001</v>
      </c>
      <c r="L41" s="7" t="s">
        <v>3277</v>
      </c>
      <c r="M41" s="35">
        <f t="shared" si="1"/>
        <v>0</v>
      </c>
      <c r="N41" s="12" t="str">
        <f t="shared" si="0"/>
        <v/>
      </c>
    </row>
    <row r="42" spans="1:15" hidden="1">
      <c r="A42" s="13">
        <v>10040</v>
      </c>
      <c r="B42" s="13">
        <v>16</v>
      </c>
      <c r="C42" s="13">
        <v>12399</v>
      </c>
      <c r="D42" s="13">
        <v>125</v>
      </c>
      <c r="E42" s="12" t="str">
        <f>VLOOKUP(tVentas9[[#This Row],[ProductID]],tProductos[#All],3,FALSE)</f>
        <v>Nut - Chestnuts, Whole</v>
      </c>
      <c r="F42" s="13">
        <v>4</v>
      </c>
      <c r="G42" s="32">
        <v>2</v>
      </c>
      <c r="H42" s="30">
        <f>VLOOKUP(tVentas9[[#This Row],[ProductID]],tProductos[#All],5,FALSE)</f>
        <v>61.41</v>
      </c>
      <c r="I42" s="31">
        <f>(tVentas9[[#This Row],[PrecioUnitario]])*(tVentas9[[#This Row],[Quantity]])</f>
        <v>245.64</v>
      </c>
      <c r="J42" s="31">
        <f>tVentas9[[#This Row],[ TotalPrice_SinDescuento]]*(1-tVentas9[[#This Row],[Discount]]/100)</f>
        <v>240.72719999999998</v>
      </c>
      <c r="K42" s="17">
        <v>43121.174143518518</v>
      </c>
      <c r="L42" s="7" t="s">
        <v>3278</v>
      </c>
      <c r="M42" s="35">
        <f t="shared" si="1"/>
        <v>0</v>
      </c>
      <c r="N42" s="12" t="str">
        <f t="shared" si="0"/>
        <v/>
      </c>
    </row>
    <row r="43" spans="1:15" hidden="1">
      <c r="A43" s="13">
        <v>10041</v>
      </c>
      <c r="B43" s="13">
        <v>8</v>
      </c>
      <c r="C43" s="13">
        <v>62503</v>
      </c>
      <c r="D43" s="13">
        <v>275</v>
      </c>
      <c r="E43" s="12" t="str">
        <f>VLOOKUP(tVentas9[[#This Row],[ProductID]],tProductos[#All],3,FALSE)</f>
        <v>Corn Meal</v>
      </c>
      <c r="F43" s="13">
        <v>16</v>
      </c>
      <c r="G43" s="32">
        <v>0</v>
      </c>
      <c r="H43" s="30">
        <f>VLOOKUP(tVentas9[[#This Row],[ProductID]],tProductos[#All],5,FALSE)</f>
        <v>50.14</v>
      </c>
      <c r="I43" s="31">
        <f>(tVentas9[[#This Row],[PrecioUnitario]])*(tVentas9[[#This Row],[Quantity]])</f>
        <v>802.24</v>
      </c>
      <c r="J43" s="31">
        <f>tVentas9[[#This Row],[ TotalPrice_SinDescuento]]*(1-tVentas9[[#This Row],[Discount]]/100)</f>
        <v>802.24</v>
      </c>
      <c r="K43" s="17">
        <v>43167.861886574072</v>
      </c>
      <c r="L43" s="7" t="s">
        <v>3279</v>
      </c>
      <c r="M43" s="35">
        <f t="shared" si="1"/>
        <v>0</v>
      </c>
      <c r="N43" s="12" t="str">
        <f t="shared" si="0"/>
        <v/>
      </c>
    </row>
    <row r="44" spans="1:15" hidden="1">
      <c r="A44" s="13">
        <v>10042</v>
      </c>
      <c r="B44" s="13">
        <v>9</v>
      </c>
      <c r="C44" s="13">
        <v>12665</v>
      </c>
      <c r="D44" s="13">
        <v>353</v>
      </c>
      <c r="E44" s="12" t="str">
        <f>VLOOKUP(tVentas9[[#This Row],[ProductID]],tProductos[#All],3,FALSE)</f>
        <v>Milk Powder</v>
      </c>
      <c r="F44" s="13">
        <v>4</v>
      </c>
      <c r="G44" s="32">
        <v>0</v>
      </c>
      <c r="H44" s="30">
        <f>VLOOKUP(tVentas9[[#This Row],[ProductID]],tProductos[#All],5,FALSE)</f>
        <v>181.19</v>
      </c>
      <c r="I44" s="31">
        <f>(tVentas9[[#This Row],[PrecioUnitario]])*(tVentas9[[#This Row],[Quantity]])</f>
        <v>724.76</v>
      </c>
      <c r="J44" s="31">
        <f>tVentas9[[#This Row],[ TotalPrice_SinDescuento]]*(1-tVentas9[[#This Row],[Discount]]/100)</f>
        <v>724.76</v>
      </c>
      <c r="K44" s="17">
        <v>43155.818344907406</v>
      </c>
      <c r="L44" s="7" t="s">
        <v>3280</v>
      </c>
      <c r="M44" s="35">
        <f t="shared" si="1"/>
        <v>0</v>
      </c>
      <c r="N44" s="12" t="str">
        <f t="shared" si="0"/>
        <v/>
      </c>
    </row>
    <row r="45" spans="1:15" hidden="1">
      <c r="A45" s="13">
        <v>10043</v>
      </c>
      <c r="B45" s="13">
        <v>14</v>
      </c>
      <c r="C45" s="13">
        <v>51274</v>
      </c>
      <c r="D45" s="13">
        <v>406</v>
      </c>
      <c r="E45" s="12" t="str">
        <f>VLOOKUP(tVentas9[[#This Row],[ProductID]],tProductos[#All],3,FALSE)</f>
        <v>Shrimp - Baby, Warm Water</v>
      </c>
      <c r="F45" s="13">
        <v>13</v>
      </c>
      <c r="G45" s="32">
        <v>0</v>
      </c>
      <c r="H45" s="30">
        <f>VLOOKUP(tVentas9[[#This Row],[ProductID]],tProductos[#All],5,FALSE)</f>
        <v>897.99</v>
      </c>
      <c r="I45" s="31">
        <f>(tVentas9[[#This Row],[PrecioUnitario]])*(tVentas9[[#This Row],[Quantity]])</f>
        <v>11673.87</v>
      </c>
      <c r="J45" s="31">
        <f>tVentas9[[#This Row],[ TotalPrice_SinDescuento]]*(1-tVentas9[[#This Row],[Discount]]/100)</f>
        <v>11673.87</v>
      </c>
      <c r="K45" s="17">
        <v>43145.609247685185</v>
      </c>
      <c r="L45" s="7" t="s">
        <v>3281</v>
      </c>
      <c r="M45" s="35">
        <f t="shared" si="1"/>
        <v>0</v>
      </c>
      <c r="N45" s="12" t="str">
        <f t="shared" si="0"/>
        <v/>
      </c>
    </row>
    <row r="46" spans="1:15" hidden="1">
      <c r="A46" s="13">
        <v>10044</v>
      </c>
      <c r="B46" s="13">
        <v>4</v>
      </c>
      <c r="C46" s="13">
        <v>58898</v>
      </c>
      <c r="D46" s="13">
        <v>354</v>
      </c>
      <c r="E46" s="12" t="str">
        <f>VLOOKUP(tVentas9[[#This Row],[ProductID]],tProductos[#All],3,FALSE)</f>
        <v>Crackers Cheez It</v>
      </c>
      <c r="F46" s="13">
        <v>15</v>
      </c>
      <c r="G46" s="32">
        <v>0</v>
      </c>
      <c r="H46" s="30">
        <f>VLOOKUP(tVentas9[[#This Row],[ProductID]],tProductos[#All],5,FALSE)</f>
        <v>66.97</v>
      </c>
      <c r="I46" s="31">
        <f>(tVentas9[[#This Row],[PrecioUnitario]])*(tVentas9[[#This Row],[Quantity]])</f>
        <v>1004.55</v>
      </c>
      <c r="J46" s="31">
        <f>tVentas9[[#This Row],[ TotalPrice_SinDescuento]]*(1-tVentas9[[#This Row],[Discount]]/100)</f>
        <v>1004.55</v>
      </c>
      <c r="K46" s="17">
        <v>43107.872627314813</v>
      </c>
      <c r="L46" s="7" t="s">
        <v>3282</v>
      </c>
      <c r="M46" s="35">
        <f t="shared" si="1"/>
        <v>0</v>
      </c>
      <c r="N46" s="12" t="str">
        <f t="shared" si="0"/>
        <v/>
      </c>
    </row>
    <row r="47" spans="1:15" hidden="1">
      <c r="A47" s="13">
        <v>10045</v>
      </c>
      <c r="B47" s="13">
        <v>14</v>
      </c>
      <c r="C47" s="13">
        <v>44422</v>
      </c>
      <c r="D47" s="13">
        <v>116</v>
      </c>
      <c r="E47" s="12" t="str">
        <f>VLOOKUP(tVentas9[[#This Row],[ProductID]],tProductos[#All],3,FALSE)</f>
        <v>Steam Pan - Half Size Deep</v>
      </c>
      <c r="F47" s="13">
        <v>12</v>
      </c>
      <c r="G47" s="32">
        <v>0</v>
      </c>
      <c r="H47" s="30">
        <f>VLOOKUP(tVentas9[[#This Row],[ProductID]],tProductos[#All],5,FALSE)</f>
        <v>5.73</v>
      </c>
      <c r="I47" s="31">
        <f>(tVentas9[[#This Row],[PrecioUnitario]])*(tVentas9[[#This Row],[Quantity]])</f>
        <v>68.760000000000005</v>
      </c>
      <c r="J47" s="31">
        <f>tVentas9[[#This Row],[ TotalPrice_SinDescuento]]*(1-tVentas9[[#This Row],[Discount]]/100)</f>
        <v>68.760000000000005</v>
      </c>
      <c r="K47" s="17">
        <v>43223.374097222222</v>
      </c>
      <c r="L47" s="7" t="s">
        <v>3283</v>
      </c>
      <c r="M47" s="35">
        <f t="shared" si="1"/>
        <v>0</v>
      </c>
      <c r="N47" s="12" t="str">
        <f t="shared" si="0"/>
        <v/>
      </c>
    </row>
    <row r="48" spans="1:15" hidden="1">
      <c r="A48" s="13">
        <v>10046</v>
      </c>
      <c r="B48" s="13">
        <v>3</v>
      </c>
      <c r="C48" s="13">
        <v>60600</v>
      </c>
      <c r="D48" s="13">
        <v>397</v>
      </c>
      <c r="E48" s="12" t="str">
        <f>VLOOKUP(tVentas9[[#This Row],[ProductID]],tProductos[#All],3,FALSE)</f>
        <v>Juice - Happy Planet</v>
      </c>
      <c r="F48" s="13">
        <v>16</v>
      </c>
      <c r="G48" s="32">
        <v>0</v>
      </c>
      <c r="H48" s="30">
        <f>VLOOKUP(tVentas9[[#This Row],[ProductID]],tProductos[#All],5,FALSE)</f>
        <v>208.16</v>
      </c>
      <c r="I48" s="31">
        <f>(tVentas9[[#This Row],[PrecioUnitario]])*(tVentas9[[#This Row],[Quantity]])</f>
        <v>3330.56</v>
      </c>
      <c r="J48" s="31">
        <f>tVentas9[[#This Row],[ TotalPrice_SinDescuento]]*(1-tVentas9[[#This Row],[Discount]]/100)</f>
        <v>3330.56</v>
      </c>
      <c r="K48" s="13">
        <v>0</v>
      </c>
      <c r="L48" s="7" t="s">
        <v>3284</v>
      </c>
      <c r="M48" s="35">
        <f t="shared" si="1"/>
        <v>0</v>
      </c>
      <c r="N48" s="12" t="str">
        <f t="shared" si="0"/>
        <v/>
      </c>
      <c r="O48" s="34"/>
    </row>
    <row r="49" spans="1:15" hidden="1">
      <c r="A49" s="13">
        <v>10047</v>
      </c>
      <c r="B49" s="13">
        <v>14</v>
      </c>
      <c r="C49" s="13">
        <v>47487</v>
      </c>
      <c r="D49" s="13">
        <v>133</v>
      </c>
      <c r="E49" s="12" t="str">
        <f>VLOOKUP(tVentas9[[#This Row],[ProductID]],tProductos[#All],3,FALSE)</f>
        <v>Beef - Top Sirloin - Aaa</v>
      </c>
      <c r="F49" s="13">
        <v>13</v>
      </c>
      <c r="G49" s="32">
        <v>0</v>
      </c>
      <c r="H49" s="30">
        <f>VLOOKUP(tVentas9[[#This Row],[ProductID]],tProductos[#All],5,FALSE)</f>
        <v>29.32</v>
      </c>
      <c r="I49" s="31">
        <f>(tVentas9[[#This Row],[PrecioUnitario]])*(tVentas9[[#This Row],[Quantity]])</f>
        <v>381.16</v>
      </c>
      <c r="J49" s="31">
        <f>tVentas9[[#This Row],[ TotalPrice_SinDescuento]]*(1-tVentas9[[#This Row],[Discount]]/100)</f>
        <v>381.16</v>
      </c>
      <c r="K49" s="17">
        <v>43130.482256944444</v>
      </c>
      <c r="L49" s="7" t="s">
        <v>3285</v>
      </c>
      <c r="M49" s="35">
        <f t="shared" si="1"/>
        <v>0</v>
      </c>
      <c r="N49" s="12" t="str">
        <f t="shared" si="0"/>
        <v/>
      </c>
    </row>
    <row r="50" spans="1:15" hidden="1">
      <c r="A50" s="13">
        <v>10048</v>
      </c>
      <c r="B50" s="13">
        <v>6</v>
      </c>
      <c r="C50" s="13">
        <v>7571</v>
      </c>
      <c r="D50" s="13">
        <v>144</v>
      </c>
      <c r="E50" s="12" t="str">
        <f>VLOOKUP(tVentas9[[#This Row],[ProductID]],tProductos[#All],3,FALSE)</f>
        <v>Placemat - Scallop, White</v>
      </c>
      <c r="F50" s="13">
        <v>2</v>
      </c>
      <c r="G50" s="32">
        <v>0</v>
      </c>
      <c r="H50" s="30">
        <f>VLOOKUP(tVentas9[[#This Row],[ProductID]],tProductos[#All],5,FALSE)</f>
        <v>957.86</v>
      </c>
      <c r="I50" s="31">
        <f>(tVentas9[[#This Row],[PrecioUnitario]])*(tVentas9[[#This Row],[Quantity]])</f>
        <v>1915.72</v>
      </c>
      <c r="J50" s="31">
        <f>tVentas9[[#This Row],[ TotalPrice_SinDescuento]]*(1-tVentas9[[#This Row],[Discount]]/100)</f>
        <v>1915.72</v>
      </c>
      <c r="K50" s="17">
        <v>43146.606307870374</v>
      </c>
      <c r="L50" s="7" t="s">
        <v>3286</v>
      </c>
      <c r="M50" s="35">
        <f t="shared" si="1"/>
        <v>0</v>
      </c>
      <c r="N50" s="12" t="str">
        <f t="shared" si="0"/>
        <v/>
      </c>
    </row>
    <row r="51" spans="1:15" hidden="1">
      <c r="A51" s="13">
        <v>10049</v>
      </c>
      <c r="B51" s="13">
        <v>8</v>
      </c>
      <c r="C51" s="13">
        <v>19788</v>
      </c>
      <c r="D51" s="13">
        <v>240</v>
      </c>
      <c r="E51" s="12" t="str">
        <f>VLOOKUP(tVentas9[[#This Row],[ProductID]],tProductos[#All],3,FALSE)</f>
        <v>Wine - Chablis 2003 Champs</v>
      </c>
      <c r="F51" s="13">
        <v>6</v>
      </c>
      <c r="G51" s="32">
        <v>0</v>
      </c>
      <c r="H51" s="30">
        <f>VLOOKUP(tVentas9[[#This Row],[ProductID]],tProductos[#All],5,FALSE)</f>
        <v>708.59</v>
      </c>
      <c r="I51" s="31">
        <f>(tVentas9[[#This Row],[PrecioUnitario]])*(tVentas9[[#This Row],[Quantity]])</f>
        <v>4251.54</v>
      </c>
      <c r="J51" s="31">
        <f>tVentas9[[#This Row],[ TotalPrice_SinDescuento]]*(1-tVentas9[[#This Row],[Discount]]/100)</f>
        <v>4251.54</v>
      </c>
      <c r="K51" s="17">
        <v>43122.851747685185</v>
      </c>
      <c r="L51" s="7" t="s">
        <v>3287</v>
      </c>
      <c r="M51" s="35">
        <f t="shared" si="1"/>
        <v>0</v>
      </c>
      <c r="N51" s="12" t="str">
        <f t="shared" si="0"/>
        <v/>
      </c>
    </row>
    <row r="52" spans="1:15" hidden="1">
      <c r="A52" s="13">
        <v>10050</v>
      </c>
      <c r="B52" s="13">
        <v>19</v>
      </c>
      <c r="C52" s="13">
        <v>31648</v>
      </c>
      <c r="D52" s="13">
        <v>46</v>
      </c>
      <c r="E52" s="12" t="str">
        <f>VLOOKUP(tVentas9[[#This Row],[ProductID]],tProductos[#All],3,FALSE)</f>
        <v>Lambcasing</v>
      </c>
      <c r="F52" s="13">
        <v>9</v>
      </c>
      <c r="G52" s="32">
        <v>0</v>
      </c>
      <c r="H52" s="30">
        <f>VLOOKUP(tVentas9[[#This Row],[ProductID]],tProductos[#All],5,FALSE)</f>
        <v>867.91</v>
      </c>
      <c r="I52" s="31">
        <f>(tVentas9[[#This Row],[PrecioUnitario]])*(tVentas9[[#This Row],[Quantity]])</f>
        <v>7811.19</v>
      </c>
      <c r="J52" s="31">
        <f>tVentas9[[#This Row],[ TotalPrice_SinDescuento]]*(1-tVentas9[[#This Row],[Discount]]/100)</f>
        <v>7811.19</v>
      </c>
      <c r="K52" s="13">
        <v>0</v>
      </c>
      <c r="L52" s="7" t="s">
        <v>3288</v>
      </c>
      <c r="M52" s="35">
        <f t="shared" si="1"/>
        <v>0</v>
      </c>
      <c r="N52" s="12" t="str">
        <f t="shared" si="0"/>
        <v/>
      </c>
    </row>
    <row r="53" spans="1:15" hidden="1">
      <c r="A53" s="13">
        <v>10051</v>
      </c>
      <c r="B53" s="13">
        <v>7</v>
      </c>
      <c r="C53" s="13">
        <v>43906</v>
      </c>
      <c r="D53" s="13">
        <v>309</v>
      </c>
      <c r="E53" s="12" t="str">
        <f>VLOOKUP(tVentas9[[#This Row],[ProductID]],tProductos[#All],3,FALSE)</f>
        <v>Muffin Batt - Choc Chk</v>
      </c>
      <c r="F53" s="13">
        <v>12</v>
      </c>
      <c r="G53" s="32">
        <v>0</v>
      </c>
      <c r="H53" s="30">
        <f>VLOOKUP(tVentas9[[#This Row],[ProductID]],tProductos[#All],5,FALSE)</f>
        <v>276.33999999999997</v>
      </c>
      <c r="I53" s="31">
        <f>(tVentas9[[#This Row],[PrecioUnitario]])*(tVentas9[[#This Row],[Quantity]])</f>
        <v>3316.08</v>
      </c>
      <c r="J53" s="31">
        <f>tVentas9[[#This Row],[ TotalPrice_SinDescuento]]*(1-tVentas9[[#This Row],[Discount]]/100)</f>
        <v>3316.08</v>
      </c>
      <c r="K53" s="17">
        <v>43169.881145833337</v>
      </c>
      <c r="L53" s="7" t="s">
        <v>3289</v>
      </c>
      <c r="M53" s="35">
        <f t="shared" si="1"/>
        <v>0</v>
      </c>
      <c r="N53" s="12" t="str">
        <f t="shared" si="0"/>
        <v/>
      </c>
    </row>
    <row r="54" spans="1:15" hidden="1">
      <c r="A54" s="13">
        <v>10052</v>
      </c>
      <c r="B54" s="13">
        <v>9</v>
      </c>
      <c r="C54" s="13">
        <v>91943</v>
      </c>
      <c r="D54" s="13">
        <v>345</v>
      </c>
      <c r="E54" s="12" t="str">
        <f>VLOOKUP(tVentas9[[#This Row],[ProductID]],tProductos[#All],3,FALSE)</f>
        <v>Bread - Calabrese Baguette</v>
      </c>
      <c r="F54" s="13">
        <v>24</v>
      </c>
      <c r="G54" s="32">
        <v>2</v>
      </c>
      <c r="H54" s="30">
        <f>VLOOKUP(tVentas9[[#This Row],[ProductID]],tProductos[#All],5,FALSE)</f>
        <v>985.97</v>
      </c>
      <c r="I54" s="31">
        <f>(tVentas9[[#This Row],[PrecioUnitario]])*(tVentas9[[#This Row],[Quantity]])</f>
        <v>23663.279999999999</v>
      </c>
      <c r="J54" s="31">
        <f>tVentas9[[#This Row],[ TotalPrice_SinDescuento]]*(1-tVentas9[[#This Row],[Discount]]/100)</f>
        <v>23190.0144</v>
      </c>
      <c r="K54" s="17">
        <v>43129.806979166664</v>
      </c>
      <c r="L54" s="7" t="s">
        <v>3290</v>
      </c>
      <c r="M54" s="35">
        <f t="shared" si="1"/>
        <v>0</v>
      </c>
      <c r="N54" s="12" t="str">
        <f t="shared" si="0"/>
        <v/>
      </c>
    </row>
    <row r="55" spans="1:15" hidden="1">
      <c r="A55" s="13">
        <v>10053</v>
      </c>
      <c r="B55" s="13">
        <v>17</v>
      </c>
      <c r="C55" s="13">
        <v>91590</v>
      </c>
      <c r="D55" s="13">
        <v>342</v>
      </c>
      <c r="E55" s="12" t="str">
        <f>VLOOKUP(tVentas9[[#This Row],[ProductID]],tProductos[#All],3,FALSE)</f>
        <v>Mangoes</v>
      </c>
      <c r="F55" s="13">
        <v>24</v>
      </c>
      <c r="G55" s="32">
        <v>0</v>
      </c>
      <c r="H55" s="30">
        <f>VLOOKUP(tVentas9[[#This Row],[ProductID]],tProductos[#All],5,FALSE)</f>
        <v>695.88</v>
      </c>
      <c r="I55" s="31">
        <f>(tVentas9[[#This Row],[PrecioUnitario]])*(tVentas9[[#This Row],[Quantity]])</f>
        <v>16701.12</v>
      </c>
      <c r="J55" s="31">
        <f>tVentas9[[#This Row],[ TotalPrice_SinDescuento]]*(1-tVentas9[[#This Row],[Discount]]/100)</f>
        <v>16701.12</v>
      </c>
      <c r="K55" s="17">
        <v>43176.126770833333</v>
      </c>
      <c r="L55" s="7" t="s">
        <v>3291</v>
      </c>
      <c r="M55" s="35">
        <f t="shared" si="1"/>
        <v>0</v>
      </c>
      <c r="N55" s="12" t="str">
        <f t="shared" si="0"/>
        <v/>
      </c>
    </row>
    <row r="56" spans="1:15" hidden="1">
      <c r="A56" s="13">
        <v>10054</v>
      </c>
      <c r="B56" s="13">
        <v>4</v>
      </c>
      <c r="C56" s="13">
        <v>65202</v>
      </c>
      <c r="D56" s="13">
        <v>432</v>
      </c>
      <c r="E56" s="12" t="str">
        <f>VLOOKUP(tVentas9[[#This Row],[ProductID]],tProductos[#All],3,FALSE)</f>
        <v>Beer - Original Organic Lager</v>
      </c>
      <c r="F56" s="13">
        <v>17</v>
      </c>
      <c r="G56" s="32">
        <v>1</v>
      </c>
      <c r="H56" s="30">
        <f>VLOOKUP(tVentas9[[#This Row],[ProductID]],tProductos[#All],5,FALSE)</f>
        <v>327.14999999999998</v>
      </c>
      <c r="I56" s="31">
        <f>(tVentas9[[#This Row],[PrecioUnitario]])*(tVentas9[[#This Row],[Quantity]])</f>
        <v>5561.5499999999993</v>
      </c>
      <c r="J56" s="31">
        <f>tVentas9[[#This Row],[ TotalPrice_SinDescuento]]*(1-tVentas9[[#This Row],[Discount]]/100)</f>
        <v>5505.9344999999994</v>
      </c>
      <c r="K56" s="17">
        <v>43226.223634259259</v>
      </c>
      <c r="L56" s="7" t="s">
        <v>3292</v>
      </c>
      <c r="M56" s="35">
        <f t="shared" si="1"/>
        <v>0</v>
      </c>
      <c r="N56" s="12" t="str">
        <f t="shared" si="0"/>
        <v/>
      </c>
    </row>
    <row r="57" spans="1:15" hidden="1">
      <c r="A57" s="13">
        <v>10055</v>
      </c>
      <c r="B57" s="13">
        <v>9</v>
      </c>
      <c r="C57" s="13">
        <v>67511</v>
      </c>
      <c r="D57" s="13">
        <v>66</v>
      </c>
      <c r="E57" s="12" t="str">
        <f>VLOOKUP(tVentas9[[#This Row],[ProductID]],tProductos[#All],3,FALSE)</f>
        <v>Pie Filling - Cherry</v>
      </c>
      <c r="F57" s="13">
        <v>18</v>
      </c>
      <c r="G57" s="32">
        <v>0</v>
      </c>
      <c r="H57" s="30">
        <f>VLOOKUP(tVentas9[[#This Row],[ProductID]],tProductos[#All],5,FALSE)</f>
        <v>98.82</v>
      </c>
      <c r="I57" s="31">
        <f>(tVentas9[[#This Row],[PrecioUnitario]])*(tVentas9[[#This Row],[Quantity]])</f>
        <v>1778.7599999999998</v>
      </c>
      <c r="J57" s="31">
        <f>tVentas9[[#This Row],[ TotalPrice_SinDescuento]]*(1-tVentas9[[#This Row],[Discount]]/100)</f>
        <v>1778.7599999999998</v>
      </c>
      <c r="K57" s="17">
        <v>43174.16679398148</v>
      </c>
      <c r="L57" s="7" t="s">
        <v>3293</v>
      </c>
      <c r="M57" s="35">
        <f t="shared" si="1"/>
        <v>0</v>
      </c>
      <c r="N57" s="12" t="str">
        <f t="shared" si="0"/>
        <v/>
      </c>
    </row>
    <row r="58" spans="1:15" hidden="1">
      <c r="A58" s="13">
        <v>10056</v>
      </c>
      <c r="B58" s="13">
        <v>15</v>
      </c>
      <c r="C58" s="13">
        <v>25951</v>
      </c>
      <c r="D58" s="13">
        <v>102</v>
      </c>
      <c r="E58" s="12" t="str">
        <f>VLOOKUP(tVentas9[[#This Row],[ProductID]],tProductos[#All],3,FALSE)</f>
        <v>Rosemary - Primerba, Paste</v>
      </c>
      <c r="F58" s="13">
        <v>7</v>
      </c>
      <c r="G58" s="32">
        <v>0</v>
      </c>
      <c r="H58" s="30">
        <f>VLOOKUP(tVentas9[[#This Row],[ProductID]],tProductos[#All],5,FALSE)</f>
        <v>62.25</v>
      </c>
      <c r="I58" s="31">
        <f>(tVentas9[[#This Row],[PrecioUnitario]])*(tVentas9[[#This Row],[Quantity]])</f>
        <v>435.75</v>
      </c>
      <c r="J58" s="31">
        <f>tVentas9[[#This Row],[ TotalPrice_SinDescuento]]*(1-tVentas9[[#This Row],[Discount]]/100)</f>
        <v>435.75</v>
      </c>
      <c r="K58" s="17">
        <v>43168.394131944442</v>
      </c>
      <c r="L58" s="7" t="s">
        <v>3294</v>
      </c>
      <c r="M58" s="35">
        <f t="shared" si="1"/>
        <v>0</v>
      </c>
      <c r="N58" s="12" t="str">
        <f t="shared" si="0"/>
        <v/>
      </c>
    </row>
    <row r="59" spans="1:15" hidden="1">
      <c r="A59" s="13">
        <v>10057</v>
      </c>
      <c r="B59" s="13">
        <v>16</v>
      </c>
      <c r="C59" s="13">
        <v>58964</v>
      </c>
      <c r="D59" s="13">
        <v>222</v>
      </c>
      <c r="E59" s="12" t="str">
        <f>VLOOKUP(tVentas9[[#This Row],[ProductID]],tProductos[#All],3,FALSE)</f>
        <v>Sole - Dover, Whole, Fresh</v>
      </c>
      <c r="F59" s="13">
        <v>15</v>
      </c>
      <c r="G59" s="32">
        <v>0</v>
      </c>
      <c r="H59" s="30">
        <f>VLOOKUP(tVentas9[[#This Row],[ProductID]],tProductos[#All],5,FALSE)</f>
        <v>6.84</v>
      </c>
      <c r="I59" s="31">
        <f>(tVentas9[[#This Row],[PrecioUnitario]])*(tVentas9[[#This Row],[Quantity]])</f>
        <v>102.6</v>
      </c>
      <c r="J59" s="31">
        <f>tVentas9[[#This Row],[ TotalPrice_SinDescuento]]*(1-tVentas9[[#This Row],[Discount]]/100)</f>
        <v>102.6</v>
      </c>
      <c r="K59" s="17">
        <v>43173.466516203705</v>
      </c>
      <c r="L59" s="7" t="s">
        <v>3295</v>
      </c>
      <c r="M59" s="35">
        <f t="shared" si="1"/>
        <v>0</v>
      </c>
      <c r="N59" s="12" t="str">
        <f t="shared" si="0"/>
        <v/>
      </c>
      <c r="O59" s="33"/>
    </row>
    <row r="60" spans="1:15" hidden="1">
      <c r="A60" s="13">
        <v>10058</v>
      </c>
      <c r="B60" s="13">
        <v>16</v>
      </c>
      <c r="C60" s="13">
        <v>26971</v>
      </c>
      <c r="D60" s="13">
        <v>67</v>
      </c>
      <c r="E60" s="12" t="str">
        <f>VLOOKUP(tVentas9[[#This Row],[ProductID]],tProductos[#All],3,FALSE)</f>
        <v>Wine - Sogrape Mateus Rose</v>
      </c>
      <c r="F60" s="13">
        <v>7</v>
      </c>
      <c r="G60" s="32">
        <v>0</v>
      </c>
      <c r="H60" s="30">
        <f>VLOOKUP(tVentas9[[#This Row],[ProductID]],tProductos[#All],5,FALSE)</f>
        <v>37.799999999999997</v>
      </c>
      <c r="I60" s="31">
        <f>(tVentas9[[#This Row],[PrecioUnitario]])*(tVentas9[[#This Row],[Quantity]])</f>
        <v>264.59999999999997</v>
      </c>
      <c r="J60" s="31">
        <f>tVentas9[[#This Row],[ TotalPrice_SinDescuento]]*(1-tVentas9[[#This Row],[Discount]]/100)</f>
        <v>264.59999999999997</v>
      </c>
      <c r="K60" s="13">
        <v>0</v>
      </c>
      <c r="L60" s="7" t="s">
        <v>3296</v>
      </c>
      <c r="M60" s="35">
        <f t="shared" si="1"/>
        <v>0</v>
      </c>
      <c r="N60" s="12" t="str">
        <f t="shared" si="0"/>
        <v/>
      </c>
    </row>
    <row r="61" spans="1:15" hidden="1">
      <c r="A61" s="13">
        <v>10059</v>
      </c>
      <c r="B61" s="13">
        <v>5</v>
      </c>
      <c r="C61" s="13">
        <v>63569</v>
      </c>
      <c r="D61" s="13">
        <v>147</v>
      </c>
      <c r="E61" s="12" t="str">
        <f>VLOOKUP(tVentas9[[#This Row],[ProductID]],tProductos[#All],3,FALSE)</f>
        <v>Cheese - Mozzarella</v>
      </c>
      <c r="F61" s="13">
        <v>17</v>
      </c>
      <c r="G61" s="32">
        <v>0</v>
      </c>
      <c r="H61" s="30">
        <f>VLOOKUP(tVentas9[[#This Row],[ProductID]],tProductos[#All],5,FALSE)</f>
        <v>496.19</v>
      </c>
      <c r="I61" s="31">
        <f>(tVentas9[[#This Row],[PrecioUnitario]])*(tVentas9[[#This Row],[Quantity]])</f>
        <v>8435.23</v>
      </c>
      <c r="J61" s="31">
        <f>tVentas9[[#This Row],[ TotalPrice_SinDescuento]]*(1-tVentas9[[#This Row],[Discount]]/100)</f>
        <v>8435.23</v>
      </c>
      <c r="K61" s="17">
        <v>43133.719108796293</v>
      </c>
      <c r="L61" s="7" t="s">
        <v>3297</v>
      </c>
      <c r="M61" s="35">
        <f t="shared" si="1"/>
        <v>0</v>
      </c>
      <c r="N61" s="12" t="str">
        <f t="shared" si="0"/>
        <v/>
      </c>
    </row>
    <row r="62" spans="1:15" hidden="1">
      <c r="A62" s="13">
        <v>10060</v>
      </c>
      <c r="B62" s="13">
        <v>5</v>
      </c>
      <c r="C62" s="13">
        <v>8008</v>
      </c>
      <c r="D62" s="13">
        <v>177</v>
      </c>
      <c r="E62" s="12" t="str">
        <f>VLOOKUP(tVentas9[[#This Row],[ProductID]],tProductos[#All],3,FALSE)</f>
        <v>Coconut - Shredded, Sweet</v>
      </c>
      <c r="F62" s="13">
        <v>3</v>
      </c>
      <c r="G62" s="32">
        <v>0</v>
      </c>
      <c r="H62" s="30">
        <f>VLOOKUP(tVentas9[[#This Row],[ProductID]],tProductos[#All],5,FALSE)</f>
        <v>691.67</v>
      </c>
      <c r="I62" s="31">
        <f>(tVentas9[[#This Row],[PrecioUnitario]])*(tVentas9[[#This Row],[Quantity]])</f>
        <v>2075.0099999999998</v>
      </c>
      <c r="J62" s="31">
        <f>tVentas9[[#This Row],[ TotalPrice_SinDescuento]]*(1-tVentas9[[#This Row],[Discount]]/100)</f>
        <v>2075.0099999999998</v>
      </c>
      <c r="K62" s="17">
        <v>43139.939027777778</v>
      </c>
      <c r="L62" s="7" t="s">
        <v>3298</v>
      </c>
      <c r="M62" s="35">
        <f t="shared" si="1"/>
        <v>0</v>
      </c>
      <c r="N62" s="12" t="str">
        <f t="shared" si="0"/>
        <v/>
      </c>
    </row>
    <row r="63" spans="1:15" hidden="1">
      <c r="A63" s="13">
        <v>10061</v>
      </c>
      <c r="B63" s="13">
        <v>5</v>
      </c>
      <c r="C63" s="13">
        <v>45914</v>
      </c>
      <c r="D63" s="13">
        <v>176</v>
      </c>
      <c r="E63" s="12" t="str">
        <f>VLOOKUP(tVentas9[[#This Row],[ProductID]],tProductos[#All],3,FALSE)</f>
        <v>Smirnoff Green Apple Twist</v>
      </c>
      <c r="F63" s="13">
        <v>12</v>
      </c>
      <c r="G63" s="32">
        <v>0</v>
      </c>
      <c r="H63" s="30">
        <f>VLOOKUP(tVentas9[[#This Row],[ProductID]],tProductos[#All],5,FALSE)</f>
        <v>813.16</v>
      </c>
      <c r="I63" s="31">
        <f>(tVentas9[[#This Row],[PrecioUnitario]])*(tVentas9[[#This Row],[Quantity]])</f>
        <v>9757.92</v>
      </c>
      <c r="J63" s="31">
        <f>tVentas9[[#This Row],[ TotalPrice_SinDescuento]]*(1-tVentas9[[#This Row],[Discount]]/100)</f>
        <v>9757.92</v>
      </c>
      <c r="K63" s="17">
        <v>43169.291458333333</v>
      </c>
      <c r="L63" s="7" t="s">
        <v>3299</v>
      </c>
      <c r="M63" s="35">
        <f t="shared" si="1"/>
        <v>0</v>
      </c>
      <c r="N63" s="12" t="str">
        <f t="shared" si="0"/>
        <v/>
      </c>
    </row>
    <row r="64" spans="1:15" hidden="1">
      <c r="A64" s="13">
        <v>10062</v>
      </c>
      <c r="B64" s="13">
        <v>18</v>
      </c>
      <c r="C64" s="13">
        <v>67868</v>
      </c>
      <c r="D64" s="13">
        <v>34</v>
      </c>
      <c r="E64" s="12" t="str">
        <f>VLOOKUP(tVentas9[[#This Row],[ProductID]],tProductos[#All],3,FALSE)</f>
        <v>Mustard Prepared</v>
      </c>
      <c r="F64" s="13">
        <v>18</v>
      </c>
      <c r="G64" s="32">
        <v>1</v>
      </c>
      <c r="H64" s="30">
        <f>VLOOKUP(tVentas9[[#This Row],[ProductID]],tProductos[#All],5,FALSE)</f>
        <v>433.46</v>
      </c>
      <c r="I64" s="31">
        <f>(tVentas9[[#This Row],[PrecioUnitario]])*(tVentas9[[#This Row],[Quantity]])</f>
        <v>7802.28</v>
      </c>
      <c r="J64" s="31">
        <f>tVentas9[[#This Row],[ TotalPrice_SinDescuento]]*(1-tVentas9[[#This Row],[Discount]]/100)</f>
        <v>7724.2572</v>
      </c>
      <c r="K64" s="17">
        <v>43191.659039351849</v>
      </c>
      <c r="L64" s="7" t="s">
        <v>3300</v>
      </c>
      <c r="M64" s="35">
        <f t="shared" si="1"/>
        <v>0</v>
      </c>
      <c r="N64" s="12" t="str">
        <f t="shared" si="0"/>
        <v/>
      </c>
    </row>
    <row r="65" spans="1:14" hidden="1">
      <c r="A65" s="13">
        <v>10063</v>
      </c>
      <c r="B65" s="13">
        <v>4</v>
      </c>
      <c r="C65" s="13">
        <v>56726</v>
      </c>
      <c r="D65" s="13">
        <v>310</v>
      </c>
      <c r="E65" s="12" t="str">
        <f>VLOOKUP(tVentas9[[#This Row],[ProductID]],tProductos[#All],3,FALSE)</f>
        <v>Coffee - Dark Roast</v>
      </c>
      <c r="F65" s="13">
        <v>15</v>
      </c>
      <c r="G65" s="32">
        <v>0</v>
      </c>
      <c r="H65" s="30">
        <f>VLOOKUP(tVentas9[[#This Row],[ProductID]],tProductos[#All],5,FALSE)</f>
        <v>79.97</v>
      </c>
      <c r="I65" s="31">
        <f>(tVentas9[[#This Row],[PrecioUnitario]])*(tVentas9[[#This Row],[Quantity]])</f>
        <v>1199.55</v>
      </c>
      <c r="J65" s="31">
        <f>tVentas9[[#This Row],[ TotalPrice_SinDescuento]]*(1-tVentas9[[#This Row],[Discount]]/100)</f>
        <v>1199.55</v>
      </c>
      <c r="K65" s="17">
        <v>43165.887164351851</v>
      </c>
      <c r="L65" s="7" t="s">
        <v>3301</v>
      </c>
      <c r="M65" s="35">
        <f t="shared" si="1"/>
        <v>0</v>
      </c>
      <c r="N65" s="12" t="str">
        <f t="shared" si="0"/>
        <v/>
      </c>
    </row>
    <row r="66" spans="1:14" hidden="1">
      <c r="A66" s="13">
        <v>10064</v>
      </c>
      <c r="B66" s="13">
        <v>7</v>
      </c>
      <c r="C66" s="13">
        <v>33759</v>
      </c>
      <c r="D66" s="13">
        <v>185</v>
      </c>
      <c r="E66" s="12" t="str">
        <f>VLOOKUP(tVentas9[[#This Row],[ProductID]],tProductos[#All],3,FALSE)</f>
        <v>Foam Dinner Plate</v>
      </c>
      <c r="F66" s="13">
        <v>9</v>
      </c>
      <c r="G66" s="32">
        <v>0</v>
      </c>
      <c r="H66" s="30">
        <f>VLOOKUP(tVentas9[[#This Row],[ProductID]],tProductos[#All],5,FALSE)</f>
        <v>484.19</v>
      </c>
      <c r="I66" s="31">
        <f>(tVentas9[[#This Row],[PrecioUnitario]])*(tVentas9[[#This Row],[Quantity]])</f>
        <v>4357.71</v>
      </c>
      <c r="J66" s="31">
        <f>tVentas9[[#This Row],[ TotalPrice_SinDescuento]]*(1-tVentas9[[#This Row],[Discount]]/100)</f>
        <v>4357.71</v>
      </c>
      <c r="K66" s="17">
        <v>43158.251631944448</v>
      </c>
      <c r="L66" s="7" t="s">
        <v>3302</v>
      </c>
      <c r="M66" s="35">
        <f t="shared" si="1"/>
        <v>0</v>
      </c>
      <c r="N66" s="12" t="str">
        <f t="shared" ref="N66:N129" si="2">IF($M66&gt;0.4,"ELIMINAR","")</f>
        <v/>
      </c>
    </row>
    <row r="67" spans="1:14" hidden="1">
      <c r="A67" s="13">
        <v>10065</v>
      </c>
      <c r="B67" s="13">
        <v>16</v>
      </c>
      <c r="C67" s="13">
        <v>8808</v>
      </c>
      <c r="D67" s="13">
        <v>96</v>
      </c>
      <c r="E67" s="12" t="str">
        <f>VLOOKUP(tVentas9[[#This Row],[ProductID]],tProductos[#All],3,FALSE)</f>
        <v>Cheese - Bocconcini</v>
      </c>
      <c r="F67" s="13">
        <v>3</v>
      </c>
      <c r="G67" s="32">
        <v>0</v>
      </c>
      <c r="H67" s="30">
        <f>VLOOKUP(tVentas9[[#This Row],[ProductID]],tProductos[#All],5,FALSE)</f>
        <v>621.99</v>
      </c>
      <c r="I67" s="31">
        <f>(tVentas9[[#This Row],[PrecioUnitario]])*(tVentas9[[#This Row],[Quantity]])</f>
        <v>1865.97</v>
      </c>
      <c r="J67" s="31">
        <f>tVentas9[[#This Row],[ TotalPrice_SinDescuento]]*(1-tVentas9[[#This Row],[Discount]]/100)</f>
        <v>1865.97</v>
      </c>
      <c r="K67" s="17">
        <v>43210.863668981481</v>
      </c>
      <c r="L67" s="7" t="s">
        <v>3303</v>
      </c>
      <c r="M67" s="35">
        <f t="shared" si="1"/>
        <v>0</v>
      </c>
      <c r="N67" s="12" t="str">
        <f t="shared" si="2"/>
        <v/>
      </c>
    </row>
    <row r="68" spans="1:14" hidden="1">
      <c r="A68" s="13">
        <v>10066</v>
      </c>
      <c r="B68" s="13">
        <v>15</v>
      </c>
      <c r="C68" s="13">
        <v>76722</v>
      </c>
      <c r="D68" s="13">
        <v>236</v>
      </c>
      <c r="E68" s="12" t="str">
        <f>VLOOKUP(tVentas9[[#This Row],[ProductID]],tProductos[#All],3,FALSE)</f>
        <v>Tomato - Tricolor Cherry</v>
      </c>
      <c r="F68" s="13">
        <v>20</v>
      </c>
      <c r="G68" s="32">
        <v>0</v>
      </c>
      <c r="H68" s="30">
        <f>VLOOKUP(tVentas9[[#This Row],[ProductID]],tProductos[#All],5,FALSE)</f>
        <v>85.69</v>
      </c>
      <c r="I68" s="31">
        <f>(tVentas9[[#This Row],[PrecioUnitario]])*(tVentas9[[#This Row],[Quantity]])</f>
        <v>1713.8</v>
      </c>
      <c r="J68" s="31">
        <f>tVentas9[[#This Row],[ TotalPrice_SinDescuento]]*(1-tVentas9[[#This Row],[Discount]]/100)</f>
        <v>1713.8</v>
      </c>
      <c r="K68" s="17">
        <v>43169.77957175926</v>
      </c>
      <c r="L68" s="7" t="s">
        <v>3304</v>
      </c>
      <c r="M68" s="35">
        <f t="shared" ref="M68:M131" si="3">COUNTBLANK(A68:L68) /COUNTA(A68:L68)</f>
        <v>0</v>
      </c>
      <c r="N68" s="12" t="str">
        <f t="shared" si="2"/>
        <v/>
      </c>
    </row>
    <row r="69" spans="1:14" hidden="1">
      <c r="A69" s="13">
        <v>10067</v>
      </c>
      <c r="B69" s="13">
        <v>20</v>
      </c>
      <c r="C69" s="13">
        <v>60501</v>
      </c>
      <c r="D69" s="13">
        <v>347</v>
      </c>
      <c r="E69" s="12" t="str">
        <f>VLOOKUP(tVentas9[[#This Row],[ProductID]],tProductos[#All],3,FALSE)</f>
        <v>Pail For Lid 1537</v>
      </c>
      <c r="F69" s="13">
        <v>16</v>
      </c>
      <c r="G69" s="32">
        <v>0</v>
      </c>
      <c r="H69" s="30">
        <f>VLOOKUP(tVentas9[[#This Row],[ProductID]],tProductos[#All],5,FALSE)</f>
        <v>946.25</v>
      </c>
      <c r="I69" s="31">
        <f>(tVentas9[[#This Row],[PrecioUnitario]])*(tVentas9[[#This Row],[Quantity]])</f>
        <v>15140</v>
      </c>
      <c r="J69" s="31">
        <f>tVentas9[[#This Row],[ TotalPrice_SinDescuento]]*(1-tVentas9[[#This Row],[Discount]]/100)</f>
        <v>15140</v>
      </c>
      <c r="K69" s="17">
        <v>43148.018680555557</v>
      </c>
      <c r="L69" s="7" t="s">
        <v>3305</v>
      </c>
      <c r="M69" s="35">
        <f t="shared" si="3"/>
        <v>0</v>
      </c>
      <c r="N69" s="12" t="str">
        <f t="shared" si="2"/>
        <v/>
      </c>
    </row>
    <row r="70" spans="1:14" hidden="1">
      <c r="A70" s="13">
        <v>10068</v>
      </c>
      <c r="B70" s="13">
        <v>12</v>
      </c>
      <c r="C70" s="13">
        <v>57558</v>
      </c>
      <c r="D70" s="13">
        <v>313</v>
      </c>
      <c r="E70" s="12" t="str">
        <f>VLOOKUP(tVentas9[[#This Row],[ProductID]],tProductos[#All],3,FALSE)</f>
        <v>Veal - Slab Bacon</v>
      </c>
      <c r="F70" s="13">
        <v>15</v>
      </c>
      <c r="G70" s="32">
        <v>0</v>
      </c>
      <c r="H70" s="30">
        <f>VLOOKUP(tVentas9[[#This Row],[ProductID]],tProductos[#All],5,FALSE)</f>
        <v>399.11</v>
      </c>
      <c r="I70" s="31">
        <f>(tVentas9[[#This Row],[PrecioUnitario]])*(tVentas9[[#This Row],[Quantity]])</f>
        <v>5986.6500000000005</v>
      </c>
      <c r="J70" s="31">
        <f>tVentas9[[#This Row],[ TotalPrice_SinDescuento]]*(1-tVentas9[[#This Row],[Discount]]/100)</f>
        <v>5986.6500000000005</v>
      </c>
      <c r="K70" s="17">
        <v>43114.461863425924</v>
      </c>
      <c r="L70" s="7" t="s">
        <v>3306</v>
      </c>
      <c r="M70" s="35">
        <f t="shared" si="3"/>
        <v>0</v>
      </c>
      <c r="N70" s="12" t="str">
        <f t="shared" si="2"/>
        <v/>
      </c>
    </row>
    <row r="71" spans="1:14" hidden="1">
      <c r="A71" s="13">
        <v>10069</v>
      </c>
      <c r="B71" s="13">
        <v>14</v>
      </c>
      <c r="C71" s="13">
        <v>18773</v>
      </c>
      <c r="D71" s="13">
        <v>273</v>
      </c>
      <c r="E71" s="12" t="str">
        <f>VLOOKUP(tVentas9[[#This Row],[ProductID]],tProductos[#All],3,FALSE)</f>
        <v>Bandage - Flexible Neon</v>
      </c>
      <c r="F71" s="13">
        <v>5</v>
      </c>
      <c r="G71" s="32">
        <v>0</v>
      </c>
      <c r="H71" s="30">
        <f>VLOOKUP(tVentas9[[#This Row],[ProductID]],tProductos[#All],5,FALSE)</f>
        <v>775.91</v>
      </c>
      <c r="I71" s="31">
        <f>(tVentas9[[#This Row],[PrecioUnitario]])*(tVentas9[[#This Row],[Quantity]])</f>
        <v>3879.5499999999997</v>
      </c>
      <c r="J71" s="31">
        <f>tVentas9[[#This Row],[ TotalPrice_SinDescuento]]*(1-tVentas9[[#This Row],[Discount]]/100)</f>
        <v>3879.5499999999997</v>
      </c>
      <c r="K71" s="17">
        <v>43183.444907407407</v>
      </c>
      <c r="L71" s="7" t="s">
        <v>3307</v>
      </c>
      <c r="M71" s="35">
        <f t="shared" si="3"/>
        <v>0</v>
      </c>
      <c r="N71" s="12" t="str">
        <f t="shared" si="2"/>
        <v/>
      </c>
    </row>
    <row r="72" spans="1:14" hidden="1">
      <c r="A72" s="13">
        <v>10070</v>
      </c>
      <c r="B72" s="13">
        <v>15</v>
      </c>
      <c r="C72" s="13">
        <v>74673</v>
      </c>
      <c r="D72" s="13">
        <v>200</v>
      </c>
      <c r="E72" s="12" t="str">
        <f>VLOOKUP(tVentas9[[#This Row],[ProductID]],tProductos[#All],3,FALSE)</f>
        <v>Garlic - Peeled</v>
      </c>
      <c r="F72" s="13">
        <v>19</v>
      </c>
      <c r="G72" s="32">
        <v>0</v>
      </c>
      <c r="H72" s="30">
        <f>VLOOKUP(tVentas9[[#This Row],[ProductID]],tProductos[#All],5,FALSE)</f>
        <v>111.29</v>
      </c>
      <c r="I72" s="31">
        <f>(tVentas9[[#This Row],[PrecioUnitario]])*(tVentas9[[#This Row],[Quantity]])</f>
        <v>2114.5100000000002</v>
      </c>
      <c r="J72" s="31">
        <f>tVentas9[[#This Row],[ TotalPrice_SinDescuento]]*(1-tVentas9[[#This Row],[Discount]]/100)</f>
        <v>2114.5100000000002</v>
      </c>
      <c r="K72" s="17">
        <v>43148.469953703701</v>
      </c>
      <c r="L72" s="7" t="s">
        <v>3308</v>
      </c>
      <c r="M72" s="35">
        <f t="shared" si="3"/>
        <v>0</v>
      </c>
      <c r="N72" s="12" t="str">
        <f t="shared" si="2"/>
        <v/>
      </c>
    </row>
    <row r="73" spans="1:14" hidden="1">
      <c r="A73" s="13">
        <v>10071</v>
      </c>
      <c r="B73" s="13">
        <v>23</v>
      </c>
      <c r="C73" s="13">
        <v>79317</v>
      </c>
      <c r="D73" s="13">
        <v>254</v>
      </c>
      <c r="E73" s="12" t="str">
        <f>VLOOKUP(tVentas9[[#This Row],[ProductID]],tProductos[#All],3,FALSE)</f>
        <v>Soup - Canadian Pea, Dry Mix</v>
      </c>
      <c r="F73" s="13">
        <v>21</v>
      </c>
      <c r="G73" s="32">
        <v>0</v>
      </c>
      <c r="H73" s="30">
        <f>VLOOKUP(tVentas9[[#This Row],[ProductID]],tProductos[#All],5,FALSE)</f>
        <v>777.8</v>
      </c>
      <c r="I73" s="31">
        <f>(tVentas9[[#This Row],[PrecioUnitario]])*(tVentas9[[#This Row],[Quantity]])</f>
        <v>16333.8</v>
      </c>
      <c r="J73" s="31">
        <f>tVentas9[[#This Row],[ TotalPrice_SinDescuento]]*(1-tVentas9[[#This Row],[Discount]]/100)</f>
        <v>16333.8</v>
      </c>
      <c r="K73" s="17">
        <v>43108.683194444442</v>
      </c>
      <c r="L73" s="7" t="s">
        <v>3309</v>
      </c>
      <c r="M73" s="35">
        <f t="shared" si="3"/>
        <v>0</v>
      </c>
      <c r="N73" s="12" t="str">
        <f t="shared" si="2"/>
        <v/>
      </c>
    </row>
    <row r="74" spans="1:14" hidden="1">
      <c r="A74" s="13">
        <v>10072</v>
      </c>
      <c r="B74" s="13">
        <v>3</v>
      </c>
      <c r="C74" s="13">
        <v>82953</v>
      </c>
      <c r="D74" s="13">
        <v>201</v>
      </c>
      <c r="E74" s="12" t="str">
        <f>VLOOKUP(tVentas9[[#This Row],[ProductID]],tProductos[#All],3,FALSE)</f>
        <v>Grenadine</v>
      </c>
      <c r="F74" s="13">
        <v>21</v>
      </c>
      <c r="G74" s="32">
        <v>1</v>
      </c>
      <c r="H74" s="30">
        <f>VLOOKUP(tVentas9[[#This Row],[ProductID]],tProductos[#All],5,FALSE)</f>
        <v>963.87</v>
      </c>
      <c r="I74" s="31">
        <f>(tVentas9[[#This Row],[PrecioUnitario]])*(tVentas9[[#This Row],[Quantity]])</f>
        <v>20241.27</v>
      </c>
      <c r="J74" s="31">
        <f>tVentas9[[#This Row],[ TotalPrice_SinDescuento]]*(1-tVentas9[[#This Row],[Discount]]/100)</f>
        <v>20038.8573</v>
      </c>
      <c r="K74" s="17">
        <v>43141.107812499999</v>
      </c>
      <c r="L74" s="7" t="s">
        <v>3310</v>
      </c>
      <c r="M74" s="35">
        <f t="shared" si="3"/>
        <v>0</v>
      </c>
      <c r="N74" s="12" t="str">
        <f t="shared" si="2"/>
        <v/>
      </c>
    </row>
    <row r="75" spans="1:14" hidden="1">
      <c r="A75" s="13">
        <v>10073</v>
      </c>
      <c r="B75" s="13">
        <v>15</v>
      </c>
      <c r="C75" s="13">
        <v>45392</v>
      </c>
      <c r="D75" s="13">
        <v>98</v>
      </c>
      <c r="E75" s="12" t="str">
        <f>VLOOKUP(tVentas9[[#This Row],[ProductID]],tProductos[#All],3,FALSE)</f>
        <v>Shrimp - 31/40</v>
      </c>
      <c r="F75" s="13">
        <v>12</v>
      </c>
      <c r="G75" s="32">
        <v>0</v>
      </c>
      <c r="H75" s="30">
        <f>VLOOKUP(tVentas9[[#This Row],[ProductID]],tProductos[#All],5,FALSE)</f>
        <v>998.75</v>
      </c>
      <c r="I75" s="31">
        <f>(tVentas9[[#This Row],[PrecioUnitario]])*(tVentas9[[#This Row],[Quantity]])</f>
        <v>11985</v>
      </c>
      <c r="J75" s="31">
        <f>tVentas9[[#This Row],[ TotalPrice_SinDescuento]]*(1-tVentas9[[#This Row],[Discount]]/100)</f>
        <v>11985</v>
      </c>
      <c r="K75" s="17">
        <v>43161.77648148148</v>
      </c>
      <c r="L75" s="7" t="s">
        <v>3311</v>
      </c>
      <c r="M75" s="35">
        <f t="shared" si="3"/>
        <v>0</v>
      </c>
      <c r="N75" s="12" t="str">
        <f t="shared" si="2"/>
        <v/>
      </c>
    </row>
    <row r="76" spans="1:14" hidden="1">
      <c r="A76" s="13">
        <v>10074</v>
      </c>
      <c r="B76" s="13">
        <v>10</v>
      </c>
      <c r="C76" s="13">
        <v>23804</v>
      </c>
      <c r="D76" s="13">
        <v>432</v>
      </c>
      <c r="E76" s="12" t="str">
        <f>VLOOKUP(tVentas9[[#This Row],[ProductID]],tProductos[#All],3,FALSE)</f>
        <v>Beer - Original Organic Lager</v>
      </c>
      <c r="F76" s="13">
        <v>7</v>
      </c>
      <c r="G76" s="32">
        <v>0</v>
      </c>
      <c r="H76" s="30">
        <f>VLOOKUP(tVentas9[[#This Row],[ProductID]],tProductos[#All],5,FALSE)</f>
        <v>327.14999999999998</v>
      </c>
      <c r="I76" s="31">
        <f>(tVentas9[[#This Row],[PrecioUnitario]])*(tVentas9[[#This Row],[Quantity]])</f>
        <v>2290.0499999999997</v>
      </c>
      <c r="J76" s="31">
        <f>tVentas9[[#This Row],[ TotalPrice_SinDescuento]]*(1-tVentas9[[#This Row],[Discount]]/100)</f>
        <v>2290.0499999999997</v>
      </c>
      <c r="K76" s="17">
        <v>43117.806493055556</v>
      </c>
      <c r="L76" s="7" t="s">
        <v>3312</v>
      </c>
      <c r="M76" s="35">
        <f t="shared" si="3"/>
        <v>0</v>
      </c>
      <c r="N76" s="12" t="str">
        <f t="shared" si="2"/>
        <v/>
      </c>
    </row>
    <row r="77" spans="1:14">
      <c r="A77" s="13">
        <v>10075</v>
      </c>
      <c r="B77" s="13">
        <v>19</v>
      </c>
      <c r="C77" s="13">
        <v>55838</v>
      </c>
      <c r="D77" s="13">
        <v>326</v>
      </c>
      <c r="E77" s="12" t="str">
        <f>VLOOKUP(tVentas9[[#This Row],[ProductID]],tProductos[#All],3,FALSE)</f>
        <v>Appetizer - Mushroom Tart</v>
      </c>
      <c r="F77" s="13">
        <v>15</v>
      </c>
      <c r="G77" s="32">
        <v>0</v>
      </c>
      <c r="H77" s="30">
        <f>VLOOKUP(tVentas9[[#This Row],[ProductID]],tProductos[#All],5,FALSE)</f>
        <v>38.85</v>
      </c>
      <c r="I77" s="31">
        <f>(tVentas9[[#This Row],[PrecioUnitario]])*(tVentas9[[#This Row],[Quantity]])</f>
        <v>582.75</v>
      </c>
      <c r="J77" s="31">
        <f>tVentas9[[#This Row],[ TotalPrice_SinDescuento]]*(1-tVentas9[[#This Row],[Discount]]/100)</f>
        <v>582.75</v>
      </c>
      <c r="K77" s="17">
        <v>43104.058298611111</v>
      </c>
      <c r="L77" s="7" t="s">
        <v>3313</v>
      </c>
      <c r="M77" s="35">
        <f t="shared" si="3"/>
        <v>0</v>
      </c>
      <c r="N77" s="12" t="str">
        <f t="shared" si="2"/>
        <v/>
      </c>
    </row>
    <row r="78" spans="1:14" hidden="1">
      <c r="A78" s="13">
        <v>10076</v>
      </c>
      <c r="B78" s="13">
        <v>21</v>
      </c>
      <c r="C78" s="13">
        <v>24790</v>
      </c>
      <c r="D78" s="13">
        <v>144</v>
      </c>
      <c r="E78" s="12" t="str">
        <f>VLOOKUP(tVentas9[[#This Row],[ProductID]],tProductos[#All],3,FALSE)</f>
        <v>Placemat - Scallop, White</v>
      </c>
      <c r="F78" s="13">
        <v>7</v>
      </c>
      <c r="G78" s="32">
        <v>0</v>
      </c>
      <c r="H78" s="30">
        <f>VLOOKUP(tVentas9[[#This Row],[ProductID]],tProductos[#All],5,FALSE)</f>
        <v>957.86</v>
      </c>
      <c r="I78" s="31">
        <f>(tVentas9[[#This Row],[PrecioUnitario]])*(tVentas9[[#This Row],[Quantity]])</f>
        <v>6705.02</v>
      </c>
      <c r="J78" s="31">
        <f>tVentas9[[#This Row],[ TotalPrice_SinDescuento]]*(1-tVentas9[[#This Row],[Discount]]/100)</f>
        <v>6705.02</v>
      </c>
      <c r="K78" s="17">
        <v>43142.304178240738</v>
      </c>
      <c r="L78" s="7" t="s">
        <v>3314</v>
      </c>
      <c r="M78" s="35">
        <f t="shared" si="3"/>
        <v>0</v>
      </c>
      <c r="N78" s="12" t="str">
        <f t="shared" si="2"/>
        <v/>
      </c>
    </row>
    <row r="79" spans="1:14" hidden="1">
      <c r="A79" s="13">
        <v>10077</v>
      </c>
      <c r="B79" s="13">
        <v>14</v>
      </c>
      <c r="C79" s="13">
        <v>30722</v>
      </c>
      <c r="D79" s="13">
        <v>183</v>
      </c>
      <c r="E79" s="12" t="str">
        <f>VLOOKUP(tVentas9[[#This Row],[ProductID]],tProductos[#All],3,FALSE)</f>
        <v>Spice - Peppercorn Melange</v>
      </c>
      <c r="F79" s="13">
        <v>8</v>
      </c>
      <c r="G79" s="32">
        <v>0</v>
      </c>
      <c r="H79" s="30">
        <f>VLOOKUP(tVentas9[[#This Row],[ProductID]],tProductos[#All],5,FALSE)</f>
        <v>62.15</v>
      </c>
      <c r="I79" s="31">
        <f>(tVentas9[[#This Row],[PrecioUnitario]])*(tVentas9[[#This Row],[Quantity]])</f>
        <v>497.2</v>
      </c>
      <c r="J79" s="31">
        <f>tVentas9[[#This Row],[ TotalPrice_SinDescuento]]*(1-tVentas9[[#This Row],[Discount]]/100)</f>
        <v>497.2</v>
      </c>
      <c r="K79" s="17">
        <v>43206.527928240743</v>
      </c>
      <c r="L79" s="7" t="s">
        <v>3315</v>
      </c>
      <c r="M79" s="35">
        <f t="shared" si="3"/>
        <v>0</v>
      </c>
      <c r="N79" s="12" t="str">
        <f t="shared" si="2"/>
        <v/>
      </c>
    </row>
    <row r="80" spans="1:14" hidden="1">
      <c r="A80" s="13">
        <v>10078</v>
      </c>
      <c r="B80" s="13">
        <v>22</v>
      </c>
      <c r="C80" s="13">
        <v>36072</v>
      </c>
      <c r="D80" s="13">
        <v>9</v>
      </c>
      <c r="E80" s="12" t="str">
        <f>VLOOKUP(tVentas9[[#This Row],[ProductID]],tProductos[#All],3,FALSE)</f>
        <v>Rabbit - Whole</v>
      </c>
      <c r="F80" s="13">
        <v>10</v>
      </c>
      <c r="G80" s="32">
        <v>0</v>
      </c>
      <c r="H80" s="30">
        <f>VLOOKUP(tVentas9[[#This Row],[ProductID]],tProductos[#All],5,FALSE)</f>
        <v>844.21</v>
      </c>
      <c r="I80" s="31">
        <f>(tVentas9[[#This Row],[PrecioUnitario]])*(tVentas9[[#This Row],[Quantity]])</f>
        <v>8442.1</v>
      </c>
      <c r="J80" s="31">
        <f>tVentas9[[#This Row],[ TotalPrice_SinDescuento]]*(1-tVentas9[[#This Row],[Discount]]/100)</f>
        <v>8442.1</v>
      </c>
      <c r="K80" s="17">
        <v>43172.46638888889</v>
      </c>
      <c r="L80" s="7" t="s">
        <v>3316</v>
      </c>
      <c r="M80" s="35">
        <f t="shared" si="3"/>
        <v>0</v>
      </c>
      <c r="N80" s="12" t="str">
        <f t="shared" si="2"/>
        <v/>
      </c>
    </row>
    <row r="81" spans="1:14" hidden="1">
      <c r="A81" s="13">
        <v>10079</v>
      </c>
      <c r="B81" s="13">
        <v>1</v>
      </c>
      <c r="C81" s="13">
        <v>91614</v>
      </c>
      <c r="D81" s="13">
        <v>349</v>
      </c>
      <c r="E81" s="12" t="str">
        <f>VLOOKUP(tVentas9[[#This Row],[ProductID]],tProductos[#All],3,FALSE)</f>
        <v>Puree - Mocha</v>
      </c>
      <c r="F81" s="13">
        <v>24</v>
      </c>
      <c r="G81" s="32">
        <v>0</v>
      </c>
      <c r="H81" s="30">
        <f>VLOOKUP(tVentas9[[#This Row],[ProductID]],tProductos[#All],5,FALSE)</f>
        <v>869.08</v>
      </c>
      <c r="I81" s="31">
        <f>(tVentas9[[#This Row],[PrecioUnitario]])*(tVentas9[[#This Row],[Quantity]])</f>
        <v>20857.920000000002</v>
      </c>
      <c r="J81" s="31">
        <f>tVentas9[[#This Row],[ TotalPrice_SinDescuento]]*(1-tVentas9[[#This Row],[Discount]]/100)</f>
        <v>20857.920000000002</v>
      </c>
      <c r="K81" s="17">
        <v>43229.266527777778</v>
      </c>
      <c r="L81" s="7" t="s">
        <v>3317</v>
      </c>
      <c r="M81" s="35">
        <f t="shared" si="3"/>
        <v>0</v>
      </c>
      <c r="N81" s="12" t="str">
        <f t="shared" si="2"/>
        <v/>
      </c>
    </row>
    <row r="82" spans="1:14" hidden="1">
      <c r="A82" s="13">
        <v>10080</v>
      </c>
      <c r="B82" s="13">
        <v>12</v>
      </c>
      <c r="C82" s="13">
        <v>48576</v>
      </c>
      <c r="D82" s="13">
        <v>451</v>
      </c>
      <c r="E82" s="12" t="str">
        <f>VLOOKUP(tVentas9[[#This Row],[ProductID]],tProductos[#All],3,FALSE)</f>
        <v>Soup - Campbells Tomato Ravioli</v>
      </c>
      <c r="F82" s="13">
        <v>13</v>
      </c>
      <c r="G82" s="32">
        <v>1</v>
      </c>
      <c r="H82" s="30">
        <f>VLOOKUP(tVentas9[[#This Row],[ProductID]],tProductos[#All],5,FALSE)</f>
        <v>935.38</v>
      </c>
      <c r="I82" s="31">
        <f>(tVentas9[[#This Row],[PrecioUnitario]])*(tVentas9[[#This Row],[Quantity]])</f>
        <v>12159.94</v>
      </c>
      <c r="J82" s="31">
        <f>tVentas9[[#This Row],[ TotalPrice_SinDescuento]]*(1-tVentas9[[#This Row],[Discount]]/100)</f>
        <v>12038.3406</v>
      </c>
      <c r="K82" s="17">
        <v>43200.830347222225</v>
      </c>
      <c r="L82" s="7" t="s">
        <v>3318</v>
      </c>
      <c r="M82" s="35">
        <f t="shared" si="3"/>
        <v>0</v>
      </c>
      <c r="N82" s="12" t="str">
        <f t="shared" si="2"/>
        <v/>
      </c>
    </row>
    <row r="83" spans="1:14" hidden="1">
      <c r="A83" s="13">
        <v>10081</v>
      </c>
      <c r="B83" s="13">
        <v>3</v>
      </c>
      <c r="C83" s="13">
        <v>40147</v>
      </c>
      <c r="D83" s="13">
        <v>390</v>
      </c>
      <c r="E83" s="12" t="str">
        <f>VLOOKUP(tVentas9[[#This Row],[ProductID]],tProductos[#All],3,FALSE)</f>
        <v>Seedlings - Mix, Organic</v>
      </c>
      <c r="F83" s="13">
        <v>11</v>
      </c>
      <c r="G83" s="32">
        <v>0</v>
      </c>
      <c r="H83" s="30">
        <f>VLOOKUP(tVentas9[[#This Row],[ProductID]],tProductos[#All],5,FALSE)</f>
        <v>12.95</v>
      </c>
      <c r="I83" s="31">
        <f>(tVentas9[[#This Row],[PrecioUnitario]])*(tVentas9[[#This Row],[Quantity]])</f>
        <v>142.44999999999999</v>
      </c>
      <c r="J83" s="31">
        <f>tVentas9[[#This Row],[ TotalPrice_SinDescuento]]*(1-tVentas9[[#This Row],[Discount]]/100)</f>
        <v>142.44999999999999</v>
      </c>
      <c r="K83" s="17">
        <v>43144.627175925925</v>
      </c>
      <c r="L83" s="7" t="s">
        <v>3319</v>
      </c>
      <c r="M83" s="35">
        <f t="shared" si="3"/>
        <v>0</v>
      </c>
      <c r="N83" s="12" t="str">
        <f t="shared" si="2"/>
        <v/>
      </c>
    </row>
    <row r="84" spans="1:14" hidden="1">
      <c r="A84" s="13">
        <v>10082</v>
      </c>
      <c r="B84" s="13">
        <v>4</v>
      </c>
      <c r="C84" s="13">
        <v>2557</v>
      </c>
      <c r="D84" s="13">
        <v>145</v>
      </c>
      <c r="E84" s="12" t="str">
        <f>VLOOKUP(tVentas9[[#This Row],[ProductID]],tProductos[#All],3,FALSE)</f>
        <v>Wine - Chardonnay South</v>
      </c>
      <c r="F84" s="13">
        <v>1</v>
      </c>
      <c r="G84" s="32">
        <v>0</v>
      </c>
      <c r="H84" s="30">
        <f>VLOOKUP(tVentas9[[#This Row],[ProductID]],tProductos[#All],5,FALSE)</f>
        <v>344.13</v>
      </c>
      <c r="I84" s="31">
        <f>(tVentas9[[#This Row],[PrecioUnitario]])*(tVentas9[[#This Row],[Quantity]])</f>
        <v>344.13</v>
      </c>
      <c r="J84" s="31">
        <f>tVentas9[[#This Row],[ TotalPrice_SinDescuento]]*(1-tVentas9[[#This Row],[Discount]]/100)</f>
        <v>344.13</v>
      </c>
      <c r="K84" s="17">
        <v>43197.562789351854</v>
      </c>
      <c r="L84" s="7" t="s">
        <v>3320</v>
      </c>
      <c r="M84" s="35">
        <f t="shared" si="3"/>
        <v>0</v>
      </c>
      <c r="N84" s="12" t="str">
        <f t="shared" si="2"/>
        <v/>
      </c>
    </row>
    <row r="85" spans="1:14" hidden="1">
      <c r="A85" s="13">
        <v>10083</v>
      </c>
      <c r="B85" s="13">
        <v>18</v>
      </c>
      <c r="C85" s="13">
        <v>58485</v>
      </c>
      <c r="D85" s="13">
        <v>374</v>
      </c>
      <c r="E85" s="12" t="str">
        <f>VLOOKUP(tVentas9[[#This Row],[ProductID]],tProductos[#All],3,FALSE)</f>
        <v>Jagermeister</v>
      </c>
      <c r="F85" s="13">
        <v>15</v>
      </c>
      <c r="G85" s="32">
        <v>0</v>
      </c>
      <c r="H85" s="30">
        <f>VLOOKUP(tVentas9[[#This Row],[ProductID]],tProductos[#All],5,FALSE)</f>
        <v>493.84</v>
      </c>
      <c r="I85" s="31">
        <f>(tVentas9[[#This Row],[PrecioUnitario]])*(tVentas9[[#This Row],[Quantity]])</f>
        <v>7407.5999999999995</v>
      </c>
      <c r="J85" s="31">
        <f>tVentas9[[#This Row],[ TotalPrice_SinDescuento]]*(1-tVentas9[[#This Row],[Discount]]/100)</f>
        <v>7407.5999999999995</v>
      </c>
      <c r="K85" s="17">
        <v>43131.583541666667</v>
      </c>
      <c r="L85" s="7" t="s">
        <v>3321</v>
      </c>
      <c r="M85" s="35">
        <f t="shared" si="3"/>
        <v>0</v>
      </c>
      <c r="N85" s="12" t="str">
        <f t="shared" si="2"/>
        <v/>
      </c>
    </row>
    <row r="86" spans="1:14" hidden="1">
      <c r="A86" s="13">
        <v>10084</v>
      </c>
      <c r="B86" s="13">
        <v>9</v>
      </c>
      <c r="C86" s="13">
        <v>6798</v>
      </c>
      <c r="D86" s="13">
        <v>59</v>
      </c>
      <c r="E86" s="12" t="str">
        <f>VLOOKUP(tVentas9[[#This Row],[ProductID]],tProductos[#All],3,FALSE)</f>
        <v>Pastry - Butterscotch Baked</v>
      </c>
      <c r="F86" s="13">
        <v>2</v>
      </c>
      <c r="G86" s="32">
        <v>0</v>
      </c>
      <c r="H86" s="30">
        <f>VLOOKUP(tVentas9[[#This Row],[ProductID]],tProductos[#All],5,FALSE)</f>
        <v>735.38</v>
      </c>
      <c r="I86" s="31">
        <f>(tVentas9[[#This Row],[PrecioUnitario]])*(tVentas9[[#This Row],[Quantity]])</f>
        <v>1470.76</v>
      </c>
      <c r="J86" s="31">
        <f>tVentas9[[#This Row],[ TotalPrice_SinDescuento]]*(1-tVentas9[[#This Row],[Discount]]/100)</f>
        <v>1470.76</v>
      </c>
      <c r="K86" s="17">
        <v>43102.297743055555</v>
      </c>
      <c r="L86" s="7" t="s">
        <v>3322</v>
      </c>
      <c r="M86" s="35">
        <f t="shared" si="3"/>
        <v>0</v>
      </c>
      <c r="N86" s="12" t="str">
        <f t="shared" si="2"/>
        <v/>
      </c>
    </row>
    <row r="87" spans="1:14" hidden="1">
      <c r="A87" s="13">
        <v>10085</v>
      </c>
      <c r="B87" s="13">
        <v>21</v>
      </c>
      <c r="C87" s="13">
        <v>98212</v>
      </c>
      <c r="D87" s="13">
        <v>282</v>
      </c>
      <c r="E87" s="12" t="str">
        <f>VLOOKUP(tVentas9[[#This Row],[ProductID]],tProductos[#All],3,FALSE)</f>
        <v>Lemonade - Natural, 591 Ml</v>
      </c>
      <c r="F87" s="13">
        <v>25</v>
      </c>
      <c r="G87" s="32">
        <v>0</v>
      </c>
      <c r="H87" s="30">
        <f>VLOOKUP(tVentas9[[#This Row],[ProductID]],tProductos[#All],5,FALSE)</f>
        <v>561.5</v>
      </c>
      <c r="I87" s="31">
        <f>(tVentas9[[#This Row],[PrecioUnitario]])*(tVentas9[[#This Row],[Quantity]])</f>
        <v>14037.5</v>
      </c>
      <c r="J87" s="31">
        <f>tVentas9[[#This Row],[ TotalPrice_SinDescuento]]*(1-tVentas9[[#This Row],[Discount]]/100)</f>
        <v>14037.5</v>
      </c>
      <c r="K87" s="17">
        <v>43145.484375</v>
      </c>
      <c r="L87" s="7" t="s">
        <v>3323</v>
      </c>
      <c r="M87" s="35">
        <f t="shared" si="3"/>
        <v>0</v>
      </c>
      <c r="N87" s="12" t="str">
        <f t="shared" si="2"/>
        <v/>
      </c>
    </row>
    <row r="88" spans="1:14" hidden="1">
      <c r="A88" s="13">
        <v>10086</v>
      </c>
      <c r="B88" s="13">
        <v>22</v>
      </c>
      <c r="C88" s="13">
        <v>44002</v>
      </c>
      <c r="D88" s="13">
        <v>105</v>
      </c>
      <c r="E88" s="12" t="str">
        <f>VLOOKUP(tVentas9[[#This Row],[ProductID]],tProductos[#All],3,FALSE)</f>
        <v>Ecolab - Mikroklene 4/4 L</v>
      </c>
      <c r="F88" s="13">
        <v>12</v>
      </c>
      <c r="G88" s="32">
        <v>0</v>
      </c>
      <c r="H88" s="30">
        <f>VLOOKUP(tVentas9[[#This Row],[ProductID]],tProductos[#All],5,FALSE)</f>
        <v>688.78</v>
      </c>
      <c r="I88" s="31">
        <f>(tVentas9[[#This Row],[PrecioUnitario]])*(tVentas9[[#This Row],[Quantity]])</f>
        <v>8265.36</v>
      </c>
      <c r="J88" s="31">
        <f>tVentas9[[#This Row],[ TotalPrice_SinDescuento]]*(1-tVentas9[[#This Row],[Discount]]/100)</f>
        <v>8265.36</v>
      </c>
      <c r="K88" s="17">
        <v>43186.893379629626</v>
      </c>
      <c r="L88" s="7" t="s">
        <v>3324</v>
      </c>
      <c r="M88" s="35">
        <f t="shared" si="3"/>
        <v>0</v>
      </c>
      <c r="N88" s="12" t="str">
        <f t="shared" si="2"/>
        <v/>
      </c>
    </row>
    <row r="89" spans="1:14" hidden="1">
      <c r="A89" s="13">
        <v>10087</v>
      </c>
      <c r="B89" s="13">
        <v>12</v>
      </c>
      <c r="C89" s="13">
        <v>77889</v>
      </c>
      <c r="D89" s="13">
        <v>112</v>
      </c>
      <c r="E89" s="12" t="str">
        <f>VLOOKUP(tVentas9[[#This Row],[ProductID]],tProductos[#All],3,FALSE)</f>
        <v>Browning Caramel Glace</v>
      </c>
      <c r="F89" s="13">
        <v>20</v>
      </c>
      <c r="G89" s="32">
        <v>0</v>
      </c>
      <c r="H89" s="30">
        <f>VLOOKUP(tVentas9[[#This Row],[ProductID]],tProductos[#All],5,FALSE)</f>
        <v>817.94</v>
      </c>
      <c r="I89" s="31">
        <f>(tVentas9[[#This Row],[PrecioUnitario]])*(tVentas9[[#This Row],[Quantity]])</f>
        <v>16358.800000000001</v>
      </c>
      <c r="J89" s="31">
        <f>tVentas9[[#This Row],[ TotalPrice_SinDescuento]]*(1-tVentas9[[#This Row],[Discount]]/100)</f>
        <v>16358.800000000001</v>
      </c>
      <c r="K89" s="17">
        <v>43193.629513888889</v>
      </c>
      <c r="L89" s="7" t="s">
        <v>3325</v>
      </c>
      <c r="M89" s="35">
        <f t="shared" si="3"/>
        <v>0</v>
      </c>
      <c r="N89" s="12" t="str">
        <f t="shared" si="2"/>
        <v/>
      </c>
    </row>
    <row r="90" spans="1:14" hidden="1">
      <c r="A90" s="13">
        <v>10088</v>
      </c>
      <c r="B90" s="13">
        <v>19</v>
      </c>
      <c r="C90" s="13">
        <v>81591</v>
      </c>
      <c r="D90" s="13">
        <v>173</v>
      </c>
      <c r="E90" s="12" t="str">
        <f>VLOOKUP(tVentas9[[#This Row],[ProductID]],tProductos[#All],3,FALSE)</f>
        <v>Rosemary - Dry</v>
      </c>
      <c r="F90" s="13">
        <v>21</v>
      </c>
      <c r="G90" s="32">
        <v>0</v>
      </c>
      <c r="H90" s="30">
        <f>VLOOKUP(tVentas9[[#This Row],[ProductID]],tProductos[#All],5,FALSE)</f>
        <v>44.54</v>
      </c>
      <c r="I90" s="31">
        <f>(tVentas9[[#This Row],[PrecioUnitario]])*(tVentas9[[#This Row],[Quantity]])</f>
        <v>935.34</v>
      </c>
      <c r="J90" s="31">
        <f>tVentas9[[#This Row],[ TotalPrice_SinDescuento]]*(1-tVentas9[[#This Row],[Discount]]/100)</f>
        <v>935.34</v>
      </c>
      <c r="K90" s="17">
        <v>43176.274664351855</v>
      </c>
      <c r="L90" s="7" t="s">
        <v>3326</v>
      </c>
      <c r="M90" s="35">
        <f t="shared" si="3"/>
        <v>0</v>
      </c>
      <c r="N90" s="12" t="str">
        <f t="shared" si="2"/>
        <v/>
      </c>
    </row>
    <row r="91" spans="1:14" hidden="1">
      <c r="A91" s="13">
        <v>10089</v>
      </c>
      <c r="B91" s="13">
        <v>5</v>
      </c>
      <c r="C91" s="13">
        <v>90802</v>
      </c>
      <c r="D91" s="13">
        <v>229</v>
      </c>
      <c r="E91" s="12" t="str">
        <f>VLOOKUP(tVentas9[[#This Row],[ProductID]],tProductos[#All],3,FALSE)</f>
        <v>Bread - Hot Dog Buns</v>
      </c>
      <c r="F91" s="13">
        <v>23</v>
      </c>
      <c r="G91" s="32">
        <v>0</v>
      </c>
      <c r="H91" s="30">
        <f>VLOOKUP(tVentas9[[#This Row],[ProductID]],tProductos[#All],5,FALSE)</f>
        <v>579.83000000000004</v>
      </c>
      <c r="I91" s="31">
        <f>(tVentas9[[#This Row],[PrecioUnitario]])*(tVentas9[[#This Row],[Quantity]])</f>
        <v>13336.09</v>
      </c>
      <c r="J91" s="31">
        <f>tVentas9[[#This Row],[ TotalPrice_SinDescuento]]*(1-tVentas9[[#This Row],[Discount]]/100)</f>
        <v>13336.09</v>
      </c>
      <c r="K91" s="17">
        <v>43162.38894675926</v>
      </c>
      <c r="L91" s="7" t="s">
        <v>3327</v>
      </c>
      <c r="M91" s="35">
        <f t="shared" si="3"/>
        <v>0</v>
      </c>
      <c r="N91" s="12" t="str">
        <f t="shared" si="2"/>
        <v/>
      </c>
    </row>
    <row r="92" spans="1:14" hidden="1">
      <c r="A92" s="13">
        <v>10090</v>
      </c>
      <c r="B92" s="13">
        <v>17</v>
      </c>
      <c r="C92" s="13">
        <v>35777</v>
      </c>
      <c r="D92" s="13">
        <v>149</v>
      </c>
      <c r="E92" s="12" t="str">
        <f>VLOOKUP(tVentas9[[#This Row],[ProductID]],tProductos[#All],3,FALSE)</f>
        <v>Zucchini - Yellow</v>
      </c>
      <c r="F92" s="13">
        <v>10</v>
      </c>
      <c r="G92" s="32">
        <v>2</v>
      </c>
      <c r="H92" s="30">
        <f>VLOOKUP(tVentas9[[#This Row],[ProductID]],tProductos[#All],5,FALSE)</f>
        <v>984.64</v>
      </c>
      <c r="I92" s="31">
        <f>(tVentas9[[#This Row],[PrecioUnitario]])*(tVentas9[[#This Row],[Quantity]])</f>
        <v>9846.4</v>
      </c>
      <c r="J92" s="31">
        <f>tVentas9[[#This Row],[ TotalPrice_SinDescuento]]*(1-tVentas9[[#This Row],[Discount]]/100)</f>
        <v>9649.4719999999998</v>
      </c>
      <c r="K92" s="17">
        <v>43200.865069444444</v>
      </c>
      <c r="L92" s="7" t="s">
        <v>3328</v>
      </c>
      <c r="M92" s="35">
        <f t="shared" si="3"/>
        <v>0</v>
      </c>
      <c r="N92" s="12" t="str">
        <f t="shared" si="2"/>
        <v/>
      </c>
    </row>
    <row r="93" spans="1:14" hidden="1">
      <c r="A93" s="13">
        <v>10091</v>
      </c>
      <c r="B93" s="13">
        <v>18</v>
      </c>
      <c r="C93" s="13">
        <v>42251</v>
      </c>
      <c r="D93" s="13">
        <v>429</v>
      </c>
      <c r="E93" s="12" t="str">
        <f>VLOOKUP(tVentas9[[#This Row],[ProductID]],tProductos[#All],3,FALSE)</f>
        <v>Beef - Short Loin</v>
      </c>
      <c r="F93" s="13">
        <v>11</v>
      </c>
      <c r="G93" s="32">
        <v>2</v>
      </c>
      <c r="H93" s="30">
        <f>VLOOKUP(tVentas9[[#This Row],[ProductID]],tProductos[#All],5,FALSE)</f>
        <v>576.01</v>
      </c>
      <c r="I93" s="31">
        <f>(tVentas9[[#This Row],[PrecioUnitario]])*(tVentas9[[#This Row],[Quantity]])</f>
        <v>6336.11</v>
      </c>
      <c r="J93" s="31">
        <f>tVentas9[[#This Row],[ TotalPrice_SinDescuento]]*(1-tVentas9[[#This Row],[Discount]]/100)</f>
        <v>6209.3877999999995</v>
      </c>
      <c r="K93" s="17">
        <v>43157.553391203706</v>
      </c>
      <c r="L93" s="7" t="s">
        <v>3329</v>
      </c>
      <c r="M93" s="35">
        <f t="shared" si="3"/>
        <v>0</v>
      </c>
      <c r="N93" s="12" t="str">
        <f t="shared" si="2"/>
        <v/>
      </c>
    </row>
    <row r="94" spans="1:14" hidden="1">
      <c r="A94" s="13">
        <v>10092</v>
      </c>
      <c r="B94" s="13">
        <v>20</v>
      </c>
      <c r="C94" s="13">
        <v>54540</v>
      </c>
      <c r="D94" s="13">
        <v>42</v>
      </c>
      <c r="E94" s="12" t="str">
        <f>VLOOKUP(tVentas9[[#This Row],[ProductID]],tProductos[#All],3,FALSE)</f>
        <v>Bread - Raisin Walnut Oval</v>
      </c>
      <c r="F94" s="13">
        <v>14</v>
      </c>
      <c r="G94" s="32">
        <v>0</v>
      </c>
      <c r="H94" s="30">
        <f>VLOOKUP(tVentas9[[#This Row],[ProductID]],tProductos[#All],5,FALSE)</f>
        <v>810.48</v>
      </c>
      <c r="I94" s="31">
        <f>(tVentas9[[#This Row],[PrecioUnitario]])*(tVentas9[[#This Row],[Quantity]])</f>
        <v>11346.720000000001</v>
      </c>
      <c r="J94" s="31">
        <f>tVentas9[[#This Row],[ TotalPrice_SinDescuento]]*(1-tVentas9[[#This Row],[Discount]]/100)</f>
        <v>11346.720000000001</v>
      </c>
      <c r="K94" s="17">
        <v>43190.395601851851</v>
      </c>
      <c r="L94" s="7" t="s">
        <v>3330</v>
      </c>
      <c r="M94" s="35">
        <f t="shared" si="3"/>
        <v>0</v>
      </c>
      <c r="N94" s="12" t="str">
        <f t="shared" si="2"/>
        <v/>
      </c>
    </row>
    <row r="95" spans="1:14" hidden="1">
      <c r="A95" s="13">
        <v>10093</v>
      </c>
      <c r="B95" s="13">
        <v>14</v>
      </c>
      <c r="C95" s="13">
        <v>37661</v>
      </c>
      <c r="D95" s="13">
        <v>23</v>
      </c>
      <c r="E95" s="12" t="str">
        <f>VLOOKUP(tVentas9[[#This Row],[ProductID]],tProductos[#All],3,FALSE)</f>
        <v>Crab - Imitation Flakes</v>
      </c>
      <c r="F95" s="13">
        <v>10</v>
      </c>
      <c r="G95" s="32">
        <v>0</v>
      </c>
      <c r="H95" s="30">
        <f>VLOOKUP(tVentas9[[#This Row],[ProductID]],tProductos[#All],5,FALSE)</f>
        <v>790.18</v>
      </c>
      <c r="I95" s="31">
        <f>(tVentas9[[#This Row],[PrecioUnitario]])*(tVentas9[[#This Row],[Quantity]])</f>
        <v>7901.7999999999993</v>
      </c>
      <c r="J95" s="31">
        <f>tVentas9[[#This Row],[ TotalPrice_SinDescuento]]*(1-tVentas9[[#This Row],[Discount]]/100)</f>
        <v>7901.7999999999993</v>
      </c>
      <c r="K95" s="17">
        <v>43115.530601851853</v>
      </c>
      <c r="L95" s="7" t="s">
        <v>3331</v>
      </c>
      <c r="M95" s="35">
        <f t="shared" si="3"/>
        <v>0</v>
      </c>
      <c r="N95" s="12" t="str">
        <f t="shared" si="2"/>
        <v/>
      </c>
    </row>
    <row r="96" spans="1:14" hidden="1">
      <c r="A96" s="13">
        <v>10094</v>
      </c>
      <c r="B96" s="13">
        <v>20</v>
      </c>
      <c r="C96" s="13">
        <v>38406</v>
      </c>
      <c r="D96" s="13">
        <v>85</v>
      </c>
      <c r="E96" s="12" t="str">
        <f>VLOOKUP(tVentas9[[#This Row],[ProductID]],tProductos[#All],3,FALSE)</f>
        <v>Cheese - Parmesan Cubes</v>
      </c>
      <c r="F96" s="13">
        <v>10</v>
      </c>
      <c r="G96" s="32">
        <v>0</v>
      </c>
      <c r="H96" s="30">
        <f>VLOOKUP(tVentas9[[#This Row],[ProductID]],tProductos[#All],5,FALSE)</f>
        <v>868.85</v>
      </c>
      <c r="I96" s="31">
        <f>(tVentas9[[#This Row],[PrecioUnitario]])*(tVentas9[[#This Row],[Quantity]])</f>
        <v>8688.5</v>
      </c>
      <c r="J96" s="31">
        <f>tVentas9[[#This Row],[ TotalPrice_SinDescuento]]*(1-tVentas9[[#This Row],[Discount]]/100)</f>
        <v>8688.5</v>
      </c>
      <c r="K96" s="17">
        <v>43112.854085648149</v>
      </c>
      <c r="L96" s="7" t="s">
        <v>3332</v>
      </c>
      <c r="M96" s="35">
        <f t="shared" si="3"/>
        <v>0</v>
      </c>
      <c r="N96" s="12" t="str">
        <f t="shared" si="2"/>
        <v/>
      </c>
    </row>
    <row r="97" spans="1:14" hidden="1">
      <c r="A97" s="13">
        <v>10095</v>
      </c>
      <c r="B97" s="13">
        <v>12</v>
      </c>
      <c r="C97" s="13">
        <v>65245</v>
      </c>
      <c r="D97" s="13">
        <v>401</v>
      </c>
      <c r="E97" s="12" t="str">
        <f>VLOOKUP(tVentas9[[#This Row],[ProductID]],tProductos[#All],3,FALSE)</f>
        <v>Tart Shells - Sweet, 4</v>
      </c>
      <c r="F97" s="13">
        <v>17</v>
      </c>
      <c r="G97" s="32">
        <v>0</v>
      </c>
      <c r="H97" s="30">
        <f>VLOOKUP(tVentas9[[#This Row],[ProductID]],tProductos[#All],5,FALSE)</f>
        <v>533.63</v>
      </c>
      <c r="I97" s="31">
        <f>(tVentas9[[#This Row],[PrecioUnitario]])*(tVentas9[[#This Row],[Quantity]])</f>
        <v>9071.7099999999991</v>
      </c>
      <c r="J97" s="31">
        <f>tVentas9[[#This Row],[ TotalPrice_SinDescuento]]*(1-tVentas9[[#This Row],[Discount]]/100)</f>
        <v>9071.7099999999991</v>
      </c>
      <c r="K97" s="17">
        <v>43139.703275462962</v>
      </c>
      <c r="L97" s="7" t="s">
        <v>3333</v>
      </c>
      <c r="M97" s="35">
        <f t="shared" si="3"/>
        <v>0</v>
      </c>
      <c r="N97" s="12" t="str">
        <f t="shared" si="2"/>
        <v/>
      </c>
    </row>
    <row r="98" spans="1:14" hidden="1">
      <c r="A98" s="13">
        <v>10096</v>
      </c>
      <c r="B98" s="13">
        <v>13</v>
      </c>
      <c r="C98" s="13">
        <v>93395</v>
      </c>
      <c r="D98" s="13">
        <v>242</v>
      </c>
      <c r="E98" s="12" t="str">
        <f>VLOOKUP(tVentas9[[#This Row],[ProductID]],tProductos[#All],3,FALSE)</f>
        <v>Thermometer Digital</v>
      </c>
      <c r="F98" s="13">
        <v>24</v>
      </c>
      <c r="G98" s="32">
        <v>0</v>
      </c>
      <c r="H98" s="30">
        <f>VLOOKUP(tVentas9[[#This Row],[ProductID]],tProductos[#All],5,FALSE)</f>
        <v>3.26</v>
      </c>
      <c r="I98" s="31">
        <f>(tVentas9[[#This Row],[PrecioUnitario]])*(tVentas9[[#This Row],[Quantity]])</f>
        <v>78.239999999999995</v>
      </c>
      <c r="J98" s="31">
        <f>tVentas9[[#This Row],[ TotalPrice_SinDescuento]]*(1-tVentas9[[#This Row],[Discount]]/100)</f>
        <v>78.239999999999995</v>
      </c>
      <c r="K98" s="17">
        <v>43109.008472222224</v>
      </c>
      <c r="L98" s="7" t="s">
        <v>3334</v>
      </c>
      <c r="M98" s="35">
        <f t="shared" si="3"/>
        <v>0</v>
      </c>
      <c r="N98" s="12" t="str">
        <f t="shared" si="2"/>
        <v/>
      </c>
    </row>
    <row r="99" spans="1:14" hidden="1">
      <c r="A99" s="13">
        <v>10097</v>
      </c>
      <c r="B99" s="13">
        <v>5</v>
      </c>
      <c r="C99" s="13">
        <v>54698</v>
      </c>
      <c r="D99" s="13">
        <v>44</v>
      </c>
      <c r="E99" s="12" t="str">
        <f>VLOOKUP(tVentas9[[#This Row],[ProductID]],tProductos[#All],3,FALSE)</f>
        <v>Wine - White, Colubia Cresh</v>
      </c>
      <c r="F99" s="13">
        <v>14</v>
      </c>
      <c r="G99" s="32">
        <v>0</v>
      </c>
      <c r="H99" s="30">
        <f>VLOOKUP(tVentas9[[#This Row],[ProductID]],tProductos[#All],5,FALSE)</f>
        <v>485.98</v>
      </c>
      <c r="I99" s="31">
        <f>(tVentas9[[#This Row],[PrecioUnitario]])*(tVentas9[[#This Row],[Quantity]])</f>
        <v>6803.72</v>
      </c>
      <c r="J99" s="31">
        <f>tVentas9[[#This Row],[ TotalPrice_SinDescuento]]*(1-tVentas9[[#This Row],[Discount]]/100)</f>
        <v>6803.72</v>
      </c>
      <c r="K99" s="17">
        <v>43222.61377314815</v>
      </c>
      <c r="L99" s="7" t="s">
        <v>3335</v>
      </c>
      <c r="M99" s="35">
        <f t="shared" si="3"/>
        <v>0</v>
      </c>
      <c r="N99" s="12" t="str">
        <f t="shared" si="2"/>
        <v/>
      </c>
    </row>
    <row r="100" spans="1:14" hidden="1">
      <c r="A100" s="13">
        <v>10098</v>
      </c>
      <c r="B100" s="13">
        <v>7</v>
      </c>
      <c r="C100" s="13">
        <v>17516</v>
      </c>
      <c r="D100" s="13">
        <v>221</v>
      </c>
      <c r="E100" s="12" t="str">
        <f>VLOOKUP(tVentas9[[#This Row],[ProductID]],tProductos[#All],3,FALSE)</f>
        <v>Bread Crumbs - Panko</v>
      </c>
      <c r="F100" s="13">
        <v>5</v>
      </c>
      <c r="G100" s="32">
        <v>0</v>
      </c>
      <c r="H100" s="30">
        <f>VLOOKUP(tVentas9[[#This Row],[ProductID]],tProductos[#All],5,FALSE)</f>
        <v>819</v>
      </c>
      <c r="I100" s="31">
        <f>(tVentas9[[#This Row],[PrecioUnitario]])*(tVentas9[[#This Row],[Quantity]])</f>
        <v>4095</v>
      </c>
      <c r="J100" s="31">
        <f>tVentas9[[#This Row],[ TotalPrice_SinDescuento]]*(1-tVentas9[[#This Row],[Discount]]/100)</f>
        <v>4095</v>
      </c>
      <c r="K100" s="17">
        <v>43192.922511574077</v>
      </c>
      <c r="L100" s="7" t="s">
        <v>3336</v>
      </c>
      <c r="M100" s="35">
        <f t="shared" si="3"/>
        <v>0</v>
      </c>
      <c r="N100" s="12" t="str">
        <f t="shared" si="2"/>
        <v/>
      </c>
    </row>
    <row r="101" spans="1:14" hidden="1">
      <c r="A101" s="13">
        <v>10099</v>
      </c>
      <c r="B101" s="13">
        <v>11</v>
      </c>
      <c r="C101" s="13">
        <v>50091</v>
      </c>
      <c r="D101" s="13">
        <v>259</v>
      </c>
      <c r="E101" s="12" t="str">
        <f>VLOOKUP(tVentas9[[#This Row],[ProductID]],tProductos[#All],3,FALSE)</f>
        <v>Veal - Eye Of Round</v>
      </c>
      <c r="F101" s="13">
        <v>13</v>
      </c>
      <c r="G101" s="32">
        <v>0</v>
      </c>
      <c r="H101" s="30">
        <f>VLOOKUP(tVentas9[[#This Row],[ProductID]],tProductos[#All],5,FALSE)</f>
        <v>674.36</v>
      </c>
      <c r="I101" s="31">
        <f>(tVentas9[[#This Row],[PrecioUnitario]])*(tVentas9[[#This Row],[Quantity]])</f>
        <v>8766.68</v>
      </c>
      <c r="J101" s="31">
        <f>tVentas9[[#This Row],[ TotalPrice_SinDescuento]]*(1-tVentas9[[#This Row],[Discount]]/100)</f>
        <v>8766.68</v>
      </c>
      <c r="K101" s="17">
        <v>43186.998217592591</v>
      </c>
      <c r="L101" s="7" t="s">
        <v>3337</v>
      </c>
      <c r="M101" s="35">
        <f t="shared" si="3"/>
        <v>0</v>
      </c>
      <c r="N101" s="12" t="str">
        <f t="shared" si="2"/>
        <v/>
      </c>
    </row>
    <row r="102" spans="1:14" hidden="1">
      <c r="A102" s="13">
        <v>10100</v>
      </c>
      <c r="B102" s="13">
        <v>23</v>
      </c>
      <c r="C102" s="13">
        <v>66460</v>
      </c>
      <c r="D102" s="13">
        <v>333</v>
      </c>
      <c r="E102" s="12" t="str">
        <f>VLOOKUP(tVentas9[[#This Row],[ProductID]],tProductos[#All],3,FALSE)</f>
        <v>Cheese - Cottage Cheese</v>
      </c>
      <c r="F102" s="13">
        <v>17</v>
      </c>
      <c r="G102" s="32">
        <v>0</v>
      </c>
      <c r="H102" s="30">
        <f>VLOOKUP(tVentas9[[#This Row],[ProductID]],tProductos[#All],5,FALSE)</f>
        <v>202.36</v>
      </c>
      <c r="I102" s="31">
        <f>(tVentas9[[#This Row],[PrecioUnitario]])*(tVentas9[[#This Row],[Quantity]])</f>
        <v>3440.1200000000003</v>
      </c>
      <c r="J102" s="31">
        <f>tVentas9[[#This Row],[ TotalPrice_SinDescuento]]*(1-tVentas9[[#This Row],[Discount]]/100)</f>
        <v>3440.1200000000003</v>
      </c>
      <c r="K102" s="17">
        <v>43216.038773148146</v>
      </c>
      <c r="L102" s="7" t="s">
        <v>3338</v>
      </c>
      <c r="M102" s="35">
        <f t="shared" si="3"/>
        <v>0</v>
      </c>
      <c r="N102" s="12" t="str">
        <f t="shared" si="2"/>
        <v/>
      </c>
    </row>
    <row r="103" spans="1:14" hidden="1">
      <c r="A103" s="13">
        <v>10101</v>
      </c>
      <c r="B103" s="13">
        <v>7</v>
      </c>
      <c r="C103" s="13">
        <v>99</v>
      </c>
      <c r="D103" s="13">
        <v>51</v>
      </c>
      <c r="E103" s="12" t="str">
        <f>VLOOKUP(tVentas9[[#This Row],[ProductID]],tProductos[#All],3,FALSE)</f>
        <v>Wine - Crozes Hermitage E.</v>
      </c>
      <c r="F103" s="13">
        <v>1</v>
      </c>
      <c r="G103" s="32">
        <v>0</v>
      </c>
      <c r="H103" s="30">
        <f>VLOOKUP(tVentas9[[#This Row],[ProductID]],tProductos[#All],5,FALSE)</f>
        <v>810.13</v>
      </c>
      <c r="I103" s="31">
        <f>(tVentas9[[#This Row],[PrecioUnitario]])*(tVentas9[[#This Row],[Quantity]])</f>
        <v>810.13</v>
      </c>
      <c r="J103" s="31">
        <f>tVentas9[[#This Row],[ TotalPrice_SinDescuento]]*(1-tVentas9[[#This Row],[Discount]]/100)</f>
        <v>810.13</v>
      </c>
      <c r="K103" s="17">
        <v>43227.590555555558</v>
      </c>
      <c r="L103" s="7" t="s">
        <v>3339</v>
      </c>
      <c r="M103" s="35">
        <f t="shared" si="3"/>
        <v>0</v>
      </c>
      <c r="N103" s="12" t="str">
        <f t="shared" si="2"/>
        <v/>
      </c>
    </row>
    <row r="104" spans="1:14" hidden="1">
      <c r="A104" s="13">
        <v>10102</v>
      </c>
      <c r="B104" s="13">
        <v>3</v>
      </c>
      <c r="C104" s="13">
        <v>88689</v>
      </c>
      <c r="D104" s="13">
        <v>273</v>
      </c>
      <c r="E104" s="12" t="str">
        <f>VLOOKUP(tVentas9[[#This Row],[ProductID]],tProductos[#All],3,FALSE)</f>
        <v>Bandage - Flexible Neon</v>
      </c>
      <c r="F104" s="13">
        <v>23</v>
      </c>
      <c r="G104" s="32">
        <v>0</v>
      </c>
      <c r="H104" s="30">
        <f>VLOOKUP(tVentas9[[#This Row],[ProductID]],tProductos[#All],5,FALSE)</f>
        <v>775.91</v>
      </c>
      <c r="I104" s="31">
        <f>(tVentas9[[#This Row],[PrecioUnitario]])*(tVentas9[[#This Row],[Quantity]])</f>
        <v>17845.93</v>
      </c>
      <c r="J104" s="31">
        <f>tVentas9[[#This Row],[ TotalPrice_SinDescuento]]*(1-tVentas9[[#This Row],[Discount]]/100)</f>
        <v>17845.93</v>
      </c>
      <c r="K104" s="17">
        <v>43223.410763888889</v>
      </c>
      <c r="L104" s="7" t="s">
        <v>3340</v>
      </c>
      <c r="M104" s="35">
        <f t="shared" si="3"/>
        <v>0</v>
      </c>
      <c r="N104" s="12" t="str">
        <f t="shared" si="2"/>
        <v/>
      </c>
    </row>
    <row r="105" spans="1:14" hidden="1">
      <c r="A105" s="13">
        <v>10103</v>
      </c>
      <c r="B105" s="13">
        <v>16</v>
      </c>
      <c r="C105" s="13">
        <v>87557</v>
      </c>
      <c r="D105" s="13">
        <v>324</v>
      </c>
      <c r="E105" s="12" t="str">
        <f>VLOOKUP(tVentas9[[#This Row],[ProductID]],tProductos[#All],3,FALSE)</f>
        <v>Apricots - Dried</v>
      </c>
      <c r="F105" s="13">
        <v>23</v>
      </c>
      <c r="G105" s="32">
        <v>0</v>
      </c>
      <c r="H105" s="30">
        <f>VLOOKUP(tVentas9[[#This Row],[ProductID]],tProductos[#All],5,FALSE)</f>
        <v>879.02</v>
      </c>
      <c r="I105" s="31">
        <f>(tVentas9[[#This Row],[PrecioUnitario]])*(tVentas9[[#This Row],[Quantity]])</f>
        <v>20217.46</v>
      </c>
      <c r="J105" s="31">
        <f>tVentas9[[#This Row],[ TotalPrice_SinDescuento]]*(1-tVentas9[[#This Row],[Discount]]/100)</f>
        <v>20217.46</v>
      </c>
      <c r="K105" s="17">
        <v>43140.929201388892</v>
      </c>
      <c r="L105" s="7" t="s">
        <v>3341</v>
      </c>
      <c r="M105" s="35">
        <f t="shared" si="3"/>
        <v>0</v>
      </c>
      <c r="N105" s="12" t="str">
        <f t="shared" si="2"/>
        <v/>
      </c>
    </row>
    <row r="106" spans="1:14" hidden="1">
      <c r="A106" s="13">
        <v>10104</v>
      </c>
      <c r="B106" s="13">
        <v>16</v>
      </c>
      <c r="C106" s="13">
        <v>43875</v>
      </c>
      <c r="D106" s="13">
        <v>41</v>
      </c>
      <c r="E106" s="12" t="str">
        <f>VLOOKUP(tVentas9[[#This Row],[ProductID]],tProductos[#All],3,FALSE)</f>
        <v>Cup - 6oz, Foam</v>
      </c>
      <c r="F106" s="13">
        <v>12</v>
      </c>
      <c r="G106" s="32">
        <v>0</v>
      </c>
      <c r="H106" s="30">
        <f>VLOOKUP(tVentas9[[#This Row],[ProductID]],tProductos[#All],5,FALSE)</f>
        <v>81.72</v>
      </c>
      <c r="I106" s="31">
        <f>(tVentas9[[#This Row],[PrecioUnitario]])*(tVentas9[[#This Row],[Quantity]])</f>
        <v>980.64</v>
      </c>
      <c r="J106" s="31">
        <f>tVentas9[[#This Row],[ TotalPrice_SinDescuento]]*(1-tVentas9[[#This Row],[Discount]]/100)</f>
        <v>980.64</v>
      </c>
      <c r="K106" s="17">
        <v>43212.012303240743</v>
      </c>
      <c r="L106" s="7" t="s">
        <v>3342</v>
      </c>
      <c r="M106" s="35">
        <f t="shared" si="3"/>
        <v>0</v>
      </c>
      <c r="N106" s="12" t="str">
        <f t="shared" si="2"/>
        <v/>
      </c>
    </row>
    <row r="107" spans="1:14" hidden="1">
      <c r="A107" s="13">
        <v>10105</v>
      </c>
      <c r="B107" s="13">
        <v>20</v>
      </c>
      <c r="C107" s="13">
        <v>51091</v>
      </c>
      <c r="D107" s="13">
        <v>244</v>
      </c>
      <c r="E107" s="12" t="str">
        <f>VLOOKUP(tVentas9[[#This Row],[ProductID]],tProductos[#All],3,FALSE)</f>
        <v>Beef - Rib Eye Aaa</v>
      </c>
      <c r="F107" s="13">
        <v>13</v>
      </c>
      <c r="G107" s="32">
        <v>2</v>
      </c>
      <c r="H107" s="30">
        <f>VLOOKUP(tVentas9[[#This Row],[ProductID]],tProductos[#All],5,FALSE)</f>
        <v>940.66</v>
      </c>
      <c r="I107" s="31">
        <f>(tVentas9[[#This Row],[PrecioUnitario]])*(tVentas9[[#This Row],[Quantity]])</f>
        <v>12228.58</v>
      </c>
      <c r="J107" s="31">
        <f>tVentas9[[#This Row],[ TotalPrice_SinDescuento]]*(1-tVentas9[[#This Row],[Discount]]/100)</f>
        <v>11984.008400000001</v>
      </c>
      <c r="K107" s="17">
        <v>43138.923125000001</v>
      </c>
      <c r="L107" s="7" t="s">
        <v>3343</v>
      </c>
      <c r="M107" s="35">
        <f t="shared" si="3"/>
        <v>0</v>
      </c>
      <c r="N107" s="12" t="str">
        <f t="shared" si="2"/>
        <v/>
      </c>
    </row>
    <row r="108" spans="1:14" hidden="1">
      <c r="A108" s="13">
        <v>10106</v>
      </c>
      <c r="B108" s="13">
        <v>5</v>
      </c>
      <c r="C108" s="13">
        <v>59712</v>
      </c>
      <c r="D108" s="13">
        <v>108</v>
      </c>
      <c r="E108" s="12" t="str">
        <f>VLOOKUP(tVentas9[[#This Row],[ProductID]],tProductos[#All],3,FALSE)</f>
        <v>Pasta - Orecchiette</v>
      </c>
      <c r="F108" s="13">
        <v>16</v>
      </c>
      <c r="G108" s="32">
        <v>0</v>
      </c>
      <c r="H108" s="30">
        <f>VLOOKUP(tVentas9[[#This Row],[ProductID]],tProductos[#All],5,FALSE)</f>
        <v>790.03</v>
      </c>
      <c r="I108" s="31">
        <f>(tVentas9[[#This Row],[PrecioUnitario]])*(tVentas9[[#This Row],[Quantity]])</f>
        <v>12640.48</v>
      </c>
      <c r="J108" s="31">
        <f>tVentas9[[#This Row],[ TotalPrice_SinDescuento]]*(1-tVentas9[[#This Row],[Discount]]/100)</f>
        <v>12640.48</v>
      </c>
      <c r="K108" s="17">
        <v>43211.743946759256</v>
      </c>
      <c r="L108" s="7" t="s">
        <v>3344</v>
      </c>
      <c r="M108" s="35">
        <f t="shared" si="3"/>
        <v>0</v>
      </c>
      <c r="N108" s="12" t="str">
        <f t="shared" si="2"/>
        <v/>
      </c>
    </row>
    <row r="109" spans="1:14" hidden="1">
      <c r="A109" s="13">
        <v>10107</v>
      </c>
      <c r="B109" s="13">
        <v>18</v>
      </c>
      <c r="C109" s="13">
        <v>46551</v>
      </c>
      <c r="D109" s="13">
        <v>248</v>
      </c>
      <c r="E109" s="12" t="str">
        <f>VLOOKUP(tVentas9[[#This Row],[ProductID]],tProductos[#All],3,FALSE)</f>
        <v>Beef - Inside Round</v>
      </c>
      <c r="F109" s="13">
        <v>12</v>
      </c>
      <c r="G109" s="32">
        <v>0</v>
      </c>
      <c r="H109" s="30">
        <f>VLOOKUP(tVentas9[[#This Row],[ProductID]],tProductos[#All],5,FALSE)</f>
        <v>993.19</v>
      </c>
      <c r="I109" s="31">
        <f>(tVentas9[[#This Row],[PrecioUnitario]])*(tVentas9[[#This Row],[Quantity]])</f>
        <v>11918.28</v>
      </c>
      <c r="J109" s="31">
        <f>tVentas9[[#This Row],[ TotalPrice_SinDescuento]]*(1-tVentas9[[#This Row],[Discount]]/100)</f>
        <v>11918.28</v>
      </c>
      <c r="K109" s="17">
        <v>43109.104664351849</v>
      </c>
      <c r="L109" s="7" t="s">
        <v>3345</v>
      </c>
      <c r="M109" s="35">
        <f t="shared" si="3"/>
        <v>0</v>
      </c>
      <c r="N109" s="12" t="str">
        <f t="shared" si="2"/>
        <v/>
      </c>
    </row>
    <row r="110" spans="1:14" hidden="1">
      <c r="A110" s="13">
        <v>10108</v>
      </c>
      <c r="B110" s="13">
        <v>7</v>
      </c>
      <c r="C110" s="13">
        <v>67787</v>
      </c>
      <c r="D110" s="13">
        <v>362</v>
      </c>
      <c r="E110" s="12" t="str">
        <f>VLOOKUP(tVentas9[[#This Row],[ProductID]],tProductos[#All],3,FALSE)</f>
        <v>Cumin - Whole</v>
      </c>
      <c r="F110" s="13">
        <v>18</v>
      </c>
      <c r="G110" s="32">
        <v>0</v>
      </c>
      <c r="H110" s="30">
        <f>VLOOKUP(tVentas9[[#This Row],[ProductID]],tProductos[#All],5,FALSE)</f>
        <v>533.476</v>
      </c>
      <c r="I110" s="31">
        <f>(tVentas9[[#This Row],[PrecioUnitario]])*(tVentas9[[#This Row],[Quantity]])</f>
        <v>9602.5679999999993</v>
      </c>
      <c r="J110" s="31">
        <f>tVentas9[[#This Row],[ TotalPrice_SinDescuento]]*(1-tVentas9[[#This Row],[Discount]]/100)</f>
        <v>9602.5679999999993</v>
      </c>
      <c r="K110" s="17">
        <v>43113.000486111108</v>
      </c>
      <c r="L110" s="7" t="s">
        <v>3346</v>
      </c>
      <c r="M110" s="35">
        <f t="shared" si="3"/>
        <v>0</v>
      </c>
      <c r="N110" s="12" t="str">
        <f t="shared" si="2"/>
        <v/>
      </c>
    </row>
    <row r="111" spans="1:14" hidden="1">
      <c r="A111" s="13">
        <v>10109</v>
      </c>
      <c r="B111" s="13">
        <v>8</v>
      </c>
      <c r="C111" s="13">
        <v>9364</v>
      </c>
      <c r="D111" s="13">
        <v>106</v>
      </c>
      <c r="E111" s="12" t="str">
        <f>VLOOKUP(tVentas9[[#This Row],[ProductID]],tProductos[#All],3,FALSE)</f>
        <v>Pickerel - Fillets</v>
      </c>
      <c r="F111" s="13">
        <v>3</v>
      </c>
      <c r="G111" s="32">
        <v>0</v>
      </c>
      <c r="H111" s="30">
        <f>VLOOKUP(tVentas9[[#This Row],[ProductID]],tProductos[#All],5,FALSE)</f>
        <v>18.75</v>
      </c>
      <c r="I111" s="31">
        <f>(tVentas9[[#This Row],[PrecioUnitario]])*(tVentas9[[#This Row],[Quantity]])</f>
        <v>56.25</v>
      </c>
      <c r="J111" s="31">
        <f>tVentas9[[#This Row],[ TotalPrice_SinDescuento]]*(1-tVentas9[[#This Row],[Discount]]/100)</f>
        <v>56.25</v>
      </c>
      <c r="K111" s="17">
        <v>43173.068472222221</v>
      </c>
      <c r="L111" s="7" t="s">
        <v>3347</v>
      </c>
      <c r="M111" s="35">
        <f t="shared" si="3"/>
        <v>0</v>
      </c>
      <c r="N111" s="12" t="str">
        <f t="shared" si="2"/>
        <v/>
      </c>
    </row>
    <row r="112" spans="1:14" hidden="1">
      <c r="A112" s="13">
        <v>10110</v>
      </c>
      <c r="B112" s="13">
        <v>12</v>
      </c>
      <c r="C112" s="13">
        <v>42721</v>
      </c>
      <c r="D112" s="13">
        <v>374</v>
      </c>
      <c r="E112" s="12" t="str">
        <f>VLOOKUP(tVentas9[[#This Row],[ProductID]],tProductos[#All],3,FALSE)</f>
        <v>Jagermeister</v>
      </c>
      <c r="F112" s="13">
        <v>11</v>
      </c>
      <c r="G112" s="32">
        <v>2</v>
      </c>
      <c r="H112" s="30">
        <f>VLOOKUP(tVentas9[[#This Row],[ProductID]],tProductos[#All],5,FALSE)</f>
        <v>493.84</v>
      </c>
      <c r="I112" s="31">
        <f>(tVentas9[[#This Row],[PrecioUnitario]])*(tVentas9[[#This Row],[Quantity]])</f>
        <v>5432.24</v>
      </c>
      <c r="J112" s="31">
        <f>tVentas9[[#This Row],[ TotalPrice_SinDescuento]]*(1-tVentas9[[#This Row],[Discount]]/100)</f>
        <v>5323.5951999999997</v>
      </c>
      <c r="K112" s="17">
        <v>43184.919456018521</v>
      </c>
      <c r="L112" s="7" t="s">
        <v>3348</v>
      </c>
      <c r="M112" s="35">
        <f t="shared" si="3"/>
        <v>0</v>
      </c>
      <c r="N112" s="12" t="str">
        <f t="shared" si="2"/>
        <v/>
      </c>
    </row>
    <row r="113" spans="1:14" hidden="1">
      <c r="A113" s="13">
        <v>10111</v>
      </c>
      <c r="B113" s="13">
        <v>1</v>
      </c>
      <c r="C113" s="13">
        <v>93989</v>
      </c>
      <c r="D113" s="13">
        <v>372</v>
      </c>
      <c r="E113" s="12" t="str">
        <f>VLOOKUP(tVentas9[[#This Row],[ProductID]],tProductos[#All],3,FALSE)</f>
        <v>Wine - Two Oceans Cabernet</v>
      </c>
      <c r="F113" s="13">
        <v>24</v>
      </c>
      <c r="G113" s="32">
        <v>0</v>
      </c>
      <c r="H113" s="30">
        <f>VLOOKUP(tVentas9[[#This Row],[ProductID]],tProductos[#All],5,FALSE)</f>
        <v>62.82</v>
      </c>
      <c r="I113" s="31">
        <f>(tVentas9[[#This Row],[PrecioUnitario]])*(tVentas9[[#This Row],[Quantity]])</f>
        <v>1507.68</v>
      </c>
      <c r="J113" s="31">
        <f>tVentas9[[#This Row],[ TotalPrice_SinDescuento]]*(1-tVentas9[[#This Row],[Discount]]/100)</f>
        <v>1507.68</v>
      </c>
      <c r="K113" s="17">
        <v>43197.638865740744</v>
      </c>
      <c r="L113" s="7" t="s">
        <v>3349</v>
      </c>
      <c r="M113" s="35">
        <f t="shared" si="3"/>
        <v>0</v>
      </c>
      <c r="N113" s="12" t="str">
        <f t="shared" si="2"/>
        <v/>
      </c>
    </row>
    <row r="114" spans="1:14" hidden="1">
      <c r="A114" s="13">
        <v>10112</v>
      </c>
      <c r="B114" s="13">
        <v>17</v>
      </c>
      <c r="C114" s="13">
        <v>22893</v>
      </c>
      <c r="D114" s="13">
        <v>214</v>
      </c>
      <c r="E114" s="12" t="str">
        <f>VLOOKUP(tVentas9[[#This Row],[ProductID]],tProductos[#All],3,FALSE)</f>
        <v>French Pastry - Mini Chocolate</v>
      </c>
      <c r="F114" s="13">
        <v>6</v>
      </c>
      <c r="G114" s="32">
        <v>0</v>
      </c>
      <c r="H114" s="30">
        <f>VLOOKUP(tVentas9[[#This Row],[ProductID]],tProductos[#All],5,FALSE)</f>
        <v>612.12</v>
      </c>
      <c r="I114" s="31">
        <f>(tVentas9[[#This Row],[PrecioUnitario]])*(tVentas9[[#This Row],[Quantity]])</f>
        <v>3672.7200000000003</v>
      </c>
      <c r="J114" s="31">
        <f>tVentas9[[#This Row],[ TotalPrice_SinDescuento]]*(1-tVentas9[[#This Row],[Discount]]/100)</f>
        <v>3672.7200000000003</v>
      </c>
      <c r="K114" s="17">
        <v>43225.927754629629</v>
      </c>
      <c r="L114" s="7" t="s">
        <v>3350</v>
      </c>
      <c r="M114" s="35">
        <f t="shared" si="3"/>
        <v>0</v>
      </c>
      <c r="N114" s="12" t="str">
        <f t="shared" si="2"/>
        <v/>
      </c>
    </row>
    <row r="115" spans="1:14" hidden="1">
      <c r="A115" s="13">
        <v>10113</v>
      </c>
      <c r="B115" s="13">
        <v>16</v>
      </c>
      <c r="C115" s="13">
        <v>34117</v>
      </c>
      <c r="D115" s="13">
        <v>171</v>
      </c>
      <c r="E115" s="12" t="str">
        <f>VLOOKUP(tVentas9[[#This Row],[ProductID]],tProductos[#All],3,FALSE)</f>
        <v>Gloves - Goldtouch Disposable</v>
      </c>
      <c r="F115" s="13">
        <v>9</v>
      </c>
      <c r="G115" s="32">
        <v>2</v>
      </c>
      <c r="H115" s="30">
        <f>VLOOKUP(tVentas9[[#This Row],[ProductID]],tProductos[#All],5,FALSE)</f>
        <v>216.79</v>
      </c>
      <c r="I115" s="31">
        <f>(tVentas9[[#This Row],[PrecioUnitario]])*(tVentas9[[#This Row],[Quantity]])</f>
        <v>1951.11</v>
      </c>
      <c r="J115" s="31">
        <f>tVentas9[[#This Row],[ TotalPrice_SinDescuento]]*(1-tVentas9[[#This Row],[Discount]]/100)</f>
        <v>1912.0877999999998</v>
      </c>
      <c r="K115" s="17">
        <v>43174.199988425928</v>
      </c>
      <c r="L115" s="7" t="s">
        <v>3351</v>
      </c>
      <c r="M115" s="35">
        <f t="shared" si="3"/>
        <v>0</v>
      </c>
      <c r="N115" s="12" t="str">
        <f t="shared" si="2"/>
        <v/>
      </c>
    </row>
    <row r="116" spans="1:14" hidden="1">
      <c r="A116" s="13">
        <v>10114</v>
      </c>
      <c r="B116" s="13">
        <v>17</v>
      </c>
      <c r="C116" s="13">
        <v>14993</v>
      </c>
      <c r="D116" s="13">
        <v>148</v>
      </c>
      <c r="E116" s="12" t="str">
        <f>VLOOKUP(tVentas9[[#This Row],[ProductID]],tProductos[#All],3,FALSE)</f>
        <v>Beer - Sleemans Cream Ale</v>
      </c>
      <c r="F116" s="13">
        <v>4</v>
      </c>
      <c r="G116" s="32">
        <v>0</v>
      </c>
      <c r="H116" s="30">
        <f>VLOOKUP(tVentas9[[#This Row],[ProductID]],tProductos[#All],5,FALSE)</f>
        <v>285.55</v>
      </c>
      <c r="I116" s="31">
        <f>(tVentas9[[#This Row],[PrecioUnitario]])*(tVentas9[[#This Row],[Quantity]])</f>
        <v>1142.2</v>
      </c>
      <c r="J116" s="31">
        <f>tVentas9[[#This Row],[ TotalPrice_SinDescuento]]*(1-tVentas9[[#This Row],[Discount]]/100)</f>
        <v>1142.2</v>
      </c>
      <c r="K116" s="17">
        <v>43162.888761574075</v>
      </c>
      <c r="L116" s="7" t="s">
        <v>3352</v>
      </c>
      <c r="M116" s="35">
        <f t="shared" si="3"/>
        <v>0</v>
      </c>
      <c r="N116" s="12" t="str">
        <f t="shared" si="2"/>
        <v/>
      </c>
    </row>
    <row r="117" spans="1:14" hidden="1">
      <c r="A117" s="13">
        <v>10115</v>
      </c>
      <c r="B117" s="13">
        <v>3</v>
      </c>
      <c r="C117" s="13">
        <v>66620</v>
      </c>
      <c r="D117" s="13">
        <v>240</v>
      </c>
      <c r="E117" s="12" t="str">
        <f>VLOOKUP(tVentas9[[#This Row],[ProductID]],tProductos[#All],3,FALSE)</f>
        <v>Wine - Chablis 2003 Champs</v>
      </c>
      <c r="F117" s="13">
        <v>17</v>
      </c>
      <c r="G117" s="32">
        <v>0</v>
      </c>
      <c r="H117" s="30">
        <f>VLOOKUP(tVentas9[[#This Row],[ProductID]],tProductos[#All],5,FALSE)</f>
        <v>708.59</v>
      </c>
      <c r="I117" s="31">
        <f>(tVentas9[[#This Row],[PrecioUnitario]])*(tVentas9[[#This Row],[Quantity]])</f>
        <v>12046.03</v>
      </c>
      <c r="J117" s="31">
        <f>tVentas9[[#This Row],[ TotalPrice_SinDescuento]]*(1-tVentas9[[#This Row],[Discount]]/100)</f>
        <v>12046.03</v>
      </c>
      <c r="K117" s="17">
        <v>43225.311840277776</v>
      </c>
      <c r="L117" s="7" t="s">
        <v>3353</v>
      </c>
      <c r="M117" s="35">
        <f t="shared" si="3"/>
        <v>0</v>
      </c>
      <c r="N117" s="12" t="str">
        <f t="shared" si="2"/>
        <v/>
      </c>
    </row>
    <row r="118" spans="1:14" hidden="1">
      <c r="A118" s="13">
        <v>10116</v>
      </c>
      <c r="B118" s="13">
        <v>1</v>
      </c>
      <c r="C118" s="13">
        <v>43357</v>
      </c>
      <c r="D118" s="13">
        <v>31</v>
      </c>
      <c r="E118" s="12" t="str">
        <f>VLOOKUP(tVentas9[[#This Row],[ProductID]],tProductos[#All],3,FALSE)</f>
        <v>Yeast Dry - Fermipan</v>
      </c>
      <c r="F118" s="13">
        <v>11</v>
      </c>
      <c r="G118" s="32">
        <v>2</v>
      </c>
      <c r="H118" s="30">
        <f>VLOOKUP(tVentas9[[#This Row],[ProductID]],tProductos[#All],5,FALSE)</f>
        <v>739.85</v>
      </c>
      <c r="I118" s="31">
        <f>(tVentas9[[#This Row],[PrecioUnitario]])*(tVentas9[[#This Row],[Quantity]])</f>
        <v>8138.35</v>
      </c>
      <c r="J118" s="31">
        <f>tVentas9[[#This Row],[ TotalPrice_SinDescuento]]*(1-tVentas9[[#This Row],[Discount]]/100)</f>
        <v>7975.5830000000005</v>
      </c>
      <c r="K118" s="17">
        <v>43201.728680555556</v>
      </c>
      <c r="L118" s="7" t="s">
        <v>3354</v>
      </c>
      <c r="M118" s="35">
        <f t="shared" si="3"/>
        <v>0</v>
      </c>
      <c r="N118" s="12" t="str">
        <f t="shared" si="2"/>
        <v/>
      </c>
    </row>
    <row r="119" spans="1:14" hidden="1">
      <c r="A119" s="13">
        <v>10117</v>
      </c>
      <c r="B119" s="13">
        <v>23</v>
      </c>
      <c r="C119" s="13">
        <v>9383</v>
      </c>
      <c r="D119" s="13">
        <v>113</v>
      </c>
      <c r="E119" s="12" t="str">
        <f>VLOOKUP(tVentas9[[#This Row],[ProductID]],tProductos[#All],3,FALSE)</f>
        <v>Ocean Spray - Kiwi Strawberry</v>
      </c>
      <c r="F119" s="13">
        <v>3</v>
      </c>
      <c r="G119" s="32">
        <v>0</v>
      </c>
      <c r="H119" s="30">
        <f>VLOOKUP(tVentas9[[#This Row],[ProductID]],tProductos[#All],5,FALSE)</f>
        <v>105.96</v>
      </c>
      <c r="I119" s="31">
        <f>(tVentas9[[#This Row],[PrecioUnitario]])*(tVentas9[[#This Row],[Quantity]])</f>
        <v>317.88</v>
      </c>
      <c r="J119" s="31">
        <f>tVentas9[[#This Row],[ TotalPrice_SinDescuento]]*(1-tVentas9[[#This Row],[Discount]]/100)</f>
        <v>317.88</v>
      </c>
      <c r="K119" s="17">
        <v>43161.075486111113</v>
      </c>
      <c r="L119" s="7" t="s">
        <v>3355</v>
      </c>
      <c r="M119" s="35">
        <f t="shared" si="3"/>
        <v>0</v>
      </c>
      <c r="N119" s="12" t="str">
        <f t="shared" si="2"/>
        <v/>
      </c>
    </row>
    <row r="120" spans="1:14" hidden="1">
      <c r="A120" s="13">
        <v>10118</v>
      </c>
      <c r="B120" s="13">
        <v>19</v>
      </c>
      <c r="C120" s="13">
        <v>49929</v>
      </c>
      <c r="D120" s="13">
        <v>251</v>
      </c>
      <c r="E120" s="12" t="str">
        <f>VLOOKUP(tVentas9[[#This Row],[ProductID]],tProductos[#All],3,FALSE)</f>
        <v>Oranges - Navel, 72</v>
      </c>
      <c r="F120" s="13">
        <v>13</v>
      </c>
      <c r="G120" s="32">
        <v>1</v>
      </c>
      <c r="H120" s="30">
        <f>VLOOKUP(tVentas9[[#This Row],[ProductID]],tProductos[#All],5,FALSE)</f>
        <v>117.08</v>
      </c>
      <c r="I120" s="31">
        <f>(tVentas9[[#This Row],[PrecioUnitario]])*(tVentas9[[#This Row],[Quantity]])</f>
        <v>1522.04</v>
      </c>
      <c r="J120" s="31">
        <f>tVentas9[[#This Row],[ TotalPrice_SinDescuento]]*(1-tVentas9[[#This Row],[Discount]]/100)</f>
        <v>1506.8196</v>
      </c>
      <c r="K120" s="17">
        <v>43164.589421296296</v>
      </c>
      <c r="L120" s="7" t="s">
        <v>3356</v>
      </c>
      <c r="M120" s="35">
        <f t="shared" si="3"/>
        <v>0</v>
      </c>
      <c r="N120" s="12" t="str">
        <f t="shared" si="2"/>
        <v/>
      </c>
    </row>
    <row r="121" spans="1:14" hidden="1">
      <c r="A121" s="13">
        <v>10119</v>
      </c>
      <c r="B121" s="13">
        <v>9</v>
      </c>
      <c r="C121" s="13">
        <v>34307</v>
      </c>
      <c r="D121" s="13">
        <v>356</v>
      </c>
      <c r="E121" s="12" t="str">
        <f>VLOOKUP(tVentas9[[#This Row],[ProductID]],tProductos[#All],3,FALSE)</f>
        <v>Dc - Frozen Momji</v>
      </c>
      <c r="F121" s="13">
        <v>9</v>
      </c>
      <c r="G121" s="32">
        <v>0</v>
      </c>
      <c r="H121" s="30">
        <f>VLOOKUP(tVentas9[[#This Row],[ProductID]],tProductos[#All],5,FALSE)</f>
        <v>171.27</v>
      </c>
      <c r="I121" s="31">
        <f>(tVentas9[[#This Row],[PrecioUnitario]])*(tVentas9[[#This Row],[Quantity]])</f>
        <v>1541.43</v>
      </c>
      <c r="J121" s="31">
        <f>tVentas9[[#This Row],[ TotalPrice_SinDescuento]]*(1-tVentas9[[#This Row],[Discount]]/100)</f>
        <v>1541.43</v>
      </c>
      <c r="K121" s="17">
        <v>43113.767268518517</v>
      </c>
      <c r="L121" s="7" t="s">
        <v>3357</v>
      </c>
      <c r="M121" s="35">
        <f t="shared" si="3"/>
        <v>0</v>
      </c>
      <c r="N121" s="12" t="str">
        <f t="shared" si="2"/>
        <v/>
      </c>
    </row>
    <row r="122" spans="1:14" hidden="1">
      <c r="A122" s="13">
        <v>10120</v>
      </c>
      <c r="B122" s="13">
        <v>18</v>
      </c>
      <c r="C122" s="13">
        <v>63565</v>
      </c>
      <c r="D122" s="13">
        <v>443</v>
      </c>
      <c r="E122" s="12" t="str">
        <f>VLOOKUP(tVentas9[[#This Row],[ProductID]],tProductos[#All],3,FALSE)</f>
        <v>Lettuce - Spring Mix</v>
      </c>
      <c r="F122" s="13">
        <v>17</v>
      </c>
      <c r="G122" s="32">
        <v>2</v>
      </c>
      <c r="H122" s="30">
        <f>VLOOKUP(tVentas9[[#This Row],[ProductID]],tProductos[#All],5,FALSE)</f>
        <v>900.16</v>
      </c>
      <c r="I122" s="31">
        <f>(tVentas9[[#This Row],[PrecioUnitario]])*(tVentas9[[#This Row],[Quantity]])</f>
        <v>15302.72</v>
      </c>
      <c r="J122" s="31">
        <f>tVentas9[[#This Row],[ TotalPrice_SinDescuento]]*(1-tVentas9[[#This Row],[Discount]]/100)</f>
        <v>14996.665599999998</v>
      </c>
      <c r="K122" s="17">
        <v>43124.970289351855</v>
      </c>
      <c r="L122" s="7" t="s">
        <v>3358</v>
      </c>
      <c r="M122" s="35">
        <f t="shared" si="3"/>
        <v>0</v>
      </c>
      <c r="N122" s="12" t="str">
        <f t="shared" si="2"/>
        <v/>
      </c>
    </row>
    <row r="123" spans="1:14" hidden="1">
      <c r="A123" s="13">
        <v>10121</v>
      </c>
      <c r="B123" s="13">
        <v>4</v>
      </c>
      <c r="C123" s="13">
        <v>97593</v>
      </c>
      <c r="D123" s="13">
        <v>124</v>
      </c>
      <c r="E123" s="12" t="str">
        <f>VLOOKUP(tVentas9[[#This Row],[ProductID]],tProductos[#All],3,FALSE)</f>
        <v>Macaroons - Two Bite Choc</v>
      </c>
      <c r="F123" s="13">
        <v>25</v>
      </c>
      <c r="G123" s="32">
        <v>0</v>
      </c>
      <c r="H123" s="30">
        <f>VLOOKUP(tVentas9[[#This Row],[ProductID]],tProductos[#All],5,FALSE)</f>
        <v>182.89</v>
      </c>
      <c r="I123" s="31">
        <f>(tVentas9[[#This Row],[PrecioUnitario]])*(tVentas9[[#This Row],[Quantity]])</f>
        <v>4572.25</v>
      </c>
      <c r="J123" s="31">
        <f>tVentas9[[#This Row],[ TotalPrice_SinDescuento]]*(1-tVentas9[[#This Row],[Discount]]/100)</f>
        <v>4572.25</v>
      </c>
      <c r="K123" s="17">
        <v>43206.150057870371</v>
      </c>
      <c r="L123" s="7" t="s">
        <v>3359</v>
      </c>
      <c r="M123" s="35">
        <f t="shared" si="3"/>
        <v>0</v>
      </c>
      <c r="N123" s="12" t="str">
        <f t="shared" si="2"/>
        <v/>
      </c>
    </row>
    <row r="124" spans="1:14" hidden="1">
      <c r="A124" s="13">
        <v>10122</v>
      </c>
      <c r="B124" s="13">
        <v>2</v>
      </c>
      <c r="C124" s="13">
        <v>77670</v>
      </c>
      <c r="D124" s="13">
        <v>174</v>
      </c>
      <c r="E124" s="12" t="str">
        <f>VLOOKUP(tVentas9[[#This Row],[ProductID]],tProductos[#All],3,FALSE)</f>
        <v>Guinea Fowl</v>
      </c>
      <c r="F124" s="13">
        <v>20</v>
      </c>
      <c r="G124" s="32">
        <v>0</v>
      </c>
      <c r="H124" s="30">
        <f>VLOOKUP(tVentas9[[#This Row],[ProductID]],tProductos[#All],5,FALSE)</f>
        <v>615.04</v>
      </c>
      <c r="I124" s="31">
        <f>(tVentas9[[#This Row],[PrecioUnitario]])*(tVentas9[[#This Row],[Quantity]])</f>
        <v>12300.8</v>
      </c>
      <c r="J124" s="31">
        <f>tVentas9[[#This Row],[ TotalPrice_SinDescuento]]*(1-tVentas9[[#This Row],[Discount]]/100)</f>
        <v>12300.8</v>
      </c>
      <c r="K124" s="17">
        <v>43201.744016203702</v>
      </c>
      <c r="L124" s="7" t="s">
        <v>3360</v>
      </c>
      <c r="M124" s="35">
        <f t="shared" si="3"/>
        <v>0</v>
      </c>
      <c r="N124" s="12" t="str">
        <f t="shared" si="2"/>
        <v/>
      </c>
    </row>
    <row r="125" spans="1:14" hidden="1">
      <c r="A125" s="13">
        <v>10123</v>
      </c>
      <c r="B125" s="13">
        <v>8</v>
      </c>
      <c r="C125" s="13">
        <v>65515</v>
      </c>
      <c r="D125" s="13">
        <v>84</v>
      </c>
      <c r="E125" s="12" t="str">
        <f>VLOOKUP(tVentas9[[#This Row],[ProductID]],tProductos[#All],3,FALSE)</f>
        <v>Peas - Frozen</v>
      </c>
      <c r="F125" s="13">
        <v>17</v>
      </c>
      <c r="G125" s="32">
        <v>0</v>
      </c>
      <c r="H125" s="30">
        <f>VLOOKUP(tVentas9[[#This Row],[ProductID]],tProductos[#All],5,FALSE)</f>
        <v>903.01</v>
      </c>
      <c r="I125" s="31">
        <f>(tVentas9[[#This Row],[PrecioUnitario]])*(tVentas9[[#This Row],[Quantity]])</f>
        <v>15351.17</v>
      </c>
      <c r="J125" s="31">
        <f>tVentas9[[#This Row],[ TotalPrice_SinDescuento]]*(1-tVentas9[[#This Row],[Discount]]/100)</f>
        <v>15351.17</v>
      </c>
      <c r="K125" s="17">
        <v>43182.072916666664</v>
      </c>
      <c r="L125" s="7" t="s">
        <v>3361</v>
      </c>
      <c r="M125" s="35">
        <f t="shared" si="3"/>
        <v>0</v>
      </c>
      <c r="N125" s="12" t="str">
        <f t="shared" si="2"/>
        <v/>
      </c>
    </row>
    <row r="126" spans="1:14" hidden="1">
      <c r="A126" s="13">
        <v>10124</v>
      </c>
      <c r="B126" s="13">
        <v>20</v>
      </c>
      <c r="C126" s="13">
        <v>81756</v>
      </c>
      <c r="D126" s="13">
        <v>124</v>
      </c>
      <c r="E126" s="12" t="str">
        <f>VLOOKUP(tVentas9[[#This Row],[ProductID]],tProductos[#All],3,FALSE)</f>
        <v>Macaroons - Two Bite Choc</v>
      </c>
      <c r="F126" s="13">
        <v>21</v>
      </c>
      <c r="G126" s="32">
        <v>0</v>
      </c>
      <c r="H126" s="30">
        <f>VLOOKUP(tVentas9[[#This Row],[ProductID]],tProductos[#All],5,FALSE)</f>
        <v>182.89</v>
      </c>
      <c r="I126" s="31">
        <f>(tVentas9[[#This Row],[PrecioUnitario]])*(tVentas9[[#This Row],[Quantity]])</f>
        <v>3840.6899999999996</v>
      </c>
      <c r="J126" s="31">
        <f>tVentas9[[#This Row],[ TotalPrice_SinDescuento]]*(1-tVentas9[[#This Row],[Discount]]/100)</f>
        <v>3840.6899999999996</v>
      </c>
      <c r="K126" s="17">
        <v>43212.579826388886</v>
      </c>
      <c r="L126" s="7" t="s">
        <v>3362</v>
      </c>
      <c r="M126" s="35">
        <f t="shared" si="3"/>
        <v>0</v>
      </c>
      <c r="N126" s="12" t="str">
        <f t="shared" si="2"/>
        <v/>
      </c>
    </row>
    <row r="127" spans="1:14" hidden="1">
      <c r="A127" s="13">
        <v>10125</v>
      </c>
      <c r="B127" s="13">
        <v>21</v>
      </c>
      <c r="C127" s="13">
        <v>32423</v>
      </c>
      <c r="D127" s="13">
        <v>223</v>
      </c>
      <c r="E127" s="12" t="str">
        <f>VLOOKUP(tVentas9[[#This Row],[ProductID]],tProductos[#All],3,FALSE)</f>
        <v>Pail With Metal Handle 16l White</v>
      </c>
      <c r="F127" s="13">
        <v>9</v>
      </c>
      <c r="G127" s="32">
        <v>0</v>
      </c>
      <c r="H127" s="30">
        <f>VLOOKUP(tVentas9[[#This Row],[ProductID]],tProductos[#All],5,FALSE)</f>
        <v>944.39</v>
      </c>
      <c r="I127" s="31">
        <f>(tVentas9[[#This Row],[PrecioUnitario]])*(tVentas9[[#This Row],[Quantity]])</f>
        <v>8499.51</v>
      </c>
      <c r="J127" s="31">
        <f>tVentas9[[#This Row],[ TotalPrice_SinDescuento]]*(1-tVentas9[[#This Row],[Discount]]/100)</f>
        <v>8499.51</v>
      </c>
      <c r="K127" s="17">
        <v>43220.916562500002</v>
      </c>
      <c r="L127" s="7" t="s">
        <v>3363</v>
      </c>
      <c r="M127" s="35">
        <f t="shared" si="3"/>
        <v>0</v>
      </c>
      <c r="N127" s="12" t="str">
        <f t="shared" si="2"/>
        <v/>
      </c>
    </row>
    <row r="128" spans="1:14" hidden="1">
      <c r="A128" s="13">
        <v>10126</v>
      </c>
      <c r="B128" s="13">
        <v>3</v>
      </c>
      <c r="C128" s="13">
        <v>24777</v>
      </c>
      <c r="D128" s="13">
        <v>213</v>
      </c>
      <c r="E128" s="12" t="str">
        <f>VLOOKUP(tVentas9[[#This Row],[ProductID]],tProductos[#All],3,FALSE)</f>
        <v>Pate - Cognac</v>
      </c>
      <c r="F128" s="13">
        <v>7</v>
      </c>
      <c r="G128" s="32">
        <v>0</v>
      </c>
      <c r="H128" s="30">
        <f>VLOOKUP(tVentas9[[#This Row],[ProductID]],tProductos[#All],5,FALSE)</f>
        <v>705.89</v>
      </c>
      <c r="I128" s="31">
        <f>(tVentas9[[#This Row],[PrecioUnitario]])*(tVentas9[[#This Row],[Quantity]])</f>
        <v>4941.2299999999996</v>
      </c>
      <c r="J128" s="31">
        <f>tVentas9[[#This Row],[ TotalPrice_SinDescuento]]*(1-tVentas9[[#This Row],[Discount]]/100)</f>
        <v>4941.2299999999996</v>
      </c>
      <c r="K128" s="17">
        <v>43148.287581018521</v>
      </c>
      <c r="L128" s="7" t="s">
        <v>3364</v>
      </c>
      <c r="M128" s="35">
        <f t="shared" si="3"/>
        <v>0</v>
      </c>
      <c r="N128" s="12" t="str">
        <f t="shared" si="2"/>
        <v/>
      </c>
    </row>
    <row r="129" spans="1:14" hidden="1">
      <c r="A129" s="13">
        <v>10127</v>
      </c>
      <c r="B129" s="13">
        <v>12</v>
      </c>
      <c r="C129" s="13">
        <v>45293</v>
      </c>
      <c r="D129" s="13">
        <v>178</v>
      </c>
      <c r="E129" s="12" t="str">
        <f>VLOOKUP(tVentas9[[#This Row],[ProductID]],tProductos[#All],3,FALSE)</f>
        <v>Pernod</v>
      </c>
      <c r="F129" s="13">
        <v>12</v>
      </c>
      <c r="G129" s="32">
        <v>0</v>
      </c>
      <c r="H129" s="30">
        <f>VLOOKUP(tVentas9[[#This Row],[ProductID]],tProductos[#All],5,FALSE)</f>
        <v>523.62</v>
      </c>
      <c r="I129" s="31">
        <f>(tVentas9[[#This Row],[PrecioUnitario]])*(tVentas9[[#This Row],[Quantity]])</f>
        <v>6283.4400000000005</v>
      </c>
      <c r="J129" s="31">
        <f>tVentas9[[#This Row],[ TotalPrice_SinDescuento]]*(1-tVentas9[[#This Row],[Discount]]/100)</f>
        <v>6283.4400000000005</v>
      </c>
      <c r="K129" s="17">
        <v>43126.577210648145</v>
      </c>
      <c r="L129" s="7" t="s">
        <v>3365</v>
      </c>
      <c r="M129" s="35">
        <f t="shared" si="3"/>
        <v>0</v>
      </c>
      <c r="N129" s="12" t="str">
        <f t="shared" si="2"/>
        <v/>
      </c>
    </row>
    <row r="130" spans="1:14" hidden="1">
      <c r="A130" s="13">
        <v>10128</v>
      </c>
      <c r="B130" s="13">
        <v>18</v>
      </c>
      <c r="C130" s="13">
        <v>6986</v>
      </c>
      <c r="D130" s="13">
        <v>13</v>
      </c>
      <c r="E130" s="12" t="str">
        <f>VLOOKUP(tVentas9[[#This Row],[ProductID]],tProductos[#All],3,FALSE)</f>
        <v>Water, Tap</v>
      </c>
      <c r="F130" s="13">
        <v>2</v>
      </c>
      <c r="G130" s="32">
        <v>0</v>
      </c>
      <c r="H130" s="30">
        <f>VLOOKUP(tVentas9[[#This Row],[ProductID]],tProductos[#All],5,FALSE)</f>
        <v>282.23</v>
      </c>
      <c r="I130" s="31">
        <f>(tVentas9[[#This Row],[PrecioUnitario]])*(tVentas9[[#This Row],[Quantity]])</f>
        <v>564.46</v>
      </c>
      <c r="J130" s="31">
        <f>tVentas9[[#This Row],[ TotalPrice_SinDescuento]]*(1-tVentas9[[#This Row],[Discount]]/100)</f>
        <v>564.46</v>
      </c>
      <c r="K130" s="17">
        <v>43149.922395833331</v>
      </c>
      <c r="L130" s="7" t="s">
        <v>3366</v>
      </c>
      <c r="M130" s="35">
        <f t="shared" si="3"/>
        <v>0</v>
      </c>
      <c r="N130" s="12" t="str">
        <f t="shared" ref="N130:N193" si="4">IF($M130&gt;0.4,"ELIMINAR","")</f>
        <v/>
      </c>
    </row>
    <row r="131" spans="1:14" hidden="1">
      <c r="A131" s="13">
        <v>10129</v>
      </c>
      <c r="B131" s="13">
        <v>22</v>
      </c>
      <c r="C131" s="13">
        <v>57318</v>
      </c>
      <c r="D131" s="13">
        <v>31</v>
      </c>
      <c r="E131" s="12" t="str">
        <f>VLOOKUP(tVentas9[[#This Row],[ProductID]],tProductos[#All],3,FALSE)</f>
        <v>Yeast Dry - Fermipan</v>
      </c>
      <c r="F131" s="13">
        <v>15</v>
      </c>
      <c r="G131" s="32">
        <v>1</v>
      </c>
      <c r="H131" s="30">
        <f>VLOOKUP(tVentas9[[#This Row],[ProductID]],tProductos[#All],5,FALSE)</f>
        <v>739.85</v>
      </c>
      <c r="I131" s="31">
        <f>(tVentas9[[#This Row],[PrecioUnitario]])*(tVentas9[[#This Row],[Quantity]])</f>
        <v>11097.75</v>
      </c>
      <c r="J131" s="31">
        <f>tVentas9[[#This Row],[ TotalPrice_SinDescuento]]*(1-tVentas9[[#This Row],[Discount]]/100)</f>
        <v>10986.772499999999</v>
      </c>
      <c r="K131" s="17">
        <v>43208.103217592594</v>
      </c>
      <c r="L131" s="7" t="s">
        <v>3367</v>
      </c>
      <c r="M131" s="35">
        <f t="shared" si="3"/>
        <v>0</v>
      </c>
      <c r="N131" s="12" t="str">
        <f t="shared" si="4"/>
        <v/>
      </c>
    </row>
    <row r="132" spans="1:14" hidden="1">
      <c r="A132" s="13">
        <v>10130</v>
      </c>
      <c r="B132" s="13">
        <v>6</v>
      </c>
      <c r="C132" s="13">
        <v>61202</v>
      </c>
      <c r="D132" s="13">
        <v>85</v>
      </c>
      <c r="E132" s="12" t="str">
        <f>VLOOKUP(tVentas9[[#This Row],[ProductID]],tProductos[#All],3,FALSE)</f>
        <v>Cheese - Parmesan Cubes</v>
      </c>
      <c r="F132" s="13">
        <v>16</v>
      </c>
      <c r="G132" s="32">
        <v>0</v>
      </c>
      <c r="H132" s="30">
        <f>VLOOKUP(tVentas9[[#This Row],[ProductID]],tProductos[#All],5,FALSE)</f>
        <v>868.85</v>
      </c>
      <c r="I132" s="31">
        <f>(tVentas9[[#This Row],[PrecioUnitario]])*(tVentas9[[#This Row],[Quantity]])</f>
        <v>13901.6</v>
      </c>
      <c r="J132" s="31">
        <f>tVentas9[[#This Row],[ TotalPrice_SinDescuento]]*(1-tVentas9[[#This Row],[Discount]]/100)</f>
        <v>13901.6</v>
      </c>
      <c r="K132" s="17">
        <v>43225.049826388888</v>
      </c>
      <c r="L132" s="7" t="s">
        <v>3368</v>
      </c>
      <c r="M132" s="35">
        <f t="shared" ref="M132:M195" si="5">COUNTBLANK(A132:L132) /COUNTA(A132:L132)</f>
        <v>0</v>
      </c>
      <c r="N132" s="12" t="str">
        <f t="shared" si="4"/>
        <v/>
      </c>
    </row>
    <row r="133" spans="1:14" hidden="1">
      <c r="A133" s="13">
        <v>10131</v>
      </c>
      <c r="B133" s="13">
        <v>16</v>
      </c>
      <c r="C133" s="13">
        <v>68851</v>
      </c>
      <c r="D133" s="13">
        <v>101</v>
      </c>
      <c r="E133" s="12" t="str">
        <f>VLOOKUP(tVentas9[[#This Row],[ProductID]],tProductos[#All],3,FALSE)</f>
        <v>Soup - Campbells, Lentil</v>
      </c>
      <c r="F133" s="13">
        <v>18</v>
      </c>
      <c r="G133" s="32">
        <v>0</v>
      </c>
      <c r="H133" s="30">
        <f>VLOOKUP(tVentas9[[#This Row],[ProductID]],tProductos[#All],5,FALSE)</f>
        <v>83.01</v>
      </c>
      <c r="I133" s="31">
        <f>(tVentas9[[#This Row],[PrecioUnitario]])*(tVentas9[[#This Row],[Quantity]])</f>
        <v>1494.18</v>
      </c>
      <c r="J133" s="31">
        <f>tVentas9[[#This Row],[ TotalPrice_SinDescuento]]*(1-tVentas9[[#This Row],[Discount]]/100)</f>
        <v>1494.18</v>
      </c>
      <c r="K133" s="17">
        <v>43149.690405092595</v>
      </c>
      <c r="L133" s="7" t="s">
        <v>3369</v>
      </c>
      <c r="M133" s="35">
        <f t="shared" si="5"/>
        <v>0</v>
      </c>
      <c r="N133" s="12" t="str">
        <f t="shared" si="4"/>
        <v/>
      </c>
    </row>
    <row r="134" spans="1:14" hidden="1">
      <c r="A134" s="13">
        <v>10132</v>
      </c>
      <c r="B134" s="13">
        <v>7</v>
      </c>
      <c r="C134" s="13">
        <v>13206</v>
      </c>
      <c r="D134" s="13">
        <v>414</v>
      </c>
      <c r="E134" s="12" t="str">
        <f>VLOOKUP(tVentas9[[#This Row],[ProductID]],tProductos[#All],3,FALSE)</f>
        <v>Sauerkraut</v>
      </c>
      <c r="F134" s="13">
        <v>4</v>
      </c>
      <c r="G134" s="32">
        <v>1</v>
      </c>
      <c r="H134" s="30">
        <f>VLOOKUP(tVentas9[[#This Row],[ProductID]],tProductos[#All],5,FALSE)</f>
        <v>830.58</v>
      </c>
      <c r="I134" s="31">
        <f>(tVentas9[[#This Row],[PrecioUnitario]])*(tVentas9[[#This Row],[Quantity]])</f>
        <v>3322.32</v>
      </c>
      <c r="J134" s="31">
        <f>tVentas9[[#This Row],[ TotalPrice_SinDescuento]]*(1-tVentas9[[#This Row],[Discount]]/100)</f>
        <v>3289.0968000000003</v>
      </c>
      <c r="K134" s="17">
        <v>43114.605428240742</v>
      </c>
      <c r="L134" s="7" t="s">
        <v>3370</v>
      </c>
      <c r="M134" s="35">
        <f t="shared" si="5"/>
        <v>0</v>
      </c>
      <c r="N134" s="12" t="str">
        <f t="shared" si="4"/>
        <v/>
      </c>
    </row>
    <row r="135" spans="1:14" hidden="1">
      <c r="A135" s="13">
        <v>10133</v>
      </c>
      <c r="B135" s="13">
        <v>11</v>
      </c>
      <c r="C135" s="13">
        <v>84740</v>
      </c>
      <c r="D135" s="13">
        <v>203</v>
      </c>
      <c r="E135" s="12" t="str">
        <f>VLOOKUP(tVentas9[[#This Row],[ProductID]],tProductos[#All],3,FALSE)</f>
        <v>Chicken - Leg, Boneless</v>
      </c>
      <c r="F135" s="13">
        <v>22</v>
      </c>
      <c r="G135" s="32">
        <v>2</v>
      </c>
      <c r="H135" s="30">
        <f>VLOOKUP(tVentas9[[#This Row],[ProductID]],tProductos[#All],5,FALSE)</f>
        <v>599.54999999999995</v>
      </c>
      <c r="I135" s="31">
        <f>(tVentas9[[#This Row],[PrecioUnitario]])*(tVentas9[[#This Row],[Quantity]])</f>
        <v>13190.099999999999</v>
      </c>
      <c r="J135" s="31">
        <f>tVentas9[[#This Row],[ TotalPrice_SinDescuento]]*(1-tVentas9[[#This Row],[Discount]]/100)</f>
        <v>12926.297999999999</v>
      </c>
      <c r="K135" s="17">
        <v>43215.468171296299</v>
      </c>
      <c r="L135" s="7" t="s">
        <v>3371</v>
      </c>
      <c r="M135" s="35">
        <f t="shared" si="5"/>
        <v>0</v>
      </c>
      <c r="N135" s="12" t="str">
        <f t="shared" si="4"/>
        <v/>
      </c>
    </row>
    <row r="136" spans="1:14" hidden="1">
      <c r="A136" s="13">
        <v>10134</v>
      </c>
      <c r="B136" s="13">
        <v>2</v>
      </c>
      <c r="C136" s="13">
        <v>25155</v>
      </c>
      <c r="D136" s="13">
        <v>17</v>
      </c>
      <c r="E136" s="12" t="str">
        <f>VLOOKUP(tVentas9[[#This Row],[ProductID]],tProductos[#All],3,FALSE)</f>
        <v>Wine - White, Mosel Gold</v>
      </c>
      <c r="F136" s="13">
        <v>7</v>
      </c>
      <c r="G136" s="32">
        <v>2</v>
      </c>
      <c r="H136" s="30">
        <f>VLOOKUP(tVentas9[[#This Row],[ProductID]],tProductos[#All],5,FALSE)</f>
        <v>439.18</v>
      </c>
      <c r="I136" s="31">
        <f>(tVentas9[[#This Row],[PrecioUnitario]])*(tVentas9[[#This Row],[Quantity]])</f>
        <v>3074.26</v>
      </c>
      <c r="J136" s="31">
        <f>tVentas9[[#This Row],[ TotalPrice_SinDescuento]]*(1-tVentas9[[#This Row],[Discount]]/100)</f>
        <v>3012.7748000000001</v>
      </c>
      <c r="K136" s="17">
        <v>43114.227754629632</v>
      </c>
      <c r="L136" s="7" t="s">
        <v>3372</v>
      </c>
      <c r="M136" s="35">
        <f t="shared" si="5"/>
        <v>0</v>
      </c>
      <c r="N136" s="12" t="str">
        <f t="shared" si="4"/>
        <v/>
      </c>
    </row>
    <row r="137" spans="1:14" hidden="1">
      <c r="A137" s="13">
        <v>10135</v>
      </c>
      <c r="B137" s="13">
        <v>6</v>
      </c>
      <c r="C137" s="13">
        <v>48478</v>
      </c>
      <c r="D137" s="13">
        <v>401</v>
      </c>
      <c r="E137" s="12" t="str">
        <f>VLOOKUP(tVentas9[[#This Row],[ProductID]],tProductos[#All],3,FALSE)</f>
        <v>Tart Shells - Sweet, 4</v>
      </c>
      <c r="F137" s="13">
        <v>13</v>
      </c>
      <c r="G137" s="32">
        <v>0</v>
      </c>
      <c r="H137" s="30">
        <f>VLOOKUP(tVentas9[[#This Row],[ProductID]],tProductos[#All],5,FALSE)</f>
        <v>533.63</v>
      </c>
      <c r="I137" s="31">
        <f>(tVentas9[[#This Row],[PrecioUnitario]])*(tVentas9[[#This Row],[Quantity]])</f>
        <v>6937.19</v>
      </c>
      <c r="J137" s="31">
        <f>tVentas9[[#This Row],[ TotalPrice_SinDescuento]]*(1-tVentas9[[#This Row],[Discount]]/100)</f>
        <v>6937.19</v>
      </c>
      <c r="K137" s="17">
        <v>43203.239791666667</v>
      </c>
      <c r="L137" s="7" t="s">
        <v>3373</v>
      </c>
      <c r="M137" s="35">
        <f t="shared" si="5"/>
        <v>0</v>
      </c>
      <c r="N137" s="12" t="str">
        <f t="shared" si="4"/>
        <v/>
      </c>
    </row>
    <row r="138" spans="1:14" hidden="1">
      <c r="A138" s="13">
        <v>10136</v>
      </c>
      <c r="B138" s="13">
        <v>1</v>
      </c>
      <c r="C138" s="13">
        <v>50217</v>
      </c>
      <c r="D138" s="13">
        <v>118</v>
      </c>
      <c r="E138" s="12" t="str">
        <f>VLOOKUP(tVentas9[[#This Row],[ProductID]],tProductos[#All],3,FALSE)</f>
        <v>Garbag Bags - Black</v>
      </c>
      <c r="F138" s="13">
        <v>13</v>
      </c>
      <c r="G138" s="32">
        <v>2</v>
      </c>
      <c r="H138" s="30">
        <f>VLOOKUP(tVentas9[[#This Row],[ProductID]],tProductos[#All],5,FALSE)</f>
        <v>65.959999999999994</v>
      </c>
      <c r="I138" s="31">
        <f>(tVentas9[[#This Row],[PrecioUnitario]])*(tVentas9[[#This Row],[Quantity]])</f>
        <v>857.4799999999999</v>
      </c>
      <c r="J138" s="31">
        <f>tVentas9[[#This Row],[ TotalPrice_SinDescuento]]*(1-tVentas9[[#This Row],[Discount]]/100)</f>
        <v>840.33039999999994</v>
      </c>
      <c r="K138" s="17">
        <v>43151.216412037036</v>
      </c>
      <c r="L138" s="7" t="s">
        <v>3374</v>
      </c>
      <c r="M138" s="35">
        <f t="shared" si="5"/>
        <v>0</v>
      </c>
      <c r="N138" s="12" t="str">
        <f t="shared" si="4"/>
        <v/>
      </c>
    </row>
    <row r="139" spans="1:14" hidden="1">
      <c r="A139" s="13">
        <v>10137</v>
      </c>
      <c r="B139" s="13">
        <v>12</v>
      </c>
      <c r="C139" s="13">
        <v>13759</v>
      </c>
      <c r="D139" s="13">
        <v>274</v>
      </c>
      <c r="E139" s="12" t="str">
        <f>VLOOKUP(tVentas9[[#This Row],[ProductID]],tProductos[#All],3,FALSE)</f>
        <v>Papayas</v>
      </c>
      <c r="F139" s="13">
        <v>4</v>
      </c>
      <c r="G139" s="32">
        <v>1</v>
      </c>
      <c r="H139" s="30">
        <f>VLOOKUP(tVentas9[[#This Row],[ProductID]],tProductos[#All],5,FALSE)</f>
        <v>881.19</v>
      </c>
      <c r="I139" s="31">
        <f>(tVentas9[[#This Row],[PrecioUnitario]])*(tVentas9[[#This Row],[Quantity]])</f>
        <v>3524.76</v>
      </c>
      <c r="J139" s="31">
        <f>tVentas9[[#This Row],[ TotalPrice_SinDescuento]]*(1-tVentas9[[#This Row],[Discount]]/100)</f>
        <v>3489.5124000000001</v>
      </c>
      <c r="K139" s="17">
        <v>43157.633587962962</v>
      </c>
      <c r="L139" s="7" t="s">
        <v>3375</v>
      </c>
      <c r="M139" s="35">
        <f t="shared" si="5"/>
        <v>0</v>
      </c>
      <c r="N139" s="12" t="str">
        <f t="shared" si="4"/>
        <v/>
      </c>
    </row>
    <row r="140" spans="1:14" hidden="1">
      <c r="A140" s="13">
        <v>10138</v>
      </c>
      <c r="B140" s="13">
        <v>3</v>
      </c>
      <c r="C140" s="13">
        <v>14611</v>
      </c>
      <c r="D140" s="13">
        <v>334</v>
      </c>
      <c r="E140" s="12" t="str">
        <f>VLOOKUP(tVentas9[[#This Row],[ProductID]],tProductos[#All],3,FALSE)</f>
        <v>Ecolab - Lime - A - Way 4/4 L</v>
      </c>
      <c r="F140" s="13">
        <v>4</v>
      </c>
      <c r="G140" s="32">
        <v>0</v>
      </c>
      <c r="H140" s="30">
        <f>VLOOKUP(tVentas9[[#This Row],[ProductID]],tProductos[#All],5,FALSE)</f>
        <v>216.13</v>
      </c>
      <c r="I140" s="31">
        <f>(tVentas9[[#This Row],[PrecioUnitario]])*(tVentas9[[#This Row],[Quantity]])</f>
        <v>864.52</v>
      </c>
      <c r="J140" s="31">
        <f>tVentas9[[#This Row],[ TotalPrice_SinDescuento]]*(1-tVentas9[[#This Row],[Discount]]/100)</f>
        <v>864.52</v>
      </c>
      <c r="K140" s="17">
        <v>43149.571238425924</v>
      </c>
      <c r="L140" s="7" t="s">
        <v>3376</v>
      </c>
      <c r="M140" s="35">
        <f t="shared" si="5"/>
        <v>0</v>
      </c>
      <c r="N140" s="12" t="str">
        <f t="shared" si="4"/>
        <v/>
      </c>
    </row>
    <row r="141" spans="1:14" hidden="1">
      <c r="A141" s="13">
        <v>10139</v>
      </c>
      <c r="B141" s="13">
        <v>13</v>
      </c>
      <c r="C141" s="13">
        <v>54467</v>
      </c>
      <c r="D141" s="13">
        <v>268</v>
      </c>
      <c r="E141" s="12" t="str">
        <f>VLOOKUP(tVentas9[[#This Row],[ProductID]],tProductos[#All],3,FALSE)</f>
        <v>Vanilla Beans</v>
      </c>
      <c r="F141" s="13">
        <v>14</v>
      </c>
      <c r="G141" s="32">
        <v>0</v>
      </c>
      <c r="H141" s="30">
        <f>VLOOKUP(tVentas9[[#This Row],[ProductID]],tProductos[#All],5,FALSE)</f>
        <v>978.43</v>
      </c>
      <c r="I141" s="31">
        <f>(tVentas9[[#This Row],[PrecioUnitario]])*(tVentas9[[#This Row],[Quantity]])</f>
        <v>13698.019999999999</v>
      </c>
      <c r="J141" s="31">
        <f>tVentas9[[#This Row],[ TotalPrice_SinDescuento]]*(1-tVentas9[[#This Row],[Discount]]/100)</f>
        <v>13698.019999999999</v>
      </c>
      <c r="K141" s="17">
        <v>43193.37462962963</v>
      </c>
      <c r="L141" s="7" t="s">
        <v>3377</v>
      </c>
      <c r="M141" s="35">
        <f t="shared" si="5"/>
        <v>0</v>
      </c>
      <c r="N141" s="12" t="str">
        <f t="shared" si="4"/>
        <v/>
      </c>
    </row>
    <row r="142" spans="1:14" hidden="1">
      <c r="A142" s="13">
        <v>10140</v>
      </c>
      <c r="B142" s="13">
        <v>17</v>
      </c>
      <c r="C142" s="13">
        <v>38500</v>
      </c>
      <c r="D142" s="13">
        <v>174</v>
      </c>
      <c r="E142" s="12" t="str">
        <f>VLOOKUP(tVentas9[[#This Row],[ProductID]],tProductos[#All],3,FALSE)</f>
        <v>Guinea Fowl</v>
      </c>
      <c r="F142" s="13">
        <v>10</v>
      </c>
      <c r="G142" s="32">
        <v>0</v>
      </c>
      <c r="H142" s="30">
        <f>VLOOKUP(tVentas9[[#This Row],[ProductID]],tProductos[#All],5,FALSE)</f>
        <v>615.04</v>
      </c>
      <c r="I142" s="31">
        <f>(tVentas9[[#This Row],[PrecioUnitario]])*(tVentas9[[#This Row],[Quantity]])</f>
        <v>6150.4</v>
      </c>
      <c r="J142" s="31">
        <f>tVentas9[[#This Row],[ TotalPrice_SinDescuento]]*(1-tVentas9[[#This Row],[Discount]]/100)</f>
        <v>6150.4</v>
      </c>
      <c r="K142" s="17">
        <v>43163.740428240744</v>
      </c>
      <c r="L142" s="7" t="s">
        <v>3378</v>
      </c>
      <c r="M142" s="35">
        <f t="shared" si="5"/>
        <v>0</v>
      </c>
      <c r="N142" s="12" t="str">
        <f t="shared" si="4"/>
        <v/>
      </c>
    </row>
    <row r="143" spans="1:14" hidden="1">
      <c r="A143" s="13">
        <v>10141</v>
      </c>
      <c r="B143" s="13">
        <v>4</v>
      </c>
      <c r="C143" s="13">
        <v>96211</v>
      </c>
      <c r="D143" s="13">
        <v>309</v>
      </c>
      <c r="E143" s="12" t="str">
        <f>VLOOKUP(tVentas9[[#This Row],[ProductID]],tProductos[#All],3,FALSE)</f>
        <v>Muffin Batt - Choc Chk</v>
      </c>
      <c r="F143" s="13">
        <v>25</v>
      </c>
      <c r="G143" s="32">
        <v>0</v>
      </c>
      <c r="H143" s="30">
        <f>VLOOKUP(tVentas9[[#This Row],[ProductID]],tProductos[#All],5,FALSE)</f>
        <v>276.33999999999997</v>
      </c>
      <c r="I143" s="31">
        <f>(tVentas9[[#This Row],[PrecioUnitario]])*(tVentas9[[#This Row],[Quantity]])</f>
        <v>6908.4999999999991</v>
      </c>
      <c r="J143" s="31">
        <f>tVentas9[[#This Row],[ TotalPrice_SinDescuento]]*(1-tVentas9[[#This Row],[Discount]]/100)</f>
        <v>6908.4999999999991</v>
      </c>
      <c r="K143" s="17">
        <v>43178.788726851853</v>
      </c>
      <c r="L143" s="7" t="s">
        <v>3379</v>
      </c>
      <c r="M143" s="35">
        <f t="shared" si="5"/>
        <v>0</v>
      </c>
      <c r="N143" s="12" t="str">
        <f t="shared" si="4"/>
        <v/>
      </c>
    </row>
    <row r="144" spans="1:14" hidden="1">
      <c r="A144" s="13">
        <v>10142</v>
      </c>
      <c r="B144" s="13">
        <v>5</v>
      </c>
      <c r="C144" s="13">
        <v>10103</v>
      </c>
      <c r="D144" s="13">
        <v>203</v>
      </c>
      <c r="E144" s="12" t="str">
        <f>VLOOKUP(tVentas9[[#This Row],[ProductID]],tProductos[#All],3,FALSE)</f>
        <v>Chicken - Leg, Boneless</v>
      </c>
      <c r="F144" s="13">
        <v>3</v>
      </c>
      <c r="G144" s="32">
        <v>1</v>
      </c>
      <c r="H144" s="30">
        <f>VLOOKUP(tVentas9[[#This Row],[ProductID]],tProductos[#All],5,FALSE)</f>
        <v>599.54999999999995</v>
      </c>
      <c r="I144" s="31">
        <f>(tVentas9[[#This Row],[PrecioUnitario]])*(tVentas9[[#This Row],[Quantity]])</f>
        <v>1798.6499999999999</v>
      </c>
      <c r="J144" s="31">
        <f>tVentas9[[#This Row],[ TotalPrice_SinDescuento]]*(1-tVentas9[[#This Row],[Discount]]/100)</f>
        <v>1780.6634999999999</v>
      </c>
      <c r="K144" s="17">
        <v>43181.629027777781</v>
      </c>
      <c r="L144" s="7" t="s">
        <v>3380</v>
      </c>
      <c r="M144" s="35">
        <f t="shared" si="5"/>
        <v>0</v>
      </c>
      <c r="N144" s="12" t="str">
        <f t="shared" si="4"/>
        <v/>
      </c>
    </row>
    <row r="145" spans="1:14" hidden="1">
      <c r="A145" s="13">
        <v>10143</v>
      </c>
      <c r="B145" s="13">
        <v>11</v>
      </c>
      <c r="C145" s="13">
        <v>72227</v>
      </c>
      <c r="D145" s="13">
        <v>67</v>
      </c>
      <c r="E145" s="12" t="str">
        <f>VLOOKUP(tVentas9[[#This Row],[ProductID]],tProductos[#All],3,FALSE)</f>
        <v>Wine - Sogrape Mateus Rose</v>
      </c>
      <c r="F145" s="13">
        <v>19</v>
      </c>
      <c r="G145" s="32">
        <v>1</v>
      </c>
      <c r="H145" s="30">
        <f>VLOOKUP(tVentas9[[#This Row],[ProductID]],tProductos[#All],5,FALSE)</f>
        <v>37.799999999999997</v>
      </c>
      <c r="I145" s="31">
        <f>(tVentas9[[#This Row],[PrecioUnitario]])*(tVentas9[[#This Row],[Quantity]])</f>
        <v>718.19999999999993</v>
      </c>
      <c r="J145" s="31">
        <f>tVentas9[[#This Row],[ TotalPrice_SinDescuento]]*(1-tVentas9[[#This Row],[Discount]]/100)</f>
        <v>711.01799999999992</v>
      </c>
      <c r="K145" s="17">
        <v>43104.206203703703</v>
      </c>
      <c r="L145" s="7" t="s">
        <v>3381</v>
      </c>
      <c r="M145" s="35">
        <f t="shared" si="5"/>
        <v>0</v>
      </c>
      <c r="N145" s="12" t="str">
        <f t="shared" si="4"/>
        <v/>
      </c>
    </row>
    <row r="146" spans="1:14" hidden="1">
      <c r="A146" s="13">
        <v>10144</v>
      </c>
      <c r="B146" s="13">
        <v>16</v>
      </c>
      <c r="C146" s="13">
        <v>48082</v>
      </c>
      <c r="D146" s="13">
        <v>308</v>
      </c>
      <c r="E146" s="12" t="str">
        <f>VLOOKUP(tVentas9[[#This Row],[ProductID]],tProductos[#All],3,FALSE)</f>
        <v>Tea - Decaf Lipton</v>
      </c>
      <c r="F146" s="13">
        <v>13</v>
      </c>
      <c r="G146" s="32">
        <v>0</v>
      </c>
      <c r="H146" s="30">
        <f>VLOOKUP(tVentas9[[#This Row],[ProductID]],tProductos[#All],5,FALSE)</f>
        <v>881.2</v>
      </c>
      <c r="I146" s="31">
        <f>(tVentas9[[#This Row],[PrecioUnitario]])*(tVentas9[[#This Row],[Quantity]])</f>
        <v>11455.6</v>
      </c>
      <c r="J146" s="31">
        <f>tVentas9[[#This Row],[ TotalPrice_SinDescuento]]*(1-tVentas9[[#This Row],[Discount]]/100)</f>
        <v>11455.6</v>
      </c>
      <c r="K146" s="17">
        <v>43207.469490740739</v>
      </c>
      <c r="L146" s="7" t="s">
        <v>3382</v>
      </c>
      <c r="M146" s="35">
        <f t="shared" si="5"/>
        <v>0</v>
      </c>
      <c r="N146" s="12" t="str">
        <f t="shared" si="4"/>
        <v/>
      </c>
    </row>
    <row r="147" spans="1:14" hidden="1">
      <c r="A147" s="13">
        <v>10145</v>
      </c>
      <c r="B147" s="13">
        <v>16</v>
      </c>
      <c r="C147" s="13">
        <v>40548</v>
      </c>
      <c r="D147" s="13">
        <v>230</v>
      </c>
      <c r="E147" s="12" t="str">
        <f>VLOOKUP(tVentas9[[#This Row],[ProductID]],tProductos[#All],3,FALSE)</f>
        <v>Wine - Cahors Ac 2000, Clos</v>
      </c>
      <c r="F147" s="13">
        <v>11</v>
      </c>
      <c r="G147" s="32">
        <v>1</v>
      </c>
      <c r="H147" s="30">
        <f>VLOOKUP(tVentas9[[#This Row],[ProductID]],tProductos[#All],5,FALSE)</f>
        <v>835.38</v>
      </c>
      <c r="I147" s="31">
        <f>(tVentas9[[#This Row],[PrecioUnitario]])*(tVentas9[[#This Row],[Quantity]])</f>
        <v>9189.18</v>
      </c>
      <c r="J147" s="31">
        <f>tVentas9[[#This Row],[ TotalPrice_SinDescuento]]*(1-tVentas9[[#This Row],[Discount]]/100)</f>
        <v>9097.2882000000009</v>
      </c>
      <c r="K147" s="17">
        <v>43104.226203703707</v>
      </c>
      <c r="L147" s="7" t="s">
        <v>3383</v>
      </c>
      <c r="M147" s="35">
        <f t="shared" si="5"/>
        <v>0</v>
      </c>
      <c r="N147" s="12" t="str">
        <f t="shared" si="4"/>
        <v/>
      </c>
    </row>
    <row r="148" spans="1:14" hidden="1">
      <c r="A148" s="13">
        <v>10146</v>
      </c>
      <c r="B148" s="13">
        <v>1</v>
      </c>
      <c r="C148" s="13">
        <v>19359</v>
      </c>
      <c r="D148" s="13">
        <v>216</v>
      </c>
      <c r="E148" s="12" t="str">
        <f>VLOOKUP(tVentas9[[#This Row],[ProductID]],tProductos[#All],3,FALSE)</f>
        <v>Scallops - 10/20</v>
      </c>
      <c r="F148" s="13">
        <v>5</v>
      </c>
      <c r="G148" s="32">
        <v>0</v>
      </c>
      <c r="H148" s="30">
        <f>VLOOKUP(tVentas9[[#This Row],[ProductID]],tProductos[#All],5,FALSE)</f>
        <v>390.25</v>
      </c>
      <c r="I148" s="31">
        <f>(tVentas9[[#This Row],[PrecioUnitario]])*(tVentas9[[#This Row],[Quantity]])</f>
        <v>1951.25</v>
      </c>
      <c r="J148" s="31">
        <f>tVentas9[[#This Row],[ TotalPrice_SinDescuento]]*(1-tVentas9[[#This Row],[Discount]]/100)</f>
        <v>1951.25</v>
      </c>
      <c r="K148" s="17">
        <v>43161.625636574077</v>
      </c>
      <c r="L148" s="7" t="s">
        <v>3384</v>
      </c>
      <c r="M148" s="35">
        <f t="shared" si="5"/>
        <v>0</v>
      </c>
      <c r="N148" s="12" t="str">
        <f t="shared" si="4"/>
        <v/>
      </c>
    </row>
    <row r="149" spans="1:14" hidden="1">
      <c r="A149" s="13">
        <v>10147</v>
      </c>
      <c r="B149" s="13">
        <v>5</v>
      </c>
      <c r="C149" s="13">
        <v>20424</v>
      </c>
      <c r="D149" s="13">
        <v>324</v>
      </c>
      <c r="E149" s="12" t="str">
        <f>VLOOKUP(tVentas9[[#This Row],[ProductID]],tProductos[#All],3,FALSE)</f>
        <v>Apricots - Dried</v>
      </c>
      <c r="F149" s="13">
        <v>6</v>
      </c>
      <c r="G149" s="32">
        <v>0</v>
      </c>
      <c r="H149" s="30">
        <f>VLOOKUP(tVentas9[[#This Row],[ProductID]],tProductos[#All],5,FALSE)</f>
        <v>879.02</v>
      </c>
      <c r="I149" s="31">
        <f>(tVentas9[[#This Row],[PrecioUnitario]])*(tVentas9[[#This Row],[Quantity]])</f>
        <v>5274.12</v>
      </c>
      <c r="J149" s="31">
        <f>tVentas9[[#This Row],[ TotalPrice_SinDescuento]]*(1-tVentas9[[#This Row],[Discount]]/100)</f>
        <v>5274.12</v>
      </c>
      <c r="K149" s="17">
        <v>43117.195613425924</v>
      </c>
      <c r="L149" s="7" t="s">
        <v>3385</v>
      </c>
      <c r="M149" s="35">
        <f t="shared" si="5"/>
        <v>0</v>
      </c>
      <c r="N149" s="12" t="str">
        <f t="shared" si="4"/>
        <v/>
      </c>
    </row>
    <row r="150" spans="1:14">
      <c r="A150" s="13">
        <v>10148</v>
      </c>
      <c r="B150" s="13">
        <v>21</v>
      </c>
      <c r="C150" s="13">
        <v>22669</v>
      </c>
      <c r="D150" s="13">
        <v>327</v>
      </c>
      <c r="E150" s="12" t="str">
        <f>VLOOKUP(tVentas9[[#This Row],[ProductID]],tProductos[#All],3,FALSE)</f>
        <v>Appetizer - Mini Egg Roll, Shrimp</v>
      </c>
      <c r="F150" s="13">
        <v>6</v>
      </c>
      <c r="G150" s="32">
        <v>0</v>
      </c>
      <c r="H150" s="30">
        <f>VLOOKUP(tVentas9[[#This Row],[ProductID]],tProductos[#All],5,FALSE)</f>
        <v>71.430000000000007</v>
      </c>
      <c r="I150" s="31">
        <f>(tVentas9[[#This Row],[PrecioUnitario]])*(tVentas9[[#This Row],[Quantity]])</f>
        <v>428.58000000000004</v>
      </c>
      <c r="J150" s="31">
        <f>tVentas9[[#This Row],[ TotalPrice_SinDescuento]]*(1-tVentas9[[#This Row],[Discount]]/100)</f>
        <v>428.58000000000004</v>
      </c>
      <c r="K150" s="17">
        <v>43182.641840277778</v>
      </c>
      <c r="L150" s="7" t="s">
        <v>3386</v>
      </c>
      <c r="M150" s="35">
        <f t="shared" si="5"/>
        <v>0</v>
      </c>
      <c r="N150" s="12" t="str">
        <f t="shared" si="4"/>
        <v/>
      </c>
    </row>
    <row r="151" spans="1:14" hidden="1">
      <c r="A151" s="13">
        <v>10149</v>
      </c>
      <c r="B151" s="13">
        <v>18</v>
      </c>
      <c r="C151" s="13">
        <v>70546</v>
      </c>
      <c r="D151" s="13">
        <v>298</v>
      </c>
      <c r="E151" s="12" t="str">
        <f>VLOOKUP(tVentas9[[#This Row],[ProductID]],tProductos[#All],3,FALSE)</f>
        <v>Pop Shoppe Cream Soda</v>
      </c>
      <c r="F151" s="13">
        <v>18</v>
      </c>
      <c r="G151" s="32">
        <v>0</v>
      </c>
      <c r="H151" s="30">
        <f>VLOOKUP(tVentas9[[#This Row],[ProductID]],tProductos[#All],5,FALSE)</f>
        <v>957.38</v>
      </c>
      <c r="I151" s="31">
        <f>(tVentas9[[#This Row],[PrecioUnitario]])*(tVentas9[[#This Row],[Quantity]])</f>
        <v>17232.84</v>
      </c>
      <c r="J151" s="31">
        <f>tVentas9[[#This Row],[ TotalPrice_SinDescuento]]*(1-tVentas9[[#This Row],[Discount]]/100)</f>
        <v>17232.84</v>
      </c>
      <c r="K151" s="17">
        <v>43117.542233796295</v>
      </c>
      <c r="L151" s="7" t="s">
        <v>3387</v>
      </c>
      <c r="M151" s="35">
        <f t="shared" si="5"/>
        <v>0</v>
      </c>
      <c r="N151" s="12" t="str">
        <f t="shared" si="4"/>
        <v/>
      </c>
    </row>
    <row r="152" spans="1:14" hidden="1">
      <c r="A152" s="13">
        <v>10150</v>
      </c>
      <c r="B152" s="13">
        <v>12</v>
      </c>
      <c r="C152" s="13">
        <v>21888</v>
      </c>
      <c r="D152" s="13">
        <v>371</v>
      </c>
      <c r="E152" s="12" t="str">
        <f>VLOOKUP(tVentas9[[#This Row],[ProductID]],tProductos[#All],3,FALSE)</f>
        <v>Creme De Banane - Marie</v>
      </c>
      <c r="F152" s="13">
        <v>6</v>
      </c>
      <c r="G152" s="32">
        <v>1</v>
      </c>
      <c r="H152" s="30">
        <f>VLOOKUP(tVentas9[[#This Row],[ProductID]],tProductos[#All],5,FALSE)</f>
        <v>824.02</v>
      </c>
      <c r="I152" s="31">
        <f>(tVentas9[[#This Row],[PrecioUnitario]])*(tVentas9[[#This Row],[Quantity]])</f>
        <v>4944.12</v>
      </c>
      <c r="J152" s="31">
        <f>tVentas9[[#This Row],[ TotalPrice_SinDescuento]]*(1-tVentas9[[#This Row],[Discount]]/100)</f>
        <v>4894.6787999999997</v>
      </c>
      <c r="K152" s="17">
        <v>43167.974606481483</v>
      </c>
      <c r="L152" s="7" t="s">
        <v>3388</v>
      </c>
      <c r="M152" s="35">
        <f t="shared" si="5"/>
        <v>0</v>
      </c>
      <c r="N152" s="12" t="str">
        <f t="shared" si="4"/>
        <v/>
      </c>
    </row>
    <row r="153" spans="1:14" hidden="1">
      <c r="A153" s="13">
        <v>10151</v>
      </c>
      <c r="B153" s="13">
        <v>13</v>
      </c>
      <c r="C153" s="13">
        <v>84012</v>
      </c>
      <c r="D153" s="13">
        <v>130</v>
      </c>
      <c r="E153" s="12" t="str">
        <f>VLOOKUP(tVentas9[[#This Row],[ProductID]],tProductos[#All],3,FALSE)</f>
        <v>Beef Wellington</v>
      </c>
      <c r="F153" s="13">
        <v>22</v>
      </c>
      <c r="G153" s="32">
        <v>0</v>
      </c>
      <c r="H153" s="30">
        <f>VLOOKUP(tVentas9[[#This Row],[ProductID]],tProductos[#All],5,FALSE)</f>
        <v>419.8</v>
      </c>
      <c r="I153" s="31">
        <f>(tVentas9[[#This Row],[PrecioUnitario]])*(tVentas9[[#This Row],[Quantity]])</f>
        <v>9235.6</v>
      </c>
      <c r="J153" s="31">
        <f>tVentas9[[#This Row],[ TotalPrice_SinDescuento]]*(1-tVentas9[[#This Row],[Discount]]/100)</f>
        <v>9235.6</v>
      </c>
      <c r="K153" s="17">
        <v>43177.932986111111</v>
      </c>
      <c r="L153" s="7" t="s">
        <v>3389</v>
      </c>
      <c r="M153" s="35">
        <f t="shared" si="5"/>
        <v>0</v>
      </c>
      <c r="N153" s="12" t="str">
        <f t="shared" si="4"/>
        <v/>
      </c>
    </row>
    <row r="154" spans="1:14" hidden="1">
      <c r="A154" s="13">
        <v>10152</v>
      </c>
      <c r="B154" s="13">
        <v>9</v>
      </c>
      <c r="C154" s="13">
        <v>4770</v>
      </c>
      <c r="D154" s="13">
        <v>245</v>
      </c>
      <c r="E154" s="12" t="str">
        <f>VLOOKUP(tVentas9[[#This Row],[ProductID]],tProductos[#All],3,FALSE)</f>
        <v>Grouper - Fresh</v>
      </c>
      <c r="F154" s="13">
        <v>2</v>
      </c>
      <c r="G154" s="32">
        <v>0</v>
      </c>
      <c r="H154" s="30">
        <f>VLOOKUP(tVentas9[[#This Row],[ProductID]],tProductos[#All],5,FALSE)</f>
        <v>376.79</v>
      </c>
      <c r="I154" s="31">
        <f>(tVentas9[[#This Row],[PrecioUnitario]])*(tVentas9[[#This Row],[Quantity]])</f>
        <v>753.58</v>
      </c>
      <c r="J154" s="31">
        <f>tVentas9[[#This Row],[ TotalPrice_SinDescuento]]*(1-tVentas9[[#This Row],[Discount]]/100)</f>
        <v>753.58</v>
      </c>
      <c r="K154" s="17">
        <v>43159.024351851855</v>
      </c>
      <c r="L154" s="7" t="s">
        <v>3390</v>
      </c>
      <c r="M154" s="35">
        <f t="shared" si="5"/>
        <v>0</v>
      </c>
      <c r="N154" s="12" t="str">
        <f t="shared" si="4"/>
        <v/>
      </c>
    </row>
    <row r="155" spans="1:14" hidden="1">
      <c r="A155" s="13">
        <v>10153</v>
      </c>
      <c r="B155" s="13">
        <v>22</v>
      </c>
      <c r="C155" s="13">
        <v>81969</v>
      </c>
      <c r="D155" s="13">
        <v>318</v>
      </c>
      <c r="E155" s="12" t="str">
        <f>VLOOKUP(tVentas9[[#This Row],[ProductID]],tProductos[#All],3,FALSE)</f>
        <v>Ecolab - Solid Fusion</v>
      </c>
      <c r="F155" s="13">
        <v>21</v>
      </c>
      <c r="G155" s="32">
        <v>0</v>
      </c>
      <c r="H155" s="30">
        <f>VLOOKUP(tVentas9[[#This Row],[ProductID]],tProductos[#All],5,FALSE)</f>
        <v>57.26</v>
      </c>
      <c r="I155" s="31">
        <f>(tVentas9[[#This Row],[PrecioUnitario]])*(tVentas9[[#This Row],[Quantity]])</f>
        <v>1202.46</v>
      </c>
      <c r="J155" s="31">
        <f>tVentas9[[#This Row],[ TotalPrice_SinDescuento]]*(1-tVentas9[[#This Row],[Discount]]/100)</f>
        <v>1202.46</v>
      </c>
      <c r="K155" s="17">
        <v>43180.155243055553</v>
      </c>
      <c r="L155" s="7" t="s">
        <v>3391</v>
      </c>
      <c r="M155" s="35">
        <f t="shared" si="5"/>
        <v>0</v>
      </c>
      <c r="N155" s="12" t="str">
        <f t="shared" si="4"/>
        <v/>
      </c>
    </row>
    <row r="156" spans="1:14" hidden="1">
      <c r="A156" s="13">
        <v>10154</v>
      </c>
      <c r="B156" s="13">
        <v>17</v>
      </c>
      <c r="C156" s="13">
        <v>85285</v>
      </c>
      <c r="D156" s="13">
        <v>268</v>
      </c>
      <c r="E156" s="12" t="str">
        <f>VLOOKUP(tVentas9[[#This Row],[ProductID]],tProductos[#All],3,FALSE)</f>
        <v>Vanilla Beans</v>
      </c>
      <c r="F156" s="13">
        <v>22</v>
      </c>
      <c r="G156" s="32">
        <v>0</v>
      </c>
      <c r="H156" s="30">
        <f>VLOOKUP(tVentas9[[#This Row],[ProductID]],tProductos[#All],5,FALSE)</f>
        <v>978.43</v>
      </c>
      <c r="I156" s="31">
        <f>(tVentas9[[#This Row],[PrecioUnitario]])*(tVentas9[[#This Row],[Quantity]])</f>
        <v>21525.46</v>
      </c>
      <c r="J156" s="31">
        <f>tVentas9[[#This Row],[ TotalPrice_SinDescuento]]*(1-tVentas9[[#This Row],[Discount]]/100)</f>
        <v>21525.46</v>
      </c>
      <c r="K156" s="17">
        <v>43163.027928240743</v>
      </c>
      <c r="L156" s="7" t="s">
        <v>3392</v>
      </c>
      <c r="M156" s="35">
        <f t="shared" si="5"/>
        <v>0</v>
      </c>
      <c r="N156" s="12" t="str">
        <f t="shared" si="4"/>
        <v/>
      </c>
    </row>
    <row r="157" spans="1:14" hidden="1">
      <c r="A157" s="13">
        <v>10155</v>
      </c>
      <c r="B157" s="13">
        <v>20</v>
      </c>
      <c r="C157" s="13">
        <v>67627</v>
      </c>
      <c r="D157" s="13">
        <v>209</v>
      </c>
      <c r="E157" s="12" t="str">
        <f>VLOOKUP(tVentas9[[#This Row],[ProductID]],tProductos[#All],3,FALSE)</f>
        <v>Sugar - Fine</v>
      </c>
      <c r="F157" s="13">
        <v>18</v>
      </c>
      <c r="G157" s="32">
        <v>0</v>
      </c>
      <c r="H157" s="30">
        <f>VLOOKUP(tVentas9[[#This Row],[ProductID]],tProductos[#All],5,FALSE)</f>
        <v>329.88</v>
      </c>
      <c r="I157" s="31">
        <f>(tVentas9[[#This Row],[PrecioUnitario]])*(tVentas9[[#This Row],[Quantity]])</f>
        <v>5937.84</v>
      </c>
      <c r="J157" s="31">
        <f>tVentas9[[#This Row],[ TotalPrice_SinDescuento]]*(1-tVentas9[[#This Row],[Discount]]/100)</f>
        <v>5937.84</v>
      </c>
      <c r="K157" s="17">
        <v>43110.888715277775</v>
      </c>
      <c r="L157" s="7" t="s">
        <v>3393</v>
      </c>
      <c r="M157" s="35">
        <f t="shared" si="5"/>
        <v>0</v>
      </c>
      <c r="N157" s="12" t="str">
        <f t="shared" si="4"/>
        <v/>
      </c>
    </row>
    <row r="158" spans="1:14" hidden="1">
      <c r="A158" s="13">
        <v>10156</v>
      </c>
      <c r="B158" s="13">
        <v>5</v>
      </c>
      <c r="C158" s="13">
        <v>21188</v>
      </c>
      <c r="D158" s="13">
        <v>329</v>
      </c>
      <c r="E158" s="12" t="str">
        <f>VLOOKUP(tVentas9[[#This Row],[ProductID]],tProductos[#All],3,FALSE)</f>
        <v>Pork - Loin, Center Cut</v>
      </c>
      <c r="F158" s="13">
        <v>6</v>
      </c>
      <c r="G158" s="32">
        <v>0</v>
      </c>
      <c r="H158" s="30">
        <f>VLOOKUP(tVentas9[[#This Row],[ProductID]],tProductos[#All],5,FALSE)</f>
        <v>393.49</v>
      </c>
      <c r="I158" s="31">
        <f>(tVentas9[[#This Row],[PrecioUnitario]])*(tVentas9[[#This Row],[Quantity]])</f>
        <v>2360.94</v>
      </c>
      <c r="J158" s="31">
        <f>tVentas9[[#This Row],[ TotalPrice_SinDescuento]]*(1-tVentas9[[#This Row],[Discount]]/100)</f>
        <v>2360.94</v>
      </c>
      <c r="K158" s="17">
        <v>43126.846539351849</v>
      </c>
      <c r="L158" s="7" t="s">
        <v>3394</v>
      </c>
      <c r="M158" s="35">
        <f t="shared" si="5"/>
        <v>0</v>
      </c>
      <c r="N158" s="12" t="str">
        <f t="shared" si="4"/>
        <v/>
      </c>
    </row>
    <row r="159" spans="1:14" hidden="1">
      <c r="A159" s="13">
        <v>10157</v>
      </c>
      <c r="B159" s="13">
        <v>18</v>
      </c>
      <c r="C159" s="13">
        <v>23175</v>
      </c>
      <c r="D159" s="13">
        <v>189</v>
      </c>
      <c r="E159" s="12" t="str">
        <f>VLOOKUP(tVentas9[[#This Row],[ProductID]],tProductos[#All],3,FALSE)</f>
        <v>Bread - Roll, Soft White Round</v>
      </c>
      <c r="F159" s="13">
        <v>6</v>
      </c>
      <c r="G159" s="32">
        <v>0</v>
      </c>
      <c r="H159" s="30">
        <f>VLOOKUP(tVentas9[[#This Row],[ProductID]],tProductos[#All],5,FALSE)</f>
        <v>763.02</v>
      </c>
      <c r="I159" s="31">
        <f>(tVentas9[[#This Row],[PrecioUnitario]])*(tVentas9[[#This Row],[Quantity]])</f>
        <v>4578.12</v>
      </c>
      <c r="J159" s="31">
        <f>tVentas9[[#This Row],[ TotalPrice_SinDescuento]]*(1-tVentas9[[#This Row],[Discount]]/100)</f>
        <v>4578.12</v>
      </c>
      <c r="K159" s="17">
        <v>43142.337847222225</v>
      </c>
      <c r="L159" s="7" t="s">
        <v>3395</v>
      </c>
      <c r="M159" s="35">
        <f t="shared" si="5"/>
        <v>0</v>
      </c>
      <c r="N159" s="12" t="str">
        <f t="shared" si="4"/>
        <v/>
      </c>
    </row>
    <row r="160" spans="1:14" hidden="1">
      <c r="A160" s="13">
        <v>10158</v>
      </c>
      <c r="B160" s="13">
        <v>19</v>
      </c>
      <c r="C160" s="13">
        <v>5802</v>
      </c>
      <c r="D160" s="13">
        <v>200</v>
      </c>
      <c r="E160" s="12" t="str">
        <f>VLOOKUP(tVentas9[[#This Row],[ProductID]],tProductos[#All],3,FALSE)</f>
        <v>Garlic - Peeled</v>
      </c>
      <c r="F160" s="13">
        <v>2</v>
      </c>
      <c r="G160" s="32">
        <v>0</v>
      </c>
      <c r="H160" s="30">
        <f>VLOOKUP(tVentas9[[#This Row],[ProductID]],tProductos[#All],5,FALSE)</f>
        <v>111.29</v>
      </c>
      <c r="I160" s="31">
        <f>(tVentas9[[#This Row],[PrecioUnitario]])*(tVentas9[[#This Row],[Quantity]])</f>
        <v>222.58</v>
      </c>
      <c r="J160" s="31">
        <f>tVentas9[[#This Row],[ TotalPrice_SinDescuento]]*(1-tVentas9[[#This Row],[Discount]]/100)</f>
        <v>222.58</v>
      </c>
      <c r="K160" s="13">
        <v>0</v>
      </c>
      <c r="L160" s="7" t="s">
        <v>3396</v>
      </c>
      <c r="M160" s="35">
        <f t="shared" si="5"/>
        <v>0</v>
      </c>
      <c r="N160" s="12" t="str">
        <f t="shared" si="4"/>
        <v/>
      </c>
    </row>
    <row r="161" spans="1:14" hidden="1">
      <c r="A161" s="13">
        <v>10159</v>
      </c>
      <c r="B161" s="13">
        <v>19</v>
      </c>
      <c r="C161" s="13">
        <v>11452</v>
      </c>
      <c r="D161" s="13">
        <v>271</v>
      </c>
      <c r="E161" s="12" t="str">
        <f>VLOOKUP(tVentas9[[#This Row],[ProductID]],tProductos[#All],3,FALSE)</f>
        <v>Banana - Leaves</v>
      </c>
      <c r="F161" s="13">
        <v>3</v>
      </c>
      <c r="G161" s="32">
        <v>0</v>
      </c>
      <c r="H161" s="30">
        <f>VLOOKUP(tVentas9[[#This Row],[ProductID]],tProductos[#All],5,FALSE)</f>
        <v>733.95</v>
      </c>
      <c r="I161" s="31">
        <f>(tVentas9[[#This Row],[PrecioUnitario]])*(tVentas9[[#This Row],[Quantity]])</f>
        <v>2201.8500000000004</v>
      </c>
      <c r="J161" s="31">
        <f>tVentas9[[#This Row],[ TotalPrice_SinDescuento]]*(1-tVentas9[[#This Row],[Discount]]/100)</f>
        <v>2201.8500000000004</v>
      </c>
      <c r="K161" s="17">
        <v>43158.349363425928</v>
      </c>
      <c r="L161" s="7" t="s">
        <v>3397</v>
      </c>
      <c r="M161" s="35">
        <f t="shared" si="5"/>
        <v>0</v>
      </c>
      <c r="N161" s="12" t="str">
        <f t="shared" si="4"/>
        <v/>
      </c>
    </row>
    <row r="162" spans="1:14" hidden="1">
      <c r="A162" s="13">
        <v>10160</v>
      </c>
      <c r="B162" s="13">
        <v>17</v>
      </c>
      <c r="C162" s="13">
        <v>26314</v>
      </c>
      <c r="D162" s="13">
        <v>32</v>
      </c>
      <c r="E162" s="12" t="str">
        <f>VLOOKUP(tVentas9[[#This Row],[ProductID]],tProductos[#All],3,FALSE)</f>
        <v>Lettuce - Treviso</v>
      </c>
      <c r="F162" s="13">
        <v>7</v>
      </c>
      <c r="G162" s="32">
        <v>0</v>
      </c>
      <c r="H162" s="30">
        <f>VLOOKUP(tVentas9[[#This Row],[ProductID]],tProductos[#All],5,FALSE)</f>
        <v>964.12</v>
      </c>
      <c r="I162" s="31">
        <f>(tVentas9[[#This Row],[PrecioUnitario]])*(tVentas9[[#This Row],[Quantity]])</f>
        <v>6748.84</v>
      </c>
      <c r="J162" s="31">
        <f>tVentas9[[#This Row],[ TotalPrice_SinDescuento]]*(1-tVentas9[[#This Row],[Discount]]/100)</f>
        <v>6748.84</v>
      </c>
      <c r="K162" s="17">
        <v>43221.09574074074</v>
      </c>
      <c r="L162" s="7" t="s">
        <v>3398</v>
      </c>
      <c r="M162" s="35">
        <f t="shared" si="5"/>
        <v>0</v>
      </c>
      <c r="N162" s="12" t="str">
        <f t="shared" si="4"/>
        <v/>
      </c>
    </row>
    <row r="163" spans="1:14" hidden="1">
      <c r="A163" s="13">
        <v>10161</v>
      </c>
      <c r="B163" s="13">
        <v>16</v>
      </c>
      <c r="C163" s="13">
        <v>14420</v>
      </c>
      <c r="D163" s="13">
        <v>383</v>
      </c>
      <c r="E163" s="12" t="str">
        <f>VLOOKUP(tVentas9[[#This Row],[ProductID]],tProductos[#All],3,FALSE)</f>
        <v>Cake - Box Window 10x10x2.5</v>
      </c>
      <c r="F163" s="13">
        <v>4</v>
      </c>
      <c r="G163" s="32">
        <v>0</v>
      </c>
      <c r="H163" s="30">
        <f>VLOOKUP(tVentas9[[#This Row],[ProductID]],tProductos[#All],5,FALSE)</f>
        <v>99.69</v>
      </c>
      <c r="I163" s="31">
        <f>(tVentas9[[#This Row],[PrecioUnitario]])*(tVentas9[[#This Row],[Quantity]])</f>
        <v>398.76</v>
      </c>
      <c r="J163" s="31">
        <f>tVentas9[[#This Row],[ TotalPrice_SinDescuento]]*(1-tVentas9[[#This Row],[Discount]]/100)</f>
        <v>398.76</v>
      </c>
      <c r="K163" s="17">
        <v>43220.63553240741</v>
      </c>
      <c r="L163" s="7" t="s">
        <v>3399</v>
      </c>
      <c r="M163" s="35">
        <f t="shared" si="5"/>
        <v>0</v>
      </c>
      <c r="N163" s="12" t="str">
        <f t="shared" si="4"/>
        <v/>
      </c>
    </row>
    <row r="164" spans="1:14" hidden="1">
      <c r="A164" s="13">
        <v>10162</v>
      </c>
      <c r="B164" s="13">
        <v>23</v>
      </c>
      <c r="C164" s="13">
        <v>39565</v>
      </c>
      <c r="D164" s="13">
        <v>235</v>
      </c>
      <c r="E164" s="12" t="str">
        <f>VLOOKUP(tVentas9[[#This Row],[ProductID]],tProductos[#All],3,FALSE)</f>
        <v>Bread - English Muffin</v>
      </c>
      <c r="F164" s="13">
        <v>11</v>
      </c>
      <c r="G164" s="32">
        <v>0</v>
      </c>
      <c r="H164" s="30">
        <f>VLOOKUP(tVentas9[[#This Row],[ProductID]],tProductos[#All],5,FALSE)</f>
        <v>345.06</v>
      </c>
      <c r="I164" s="31">
        <f>(tVentas9[[#This Row],[PrecioUnitario]])*(tVentas9[[#This Row],[Quantity]])</f>
        <v>3795.66</v>
      </c>
      <c r="J164" s="31">
        <f>tVentas9[[#This Row],[ TotalPrice_SinDescuento]]*(1-tVentas9[[#This Row],[Discount]]/100)</f>
        <v>3795.66</v>
      </c>
      <c r="K164" s="17">
        <v>43186.166724537034</v>
      </c>
      <c r="L164" s="7" t="s">
        <v>3400</v>
      </c>
      <c r="M164" s="35">
        <f t="shared" si="5"/>
        <v>0</v>
      </c>
      <c r="N164" s="12" t="str">
        <f t="shared" si="4"/>
        <v/>
      </c>
    </row>
    <row r="165" spans="1:14" hidden="1">
      <c r="A165" s="13">
        <v>10163</v>
      </c>
      <c r="B165" s="13">
        <v>9</v>
      </c>
      <c r="C165" s="13">
        <v>10470</v>
      </c>
      <c r="D165" s="13">
        <v>331</v>
      </c>
      <c r="E165" s="12" t="str">
        <f>VLOOKUP(tVentas9[[#This Row],[ProductID]],tProductos[#All],3,FALSE)</f>
        <v>Cookies Cereal Nut</v>
      </c>
      <c r="F165" s="13">
        <v>3</v>
      </c>
      <c r="G165" s="32">
        <v>2</v>
      </c>
      <c r="H165" s="30">
        <f>VLOOKUP(tVentas9[[#This Row],[ProductID]],tProductos[#All],5,FALSE)</f>
        <v>673.5</v>
      </c>
      <c r="I165" s="31">
        <f>(tVentas9[[#This Row],[PrecioUnitario]])*(tVentas9[[#This Row],[Quantity]])</f>
        <v>2020.5</v>
      </c>
      <c r="J165" s="31">
        <f>tVentas9[[#This Row],[ TotalPrice_SinDescuento]]*(1-tVentas9[[#This Row],[Discount]]/100)</f>
        <v>1980.09</v>
      </c>
      <c r="K165" s="17">
        <v>43189.182256944441</v>
      </c>
      <c r="L165" s="7" t="s">
        <v>3401</v>
      </c>
      <c r="M165" s="35">
        <f t="shared" si="5"/>
        <v>0</v>
      </c>
      <c r="N165" s="12" t="str">
        <f t="shared" si="4"/>
        <v/>
      </c>
    </row>
    <row r="166" spans="1:14" hidden="1">
      <c r="A166" s="13">
        <v>10164</v>
      </c>
      <c r="B166" s="13">
        <v>3</v>
      </c>
      <c r="C166" s="13">
        <v>46922</v>
      </c>
      <c r="D166" s="13">
        <v>22</v>
      </c>
      <c r="E166" s="12" t="str">
        <f>VLOOKUP(tVentas9[[#This Row],[ProductID]],tProductos[#All],3,FALSE)</f>
        <v>Rice - Jasmine Sented</v>
      </c>
      <c r="F166" s="13">
        <v>12</v>
      </c>
      <c r="G166" s="32">
        <v>1</v>
      </c>
      <c r="H166" s="30">
        <f>VLOOKUP(tVentas9[[#This Row],[ProductID]],tProductos[#All],5,FALSE)</f>
        <v>278.95</v>
      </c>
      <c r="I166" s="31">
        <f>(tVentas9[[#This Row],[PrecioUnitario]])*(tVentas9[[#This Row],[Quantity]])</f>
        <v>3347.3999999999996</v>
      </c>
      <c r="J166" s="31">
        <f>tVentas9[[#This Row],[ TotalPrice_SinDescuento]]*(1-tVentas9[[#This Row],[Discount]]/100)</f>
        <v>3313.9259999999995</v>
      </c>
      <c r="K166" s="17">
        <v>43134.897268518522</v>
      </c>
      <c r="L166" s="7" t="s">
        <v>3402</v>
      </c>
      <c r="M166" s="35">
        <f t="shared" si="5"/>
        <v>0</v>
      </c>
      <c r="N166" s="12" t="str">
        <f t="shared" si="4"/>
        <v/>
      </c>
    </row>
    <row r="167" spans="1:14" hidden="1">
      <c r="A167" s="13">
        <v>10165</v>
      </c>
      <c r="B167" s="13">
        <v>19</v>
      </c>
      <c r="C167" s="13">
        <v>72630</v>
      </c>
      <c r="D167" s="13">
        <v>274</v>
      </c>
      <c r="E167" s="12" t="str">
        <f>VLOOKUP(tVentas9[[#This Row],[ProductID]],tProductos[#All],3,FALSE)</f>
        <v>Papayas</v>
      </c>
      <c r="F167" s="13">
        <v>19</v>
      </c>
      <c r="G167" s="32">
        <v>0</v>
      </c>
      <c r="H167" s="30">
        <f>VLOOKUP(tVentas9[[#This Row],[ProductID]],tProductos[#All],5,FALSE)</f>
        <v>881.19</v>
      </c>
      <c r="I167" s="31">
        <f>(tVentas9[[#This Row],[PrecioUnitario]])*(tVentas9[[#This Row],[Quantity]])</f>
        <v>16742.61</v>
      </c>
      <c r="J167" s="31">
        <f>tVentas9[[#This Row],[ TotalPrice_SinDescuento]]*(1-tVentas9[[#This Row],[Discount]]/100)</f>
        <v>16742.61</v>
      </c>
      <c r="K167" s="17">
        <v>43178.018645833334</v>
      </c>
      <c r="L167" s="7" t="s">
        <v>3403</v>
      </c>
      <c r="M167" s="35">
        <f t="shared" si="5"/>
        <v>0</v>
      </c>
      <c r="N167" s="12" t="str">
        <f t="shared" si="4"/>
        <v/>
      </c>
    </row>
    <row r="168" spans="1:14" hidden="1">
      <c r="A168" s="13">
        <v>10166</v>
      </c>
      <c r="B168" s="13">
        <v>18</v>
      </c>
      <c r="C168" s="13">
        <v>80783</v>
      </c>
      <c r="D168" s="13">
        <v>410</v>
      </c>
      <c r="E168" s="12" t="str">
        <f>VLOOKUP(tVentas9[[#This Row],[ProductID]],tProductos[#All],3,FALSE)</f>
        <v>Fenngreek Seed</v>
      </c>
      <c r="F168" s="13">
        <v>21</v>
      </c>
      <c r="G168" s="32">
        <v>0</v>
      </c>
      <c r="H168" s="30">
        <f>VLOOKUP(tVentas9[[#This Row],[ProductID]],tProductos[#All],5,FALSE)</f>
        <v>18.350000000000001</v>
      </c>
      <c r="I168" s="31">
        <f>(tVentas9[[#This Row],[PrecioUnitario]])*(tVentas9[[#This Row],[Quantity]])</f>
        <v>385.35</v>
      </c>
      <c r="J168" s="31">
        <f>tVentas9[[#This Row],[ TotalPrice_SinDescuento]]*(1-tVentas9[[#This Row],[Discount]]/100)</f>
        <v>385.35</v>
      </c>
      <c r="K168" s="17">
        <v>43136.229050925926</v>
      </c>
      <c r="L168" s="7" t="s">
        <v>3404</v>
      </c>
      <c r="M168" s="35">
        <f t="shared" si="5"/>
        <v>0</v>
      </c>
      <c r="N168" s="12" t="str">
        <f t="shared" si="4"/>
        <v/>
      </c>
    </row>
    <row r="169" spans="1:14" hidden="1">
      <c r="A169" s="13">
        <v>10167</v>
      </c>
      <c r="B169" s="13">
        <v>7</v>
      </c>
      <c r="C169" s="13">
        <v>36912</v>
      </c>
      <c r="D169" s="13">
        <v>12</v>
      </c>
      <c r="E169" s="12" t="str">
        <f>VLOOKUP(tVentas9[[#This Row],[ProductID]],tProductos[#All],3,FALSE)</f>
        <v>Ezy Change Mophandle</v>
      </c>
      <c r="F169" s="13">
        <v>10</v>
      </c>
      <c r="G169" s="32">
        <v>0</v>
      </c>
      <c r="H169" s="30">
        <f>VLOOKUP(tVentas9[[#This Row],[ProductID]],tProductos[#All],5,FALSE)</f>
        <v>493.35</v>
      </c>
      <c r="I169" s="31">
        <f>(tVentas9[[#This Row],[PrecioUnitario]])*(tVentas9[[#This Row],[Quantity]])</f>
        <v>4933.5</v>
      </c>
      <c r="J169" s="31">
        <f>tVentas9[[#This Row],[ TotalPrice_SinDescuento]]*(1-tVentas9[[#This Row],[Discount]]/100)</f>
        <v>4933.5</v>
      </c>
      <c r="K169" s="17">
        <v>43184.033449074072</v>
      </c>
      <c r="L169" s="7" t="s">
        <v>3405</v>
      </c>
      <c r="M169" s="35">
        <f t="shared" si="5"/>
        <v>0</v>
      </c>
      <c r="N169" s="12" t="str">
        <f t="shared" si="4"/>
        <v/>
      </c>
    </row>
    <row r="170" spans="1:14" hidden="1">
      <c r="A170" s="13">
        <v>10168</v>
      </c>
      <c r="B170" s="13">
        <v>14</v>
      </c>
      <c r="C170" s="13">
        <v>8963</v>
      </c>
      <c r="D170" s="13">
        <v>155</v>
      </c>
      <c r="E170" s="12" t="str">
        <f>VLOOKUP(tVentas9[[#This Row],[ProductID]],tProductos[#All],3,FALSE)</f>
        <v>Peas - Pigeon, Dry</v>
      </c>
      <c r="F170" s="13">
        <v>3</v>
      </c>
      <c r="G170" s="32">
        <v>0</v>
      </c>
      <c r="H170" s="30">
        <f>VLOOKUP(tVentas9[[#This Row],[ProductID]],tProductos[#All],5,FALSE)</f>
        <v>635.52</v>
      </c>
      <c r="I170" s="31">
        <f>(tVentas9[[#This Row],[PrecioUnitario]])*(tVentas9[[#This Row],[Quantity]])</f>
        <v>1906.56</v>
      </c>
      <c r="J170" s="31">
        <f>tVentas9[[#This Row],[ TotalPrice_SinDescuento]]*(1-tVentas9[[#This Row],[Discount]]/100)</f>
        <v>1906.56</v>
      </c>
      <c r="K170" s="17">
        <v>43111.45957175926</v>
      </c>
      <c r="L170" s="7" t="s">
        <v>3406</v>
      </c>
      <c r="M170" s="35">
        <f t="shared" si="5"/>
        <v>0</v>
      </c>
      <c r="N170" s="12" t="str">
        <f t="shared" si="4"/>
        <v/>
      </c>
    </row>
    <row r="171" spans="1:14" hidden="1">
      <c r="A171" s="13">
        <v>10169</v>
      </c>
      <c r="B171" s="13">
        <v>11</v>
      </c>
      <c r="C171" s="13">
        <v>65274</v>
      </c>
      <c r="D171" s="13">
        <v>200</v>
      </c>
      <c r="E171" s="12" t="str">
        <f>VLOOKUP(tVentas9[[#This Row],[ProductID]],tProductos[#All],3,FALSE)</f>
        <v>Garlic - Peeled</v>
      </c>
      <c r="F171" s="13">
        <v>17</v>
      </c>
      <c r="G171" s="32">
        <v>0</v>
      </c>
      <c r="H171" s="30">
        <f>VLOOKUP(tVentas9[[#This Row],[ProductID]],tProductos[#All],5,FALSE)</f>
        <v>111.29</v>
      </c>
      <c r="I171" s="31">
        <f>(tVentas9[[#This Row],[PrecioUnitario]])*(tVentas9[[#This Row],[Quantity]])</f>
        <v>1891.93</v>
      </c>
      <c r="J171" s="31">
        <f>tVentas9[[#This Row],[ TotalPrice_SinDescuento]]*(1-tVentas9[[#This Row],[Discount]]/100)</f>
        <v>1891.93</v>
      </c>
      <c r="K171" s="17">
        <v>43160.972245370373</v>
      </c>
      <c r="L171" s="7" t="s">
        <v>3407</v>
      </c>
      <c r="M171" s="35">
        <f t="shared" si="5"/>
        <v>0</v>
      </c>
      <c r="N171" s="12" t="str">
        <f t="shared" si="4"/>
        <v/>
      </c>
    </row>
    <row r="172" spans="1:14" hidden="1">
      <c r="A172" s="13">
        <v>10170</v>
      </c>
      <c r="B172" s="13">
        <v>3</v>
      </c>
      <c r="C172" s="13">
        <v>16403</v>
      </c>
      <c r="D172" s="13">
        <v>122</v>
      </c>
      <c r="E172" s="12" t="str">
        <f>VLOOKUP(tVentas9[[#This Row],[ProductID]],tProductos[#All],3,FALSE)</f>
        <v>Table Cloth 62x114 White</v>
      </c>
      <c r="F172" s="13">
        <v>5</v>
      </c>
      <c r="G172" s="32">
        <v>0</v>
      </c>
      <c r="H172" s="30">
        <f>VLOOKUP(tVentas9[[#This Row],[ProductID]],tProductos[#All],5,FALSE)</f>
        <v>117.84</v>
      </c>
      <c r="I172" s="31">
        <f>(tVentas9[[#This Row],[PrecioUnitario]])*(tVentas9[[#This Row],[Quantity]])</f>
        <v>589.20000000000005</v>
      </c>
      <c r="J172" s="31">
        <f>tVentas9[[#This Row],[ TotalPrice_SinDescuento]]*(1-tVentas9[[#This Row],[Discount]]/100)</f>
        <v>589.20000000000005</v>
      </c>
      <c r="K172" s="17">
        <v>43189.648969907408</v>
      </c>
      <c r="L172" s="7" t="s">
        <v>3408</v>
      </c>
      <c r="M172" s="35">
        <f t="shared" si="5"/>
        <v>0</v>
      </c>
      <c r="N172" s="12" t="str">
        <f t="shared" si="4"/>
        <v/>
      </c>
    </row>
    <row r="173" spans="1:14" hidden="1">
      <c r="A173" s="13">
        <v>10171</v>
      </c>
      <c r="B173" s="13">
        <v>13</v>
      </c>
      <c r="C173" s="13">
        <v>29599</v>
      </c>
      <c r="D173" s="13">
        <v>210</v>
      </c>
      <c r="E173" s="12" t="str">
        <f>VLOOKUP(tVentas9[[#This Row],[ProductID]],tProductos[#All],3,FALSE)</f>
        <v>Cheese - Brie,danish</v>
      </c>
      <c r="F173" s="13">
        <v>8</v>
      </c>
      <c r="G173" s="32">
        <v>1</v>
      </c>
      <c r="H173" s="30">
        <f>VLOOKUP(tVentas9[[#This Row],[ProductID]],tProductos[#All],5,FALSE)</f>
        <v>822.35</v>
      </c>
      <c r="I173" s="31">
        <f>(tVentas9[[#This Row],[PrecioUnitario]])*(tVentas9[[#This Row],[Quantity]])</f>
        <v>6578.8</v>
      </c>
      <c r="J173" s="31">
        <f>tVentas9[[#This Row],[ TotalPrice_SinDescuento]]*(1-tVentas9[[#This Row],[Discount]]/100)</f>
        <v>6513.0119999999997</v>
      </c>
      <c r="K173" s="17">
        <v>43175.09542824074</v>
      </c>
      <c r="L173" s="7" t="s">
        <v>3409</v>
      </c>
      <c r="M173" s="35">
        <f t="shared" si="5"/>
        <v>0</v>
      </c>
      <c r="N173" s="12" t="str">
        <f t="shared" si="4"/>
        <v/>
      </c>
    </row>
    <row r="174" spans="1:14" hidden="1">
      <c r="A174" s="13">
        <v>10172</v>
      </c>
      <c r="B174" s="13">
        <v>21</v>
      </c>
      <c r="C174" s="13">
        <v>93532</v>
      </c>
      <c r="D174" s="13">
        <v>231</v>
      </c>
      <c r="E174" s="12" t="str">
        <f>VLOOKUP(tVentas9[[#This Row],[ProductID]],tProductos[#All],3,FALSE)</f>
        <v>Crush - Cream Soda</v>
      </c>
      <c r="F174" s="13">
        <v>24</v>
      </c>
      <c r="G174" s="32">
        <v>0</v>
      </c>
      <c r="H174" s="30">
        <f>VLOOKUP(tVentas9[[#This Row],[ProductID]],tProductos[#All],5,FALSE)</f>
        <v>683.06</v>
      </c>
      <c r="I174" s="31">
        <f>(tVentas9[[#This Row],[PrecioUnitario]])*(tVentas9[[#This Row],[Quantity]])</f>
        <v>16393.439999999999</v>
      </c>
      <c r="J174" s="31">
        <f>tVentas9[[#This Row],[ TotalPrice_SinDescuento]]*(1-tVentas9[[#This Row],[Discount]]/100)</f>
        <v>16393.439999999999</v>
      </c>
      <c r="K174" s="17">
        <v>43145.095081018517</v>
      </c>
      <c r="L174" s="7" t="s">
        <v>3410</v>
      </c>
      <c r="M174" s="35">
        <f t="shared" si="5"/>
        <v>0</v>
      </c>
      <c r="N174" s="12" t="str">
        <f t="shared" si="4"/>
        <v/>
      </c>
    </row>
    <row r="175" spans="1:14" hidden="1">
      <c r="A175" s="13">
        <v>10173</v>
      </c>
      <c r="B175" s="13">
        <v>7</v>
      </c>
      <c r="C175" s="13">
        <v>94222</v>
      </c>
      <c r="D175" s="13">
        <v>436</v>
      </c>
      <c r="E175" s="12" t="str">
        <f>VLOOKUP(tVentas9[[#This Row],[ProductID]],tProductos[#All],3,FALSE)</f>
        <v>Table Cloth 81x81 White</v>
      </c>
      <c r="F175" s="13">
        <v>24</v>
      </c>
      <c r="G175" s="32">
        <v>0</v>
      </c>
      <c r="H175" s="30">
        <f>VLOOKUP(tVentas9[[#This Row],[ProductID]],tProductos[#All],5,FALSE)</f>
        <v>679.06</v>
      </c>
      <c r="I175" s="31">
        <f>(tVentas9[[#This Row],[PrecioUnitario]])*(tVentas9[[#This Row],[Quantity]])</f>
        <v>16297.439999999999</v>
      </c>
      <c r="J175" s="31">
        <f>tVentas9[[#This Row],[ TotalPrice_SinDescuento]]*(1-tVentas9[[#This Row],[Discount]]/100)</f>
        <v>16297.439999999999</v>
      </c>
      <c r="K175" s="17">
        <v>43112.504247685189</v>
      </c>
      <c r="L175" s="7" t="s">
        <v>3411</v>
      </c>
      <c r="M175" s="35">
        <f t="shared" si="5"/>
        <v>0</v>
      </c>
      <c r="N175" s="12" t="str">
        <f t="shared" si="4"/>
        <v/>
      </c>
    </row>
    <row r="176" spans="1:14" hidden="1">
      <c r="A176" s="13">
        <v>10174</v>
      </c>
      <c r="B176" s="13">
        <v>16</v>
      </c>
      <c r="C176" s="13">
        <v>94566</v>
      </c>
      <c r="D176" s="13">
        <v>183</v>
      </c>
      <c r="E176" s="12" t="str">
        <f>VLOOKUP(tVentas9[[#This Row],[ProductID]],tProductos[#All],3,FALSE)</f>
        <v>Spice - Peppercorn Melange</v>
      </c>
      <c r="F176" s="13">
        <v>24</v>
      </c>
      <c r="G176" s="32">
        <v>0</v>
      </c>
      <c r="H176" s="30">
        <f>VLOOKUP(tVentas9[[#This Row],[ProductID]],tProductos[#All],5,FALSE)</f>
        <v>62.15</v>
      </c>
      <c r="I176" s="31">
        <f>(tVentas9[[#This Row],[PrecioUnitario]])*(tVentas9[[#This Row],[Quantity]])</f>
        <v>1491.6</v>
      </c>
      <c r="J176" s="31">
        <f>tVentas9[[#This Row],[ TotalPrice_SinDescuento]]*(1-tVentas9[[#This Row],[Discount]]/100)</f>
        <v>1491.6</v>
      </c>
      <c r="K176" s="17">
        <v>43201.214791666665</v>
      </c>
      <c r="L176" s="7" t="s">
        <v>3412</v>
      </c>
      <c r="M176" s="35">
        <f t="shared" si="5"/>
        <v>0</v>
      </c>
      <c r="N176" s="12" t="str">
        <f t="shared" si="4"/>
        <v/>
      </c>
    </row>
    <row r="177" spans="1:14" hidden="1">
      <c r="A177" s="13">
        <v>10175</v>
      </c>
      <c r="B177" s="13">
        <v>14</v>
      </c>
      <c r="C177" s="13">
        <v>66114</v>
      </c>
      <c r="D177" s="13">
        <v>134</v>
      </c>
      <c r="E177" s="12" t="str">
        <f>VLOOKUP(tVentas9[[#This Row],[ProductID]],tProductos[#All],3,FALSE)</f>
        <v>Wine - Toasted Head</v>
      </c>
      <c r="F177" s="13">
        <v>17</v>
      </c>
      <c r="G177" s="32">
        <v>0</v>
      </c>
      <c r="H177" s="30">
        <f>VLOOKUP(tVentas9[[#This Row],[ProductID]],tProductos[#All],5,FALSE)</f>
        <v>398.54</v>
      </c>
      <c r="I177" s="31">
        <f>(tVentas9[[#This Row],[PrecioUnitario]])*(tVentas9[[#This Row],[Quantity]])</f>
        <v>6775.18</v>
      </c>
      <c r="J177" s="31">
        <f>tVentas9[[#This Row],[ TotalPrice_SinDescuento]]*(1-tVentas9[[#This Row],[Discount]]/100)</f>
        <v>6775.18</v>
      </c>
      <c r="K177" s="17">
        <v>43180.026828703703</v>
      </c>
      <c r="L177" s="7" t="s">
        <v>3413</v>
      </c>
      <c r="M177" s="35">
        <f t="shared" si="5"/>
        <v>0</v>
      </c>
      <c r="N177" s="12" t="str">
        <f t="shared" si="4"/>
        <v/>
      </c>
    </row>
    <row r="178" spans="1:14" hidden="1">
      <c r="A178" s="13">
        <v>10176</v>
      </c>
      <c r="B178" s="13">
        <v>22</v>
      </c>
      <c r="C178" s="13">
        <v>87490</v>
      </c>
      <c r="D178" s="13">
        <v>374</v>
      </c>
      <c r="E178" s="12" t="str">
        <f>VLOOKUP(tVentas9[[#This Row],[ProductID]],tProductos[#All],3,FALSE)</f>
        <v>Jagermeister</v>
      </c>
      <c r="F178" s="13">
        <v>23</v>
      </c>
      <c r="G178" s="32">
        <v>1</v>
      </c>
      <c r="H178" s="30">
        <f>VLOOKUP(tVentas9[[#This Row],[ProductID]],tProductos[#All],5,FALSE)</f>
        <v>493.84</v>
      </c>
      <c r="I178" s="31">
        <f>(tVentas9[[#This Row],[PrecioUnitario]])*(tVentas9[[#This Row],[Quantity]])</f>
        <v>11358.32</v>
      </c>
      <c r="J178" s="31">
        <f>tVentas9[[#This Row],[ TotalPrice_SinDescuento]]*(1-tVentas9[[#This Row],[Discount]]/100)</f>
        <v>11244.736799999999</v>
      </c>
      <c r="K178" s="17">
        <v>43176.181562500002</v>
      </c>
      <c r="L178" s="7" t="s">
        <v>3414</v>
      </c>
      <c r="M178" s="35">
        <f t="shared" si="5"/>
        <v>0</v>
      </c>
      <c r="N178" s="12" t="str">
        <f t="shared" si="4"/>
        <v/>
      </c>
    </row>
    <row r="179" spans="1:14" hidden="1">
      <c r="A179" s="13">
        <v>10177</v>
      </c>
      <c r="B179" s="13">
        <v>14</v>
      </c>
      <c r="C179" s="13">
        <v>5444</v>
      </c>
      <c r="D179" s="13">
        <v>107</v>
      </c>
      <c r="E179" s="12" t="str">
        <f>VLOOKUP(tVentas9[[#This Row],[ProductID]],tProductos[#All],3,FALSE)</f>
        <v>Bread - French Baquette</v>
      </c>
      <c r="F179" s="13">
        <v>2</v>
      </c>
      <c r="G179" s="32">
        <v>0</v>
      </c>
      <c r="H179" s="30">
        <f>VLOOKUP(tVentas9[[#This Row],[ProductID]],tProductos[#All],5,FALSE)</f>
        <v>74.150000000000006</v>
      </c>
      <c r="I179" s="31">
        <f>(tVentas9[[#This Row],[PrecioUnitario]])*(tVentas9[[#This Row],[Quantity]])</f>
        <v>148.30000000000001</v>
      </c>
      <c r="J179" s="31">
        <f>tVentas9[[#This Row],[ TotalPrice_SinDescuento]]*(1-tVentas9[[#This Row],[Discount]]/100)</f>
        <v>148.30000000000001</v>
      </c>
      <c r="K179" s="17">
        <v>43125.52103009259</v>
      </c>
      <c r="L179" s="7" t="s">
        <v>3415</v>
      </c>
      <c r="M179" s="35">
        <f t="shared" si="5"/>
        <v>0</v>
      </c>
      <c r="N179" s="12" t="str">
        <f t="shared" si="4"/>
        <v/>
      </c>
    </row>
    <row r="180" spans="1:14" hidden="1">
      <c r="A180" s="13">
        <v>10178</v>
      </c>
      <c r="B180" s="13">
        <v>15</v>
      </c>
      <c r="C180" s="13">
        <v>17433</v>
      </c>
      <c r="D180" s="13">
        <v>229</v>
      </c>
      <c r="E180" s="12" t="str">
        <f>VLOOKUP(tVentas9[[#This Row],[ProductID]],tProductos[#All],3,FALSE)</f>
        <v>Bread - Hot Dog Buns</v>
      </c>
      <c r="F180" s="13">
        <v>5</v>
      </c>
      <c r="G180" s="32">
        <v>2</v>
      </c>
      <c r="H180" s="30">
        <f>VLOOKUP(tVentas9[[#This Row],[ProductID]],tProductos[#All],5,FALSE)</f>
        <v>579.83000000000004</v>
      </c>
      <c r="I180" s="31">
        <f>(tVentas9[[#This Row],[PrecioUnitario]])*(tVentas9[[#This Row],[Quantity]])</f>
        <v>2899.15</v>
      </c>
      <c r="J180" s="31">
        <f>tVentas9[[#This Row],[ TotalPrice_SinDescuento]]*(1-tVentas9[[#This Row],[Discount]]/100)</f>
        <v>2841.1669999999999</v>
      </c>
      <c r="K180" s="17">
        <v>43198.537824074076</v>
      </c>
      <c r="L180" s="7" t="s">
        <v>3416</v>
      </c>
      <c r="M180" s="35">
        <f t="shared" si="5"/>
        <v>0</v>
      </c>
      <c r="N180" s="12" t="str">
        <f t="shared" si="4"/>
        <v/>
      </c>
    </row>
    <row r="181" spans="1:14" hidden="1">
      <c r="A181" s="13">
        <v>10179</v>
      </c>
      <c r="B181" s="13">
        <v>5</v>
      </c>
      <c r="C181" s="13">
        <v>41208</v>
      </c>
      <c r="D181" s="13">
        <v>346</v>
      </c>
      <c r="E181" s="12" t="str">
        <f>VLOOKUP(tVentas9[[#This Row],[ProductID]],tProductos[#All],3,FALSE)</f>
        <v>Cheese - Parmesan Grated</v>
      </c>
      <c r="F181" s="13">
        <v>11</v>
      </c>
      <c r="G181" s="32">
        <v>2</v>
      </c>
      <c r="H181" s="30">
        <f>VLOOKUP(tVentas9[[#This Row],[ProductID]],tProductos[#All],5,FALSE)</f>
        <v>171.91</v>
      </c>
      <c r="I181" s="31">
        <f>(tVentas9[[#This Row],[PrecioUnitario]])*(tVentas9[[#This Row],[Quantity]])</f>
        <v>1891.01</v>
      </c>
      <c r="J181" s="31">
        <f>tVentas9[[#This Row],[ TotalPrice_SinDescuento]]*(1-tVentas9[[#This Row],[Discount]]/100)</f>
        <v>1853.1897999999999</v>
      </c>
      <c r="K181" s="17">
        <v>43204.603425925925</v>
      </c>
      <c r="L181" s="7" t="s">
        <v>3417</v>
      </c>
      <c r="M181" s="35">
        <f t="shared" si="5"/>
        <v>0</v>
      </c>
      <c r="N181" s="12" t="str">
        <f t="shared" si="4"/>
        <v/>
      </c>
    </row>
    <row r="182" spans="1:14" hidden="1">
      <c r="A182" s="13">
        <v>10180</v>
      </c>
      <c r="B182" s="13">
        <v>21</v>
      </c>
      <c r="C182" s="13">
        <v>13065</v>
      </c>
      <c r="D182" s="13">
        <v>7</v>
      </c>
      <c r="E182" s="12" t="str">
        <f>VLOOKUP(tVentas9[[#This Row],[ProductID]],tProductos[#All],3,FALSE)</f>
        <v>Table Cloth - 53x69 Colour</v>
      </c>
      <c r="F182" s="13">
        <v>4</v>
      </c>
      <c r="G182" s="32">
        <v>0</v>
      </c>
      <c r="H182" s="30">
        <f>VLOOKUP(tVentas9[[#This Row],[ProductID]],tProductos[#All],5,FALSE)</f>
        <v>31.87</v>
      </c>
      <c r="I182" s="31">
        <f>(tVentas9[[#This Row],[PrecioUnitario]])*(tVentas9[[#This Row],[Quantity]])</f>
        <v>127.48</v>
      </c>
      <c r="J182" s="31">
        <f>tVentas9[[#This Row],[ TotalPrice_SinDescuento]]*(1-tVentas9[[#This Row],[Discount]]/100)</f>
        <v>127.48</v>
      </c>
      <c r="K182" s="17">
        <v>43209.353622685187</v>
      </c>
      <c r="L182" s="7" t="s">
        <v>3418</v>
      </c>
      <c r="M182" s="35">
        <f t="shared" si="5"/>
        <v>0</v>
      </c>
      <c r="N182" s="12" t="str">
        <f t="shared" si="4"/>
        <v/>
      </c>
    </row>
    <row r="183" spans="1:14" hidden="1">
      <c r="A183" s="13">
        <v>10181</v>
      </c>
      <c r="B183" s="13">
        <v>21</v>
      </c>
      <c r="C183" s="13">
        <v>4353</v>
      </c>
      <c r="D183" s="13">
        <v>341</v>
      </c>
      <c r="E183" s="12" t="str">
        <f>VLOOKUP(tVentas9[[#This Row],[ProductID]],tProductos[#All],3,FALSE)</f>
        <v>Bread - Roll, Canadian Dinner</v>
      </c>
      <c r="F183" s="13">
        <v>2</v>
      </c>
      <c r="G183" s="32">
        <v>0</v>
      </c>
      <c r="H183" s="30">
        <f>VLOOKUP(tVentas9[[#This Row],[ProductID]],tProductos[#All],5,FALSE)</f>
        <v>902.64</v>
      </c>
      <c r="I183" s="31">
        <f>(tVentas9[[#This Row],[PrecioUnitario]])*(tVentas9[[#This Row],[Quantity]])</f>
        <v>1805.28</v>
      </c>
      <c r="J183" s="31">
        <f>tVentas9[[#This Row],[ TotalPrice_SinDescuento]]*(1-tVentas9[[#This Row],[Discount]]/100)</f>
        <v>1805.28</v>
      </c>
      <c r="K183" s="17">
        <v>43160.290925925925</v>
      </c>
      <c r="L183" s="7" t="s">
        <v>3419</v>
      </c>
      <c r="M183" s="35">
        <f t="shared" si="5"/>
        <v>0</v>
      </c>
      <c r="N183" s="12" t="str">
        <f t="shared" si="4"/>
        <v/>
      </c>
    </row>
    <row r="184" spans="1:14" hidden="1">
      <c r="A184" s="13">
        <v>10182</v>
      </c>
      <c r="B184" s="13">
        <v>14</v>
      </c>
      <c r="C184" s="13">
        <v>22624</v>
      </c>
      <c r="D184" s="13">
        <v>303</v>
      </c>
      <c r="E184" s="12" t="str">
        <f>VLOOKUP(tVentas9[[#This Row],[ProductID]],tProductos[#All],3,FALSE)</f>
        <v>Cod - Black Whole Fillet</v>
      </c>
      <c r="F184" s="13">
        <v>6</v>
      </c>
      <c r="G184" s="32">
        <v>1</v>
      </c>
      <c r="H184" s="30">
        <f>VLOOKUP(tVentas9[[#This Row],[ProductID]],tProductos[#All],5,FALSE)</f>
        <v>726.13</v>
      </c>
      <c r="I184" s="31">
        <f>(tVentas9[[#This Row],[PrecioUnitario]])*(tVentas9[[#This Row],[Quantity]])</f>
        <v>4356.78</v>
      </c>
      <c r="J184" s="31">
        <f>tVentas9[[#This Row],[ TotalPrice_SinDescuento]]*(1-tVentas9[[#This Row],[Discount]]/100)</f>
        <v>4313.2121999999999</v>
      </c>
      <c r="K184" s="17">
        <v>43132.091979166667</v>
      </c>
      <c r="L184" s="7" t="s">
        <v>3420</v>
      </c>
      <c r="M184" s="35">
        <f t="shared" si="5"/>
        <v>0</v>
      </c>
      <c r="N184" s="12" t="str">
        <f t="shared" si="4"/>
        <v/>
      </c>
    </row>
    <row r="185" spans="1:14" hidden="1">
      <c r="A185" s="13">
        <v>10183</v>
      </c>
      <c r="B185" s="13">
        <v>1</v>
      </c>
      <c r="C185" s="13">
        <v>35200</v>
      </c>
      <c r="D185" s="13">
        <v>168</v>
      </c>
      <c r="E185" s="12" t="str">
        <f>VLOOKUP(tVentas9[[#This Row],[ProductID]],tProductos[#All],3,FALSE)</f>
        <v>Milk - 2%</v>
      </c>
      <c r="F185" s="13">
        <v>9</v>
      </c>
      <c r="G185" s="32">
        <v>0</v>
      </c>
      <c r="H185" s="30">
        <f>VLOOKUP(tVentas9[[#This Row],[ProductID]],tProductos[#All],5,FALSE)</f>
        <v>707.41</v>
      </c>
      <c r="I185" s="31">
        <f>(tVentas9[[#This Row],[PrecioUnitario]])*(tVentas9[[#This Row],[Quantity]])</f>
        <v>6366.69</v>
      </c>
      <c r="J185" s="31">
        <f>tVentas9[[#This Row],[ TotalPrice_SinDescuento]]*(1-tVentas9[[#This Row],[Discount]]/100)</f>
        <v>6366.69</v>
      </c>
      <c r="K185" s="17">
        <v>43173.935381944444</v>
      </c>
      <c r="L185" s="7" t="s">
        <v>3421</v>
      </c>
      <c r="M185" s="35">
        <f t="shared" si="5"/>
        <v>0</v>
      </c>
      <c r="N185" s="12" t="str">
        <f t="shared" si="4"/>
        <v/>
      </c>
    </row>
    <row r="186" spans="1:14" hidden="1">
      <c r="A186" s="13">
        <v>10184</v>
      </c>
      <c r="B186" s="13">
        <v>10</v>
      </c>
      <c r="C186" s="13">
        <v>35430</v>
      </c>
      <c r="D186" s="13">
        <v>113</v>
      </c>
      <c r="E186" s="12" t="str">
        <f>VLOOKUP(tVentas9[[#This Row],[ProductID]],tProductos[#All],3,FALSE)</f>
        <v>Ocean Spray - Kiwi Strawberry</v>
      </c>
      <c r="F186" s="13">
        <v>9</v>
      </c>
      <c r="G186" s="32">
        <v>2</v>
      </c>
      <c r="H186" s="30">
        <f>VLOOKUP(tVentas9[[#This Row],[ProductID]],tProductos[#All],5,FALSE)</f>
        <v>105.96</v>
      </c>
      <c r="I186" s="31">
        <f>(tVentas9[[#This Row],[PrecioUnitario]])*(tVentas9[[#This Row],[Quantity]])</f>
        <v>953.64</v>
      </c>
      <c r="J186" s="31">
        <f>tVentas9[[#This Row],[ TotalPrice_SinDescuento]]*(1-tVentas9[[#This Row],[Discount]]/100)</f>
        <v>934.56719999999996</v>
      </c>
      <c r="K186" s="17">
        <v>43133.380162037036</v>
      </c>
      <c r="L186" s="7" t="s">
        <v>3422</v>
      </c>
      <c r="M186" s="35">
        <f t="shared" si="5"/>
        <v>0</v>
      </c>
      <c r="N186" s="12" t="str">
        <f t="shared" si="4"/>
        <v/>
      </c>
    </row>
    <row r="187" spans="1:14" hidden="1">
      <c r="A187" s="13">
        <v>10185</v>
      </c>
      <c r="B187" s="13">
        <v>16</v>
      </c>
      <c r="C187" s="13">
        <v>75949</v>
      </c>
      <c r="D187" s="13">
        <v>407</v>
      </c>
      <c r="E187" s="12" t="str">
        <f>VLOOKUP(tVentas9[[#This Row],[ProductID]],tProductos[#All],3,FALSE)</f>
        <v>Pepsi - Diet, 355 Ml</v>
      </c>
      <c r="F187" s="13">
        <v>20</v>
      </c>
      <c r="G187" s="32">
        <v>0</v>
      </c>
      <c r="H187" s="30">
        <f>VLOOKUP(tVentas9[[#This Row],[ProductID]],tProductos[#All],5,FALSE)</f>
        <v>697.67</v>
      </c>
      <c r="I187" s="31">
        <f>(tVentas9[[#This Row],[PrecioUnitario]])*(tVentas9[[#This Row],[Quantity]])</f>
        <v>13953.4</v>
      </c>
      <c r="J187" s="31">
        <f>tVentas9[[#This Row],[ TotalPrice_SinDescuento]]*(1-tVentas9[[#This Row],[Discount]]/100)</f>
        <v>13953.4</v>
      </c>
      <c r="K187" s="17">
        <v>43141.128611111111</v>
      </c>
      <c r="L187" s="7" t="s">
        <v>3423</v>
      </c>
      <c r="M187" s="35">
        <f t="shared" si="5"/>
        <v>0</v>
      </c>
      <c r="N187" s="12" t="str">
        <f t="shared" si="4"/>
        <v/>
      </c>
    </row>
    <row r="188" spans="1:14" hidden="1">
      <c r="A188" s="13">
        <v>10186</v>
      </c>
      <c r="B188" s="13">
        <v>7</v>
      </c>
      <c r="C188" s="13">
        <v>64082</v>
      </c>
      <c r="D188" s="13">
        <v>308</v>
      </c>
      <c r="E188" s="12" t="str">
        <f>VLOOKUP(tVentas9[[#This Row],[ProductID]],tProductos[#All],3,FALSE)</f>
        <v>Tea - Decaf Lipton</v>
      </c>
      <c r="F188" s="13">
        <v>17</v>
      </c>
      <c r="G188" s="32">
        <v>0</v>
      </c>
      <c r="H188" s="30">
        <f>VLOOKUP(tVentas9[[#This Row],[ProductID]],tProductos[#All],5,FALSE)</f>
        <v>881.2</v>
      </c>
      <c r="I188" s="31">
        <f>(tVentas9[[#This Row],[PrecioUnitario]])*(tVentas9[[#This Row],[Quantity]])</f>
        <v>14980.400000000001</v>
      </c>
      <c r="J188" s="31">
        <f>tVentas9[[#This Row],[ TotalPrice_SinDescuento]]*(1-tVentas9[[#This Row],[Discount]]/100)</f>
        <v>14980.400000000001</v>
      </c>
      <c r="K188" s="17">
        <v>43148.116828703707</v>
      </c>
      <c r="L188" s="7" t="s">
        <v>3424</v>
      </c>
      <c r="M188" s="35">
        <f t="shared" si="5"/>
        <v>0</v>
      </c>
      <c r="N188" s="12" t="str">
        <f t="shared" si="4"/>
        <v/>
      </c>
    </row>
    <row r="189" spans="1:14" hidden="1">
      <c r="A189" s="13">
        <v>10187</v>
      </c>
      <c r="B189" s="13">
        <v>9</v>
      </c>
      <c r="C189" s="13">
        <v>29996</v>
      </c>
      <c r="D189" s="13">
        <v>97</v>
      </c>
      <c r="E189" s="12" t="str">
        <f>VLOOKUP(tVentas9[[#This Row],[ProductID]],tProductos[#All],3,FALSE)</f>
        <v>Veal - Inside</v>
      </c>
      <c r="F189" s="13">
        <v>8</v>
      </c>
      <c r="G189" s="32">
        <v>0</v>
      </c>
      <c r="H189" s="30">
        <f>VLOOKUP(tVentas9[[#This Row],[ProductID]],tProductos[#All],5,FALSE)</f>
        <v>247.79</v>
      </c>
      <c r="I189" s="31">
        <f>(tVentas9[[#This Row],[PrecioUnitario]])*(tVentas9[[#This Row],[Quantity]])</f>
        <v>1982.32</v>
      </c>
      <c r="J189" s="31">
        <f>tVentas9[[#This Row],[ TotalPrice_SinDescuento]]*(1-tVentas9[[#This Row],[Discount]]/100)</f>
        <v>1982.32</v>
      </c>
      <c r="K189" s="17">
        <v>43220.666041666664</v>
      </c>
      <c r="L189" s="7" t="s">
        <v>3425</v>
      </c>
      <c r="M189" s="35">
        <f t="shared" si="5"/>
        <v>0</v>
      </c>
      <c r="N189" s="12" t="str">
        <f t="shared" si="4"/>
        <v/>
      </c>
    </row>
    <row r="190" spans="1:14" hidden="1">
      <c r="A190" s="13">
        <v>10188</v>
      </c>
      <c r="B190" s="13">
        <v>18</v>
      </c>
      <c r="C190" s="13">
        <v>98214</v>
      </c>
      <c r="D190" s="13">
        <v>387</v>
      </c>
      <c r="E190" s="12" t="str">
        <f>VLOOKUP(tVentas9[[#This Row],[ProductID]],tProductos[#All],3,FALSE)</f>
        <v>Fondant - Icing</v>
      </c>
      <c r="F190" s="13">
        <v>25</v>
      </c>
      <c r="G190" s="32">
        <v>0</v>
      </c>
      <c r="H190" s="30">
        <f>VLOOKUP(tVentas9[[#This Row],[ProductID]],tProductos[#All],5,FALSE)</f>
        <v>416.38</v>
      </c>
      <c r="I190" s="31">
        <f>(tVentas9[[#This Row],[PrecioUnitario]])*(tVentas9[[#This Row],[Quantity]])</f>
        <v>10409.5</v>
      </c>
      <c r="J190" s="31">
        <f>tVentas9[[#This Row],[ TotalPrice_SinDescuento]]*(1-tVentas9[[#This Row],[Discount]]/100)</f>
        <v>10409.5</v>
      </c>
      <c r="K190" s="17">
        <v>43164.450173611112</v>
      </c>
      <c r="L190" s="7" t="s">
        <v>3426</v>
      </c>
      <c r="M190" s="35">
        <f t="shared" si="5"/>
        <v>0</v>
      </c>
      <c r="N190" s="12" t="str">
        <f t="shared" si="4"/>
        <v/>
      </c>
    </row>
    <row r="191" spans="1:14" hidden="1">
      <c r="A191" s="13">
        <v>10189</v>
      </c>
      <c r="B191" s="13">
        <v>6</v>
      </c>
      <c r="C191" s="13">
        <v>56287</v>
      </c>
      <c r="D191" s="13">
        <v>260</v>
      </c>
      <c r="E191" s="12" t="str">
        <f>VLOOKUP(tVentas9[[#This Row],[ProductID]],tProductos[#All],3,FALSE)</f>
        <v>Yogurt - Blueberry, 175 Gr</v>
      </c>
      <c r="F191" s="13">
        <v>15</v>
      </c>
      <c r="G191" s="32">
        <v>0</v>
      </c>
      <c r="H191" s="30">
        <f>VLOOKUP(tVentas9[[#This Row],[ProductID]],tProductos[#All],5,FALSE)</f>
        <v>268.88</v>
      </c>
      <c r="I191" s="31">
        <f>(tVentas9[[#This Row],[PrecioUnitario]])*(tVentas9[[#This Row],[Quantity]])</f>
        <v>4033.2</v>
      </c>
      <c r="J191" s="31">
        <f>tVentas9[[#This Row],[ TotalPrice_SinDescuento]]*(1-tVentas9[[#This Row],[Discount]]/100)</f>
        <v>4033.2</v>
      </c>
      <c r="K191" s="17">
        <v>43153.440243055556</v>
      </c>
      <c r="L191" s="7" t="s">
        <v>3427</v>
      </c>
      <c r="M191" s="35">
        <f t="shared" si="5"/>
        <v>0</v>
      </c>
      <c r="N191" s="12" t="str">
        <f t="shared" si="4"/>
        <v/>
      </c>
    </row>
    <row r="192" spans="1:14">
      <c r="A192" s="13">
        <v>10190</v>
      </c>
      <c r="B192" s="13">
        <v>1</v>
      </c>
      <c r="C192" s="13">
        <v>27291</v>
      </c>
      <c r="D192" s="13">
        <v>73</v>
      </c>
      <c r="E192" s="12" t="str">
        <f>VLOOKUP(tVentas9[[#This Row],[ProductID]],tProductos[#All],3,FALSE)</f>
        <v>Appetizer - Sausage Rolls</v>
      </c>
      <c r="F192" s="13">
        <v>7</v>
      </c>
      <c r="G192" s="32">
        <v>0</v>
      </c>
      <c r="H192" s="30">
        <f>VLOOKUP(tVentas9[[#This Row],[ProductID]],tProductos[#All],5,FALSE)</f>
        <v>841.9</v>
      </c>
      <c r="I192" s="31">
        <f>(tVentas9[[#This Row],[PrecioUnitario]])*(tVentas9[[#This Row],[Quantity]])</f>
        <v>5893.3</v>
      </c>
      <c r="J192" s="31">
        <f>tVentas9[[#This Row],[ TotalPrice_SinDescuento]]*(1-tVentas9[[#This Row],[Discount]]/100)</f>
        <v>5893.3</v>
      </c>
      <c r="K192" s="17">
        <v>43104.33902777778</v>
      </c>
      <c r="L192" s="7" t="s">
        <v>3428</v>
      </c>
      <c r="M192" s="35">
        <f t="shared" si="5"/>
        <v>0</v>
      </c>
      <c r="N192" s="12" t="str">
        <f t="shared" si="4"/>
        <v/>
      </c>
    </row>
    <row r="193" spans="1:14" hidden="1">
      <c r="A193" s="13">
        <v>10191</v>
      </c>
      <c r="B193" s="13">
        <v>6</v>
      </c>
      <c r="C193" s="13">
        <v>27043</v>
      </c>
      <c r="D193" s="13">
        <v>381</v>
      </c>
      <c r="E193" s="12" t="str">
        <f>VLOOKUP(tVentas9[[#This Row],[ProductID]],tProductos[#All],3,FALSE)</f>
        <v>Vaccum Bag 10x13</v>
      </c>
      <c r="F193" s="13">
        <v>7</v>
      </c>
      <c r="G193" s="32">
        <v>0</v>
      </c>
      <c r="H193" s="30">
        <f>VLOOKUP(tVentas9[[#This Row],[ProductID]],tProductos[#All],5,FALSE)</f>
        <v>442.33</v>
      </c>
      <c r="I193" s="31">
        <f>(tVentas9[[#This Row],[PrecioUnitario]])*(tVentas9[[#This Row],[Quantity]])</f>
        <v>3096.31</v>
      </c>
      <c r="J193" s="31">
        <f>tVentas9[[#This Row],[ TotalPrice_SinDescuento]]*(1-tVentas9[[#This Row],[Discount]]/100)</f>
        <v>3096.31</v>
      </c>
      <c r="K193" s="17">
        <v>43177.393252314818</v>
      </c>
      <c r="L193" s="7" t="s">
        <v>3429</v>
      </c>
      <c r="M193" s="35">
        <f t="shared" si="5"/>
        <v>0</v>
      </c>
      <c r="N193" s="12" t="str">
        <f t="shared" si="4"/>
        <v/>
      </c>
    </row>
    <row r="194" spans="1:14" hidden="1">
      <c r="A194" s="13">
        <v>10192</v>
      </c>
      <c r="B194" s="13">
        <v>16</v>
      </c>
      <c r="C194" s="13">
        <v>7957</v>
      </c>
      <c r="D194" s="13">
        <v>74</v>
      </c>
      <c r="E194" s="12" t="str">
        <f>VLOOKUP(tVentas9[[#This Row],[ProductID]],tProductos[#All],3,FALSE)</f>
        <v>Carbonated Water - Cherry</v>
      </c>
      <c r="F194" s="13">
        <v>3</v>
      </c>
      <c r="G194" s="32">
        <v>0</v>
      </c>
      <c r="H194" s="30">
        <f>VLOOKUP(tVentas9[[#This Row],[ProductID]],tProductos[#All],5,FALSE)</f>
        <v>135.24</v>
      </c>
      <c r="I194" s="31">
        <f>(tVentas9[[#This Row],[PrecioUnitario]])*(tVentas9[[#This Row],[Quantity]])</f>
        <v>405.72</v>
      </c>
      <c r="J194" s="31">
        <f>tVentas9[[#This Row],[ TotalPrice_SinDescuento]]*(1-tVentas9[[#This Row],[Discount]]/100)</f>
        <v>405.72</v>
      </c>
      <c r="K194" s="17">
        <v>43109.878564814811</v>
      </c>
      <c r="L194" s="7" t="s">
        <v>3430</v>
      </c>
      <c r="M194" s="35">
        <f t="shared" si="5"/>
        <v>0</v>
      </c>
      <c r="N194" s="12" t="str">
        <f t="shared" ref="N194:N257" si="6">IF($M194&gt;0.4,"ELIMINAR","")</f>
        <v/>
      </c>
    </row>
    <row r="195" spans="1:14" hidden="1">
      <c r="A195" s="13">
        <v>10193</v>
      </c>
      <c r="B195" s="13">
        <v>7</v>
      </c>
      <c r="C195" s="13">
        <v>3159</v>
      </c>
      <c r="D195" s="13">
        <v>64</v>
      </c>
      <c r="E195" s="12" t="str">
        <f>VLOOKUP(tVentas9[[#This Row],[ProductID]],tProductos[#All],3,FALSE)</f>
        <v>Vinegar - Sherry</v>
      </c>
      <c r="F195" s="13">
        <v>1</v>
      </c>
      <c r="G195" s="32">
        <v>1</v>
      </c>
      <c r="H195" s="30">
        <f>VLOOKUP(tVentas9[[#This Row],[ProductID]],tProductos[#All],5,FALSE)</f>
        <v>165.22</v>
      </c>
      <c r="I195" s="31">
        <f>(tVentas9[[#This Row],[PrecioUnitario]])*(tVentas9[[#This Row],[Quantity]])</f>
        <v>165.22</v>
      </c>
      <c r="J195" s="31">
        <f>tVentas9[[#This Row],[ TotalPrice_SinDescuento]]*(1-tVentas9[[#This Row],[Discount]]/100)</f>
        <v>163.56780000000001</v>
      </c>
      <c r="K195" s="17">
        <v>43229.284224537034</v>
      </c>
      <c r="L195" s="7" t="s">
        <v>3431</v>
      </c>
      <c r="M195" s="35">
        <f t="shared" si="5"/>
        <v>0</v>
      </c>
      <c r="N195" s="12" t="str">
        <f t="shared" si="6"/>
        <v/>
      </c>
    </row>
    <row r="196" spans="1:14" hidden="1">
      <c r="A196" s="13">
        <v>10194</v>
      </c>
      <c r="B196" s="13">
        <v>19</v>
      </c>
      <c r="C196" s="13">
        <v>28153</v>
      </c>
      <c r="D196" s="13">
        <v>237</v>
      </c>
      <c r="E196" s="12" t="str">
        <f>VLOOKUP(tVentas9[[#This Row],[ProductID]],tProductos[#All],3,FALSE)</f>
        <v>Mayonnaise - Individual Pkg</v>
      </c>
      <c r="F196" s="13">
        <v>8</v>
      </c>
      <c r="G196" s="32">
        <v>2</v>
      </c>
      <c r="H196" s="30">
        <f>VLOOKUP(tVentas9[[#This Row],[ProductID]],tProductos[#All],5,FALSE)</f>
        <v>656.3</v>
      </c>
      <c r="I196" s="31">
        <f>(tVentas9[[#This Row],[PrecioUnitario]])*(tVentas9[[#This Row],[Quantity]])</f>
        <v>5250.4</v>
      </c>
      <c r="J196" s="31">
        <f>tVentas9[[#This Row],[ TotalPrice_SinDescuento]]*(1-tVentas9[[#This Row],[Discount]]/100)</f>
        <v>5145.3919999999998</v>
      </c>
      <c r="K196" s="17">
        <v>43158.47550925926</v>
      </c>
      <c r="L196" s="7" t="s">
        <v>3432</v>
      </c>
      <c r="M196" s="35">
        <f t="shared" ref="M196:M259" si="7">COUNTBLANK(A196:L196) /COUNTA(A196:L196)</f>
        <v>0</v>
      </c>
      <c r="N196" s="12" t="str">
        <f t="shared" si="6"/>
        <v/>
      </c>
    </row>
    <row r="197" spans="1:14" hidden="1">
      <c r="A197" s="13">
        <v>10195</v>
      </c>
      <c r="B197" s="13">
        <v>2</v>
      </c>
      <c r="C197" s="13">
        <v>24081</v>
      </c>
      <c r="D197" s="13">
        <v>243</v>
      </c>
      <c r="E197" s="12" t="str">
        <f>VLOOKUP(tVentas9[[#This Row],[ProductID]],tProductos[#All],3,FALSE)</f>
        <v>Sun - Dried Tomatoes</v>
      </c>
      <c r="F197" s="13">
        <v>7</v>
      </c>
      <c r="G197" s="32">
        <v>2</v>
      </c>
      <c r="H197" s="30">
        <f>VLOOKUP(tVentas9[[#This Row],[ProductID]],tProductos[#All],5,FALSE)</f>
        <v>451.88</v>
      </c>
      <c r="I197" s="31">
        <f>(tVentas9[[#This Row],[PrecioUnitario]])*(tVentas9[[#This Row],[Quantity]])</f>
        <v>3163.16</v>
      </c>
      <c r="J197" s="31">
        <f>tVentas9[[#This Row],[ TotalPrice_SinDescuento]]*(1-tVentas9[[#This Row],[Discount]]/100)</f>
        <v>3099.8968</v>
      </c>
      <c r="K197" s="17">
        <v>43202.739085648151</v>
      </c>
      <c r="L197" s="7" t="s">
        <v>3433</v>
      </c>
      <c r="M197" s="35">
        <f t="shared" si="7"/>
        <v>0</v>
      </c>
      <c r="N197" s="12" t="str">
        <f t="shared" si="6"/>
        <v/>
      </c>
    </row>
    <row r="198" spans="1:14" hidden="1">
      <c r="A198" s="13">
        <v>10196</v>
      </c>
      <c r="B198" s="13">
        <v>5</v>
      </c>
      <c r="C198" s="13">
        <v>56646</v>
      </c>
      <c r="D198" s="13">
        <v>75</v>
      </c>
      <c r="E198" s="12" t="str">
        <f>VLOOKUP(tVentas9[[#This Row],[ProductID]],tProductos[#All],3,FALSE)</f>
        <v>Chef Hat 20cm</v>
      </c>
      <c r="F198" s="13">
        <v>15</v>
      </c>
      <c r="G198" s="32">
        <v>0</v>
      </c>
      <c r="H198" s="30">
        <f>VLOOKUP(tVentas9[[#This Row],[ProductID]],tProductos[#All],5,FALSE)</f>
        <v>418</v>
      </c>
      <c r="I198" s="31">
        <f>(tVentas9[[#This Row],[PrecioUnitario]])*(tVentas9[[#This Row],[Quantity]])</f>
        <v>6270</v>
      </c>
      <c r="J198" s="31">
        <f>tVentas9[[#This Row],[ TotalPrice_SinDescuento]]*(1-tVentas9[[#This Row],[Discount]]/100)</f>
        <v>6270</v>
      </c>
      <c r="K198" s="17">
        <v>43207.573703703703</v>
      </c>
      <c r="L198" s="7" t="s">
        <v>3434</v>
      </c>
      <c r="M198" s="35">
        <f t="shared" si="7"/>
        <v>0</v>
      </c>
      <c r="N198" s="12" t="str">
        <f t="shared" si="6"/>
        <v/>
      </c>
    </row>
    <row r="199" spans="1:14" hidden="1">
      <c r="A199" s="13">
        <v>10197</v>
      </c>
      <c r="B199" s="13">
        <v>20</v>
      </c>
      <c r="C199" s="13">
        <v>98392</v>
      </c>
      <c r="D199" s="13">
        <v>324</v>
      </c>
      <c r="E199" s="12" t="str">
        <f>VLOOKUP(tVentas9[[#This Row],[ProductID]],tProductos[#All],3,FALSE)</f>
        <v>Apricots - Dried</v>
      </c>
      <c r="F199" s="13">
        <v>25</v>
      </c>
      <c r="G199" s="32">
        <v>1</v>
      </c>
      <c r="H199" s="30">
        <f>VLOOKUP(tVentas9[[#This Row],[ProductID]],tProductos[#All],5,FALSE)</f>
        <v>879.02</v>
      </c>
      <c r="I199" s="31">
        <f>(tVentas9[[#This Row],[PrecioUnitario]])*(tVentas9[[#This Row],[Quantity]])</f>
        <v>21975.5</v>
      </c>
      <c r="J199" s="31">
        <f>tVentas9[[#This Row],[ TotalPrice_SinDescuento]]*(1-tVentas9[[#This Row],[Discount]]/100)</f>
        <v>21755.744999999999</v>
      </c>
      <c r="K199" s="17">
        <v>43219.606458333335</v>
      </c>
      <c r="L199" s="7" t="s">
        <v>3435</v>
      </c>
      <c r="M199" s="35">
        <f t="shared" si="7"/>
        <v>0</v>
      </c>
      <c r="N199" s="12" t="str">
        <f t="shared" si="6"/>
        <v/>
      </c>
    </row>
    <row r="200" spans="1:14" hidden="1">
      <c r="A200" s="13">
        <v>10198</v>
      </c>
      <c r="B200" s="13">
        <v>9</v>
      </c>
      <c r="C200" s="13">
        <v>25305</v>
      </c>
      <c r="D200" s="13">
        <v>46</v>
      </c>
      <c r="E200" s="12" t="str">
        <f>VLOOKUP(tVentas9[[#This Row],[ProductID]],tProductos[#All],3,FALSE)</f>
        <v>Lambcasing</v>
      </c>
      <c r="F200" s="13">
        <v>7</v>
      </c>
      <c r="G200" s="32">
        <v>0</v>
      </c>
      <c r="H200" s="30">
        <f>VLOOKUP(tVentas9[[#This Row],[ProductID]],tProductos[#All],5,FALSE)</f>
        <v>867.91</v>
      </c>
      <c r="I200" s="31">
        <f>(tVentas9[[#This Row],[PrecioUnitario]])*(tVentas9[[#This Row],[Quantity]])</f>
        <v>6075.37</v>
      </c>
      <c r="J200" s="31">
        <f>tVentas9[[#This Row],[ TotalPrice_SinDescuento]]*(1-tVentas9[[#This Row],[Discount]]/100)</f>
        <v>6075.37</v>
      </c>
      <c r="K200" s="17">
        <v>43147.731770833336</v>
      </c>
      <c r="L200" s="7" t="s">
        <v>3436</v>
      </c>
      <c r="M200" s="35">
        <f t="shared" si="7"/>
        <v>0</v>
      </c>
      <c r="N200" s="12" t="str">
        <f t="shared" si="6"/>
        <v/>
      </c>
    </row>
    <row r="201" spans="1:14" hidden="1">
      <c r="A201" s="13">
        <v>10199</v>
      </c>
      <c r="B201" s="13">
        <v>20</v>
      </c>
      <c r="C201" s="13">
        <v>74212</v>
      </c>
      <c r="D201" s="13">
        <v>35</v>
      </c>
      <c r="E201" s="12" t="str">
        <f>VLOOKUP(tVentas9[[#This Row],[ProductID]],tProductos[#All],3,FALSE)</f>
        <v>Water - Mineral, Natural</v>
      </c>
      <c r="F201" s="13">
        <v>19</v>
      </c>
      <c r="G201" s="32">
        <v>1</v>
      </c>
      <c r="H201" s="30">
        <f>VLOOKUP(tVentas9[[#This Row],[ProductID]],tProductos[#All],5,FALSE)</f>
        <v>157.22999999999999</v>
      </c>
      <c r="I201" s="31">
        <f>(tVentas9[[#This Row],[PrecioUnitario]])*(tVentas9[[#This Row],[Quantity]])</f>
        <v>2987.37</v>
      </c>
      <c r="J201" s="31">
        <f>tVentas9[[#This Row],[ TotalPrice_SinDescuento]]*(1-tVentas9[[#This Row],[Discount]]/100)</f>
        <v>2957.4962999999998</v>
      </c>
      <c r="K201" s="17">
        <v>43156.187557870369</v>
      </c>
      <c r="L201" s="7" t="s">
        <v>3437</v>
      </c>
      <c r="M201" s="35">
        <f t="shared" si="7"/>
        <v>0</v>
      </c>
      <c r="N201" s="12" t="str">
        <f t="shared" si="6"/>
        <v/>
      </c>
    </row>
    <row r="202" spans="1:14" hidden="1">
      <c r="A202" s="13">
        <v>10200</v>
      </c>
      <c r="B202" s="13">
        <v>22</v>
      </c>
      <c r="C202" s="13">
        <v>58524</v>
      </c>
      <c r="D202" s="13">
        <v>273</v>
      </c>
      <c r="E202" s="12" t="str">
        <f>VLOOKUP(tVentas9[[#This Row],[ProductID]],tProductos[#All],3,FALSE)</f>
        <v>Bandage - Flexible Neon</v>
      </c>
      <c r="F202" s="13">
        <v>15</v>
      </c>
      <c r="G202" s="32">
        <v>1</v>
      </c>
      <c r="H202" s="30">
        <f>VLOOKUP(tVentas9[[#This Row],[ProductID]],tProductos[#All],5,FALSE)</f>
        <v>775.91</v>
      </c>
      <c r="I202" s="31">
        <f>(tVentas9[[#This Row],[PrecioUnitario]])*(tVentas9[[#This Row],[Quantity]])</f>
        <v>11638.65</v>
      </c>
      <c r="J202" s="31">
        <f>tVentas9[[#This Row],[ TotalPrice_SinDescuento]]*(1-tVentas9[[#This Row],[Discount]]/100)</f>
        <v>11522.263499999999</v>
      </c>
      <c r="K202" s="17">
        <v>43172.240439814814</v>
      </c>
      <c r="L202" s="7" t="s">
        <v>3438</v>
      </c>
      <c r="M202" s="35">
        <f t="shared" si="7"/>
        <v>0</v>
      </c>
      <c r="N202" s="12" t="str">
        <f t="shared" si="6"/>
        <v/>
      </c>
    </row>
    <row r="203" spans="1:14" hidden="1">
      <c r="A203" s="13">
        <v>10201</v>
      </c>
      <c r="B203" s="13">
        <v>17</v>
      </c>
      <c r="C203" s="13">
        <v>81206</v>
      </c>
      <c r="D203" s="13">
        <v>205</v>
      </c>
      <c r="E203" s="12" t="str">
        <f>VLOOKUP(tVentas9[[#This Row],[ProductID]],tProductos[#All],3,FALSE)</f>
        <v>Turkey - Whole, Fresh</v>
      </c>
      <c r="F203" s="13">
        <v>21</v>
      </c>
      <c r="G203" s="32">
        <v>1</v>
      </c>
      <c r="H203" s="30">
        <f>VLOOKUP(tVentas9[[#This Row],[ProductID]],tProductos[#All],5,FALSE)</f>
        <v>189.75</v>
      </c>
      <c r="I203" s="31">
        <f>(tVentas9[[#This Row],[PrecioUnitario]])*(tVentas9[[#This Row],[Quantity]])</f>
        <v>3984.75</v>
      </c>
      <c r="J203" s="31">
        <f>tVentas9[[#This Row],[ TotalPrice_SinDescuento]]*(1-tVentas9[[#This Row],[Discount]]/100)</f>
        <v>3944.9025000000001</v>
      </c>
      <c r="K203" s="17">
        <v>43150.192754629628</v>
      </c>
      <c r="L203" s="7" t="s">
        <v>3439</v>
      </c>
      <c r="M203" s="35">
        <f t="shared" si="7"/>
        <v>0</v>
      </c>
      <c r="N203" s="12" t="str">
        <f t="shared" si="6"/>
        <v/>
      </c>
    </row>
    <row r="204" spans="1:14" hidden="1">
      <c r="A204" s="13">
        <v>10202</v>
      </c>
      <c r="B204" s="13">
        <v>15</v>
      </c>
      <c r="C204" s="13">
        <v>11462</v>
      </c>
      <c r="D204" s="13">
        <v>170</v>
      </c>
      <c r="E204" s="12" t="str">
        <f>VLOOKUP(tVentas9[[#This Row],[ProductID]],tProductos[#All],3,FALSE)</f>
        <v>Initation Crab Meat</v>
      </c>
      <c r="F204" s="13">
        <v>3</v>
      </c>
      <c r="G204" s="32">
        <v>0</v>
      </c>
      <c r="H204" s="30">
        <f>VLOOKUP(tVentas9[[#This Row],[ProductID]],tProductos[#All],5,FALSE)</f>
        <v>206.55</v>
      </c>
      <c r="I204" s="31">
        <f>(tVentas9[[#This Row],[PrecioUnitario]])*(tVentas9[[#This Row],[Quantity]])</f>
        <v>619.65000000000009</v>
      </c>
      <c r="J204" s="31">
        <f>tVentas9[[#This Row],[ TotalPrice_SinDescuento]]*(1-tVentas9[[#This Row],[Discount]]/100)</f>
        <v>619.65000000000009</v>
      </c>
      <c r="K204" s="17">
        <v>43151.166064814817</v>
      </c>
      <c r="L204" s="7" t="s">
        <v>3440</v>
      </c>
      <c r="M204" s="35">
        <f t="shared" si="7"/>
        <v>0</v>
      </c>
      <c r="N204" s="12" t="str">
        <f t="shared" si="6"/>
        <v/>
      </c>
    </row>
    <row r="205" spans="1:14" hidden="1">
      <c r="A205" s="13">
        <v>10203</v>
      </c>
      <c r="B205" s="13">
        <v>10</v>
      </c>
      <c r="C205" s="13">
        <v>56154</v>
      </c>
      <c r="D205" s="13">
        <v>128</v>
      </c>
      <c r="E205" s="12" t="str">
        <f>VLOOKUP(tVentas9[[#This Row],[ProductID]],tProductos[#All],3,FALSE)</f>
        <v>Coffee - Irish Cream</v>
      </c>
      <c r="F205" s="13">
        <v>15</v>
      </c>
      <c r="G205" s="32">
        <v>0</v>
      </c>
      <c r="H205" s="30">
        <f>VLOOKUP(tVentas9[[#This Row],[ProductID]],tProductos[#All],5,FALSE)</f>
        <v>46.79</v>
      </c>
      <c r="I205" s="31">
        <f>(tVentas9[[#This Row],[PrecioUnitario]])*(tVentas9[[#This Row],[Quantity]])</f>
        <v>701.85</v>
      </c>
      <c r="J205" s="31">
        <f>tVentas9[[#This Row],[ TotalPrice_SinDescuento]]*(1-tVentas9[[#This Row],[Discount]]/100)</f>
        <v>701.85</v>
      </c>
      <c r="K205" s="17">
        <v>43186.223368055558</v>
      </c>
      <c r="L205" s="7" t="s">
        <v>3441</v>
      </c>
      <c r="M205" s="35">
        <f t="shared" si="7"/>
        <v>0</v>
      </c>
      <c r="N205" s="12" t="str">
        <f t="shared" si="6"/>
        <v/>
      </c>
    </row>
    <row r="206" spans="1:14" hidden="1">
      <c r="A206" s="13">
        <v>10204</v>
      </c>
      <c r="B206" s="13">
        <v>16</v>
      </c>
      <c r="C206" s="13">
        <v>54143</v>
      </c>
      <c r="D206" s="13">
        <v>176</v>
      </c>
      <c r="E206" s="12" t="str">
        <f>VLOOKUP(tVentas9[[#This Row],[ProductID]],tProductos[#All],3,FALSE)</f>
        <v>Smirnoff Green Apple Twist</v>
      </c>
      <c r="F206" s="13">
        <v>14</v>
      </c>
      <c r="G206" s="32">
        <v>2</v>
      </c>
      <c r="H206" s="30">
        <f>VLOOKUP(tVentas9[[#This Row],[ProductID]],tProductos[#All],5,FALSE)</f>
        <v>813.16</v>
      </c>
      <c r="I206" s="31">
        <f>(tVentas9[[#This Row],[PrecioUnitario]])*(tVentas9[[#This Row],[Quantity]])</f>
        <v>11384.24</v>
      </c>
      <c r="J206" s="31">
        <f>tVentas9[[#This Row],[ TotalPrice_SinDescuento]]*(1-tVentas9[[#This Row],[Discount]]/100)</f>
        <v>11156.555199999999</v>
      </c>
      <c r="K206" s="17">
        <v>43222.99287037037</v>
      </c>
      <c r="L206" s="7" t="s">
        <v>3442</v>
      </c>
      <c r="M206" s="35">
        <f t="shared" si="7"/>
        <v>0</v>
      </c>
      <c r="N206" s="12" t="str">
        <f t="shared" si="6"/>
        <v/>
      </c>
    </row>
    <row r="207" spans="1:14" hidden="1">
      <c r="A207" s="13">
        <v>10205</v>
      </c>
      <c r="B207" s="13">
        <v>23</v>
      </c>
      <c r="C207" s="13">
        <v>91049</v>
      </c>
      <c r="D207" s="13">
        <v>161</v>
      </c>
      <c r="E207" s="12" t="str">
        <f>VLOOKUP(tVentas9[[#This Row],[ProductID]],tProductos[#All],3,FALSE)</f>
        <v>Longos - Chicken Wings</v>
      </c>
      <c r="F207" s="13">
        <v>24</v>
      </c>
      <c r="G207" s="32">
        <v>0</v>
      </c>
      <c r="H207" s="30">
        <f>VLOOKUP(tVentas9[[#This Row],[ProductID]],tProductos[#All],5,FALSE)</f>
        <v>646.11</v>
      </c>
      <c r="I207" s="31">
        <f>(tVentas9[[#This Row],[PrecioUnitario]])*(tVentas9[[#This Row],[Quantity]])</f>
        <v>15506.64</v>
      </c>
      <c r="J207" s="31">
        <f>tVentas9[[#This Row],[ TotalPrice_SinDescuento]]*(1-tVentas9[[#This Row],[Discount]]/100)</f>
        <v>15506.64</v>
      </c>
      <c r="K207" s="17">
        <v>43172.446805555555</v>
      </c>
      <c r="L207" s="7" t="s">
        <v>3443</v>
      </c>
      <c r="M207" s="35">
        <f t="shared" si="7"/>
        <v>0</v>
      </c>
      <c r="N207" s="12" t="str">
        <f t="shared" si="6"/>
        <v/>
      </c>
    </row>
    <row r="208" spans="1:14" hidden="1">
      <c r="A208" s="13">
        <v>10206</v>
      </c>
      <c r="B208" s="13">
        <v>16</v>
      </c>
      <c r="C208" s="13">
        <v>89240</v>
      </c>
      <c r="D208" s="13">
        <v>351</v>
      </c>
      <c r="E208" s="12" t="str">
        <f>VLOOKUP(tVentas9[[#This Row],[ProductID]],tProductos[#All],3,FALSE)</f>
        <v>Hot Chocolate - Individual</v>
      </c>
      <c r="F208" s="13">
        <v>23</v>
      </c>
      <c r="G208" s="32">
        <v>2</v>
      </c>
      <c r="H208" s="30">
        <f>VLOOKUP(tVentas9[[#This Row],[ProductID]],tProductos[#All],5,FALSE)</f>
        <v>960.82</v>
      </c>
      <c r="I208" s="31">
        <f>(tVentas9[[#This Row],[PrecioUnitario]])*(tVentas9[[#This Row],[Quantity]])</f>
        <v>22098.86</v>
      </c>
      <c r="J208" s="31">
        <f>tVentas9[[#This Row],[ TotalPrice_SinDescuento]]*(1-tVentas9[[#This Row],[Discount]]/100)</f>
        <v>21656.882799999999</v>
      </c>
      <c r="K208" s="17">
        <v>43123.879513888889</v>
      </c>
      <c r="L208" s="7" t="s">
        <v>3444</v>
      </c>
      <c r="M208" s="35">
        <f t="shared" si="7"/>
        <v>0</v>
      </c>
      <c r="N208" s="12" t="str">
        <f t="shared" si="6"/>
        <v/>
      </c>
    </row>
    <row r="209" spans="1:14" hidden="1">
      <c r="A209" s="13">
        <v>10207</v>
      </c>
      <c r="B209" s="13">
        <v>3</v>
      </c>
      <c r="C209" s="13">
        <v>9308</v>
      </c>
      <c r="D209" s="13">
        <v>262</v>
      </c>
      <c r="E209" s="12" t="str">
        <f>VLOOKUP(tVentas9[[#This Row],[ProductID]],tProductos[#All],3,FALSE)</f>
        <v>Bagel - Plain</v>
      </c>
      <c r="F209" s="13">
        <v>3</v>
      </c>
      <c r="G209" s="32">
        <v>2</v>
      </c>
      <c r="H209" s="30">
        <f>VLOOKUP(tVentas9[[#This Row],[ProductID]],tProductos[#All],5,FALSE)</f>
        <v>364.6</v>
      </c>
      <c r="I209" s="31">
        <f>(tVentas9[[#This Row],[PrecioUnitario]])*(tVentas9[[#This Row],[Quantity]])</f>
        <v>1093.8000000000002</v>
      </c>
      <c r="J209" s="31">
        <f>tVentas9[[#This Row],[ TotalPrice_SinDescuento]]*(1-tVentas9[[#This Row],[Discount]]/100)</f>
        <v>1071.9240000000002</v>
      </c>
      <c r="K209" s="17">
        <v>43166.428738425922</v>
      </c>
      <c r="L209" s="7" t="s">
        <v>3445</v>
      </c>
      <c r="M209" s="35">
        <f t="shared" si="7"/>
        <v>0</v>
      </c>
      <c r="N209" s="12" t="str">
        <f t="shared" si="6"/>
        <v/>
      </c>
    </row>
    <row r="210" spans="1:14" hidden="1">
      <c r="A210" s="13">
        <v>10208</v>
      </c>
      <c r="B210" s="13">
        <v>6</v>
      </c>
      <c r="C210" s="13">
        <v>86163</v>
      </c>
      <c r="D210" s="13">
        <v>135</v>
      </c>
      <c r="E210" s="12" t="str">
        <f>VLOOKUP(tVentas9[[#This Row],[ProductID]],tProductos[#All],3,FALSE)</f>
        <v>Wiberg Super Cure</v>
      </c>
      <c r="F210" s="13">
        <v>22</v>
      </c>
      <c r="G210" s="32">
        <v>0</v>
      </c>
      <c r="H210" s="30">
        <f>VLOOKUP(tVentas9[[#This Row],[ProductID]],tProductos[#All],5,FALSE)</f>
        <v>109.64</v>
      </c>
      <c r="I210" s="31">
        <f>(tVentas9[[#This Row],[PrecioUnitario]])*(tVentas9[[#This Row],[Quantity]])</f>
        <v>2412.08</v>
      </c>
      <c r="J210" s="31">
        <f>tVentas9[[#This Row],[ TotalPrice_SinDescuento]]*(1-tVentas9[[#This Row],[Discount]]/100)</f>
        <v>2412.08</v>
      </c>
      <c r="K210" s="17">
        <v>43187.809560185182</v>
      </c>
      <c r="L210" s="7" t="s">
        <v>3446</v>
      </c>
      <c r="M210" s="35">
        <f t="shared" si="7"/>
        <v>0</v>
      </c>
      <c r="N210" s="12" t="str">
        <f t="shared" si="6"/>
        <v/>
      </c>
    </row>
    <row r="211" spans="1:14" hidden="1">
      <c r="A211" s="13">
        <v>10209</v>
      </c>
      <c r="B211" s="13">
        <v>3</v>
      </c>
      <c r="C211" s="13">
        <v>19172</v>
      </c>
      <c r="D211" s="13">
        <v>135</v>
      </c>
      <c r="E211" s="12" t="str">
        <f>VLOOKUP(tVentas9[[#This Row],[ProductID]],tProductos[#All],3,FALSE)</f>
        <v>Wiberg Super Cure</v>
      </c>
      <c r="F211" s="13">
        <v>5</v>
      </c>
      <c r="G211" s="32">
        <v>0</v>
      </c>
      <c r="H211" s="30">
        <f>VLOOKUP(tVentas9[[#This Row],[ProductID]],tProductos[#All],5,FALSE)</f>
        <v>109.64</v>
      </c>
      <c r="I211" s="31">
        <f>(tVentas9[[#This Row],[PrecioUnitario]])*(tVentas9[[#This Row],[Quantity]])</f>
        <v>548.20000000000005</v>
      </c>
      <c r="J211" s="31">
        <f>tVentas9[[#This Row],[ TotalPrice_SinDescuento]]*(1-tVentas9[[#This Row],[Discount]]/100)</f>
        <v>548.20000000000005</v>
      </c>
      <c r="K211" s="17">
        <v>43101.12841435185</v>
      </c>
      <c r="L211" s="7" t="s">
        <v>3447</v>
      </c>
      <c r="M211" s="35">
        <f t="shared" si="7"/>
        <v>0</v>
      </c>
      <c r="N211" s="12" t="str">
        <f t="shared" si="6"/>
        <v/>
      </c>
    </row>
    <row r="212" spans="1:14" hidden="1">
      <c r="A212" s="13">
        <v>10210</v>
      </c>
      <c r="B212" s="13">
        <v>21</v>
      </c>
      <c r="C212" s="13">
        <v>78896</v>
      </c>
      <c r="D212" s="13">
        <v>287</v>
      </c>
      <c r="E212" s="12" t="str">
        <f>VLOOKUP(tVentas9[[#This Row],[ProductID]],tProductos[#All],3,FALSE)</f>
        <v>Bread - Italian Roll With Herbs</v>
      </c>
      <c r="F212" s="13">
        <v>20</v>
      </c>
      <c r="G212" s="32">
        <v>0</v>
      </c>
      <c r="H212" s="30">
        <f>VLOOKUP(tVentas9[[#This Row],[ProductID]],tProductos[#All],5,FALSE)</f>
        <v>57.7</v>
      </c>
      <c r="I212" s="31">
        <f>(tVentas9[[#This Row],[PrecioUnitario]])*(tVentas9[[#This Row],[Quantity]])</f>
        <v>1154</v>
      </c>
      <c r="J212" s="31">
        <f>tVentas9[[#This Row],[ TotalPrice_SinDescuento]]*(1-tVentas9[[#This Row],[Discount]]/100)</f>
        <v>1154</v>
      </c>
      <c r="K212" s="17">
        <v>43216.846365740741</v>
      </c>
      <c r="L212" s="7" t="s">
        <v>3448</v>
      </c>
      <c r="M212" s="35">
        <f t="shared" si="7"/>
        <v>0</v>
      </c>
      <c r="N212" s="12" t="str">
        <f t="shared" si="6"/>
        <v/>
      </c>
    </row>
    <row r="213" spans="1:14" hidden="1">
      <c r="A213" s="13">
        <v>10211</v>
      </c>
      <c r="B213" s="13">
        <v>14</v>
      </c>
      <c r="C213" s="13">
        <v>15744</v>
      </c>
      <c r="D213" s="13">
        <v>222</v>
      </c>
      <c r="E213" s="12" t="str">
        <f>VLOOKUP(tVentas9[[#This Row],[ProductID]],tProductos[#All],3,FALSE)</f>
        <v>Sole - Dover, Whole, Fresh</v>
      </c>
      <c r="F213" s="13">
        <v>4</v>
      </c>
      <c r="G213" s="32">
        <v>2</v>
      </c>
      <c r="H213" s="30">
        <f>VLOOKUP(tVentas9[[#This Row],[ProductID]],tProductos[#All],5,FALSE)</f>
        <v>6.84</v>
      </c>
      <c r="I213" s="31">
        <f>(tVentas9[[#This Row],[PrecioUnitario]])*(tVentas9[[#This Row],[Quantity]])</f>
        <v>27.36</v>
      </c>
      <c r="J213" s="31">
        <f>tVentas9[[#This Row],[ TotalPrice_SinDescuento]]*(1-tVentas9[[#This Row],[Discount]]/100)</f>
        <v>26.812799999999999</v>
      </c>
      <c r="K213" s="17">
        <v>43215.367696759262</v>
      </c>
      <c r="L213" s="7" t="s">
        <v>3449</v>
      </c>
      <c r="M213" s="35">
        <f t="shared" si="7"/>
        <v>0</v>
      </c>
      <c r="N213" s="12" t="str">
        <f t="shared" si="6"/>
        <v/>
      </c>
    </row>
    <row r="214" spans="1:14" hidden="1">
      <c r="A214" s="13">
        <v>10212</v>
      </c>
      <c r="B214" s="13">
        <v>4</v>
      </c>
      <c r="C214" s="13">
        <v>5743</v>
      </c>
      <c r="D214" s="13">
        <v>413</v>
      </c>
      <c r="E214" s="12" t="str">
        <f>VLOOKUP(tVentas9[[#This Row],[ProductID]],tProductos[#All],3,FALSE)</f>
        <v>Ice Cream Bar - Oreo Cone</v>
      </c>
      <c r="F214" s="13">
        <v>2</v>
      </c>
      <c r="G214" s="32">
        <v>0</v>
      </c>
      <c r="H214" s="30">
        <f>VLOOKUP(tVentas9[[#This Row],[ProductID]],tProductos[#All],5,FALSE)</f>
        <v>954.06</v>
      </c>
      <c r="I214" s="31">
        <f>(tVentas9[[#This Row],[PrecioUnitario]])*(tVentas9[[#This Row],[Quantity]])</f>
        <v>1908.12</v>
      </c>
      <c r="J214" s="31">
        <f>tVentas9[[#This Row],[ TotalPrice_SinDescuento]]*(1-tVentas9[[#This Row],[Discount]]/100)</f>
        <v>1908.12</v>
      </c>
      <c r="K214" s="13">
        <v>0</v>
      </c>
      <c r="L214" s="7" t="s">
        <v>3450</v>
      </c>
      <c r="M214" s="35">
        <f t="shared" si="7"/>
        <v>0</v>
      </c>
      <c r="N214" s="12" t="str">
        <f t="shared" si="6"/>
        <v/>
      </c>
    </row>
    <row r="215" spans="1:14" hidden="1">
      <c r="A215" s="13">
        <v>10213</v>
      </c>
      <c r="B215" s="13">
        <v>15</v>
      </c>
      <c r="C215" s="13">
        <v>63353</v>
      </c>
      <c r="D215" s="13">
        <v>307</v>
      </c>
      <c r="E215" s="12" t="str">
        <f>VLOOKUP(tVentas9[[#This Row],[ProductID]],tProductos[#All],3,FALSE)</f>
        <v>Foam Cup 6 Oz</v>
      </c>
      <c r="F215" s="13">
        <v>17</v>
      </c>
      <c r="G215" s="32">
        <v>1</v>
      </c>
      <c r="H215" s="30">
        <f>VLOOKUP(tVentas9[[#This Row],[ProductID]],tProductos[#All],5,FALSE)</f>
        <v>502.25</v>
      </c>
      <c r="I215" s="31">
        <f>(tVentas9[[#This Row],[PrecioUnitario]])*(tVentas9[[#This Row],[Quantity]])</f>
        <v>8538.25</v>
      </c>
      <c r="J215" s="31">
        <f>tVentas9[[#This Row],[ TotalPrice_SinDescuento]]*(1-tVentas9[[#This Row],[Discount]]/100)</f>
        <v>8452.8675000000003</v>
      </c>
      <c r="K215" s="17">
        <v>43158.308715277781</v>
      </c>
      <c r="L215" s="7" t="s">
        <v>3451</v>
      </c>
      <c r="M215" s="35">
        <f t="shared" si="7"/>
        <v>0</v>
      </c>
      <c r="N215" s="12" t="str">
        <f t="shared" si="6"/>
        <v/>
      </c>
    </row>
    <row r="216" spans="1:14" hidden="1">
      <c r="A216" s="13">
        <v>10214</v>
      </c>
      <c r="B216" s="13">
        <v>22</v>
      </c>
      <c r="C216" s="13">
        <v>97147</v>
      </c>
      <c r="D216" s="13">
        <v>264</v>
      </c>
      <c r="E216" s="12" t="str">
        <f>VLOOKUP(tVentas9[[#This Row],[ProductID]],tProductos[#All],3,FALSE)</f>
        <v>Juice - V8 Splash</v>
      </c>
      <c r="F216" s="13">
        <v>25</v>
      </c>
      <c r="G216" s="32">
        <v>0</v>
      </c>
      <c r="H216" s="30">
        <f>VLOOKUP(tVentas9[[#This Row],[ProductID]],tProductos[#All],5,FALSE)</f>
        <v>494.49</v>
      </c>
      <c r="I216" s="31">
        <f>(tVentas9[[#This Row],[PrecioUnitario]])*(tVentas9[[#This Row],[Quantity]])</f>
        <v>12362.25</v>
      </c>
      <c r="J216" s="31">
        <f>tVentas9[[#This Row],[ TotalPrice_SinDescuento]]*(1-tVentas9[[#This Row],[Discount]]/100)</f>
        <v>12362.25</v>
      </c>
      <c r="K216" s="17">
        <v>43167.7344212963</v>
      </c>
      <c r="L216" s="7" t="s">
        <v>3452</v>
      </c>
      <c r="M216" s="35">
        <f t="shared" si="7"/>
        <v>0</v>
      </c>
      <c r="N216" s="12" t="str">
        <f t="shared" si="6"/>
        <v/>
      </c>
    </row>
    <row r="217" spans="1:14" hidden="1">
      <c r="A217" s="13">
        <v>10215</v>
      </c>
      <c r="B217" s="13">
        <v>20</v>
      </c>
      <c r="C217" s="13">
        <v>21962</v>
      </c>
      <c r="D217" s="13">
        <v>143</v>
      </c>
      <c r="E217" s="12" t="str">
        <f>VLOOKUP(tVentas9[[#This Row],[ProductID]],tProductos[#All],3,FALSE)</f>
        <v>Watercress</v>
      </c>
      <c r="F217" s="13">
        <v>6</v>
      </c>
      <c r="G217" s="32">
        <v>0</v>
      </c>
      <c r="H217" s="30">
        <f>VLOOKUP(tVentas9[[#This Row],[ProductID]],tProductos[#All],5,FALSE)</f>
        <v>426.16</v>
      </c>
      <c r="I217" s="31">
        <f>(tVentas9[[#This Row],[PrecioUnitario]])*(tVentas9[[#This Row],[Quantity]])</f>
        <v>2556.96</v>
      </c>
      <c r="J217" s="31">
        <f>tVentas9[[#This Row],[ TotalPrice_SinDescuento]]*(1-tVentas9[[#This Row],[Discount]]/100)</f>
        <v>2556.96</v>
      </c>
      <c r="K217" s="17">
        <v>43178.995740740742</v>
      </c>
      <c r="L217" s="7" t="s">
        <v>3453</v>
      </c>
      <c r="M217" s="35">
        <f t="shared" si="7"/>
        <v>0</v>
      </c>
      <c r="N217" s="12" t="str">
        <f t="shared" si="6"/>
        <v/>
      </c>
    </row>
    <row r="218" spans="1:14" hidden="1">
      <c r="A218" s="13">
        <v>10216</v>
      </c>
      <c r="B218" s="13">
        <v>2</v>
      </c>
      <c r="C218" s="13">
        <v>90555</v>
      </c>
      <c r="D218" s="13">
        <v>80</v>
      </c>
      <c r="E218" s="12" t="str">
        <f>VLOOKUP(tVentas9[[#This Row],[ProductID]],tProductos[#All],3,FALSE)</f>
        <v>Wasabi Powder</v>
      </c>
      <c r="F218" s="13">
        <v>23</v>
      </c>
      <c r="G218" s="32">
        <v>0</v>
      </c>
      <c r="H218" s="30">
        <f>VLOOKUP(tVentas9[[#This Row],[ProductID]],tProductos[#All],5,FALSE)</f>
        <v>939.75</v>
      </c>
      <c r="I218" s="31">
        <f>(tVentas9[[#This Row],[PrecioUnitario]])*(tVentas9[[#This Row],[Quantity]])</f>
        <v>21614.25</v>
      </c>
      <c r="J218" s="31">
        <f>tVentas9[[#This Row],[ TotalPrice_SinDescuento]]*(1-tVentas9[[#This Row],[Discount]]/100)</f>
        <v>21614.25</v>
      </c>
      <c r="K218" s="17">
        <v>43161.804803240739</v>
      </c>
      <c r="L218" s="7" t="s">
        <v>3454</v>
      </c>
      <c r="M218" s="35">
        <f t="shared" si="7"/>
        <v>0</v>
      </c>
      <c r="N218" s="12" t="str">
        <f t="shared" si="6"/>
        <v/>
      </c>
    </row>
    <row r="219" spans="1:14" hidden="1">
      <c r="A219" s="13">
        <v>10217</v>
      </c>
      <c r="B219" s="13">
        <v>23</v>
      </c>
      <c r="C219" s="13">
        <v>4366</v>
      </c>
      <c r="D219" s="13">
        <v>68</v>
      </c>
      <c r="E219" s="12" t="str">
        <f>VLOOKUP(tVentas9[[#This Row],[ProductID]],tProductos[#All],3,FALSE)</f>
        <v>Beets - Candy Cane, Organic</v>
      </c>
      <c r="F219" s="13">
        <v>2</v>
      </c>
      <c r="G219" s="32">
        <v>0</v>
      </c>
      <c r="H219" s="30">
        <f>VLOOKUP(tVentas9[[#This Row],[ProductID]],tProductos[#All],5,FALSE)</f>
        <v>848.76</v>
      </c>
      <c r="I219" s="31">
        <f>(tVentas9[[#This Row],[PrecioUnitario]])*(tVentas9[[#This Row],[Quantity]])</f>
        <v>1697.52</v>
      </c>
      <c r="J219" s="31">
        <f>tVentas9[[#This Row],[ TotalPrice_SinDescuento]]*(1-tVentas9[[#This Row],[Discount]]/100)</f>
        <v>1697.52</v>
      </c>
      <c r="K219" s="17">
        <v>43189.543564814812</v>
      </c>
      <c r="L219" s="7" t="s">
        <v>3455</v>
      </c>
      <c r="M219" s="35">
        <f t="shared" si="7"/>
        <v>0</v>
      </c>
      <c r="N219" s="12" t="str">
        <f t="shared" si="6"/>
        <v/>
      </c>
    </row>
    <row r="220" spans="1:14" hidden="1">
      <c r="A220" s="13">
        <v>10218</v>
      </c>
      <c r="B220" s="13">
        <v>22</v>
      </c>
      <c r="C220" s="13">
        <v>73799</v>
      </c>
      <c r="D220" s="13">
        <v>219</v>
      </c>
      <c r="E220" s="12" t="str">
        <f>VLOOKUP(tVentas9[[#This Row],[ProductID]],tProductos[#All],3,FALSE)</f>
        <v>Assorted Desserts</v>
      </c>
      <c r="F220" s="13">
        <v>19</v>
      </c>
      <c r="G220" s="32">
        <v>0</v>
      </c>
      <c r="H220" s="30">
        <f>VLOOKUP(tVentas9[[#This Row],[ProductID]],tProductos[#All],5,FALSE)</f>
        <v>589.78</v>
      </c>
      <c r="I220" s="31">
        <f>(tVentas9[[#This Row],[PrecioUnitario]])*(tVentas9[[#This Row],[Quantity]])</f>
        <v>11205.82</v>
      </c>
      <c r="J220" s="31">
        <f>tVentas9[[#This Row],[ TotalPrice_SinDescuento]]*(1-tVentas9[[#This Row],[Discount]]/100)</f>
        <v>11205.82</v>
      </c>
      <c r="K220" s="17">
        <v>43113.231354166666</v>
      </c>
      <c r="L220" s="7" t="s">
        <v>3456</v>
      </c>
      <c r="M220" s="35">
        <f t="shared" si="7"/>
        <v>0</v>
      </c>
      <c r="N220" s="12" t="str">
        <f t="shared" si="6"/>
        <v/>
      </c>
    </row>
    <row r="221" spans="1:14" hidden="1">
      <c r="A221" s="13">
        <v>10219</v>
      </c>
      <c r="B221" s="13">
        <v>10</v>
      </c>
      <c r="C221" s="13">
        <v>69732</v>
      </c>
      <c r="D221" s="13">
        <v>67</v>
      </c>
      <c r="E221" s="12" t="str">
        <f>VLOOKUP(tVentas9[[#This Row],[ProductID]],tProductos[#All],3,FALSE)</f>
        <v>Wine - Sogrape Mateus Rose</v>
      </c>
      <c r="F221" s="13">
        <v>18</v>
      </c>
      <c r="G221" s="32">
        <v>0</v>
      </c>
      <c r="H221" s="30">
        <f>VLOOKUP(tVentas9[[#This Row],[ProductID]],tProductos[#All],5,FALSE)</f>
        <v>37.799999999999997</v>
      </c>
      <c r="I221" s="31">
        <f>(tVentas9[[#This Row],[PrecioUnitario]])*(tVentas9[[#This Row],[Quantity]])</f>
        <v>680.4</v>
      </c>
      <c r="J221" s="31">
        <f>tVentas9[[#This Row],[ TotalPrice_SinDescuento]]*(1-tVentas9[[#This Row],[Discount]]/100)</f>
        <v>680.4</v>
      </c>
      <c r="K221" s="17">
        <v>43156.802094907405</v>
      </c>
      <c r="L221" s="7" t="s">
        <v>3457</v>
      </c>
      <c r="M221" s="35">
        <f t="shared" si="7"/>
        <v>0</v>
      </c>
      <c r="N221" s="12" t="str">
        <f t="shared" si="6"/>
        <v/>
      </c>
    </row>
    <row r="222" spans="1:14" hidden="1">
      <c r="A222" s="13">
        <v>10220</v>
      </c>
      <c r="B222" s="13">
        <v>13</v>
      </c>
      <c r="C222" s="13">
        <v>8548</v>
      </c>
      <c r="D222" s="13">
        <v>418</v>
      </c>
      <c r="E222" s="12" t="str">
        <f>VLOOKUP(tVentas9[[#This Row],[ProductID]],tProductos[#All],3,FALSE)</f>
        <v>Truffle Cups - Brown</v>
      </c>
      <c r="F222" s="13">
        <v>3</v>
      </c>
      <c r="G222" s="32">
        <v>0</v>
      </c>
      <c r="H222" s="30">
        <f>VLOOKUP(tVentas9[[#This Row],[ProductID]],tProductos[#All],5,FALSE)</f>
        <v>922.51</v>
      </c>
      <c r="I222" s="31">
        <f>(tVentas9[[#This Row],[PrecioUnitario]])*(tVentas9[[#This Row],[Quantity]])</f>
        <v>2767.5299999999997</v>
      </c>
      <c r="J222" s="31">
        <f>tVentas9[[#This Row],[ TotalPrice_SinDescuento]]*(1-tVentas9[[#This Row],[Discount]]/100)</f>
        <v>2767.5299999999997</v>
      </c>
      <c r="K222" s="17">
        <v>43223.768645833334</v>
      </c>
      <c r="L222" s="7" t="s">
        <v>3458</v>
      </c>
      <c r="M222" s="35">
        <f t="shared" si="7"/>
        <v>0</v>
      </c>
      <c r="N222" s="12" t="str">
        <f t="shared" si="6"/>
        <v/>
      </c>
    </row>
    <row r="223" spans="1:14" hidden="1">
      <c r="A223" s="13">
        <v>10221</v>
      </c>
      <c r="B223" s="13">
        <v>10</v>
      </c>
      <c r="C223" s="13">
        <v>50788</v>
      </c>
      <c r="D223" s="13">
        <v>313</v>
      </c>
      <c r="E223" s="12" t="str">
        <f>VLOOKUP(tVentas9[[#This Row],[ProductID]],tProductos[#All],3,FALSE)</f>
        <v>Veal - Slab Bacon</v>
      </c>
      <c r="F223" s="13">
        <v>13</v>
      </c>
      <c r="G223" s="32">
        <v>0</v>
      </c>
      <c r="H223" s="30">
        <f>VLOOKUP(tVentas9[[#This Row],[ProductID]],tProductos[#All],5,FALSE)</f>
        <v>399.11</v>
      </c>
      <c r="I223" s="31">
        <f>(tVentas9[[#This Row],[PrecioUnitario]])*(tVentas9[[#This Row],[Quantity]])</f>
        <v>5188.43</v>
      </c>
      <c r="J223" s="31">
        <f>tVentas9[[#This Row],[ TotalPrice_SinDescuento]]*(1-tVentas9[[#This Row],[Discount]]/100)</f>
        <v>5188.43</v>
      </c>
      <c r="K223" s="17">
        <v>43130.901817129627</v>
      </c>
      <c r="L223" s="7" t="s">
        <v>3459</v>
      </c>
      <c r="M223" s="35">
        <f t="shared" si="7"/>
        <v>0</v>
      </c>
      <c r="N223" s="12" t="str">
        <f t="shared" si="6"/>
        <v/>
      </c>
    </row>
    <row r="224" spans="1:14" hidden="1">
      <c r="A224" s="13">
        <v>10222</v>
      </c>
      <c r="B224" s="13">
        <v>12</v>
      </c>
      <c r="C224" s="13">
        <v>37457</v>
      </c>
      <c r="D224" s="13">
        <v>77</v>
      </c>
      <c r="E224" s="12" t="str">
        <f>VLOOKUP(tVentas9[[#This Row],[ProductID]],tProductos[#All],3,FALSE)</f>
        <v>Potatoes - Idaho 100 Count</v>
      </c>
      <c r="F224" s="13">
        <v>10</v>
      </c>
      <c r="G224" s="32">
        <v>0</v>
      </c>
      <c r="H224" s="30">
        <f>VLOOKUP(tVentas9[[#This Row],[ProductID]],tProductos[#All],5,FALSE)</f>
        <v>114.97</v>
      </c>
      <c r="I224" s="31">
        <f>(tVentas9[[#This Row],[PrecioUnitario]])*(tVentas9[[#This Row],[Quantity]])</f>
        <v>1149.7</v>
      </c>
      <c r="J224" s="31">
        <f>tVentas9[[#This Row],[ TotalPrice_SinDescuento]]*(1-tVentas9[[#This Row],[Discount]]/100)</f>
        <v>1149.7</v>
      </c>
      <c r="K224" s="17">
        <v>43145.563009259262</v>
      </c>
      <c r="L224" s="7" t="s">
        <v>3460</v>
      </c>
      <c r="M224" s="35">
        <f t="shared" si="7"/>
        <v>0</v>
      </c>
      <c r="N224" s="12" t="str">
        <f t="shared" si="6"/>
        <v/>
      </c>
    </row>
    <row r="225" spans="1:14" hidden="1">
      <c r="A225" s="13">
        <v>10223</v>
      </c>
      <c r="B225" s="13">
        <v>9</v>
      </c>
      <c r="C225" s="13">
        <v>51435</v>
      </c>
      <c r="D225" s="13">
        <v>347</v>
      </c>
      <c r="E225" s="12" t="str">
        <f>VLOOKUP(tVentas9[[#This Row],[ProductID]],tProductos[#All],3,FALSE)</f>
        <v>Pail For Lid 1537</v>
      </c>
      <c r="F225" s="13">
        <v>14</v>
      </c>
      <c r="G225" s="32">
        <v>0</v>
      </c>
      <c r="H225" s="30">
        <f>VLOOKUP(tVentas9[[#This Row],[ProductID]],tProductos[#All],5,FALSE)</f>
        <v>946.25</v>
      </c>
      <c r="I225" s="31">
        <f>(tVentas9[[#This Row],[PrecioUnitario]])*(tVentas9[[#This Row],[Quantity]])</f>
        <v>13247.5</v>
      </c>
      <c r="J225" s="31">
        <f>tVentas9[[#This Row],[ TotalPrice_SinDescuento]]*(1-tVentas9[[#This Row],[Discount]]/100)</f>
        <v>13247.5</v>
      </c>
      <c r="K225" s="17">
        <v>43120.58326388889</v>
      </c>
      <c r="L225" s="7" t="s">
        <v>3461</v>
      </c>
      <c r="M225" s="35">
        <f t="shared" si="7"/>
        <v>0</v>
      </c>
      <c r="N225" s="12" t="str">
        <f t="shared" si="6"/>
        <v/>
      </c>
    </row>
    <row r="226" spans="1:14" hidden="1">
      <c r="A226" s="13">
        <v>10224</v>
      </c>
      <c r="B226" s="13">
        <v>11</v>
      </c>
      <c r="C226" s="13">
        <v>37984</v>
      </c>
      <c r="D226" s="13">
        <v>127</v>
      </c>
      <c r="E226" s="12" t="str">
        <f>VLOOKUP(tVentas9[[#This Row],[ProductID]],tProductos[#All],3,FALSE)</f>
        <v>Island Oasis - Mango Daiquiri</v>
      </c>
      <c r="F226" s="13">
        <v>10</v>
      </c>
      <c r="G226" s="32">
        <v>0</v>
      </c>
      <c r="H226" s="30">
        <f>VLOOKUP(tVentas9[[#This Row],[ProductID]],tProductos[#All],5,FALSE)</f>
        <v>541.41</v>
      </c>
      <c r="I226" s="31">
        <f>(tVentas9[[#This Row],[PrecioUnitario]])*(tVentas9[[#This Row],[Quantity]])</f>
        <v>5414.0999999999995</v>
      </c>
      <c r="J226" s="31">
        <f>tVentas9[[#This Row],[ TotalPrice_SinDescuento]]*(1-tVentas9[[#This Row],[Discount]]/100)</f>
        <v>5414.0999999999995</v>
      </c>
      <c r="K226" s="17">
        <v>43188.019328703704</v>
      </c>
      <c r="L226" s="7" t="s">
        <v>3462</v>
      </c>
      <c r="M226" s="35">
        <f t="shared" si="7"/>
        <v>0</v>
      </c>
      <c r="N226" s="12" t="str">
        <f t="shared" si="6"/>
        <v/>
      </c>
    </row>
    <row r="227" spans="1:14" hidden="1">
      <c r="A227" s="13">
        <v>10225</v>
      </c>
      <c r="B227" s="13">
        <v>20</v>
      </c>
      <c r="C227" s="13">
        <v>88120</v>
      </c>
      <c r="D227" s="13">
        <v>193</v>
      </c>
      <c r="E227" s="12" t="str">
        <f>VLOOKUP(tVentas9[[#This Row],[ProductID]],tProductos[#All],3,FALSE)</f>
        <v>Veal - Inside, Choice</v>
      </c>
      <c r="F227" s="13">
        <v>23</v>
      </c>
      <c r="G227" s="32">
        <v>0</v>
      </c>
      <c r="H227" s="30">
        <f>VLOOKUP(tVentas9[[#This Row],[ProductID]],tProductos[#All],5,FALSE)</f>
        <v>605.30999999999995</v>
      </c>
      <c r="I227" s="31">
        <f>(tVentas9[[#This Row],[PrecioUnitario]])*(tVentas9[[#This Row],[Quantity]])</f>
        <v>13922.13</v>
      </c>
      <c r="J227" s="31">
        <f>tVentas9[[#This Row],[ TotalPrice_SinDescuento]]*(1-tVentas9[[#This Row],[Discount]]/100)</f>
        <v>13922.13</v>
      </c>
      <c r="K227" s="17">
        <v>43157.633217592593</v>
      </c>
      <c r="L227" s="7" t="s">
        <v>3463</v>
      </c>
      <c r="M227" s="35">
        <f t="shared" si="7"/>
        <v>0</v>
      </c>
      <c r="N227" s="12" t="str">
        <f t="shared" si="6"/>
        <v/>
      </c>
    </row>
    <row r="228" spans="1:14" hidden="1">
      <c r="A228" s="13">
        <v>10226</v>
      </c>
      <c r="B228" s="13">
        <v>20</v>
      </c>
      <c r="C228" s="13">
        <v>21642</v>
      </c>
      <c r="D228" s="13">
        <v>136</v>
      </c>
      <c r="E228" s="12" t="str">
        <f>VLOOKUP(tVentas9[[#This Row],[ProductID]],tProductos[#All],3,FALSE)</f>
        <v>Vol Au Vents</v>
      </c>
      <c r="F228" s="13">
        <v>6</v>
      </c>
      <c r="G228" s="32">
        <v>0</v>
      </c>
      <c r="H228" s="30">
        <f>VLOOKUP(tVentas9[[#This Row],[ProductID]],tProductos[#All],5,FALSE)</f>
        <v>243.91</v>
      </c>
      <c r="I228" s="31">
        <f>(tVentas9[[#This Row],[PrecioUnitario]])*(tVentas9[[#This Row],[Quantity]])</f>
        <v>1463.46</v>
      </c>
      <c r="J228" s="31">
        <f>tVentas9[[#This Row],[ TotalPrice_SinDescuento]]*(1-tVentas9[[#This Row],[Discount]]/100)</f>
        <v>1463.46</v>
      </c>
      <c r="K228" s="17">
        <v>43113.255706018521</v>
      </c>
      <c r="L228" s="7" t="s">
        <v>3464</v>
      </c>
      <c r="M228" s="35">
        <f t="shared" si="7"/>
        <v>0</v>
      </c>
      <c r="N228" s="12" t="str">
        <f t="shared" si="6"/>
        <v/>
      </c>
    </row>
    <row r="229" spans="1:14" hidden="1">
      <c r="A229" s="13">
        <v>10227</v>
      </c>
      <c r="B229" s="13">
        <v>15</v>
      </c>
      <c r="C229" s="13">
        <v>90373</v>
      </c>
      <c r="D229" s="13">
        <v>168</v>
      </c>
      <c r="E229" s="12" t="str">
        <f>VLOOKUP(tVentas9[[#This Row],[ProductID]],tProductos[#All],3,FALSE)</f>
        <v>Milk - 2%</v>
      </c>
      <c r="F229" s="13">
        <v>23</v>
      </c>
      <c r="G229" s="32">
        <v>0</v>
      </c>
      <c r="H229" s="30">
        <f>VLOOKUP(tVentas9[[#This Row],[ProductID]],tProductos[#All],5,FALSE)</f>
        <v>707.41</v>
      </c>
      <c r="I229" s="31">
        <f>(tVentas9[[#This Row],[PrecioUnitario]])*(tVentas9[[#This Row],[Quantity]])</f>
        <v>16270.429999999998</v>
      </c>
      <c r="J229" s="31">
        <f>tVentas9[[#This Row],[ TotalPrice_SinDescuento]]*(1-tVentas9[[#This Row],[Discount]]/100)</f>
        <v>16270.429999999998</v>
      </c>
      <c r="K229" s="17">
        <v>43166.216863425929</v>
      </c>
      <c r="L229" s="7" t="s">
        <v>3465</v>
      </c>
      <c r="M229" s="35">
        <f t="shared" si="7"/>
        <v>0</v>
      </c>
      <c r="N229" s="12" t="str">
        <f t="shared" si="6"/>
        <v/>
      </c>
    </row>
    <row r="230" spans="1:14" hidden="1">
      <c r="A230" s="13">
        <v>10228</v>
      </c>
      <c r="B230" s="13">
        <v>12</v>
      </c>
      <c r="C230" s="13">
        <v>66070</v>
      </c>
      <c r="D230" s="13">
        <v>200</v>
      </c>
      <c r="E230" s="12" t="str">
        <f>VLOOKUP(tVentas9[[#This Row],[ProductID]],tProductos[#All],3,FALSE)</f>
        <v>Garlic - Peeled</v>
      </c>
      <c r="F230" s="13">
        <v>17</v>
      </c>
      <c r="G230" s="32">
        <v>0</v>
      </c>
      <c r="H230" s="30">
        <f>VLOOKUP(tVentas9[[#This Row],[ProductID]],tProductos[#All],5,FALSE)</f>
        <v>111.29</v>
      </c>
      <c r="I230" s="31">
        <f>(tVentas9[[#This Row],[PrecioUnitario]])*(tVentas9[[#This Row],[Quantity]])</f>
        <v>1891.93</v>
      </c>
      <c r="J230" s="31">
        <f>tVentas9[[#This Row],[ TotalPrice_SinDescuento]]*(1-tVentas9[[#This Row],[Discount]]/100)</f>
        <v>1891.93</v>
      </c>
      <c r="K230" s="17">
        <v>43145.810868055552</v>
      </c>
      <c r="L230" s="7" t="s">
        <v>3466</v>
      </c>
      <c r="M230" s="35">
        <f t="shared" si="7"/>
        <v>0</v>
      </c>
      <c r="N230" s="12" t="str">
        <f t="shared" si="6"/>
        <v/>
      </c>
    </row>
    <row r="231" spans="1:14" hidden="1">
      <c r="A231" s="13">
        <v>10229</v>
      </c>
      <c r="B231" s="13">
        <v>15</v>
      </c>
      <c r="C231" s="13">
        <v>70486</v>
      </c>
      <c r="D231" s="13">
        <v>392</v>
      </c>
      <c r="E231" s="12" t="str">
        <f>VLOOKUP(tVentas9[[#This Row],[ProductID]],tProductos[#All],3,FALSE)</f>
        <v>Puree - Passion Fruit</v>
      </c>
      <c r="F231" s="13">
        <v>18</v>
      </c>
      <c r="G231" s="32">
        <v>0</v>
      </c>
      <c r="H231" s="30">
        <f>VLOOKUP(tVentas9[[#This Row],[ProductID]],tProductos[#All],5,FALSE)</f>
        <v>988.26</v>
      </c>
      <c r="I231" s="31">
        <f>(tVentas9[[#This Row],[PrecioUnitario]])*(tVentas9[[#This Row],[Quantity]])</f>
        <v>17788.68</v>
      </c>
      <c r="J231" s="31">
        <f>tVentas9[[#This Row],[ TotalPrice_SinDescuento]]*(1-tVentas9[[#This Row],[Discount]]/100)</f>
        <v>17788.68</v>
      </c>
      <c r="K231" s="17">
        <v>43184.028738425928</v>
      </c>
      <c r="L231" s="7" t="s">
        <v>3467</v>
      </c>
      <c r="M231" s="35">
        <f t="shared" si="7"/>
        <v>0</v>
      </c>
      <c r="N231" s="12" t="str">
        <f t="shared" si="6"/>
        <v/>
      </c>
    </row>
    <row r="232" spans="1:14" hidden="1">
      <c r="A232" s="13">
        <v>10230</v>
      </c>
      <c r="B232" s="13">
        <v>10</v>
      </c>
      <c r="C232" s="13">
        <v>9469</v>
      </c>
      <c r="D232" s="13">
        <v>60</v>
      </c>
      <c r="E232" s="12" t="str">
        <f>VLOOKUP(tVentas9[[#This Row],[ProductID]],tProductos[#All],3,FALSE)</f>
        <v>Pepper - Paprika, Hungarian</v>
      </c>
      <c r="F232" s="13">
        <v>3</v>
      </c>
      <c r="G232" s="32">
        <v>0</v>
      </c>
      <c r="H232" s="30">
        <f>VLOOKUP(tVentas9[[#This Row],[ProductID]],tProductos[#All],5,FALSE)</f>
        <v>316.94</v>
      </c>
      <c r="I232" s="31">
        <f>(tVentas9[[#This Row],[PrecioUnitario]])*(tVentas9[[#This Row],[Quantity]])</f>
        <v>950.81999999999994</v>
      </c>
      <c r="J232" s="31">
        <f>tVentas9[[#This Row],[ TotalPrice_SinDescuento]]*(1-tVentas9[[#This Row],[Discount]]/100)</f>
        <v>950.81999999999994</v>
      </c>
      <c r="K232" s="17">
        <v>43228.475706018522</v>
      </c>
      <c r="L232" s="7" t="s">
        <v>3468</v>
      </c>
      <c r="M232" s="35">
        <f t="shared" si="7"/>
        <v>0</v>
      </c>
      <c r="N232" s="12" t="str">
        <f t="shared" si="6"/>
        <v/>
      </c>
    </row>
    <row r="233" spans="1:14" hidden="1">
      <c r="A233" s="13">
        <v>10231</v>
      </c>
      <c r="B233" s="13">
        <v>2</v>
      </c>
      <c r="C233" s="13">
        <v>87857</v>
      </c>
      <c r="D233" s="13">
        <v>51</v>
      </c>
      <c r="E233" s="12" t="str">
        <f>VLOOKUP(tVentas9[[#This Row],[ProductID]],tProductos[#All],3,FALSE)</f>
        <v>Wine - Crozes Hermitage E.</v>
      </c>
      <c r="F233" s="13">
        <v>23</v>
      </c>
      <c r="G233" s="32">
        <v>1</v>
      </c>
      <c r="H233" s="30">
        <f>VLOOKUP(tVentas9[[#This Row],[ProductID]],tProductos[#All],5,FALSE)</f>
        <v>810.13</v>
      </c>
      <c r="I233" s="31">
        <f>(tVentas9[[#This Row],[PrecioUnitario]])*(tVentas9[[#This Row],[Quantity]])</f>
        <v>18632.990000000002</v>
      </c>
      <c r="J233" s="31">
        <f>tVentas9[[#This Row],[ TotalPrice_SinDescuento]]*(1-tVentas9[[#This Row],[Discount]]/100)</f>
        <v>18446.660100000001</v>
      </c>
      <c r="K233" s="17">
        <v>43202.453125</v>
      </c>
      <c r="L233" s="7" t="s">
        <v>3469</v>
      </c>
      <c r="M233" s="35">
        <f t="shared" si="7"/>
        <v>0</v>
      </c>
      <c r="N233" s="12" t="str">
        <f t="shared" si="6"/>
        <v/>
      </c>
    </row>
    <row r="234" spans="1:14" hidden="1">
      <c r="A234" s="13">
        <v>10232</v>
      </c>
      <c r="B234" s="13">
        <v>6</v>
      </c>
      <c r="C234" s="13">
        <v>78898</v>
      </c>
      <c r="D234" s="13">
        <v>62</v>
      </c>
      <c r="E234" s="12" t="str">
        <f>VLOOKUP(tVentas9[[#This Row],[ProductID]],tProductos[#All],3,FALSE)</f>
        <v>Pears - Bosc</v>
      </c>
      <c r="F234" s="13">
        <v>20</v>
      </c>
      <c r="G234" s="32">
        <v>0</v>
      </c>
      <c r="H234" s="30">
        <f>VLOOKUP(tVentas9[[#This Row],[ProductID]],tProductos[#All],5,FALSE)</f>
        <v>195.21</v>
      </c>
      <c r="I234" s="31">
        <f>(tVentas9[[#This Row],[PrecioUnitario]])*(tVentas9[[#This Row],[Quantity]])</f>
        <v>3904.2000000000003</v>
      </c>
      <c r="J234" s="31">
        <f>tVentas9[[#This Row],[ TotalPrice_SinDescuento]]*(1-tVentas9[[#This Row],[Discount]]/100)</f>
        <v>3904.2000000000003</v>
      </c>
      <c r="K234" s="17">
        <v>43186.575104166666</v>
      </c>
      <c r="L234" s="7" t="s">
        <v>3470</v>
      </c>
      <c r="M234" s="35">
        <f t="shared" si="7"/>
        <v>0</v>
      </c>
      <c r="N234" s="12" t="str">
        <f t="shared" si="6"/>
        <v/>
      </c>
    </row>
    <row r="235" spans="1:14" hidden="1">
      <c r="A235" s="13">
        <v>10233</v>
      </c>
      <c r="B235" s="13">
        <v>18</v>
      </c>
      <c r="C235" s="13">
        <v>41981</v>
      </c>
      <c r="D235" s="13">
        <v>195</v>
      </c>
      <c r="E235" s="12" t="str">
        <f>VLOOKUP(tVentas9[[#This Row],[ProductID]],tProductos[#All],3,FALSE)</f>
        <v>Beets - Mini Golden</v>
      </c>
      <c r="F235" s="13">
        <v>11</v>
      </c>
      <c r="G235" s="32">
        <v>0</v>
      </c>
      <c r="H235" s="30">
        <f>VLOOKUP(tVentas9[[#This Row],[ProductID]],tProductos[#All],5,FALSE)</f>
        <v>35.200000000000003</v>
      </c>
      <c r="I235" s="31">
        <f>(tVentas9[[#This Row],[PrecioUnitario]])*(tVentas9[[#This Row],[Quantity]])</f>
        <v>387.20000000000005</v>
      </c>
      <c r="J235" s="31">
        <f>tVentas9[[#This Row],[ TotalPrice_SinDescuento]]*(1-tVentas9[[#This Row],[Discount]]/100)</f>
        <v>387.20000000000005</v>
      </c>
      <c r="K235" s="17">
        <v>43207.789259259262</v>
      </c>
      <c r="L235" s="7" t="s">
        <v>3471</v>
      </c>
      <c r="M235" s="35">
        <f t="shared" si="7"/>
        <v>0</v>
      </c>
      <c r="N235" s="12" t="str">
        <f t="shared" si="6"/>
        <v/>
      </c>
    </row>
    <row r="236" spans="1:14" hidden="1">
      <c r="A236" s="13">
        <v>10234</v>
      </c>
      <c r="B236" s="13">
        <v>7</v>
      </c>
      <c r="C236" s="13">
        <v>81444</v>
      </c>
      <c r="D236" s="13">
        <v>74</v>
      </c>
      <c r="E236" s="12" t="str">
        <f>VLOOKUP(tVentas9[[#This Row],[ProductID]],tProductos[#All],3,FALSE)</f>
        <v>Carbonated Water - Cherry</v>
      </c>
      <c r="F236" s="13">
        <v>21</v>
      </c>
      <c r="G236" s="32">
        <v>2</v>
      </c>
      <c r="H236" s="30">
        <f>VLOOKUP(tVentas9[[#This Row],[ProductID]],tProductos[#All],5,FALSE)</f>
        <v>135.24</v>
      </c>
      <c r="I236" s="31">
        <f>(tVentas9[[#This Row],[PrecioUnitario]])*(tVentas9[[#This Row],[Quantity]])</f>
        <v>2840.04</v>
      </c>
      <c r="J236" s="31">
        <f>tVentas9[[#This Row],[ TotalPrice_SinDescuento]]*(1-tVentas9[[#This Row],[Discount]]/100)</f>
        <v>2783.2392</v>
      </c>
      <c r="K236" s="17">
        <v>43143.350266203706</v>
      </c>
      <c r="L236" s="7" t="s">
        <v>3472</v>
      </c>
      <c r="M236" s="35">
        <f t="shared" si="7"/>
        <v>0</v>
      </c>
      <c r="N236" s="12" t="str">
        <f t="shared" si="6"/>
        <v/>
      </c>
    </row>
    <row r="237" spans="1:14" hidden="1">
      <c r="A237" s="13">
        <v>10235</v>
      </c>
      <c r="B237" s="13">
        <v>4</v>
      </c>
      <c r="C237" s="13">
        <v>30618</v>
      </c>
      <c r="D237" s="13">
        <v>255</v>
      </c>
      <c r="E237" s="12" t="str">
        <f>VLOOKUP(tVentas9[[#This Row],[ProductID]],tProductos[#All],3,FALSE)</f>
        <v>Kellogs All Bran Bars</v>
      </c>
      <c r="F237" s="13">
        <v>8</v>
      </c>
      <c r="G237" s="32">
        <v>0</v>
      </c>
      <c r="H237" s="30">
        <f>VLOOKUP(tVentas9[[#This Row],[ProductID]],tProductos[#All],5,FALSE)</f>
        <v>292.27999999999997</v>
      </c>
      <c r="I237" s="31">
        <f>(tVentas9[[#This Row],[PrecioUnitario]])*(tVentas9[[#This Row],[Quantity]])</f>
        <v>2338.2399999999998</v>
      </c>
      <c r="J237" s="31">
        <f>tVentas9[[#This Row],[ TotalPrice_SinDescuento]]*(1-tVentas9[[#This Row],[Discount]]/100)</f>
        <v>2338.2399999999998</v>
      </c>
      <c r="K237" s="17">
        <v>43133.362986111111</v>
      </c>
      <c r="L237" s="7" t="s">
        <v>3473</v>
      </c>
      <c r="M237" s="35">
        <f t="shared" si="7"/>
        <v>0</v>
      </c>
      <c r="N237" s="12" t="str">
        <f t="shared" si="6"/>
        <v/>
      </c>
    </row>
    <row r="238" spans="1:14" hidden="1">
      <c r="A238" s="13">
        <v>10236</v>
      </c>
      <c r="B238" s="13">
        <v>7</v>
      </c>
      <c r="C238" s="13">
        <v>91651</v>
      </c>
      <c r="D238" s="13">
        <v>172</v>
      </c>
      <c r="E238" s="12" t="str">
        <f>VLOOKUP(tVentas9[[#This Row],[ProductID]],tProductos[#All],3,FALSE)</f>
        <v>Sherry - Dry</v>
      </c>
      <c r="F238" s="13">
        <v>24</v>
      </c>
      <c r="G238" s="32">
        <v>1</v>
      </c>
      <c r="H238" s="30">
        <f>VLOOKUP(tVentas9[[#This Row],[ProductID]],tProductos[#All],5,FALSE)</f>
        <v>160.01</v>
      </c>
      <c r="I238" s="31">
        <f>(tVentas9[[#This Row],[PrecioUnitario]])*(tVentas9[[#This Row],[Quantity]])</f>
        <v>3840.24</v>
      </c>
      <c r="J238" s="31">
        <f>tVentas9[[#This Row],[ TotalPrice_SinDescuento]]*(1-tVentas9[[#This Row],[Discount]]/100)</f>
        <v>3801.8375999999998</v>
      </c>
      <c r="K238" s="17">
        <v>43160.160868055558</v>
      </c>
      <c r="L238" s="7" t="s">
        <v>3474</v>
      </c>
      <c r="M238" s="35">
        <f t="shared" si="7"/>
        <v>0</v>
      </c>
      <c r="N238" s="12" t="str">
        <f t="shared" si="6"/>
        <v/>
      </c>
    </row>
    <row r="239" spans="1:14" hidden="1">
      <c r="A239" s="13">
        <v>10237</v>
      </c>
      <c r="B239" s="13">
        <v>5</v>
      </c>
      <c r="C239" s="13">
        <v>65230</v>
      </c>
      <c r="D239" s="13">
        <v>176</v>
      </c>
      <c r="E239" s="12" t="str">
        <f>VLOOKUP(tVentas9[[#This Row],[ProductID]],tProductos[#All],3,FALSE)</f>
        <v>Smirnoff Green Apple Twist</v>
      </c>
      <c r="F239" s="13">
        <v>17</v>
      </c>
      <c r="G239" s="32">
        <v>1</v>
      </c>
      <c r="H239" s="30">
        <f>VLOOKUP(tVentas9[[#This Row],[ProductID]],tProductos[#All],5,FALSE)</f>
        <v>813.16</v>
      </c>
      <c r="I239" s="31">
        <f>(tVentas9[[#This Row],[PrecioUnitario]])*(tVentas9[[#This Row],[Quantity]])</f>
        <v>13823.72</v>
      </c>
      <c r="J239" s="31">
        <f>tVentas9[[#This Row],[ TotalPrice_SinDescuento]]*(1-tVentas9[[#This Row],[Discount]]/100)</f>
        <v>13685.4828</v>
      </c>
      <c r="K239" s="17">
        <v>43110.124872685185</v>
      </c>
      <c r="L239" s="7" t="s">
        <v>3475</v>
      </c>
      <c r="M239" s="35">
        <f t="shared" si="7"/>
        <v>0</v>
      </c>
      <c r="N239" s="12" t="str">
        <f t="shared" si="6"/>
        <v/>
      </c>
    </row>
    <row r="240" spans="1:14" hidden="1">
      <c r="A240" s="13">
        <v>10238</v>
      </c>
      <c r="B240" s="13">
        <v>9</v>
      </c>
      <c r="C240" s="13">
        <v>79817</v>
      </c>
      <c r="D240" s="13">
        <v>445</v>
      </c>
      <c r="E240" s="12" t="str">
        <f>VLOOKUP(tVentas9[[#This Row],[ProductID]],tProductos[#All],3,FALSE)</f>
        <v>Pastry - Choclate Baked</v>
      </c>
      <c r="F240" s="13">
        <v>21</v>
      </c>
      <c r="G240" s="32">
        <v>0</v>
      </c>
      <c r="H240" s="30">
        <f>VLOOKUP(tVentas9[[#This Row],[ProductID]],tProductos[#All],5,FALSE)</f>
        <v>592.46</v>
      </c>
      <c r="I240" s="31">
        <f>(tVentas9[[#This Row],[PrecioUnitario]])*(tVentas9[[#This Row],[Quantity]])</f>
        <v>12441.66</v>
      </c>
      <c r="J240" s="31">
        <f>tVentas9[[#This Row],[ TotalPrice_SinDescuento]]*(1-tVentas9[[#This Row],[Discount]]/100)</f>
        <v>12441.66</v>
      </c>
      <c r="K240" s="17">
        <v>43175.868611111109</v>
      </c>
      <c r="L240" s="7" t="s">
        <v>3476</v>
      </c>
      <c r="M240" s="35">
        <f t="shared" si="7"/>
        <v>0</v>
      </c>
      <c r="N240" s="12" t="str">
        <f t="shared" si="6"/>
        <v/>
      </c>
    </row>
    <row r="241" spans="1:14" hidden="1">
      <c r="A241" s="13">
        <v>10239</v>
      </c>
      <c r="B241" s="13">
        <v>11</v>
      </c>
      <c r="C241" s="13">
        <v>43141</v>
      </c>
      <c r="D241" s="13">
        <v>404</v>
      </c>
      <c r="E241" s="12" t="str">
        <f>VLOOKUP(tVentas9[[#This Row],[ProductID]],tProductos[#All],3,FALSE)</f>
        <v>Pants Custom Dry Clean</v>
      </c>
      <c r="F241" s="13">
        <v>11</v>
      </c>
      <c r="G241" s="32">
        <v>2</v>
      </c>
      <c r="H241" s="30">
        <f>VLOOKUP(tVentas9[[#This Row],[ProductID]],tProductos[#All],5,FALSE)</f>
        <v>65.02</v>
      </c>
      <c r="I241" s="31">
        <f>(tVentas9[[#This Row],[PrecioUnitario]])*(tVentas9[[#This Row],[Quantity]])</f>
        <v>715.21999999999991</v>
      </c>
      <c r="J241" s="31">
        <f>tVentas9[[#This Row],[ TotalPrice_SinDescuento]]*(1-tVentas9[[#This Row],[Discount]]/100)</f>
        <v>700.91559999999993</v>
      </c>
      <c r="K241" s="17">
        <v>43180.942511574074</v>
      </c>
      <c r="L241" s="7" t="s">
        <v>3477</v>
      </c>
      <c r="M241" s="35">
        <f t="shared" si="7"/>
        <v>0</v>
      </c>
      <c r="N241" s="12" t="str">
        <f t="shared" si="6"/>
        <v/>
      </c>
    </row>
    <row r="242" spans="1:14" hidden="1">
      <c r="A242" s="13">
        <v>10240</v>
      </c>
      <c r="B242" s="13">
        <v>1</v>
      </c>
      <c r="C242" s="13">
        <v>85469</v>
      </c>
      <c r="D242" s="13">
        <v>57</v>
      </c>
      <c r="E242" s="12" t="str">
        <f>VLOOKUP(tVentas9[[#This Row],[ProductID]],tProductos[#All],3,FALSE)</f>
        <v>Sausage - Breakfast</v>
      </c>
      <c r="F242" s="13">
        <v>22</v>
      </c>
      <c r="G242" s="32">
        <v>0</v>
      </c>
      <c r="H242" s="30">
        <f>VLOOKUP(tVentas9[[#This Row],[ProductID]],tProductos[#All],5,FALSE)</f>
        <v>122.14</v>
      </c>
      <c r="I242" s="31">
        <f>(tVentas9[[#This Row],[PrecioUnitario]])*(tVentas9[[#This Row],[Quantity]])</f>
        <v>2687.08</v>
      </c>
      <c r="J242" s="31">
        <f>tVentas9[[#This Row],[ TotalPrice_SinDescuento]]*(1-tVentas9[[#This Row],[Discount]]/100)</f>
        <v>2687.08</v>
      </c>
      <c r="K242" s="17">
        <v>43190.933356481481</v>
      </c>
      <c r="L242" s="7" t="s">
        <v>3478</v>
      </c>
      <c r="M242" s="35">
        <f t="shared" si="7"/>
        <v>0</v>
      </c>
      <c r="N242" s="12" t="str">
        <f t="shared" si="6"/>
        <v/>
      </c>
    </row>
    <row r="243" spans="1:14" hidden="1">
      <c r="A243" s="13">
        <v>10241</v>
      </c>
      <c r="B243" s="13">
        <v>5</v>
      </c>
      <c r="C243" s="13">
        <v>54774</v>
      </c>
      <c r="D243" s="13">
        <v>47</v>
      </c>
      <c r="E243" s="12" t="str">
        <f>VLOOKUP(tVentas9[[#This Row],[ProductID]],tProductos[#All],3,FALSE)</f>
        <v>Thyme - Lemon, Fresh</v>
      </c>
      <c r="F243" s="13">
        <v>14</v>
      </c>
      <c r="G243" s="32">
        <v>0</v>
      </c>
      <c r="H243" s="30">
        <f>VLOOKUP(tVentas9[[#This Row],[ProductID]],tProductos[#All],5,FALSE)</f>
        <v>471.33</v>
      </c>
      <c r="I243" s="31">
        <f>(tVentas9[[#This Row],[PrecioUnitario]])*(tVentas9[[#This Row],[Quantity]])</f>
        <v>6598.62</v>
      </c>
      <c r="J243" s="31">
        <f>tVentas9[[#This Row],[ TotalPrice_SinDescuento]]*(1-tVentas9[[#This Row],[Discount]]/100)</f>
        <v>6598.62</v>
      </c>
      <c r="K243" s="17">
        <v>43118.249097222222</v>
      </c>
      <c r="L243" s="7" t="s">
        <v>3479</v>
      </c>
      <c r="M243" s="35">
        <f t="shared" si="7"/>
        <v>0</v>
      </c>
      <c r="N243" s="12" t="str">
        <f t="shared" si="6"/>
        <v/>
      </c>
    </row>
    <row r="244" spans="1:14" hidden="1">
      <c r="A244" s="13">
        <v>10242</v>
      </c>
      <c r="B244" s="13">
        <v>3</v>
      </c>
      <c r="C244" s="13">
        <v>42593</v>
      </c>
      <c r="D244" s="13">
        <v>414</v>
      </c>
      <c r="E244" s="12" t="str">
        <f>VLOOKUP(tVentas9[[#This Row],[ProductID]],tProductos[#All],3,FALSE)</f>
        <v>Sauerkraut</v>
      </c>
      <c r="F244" s="13">
        <v>11</v>
      </c>
      <c r="G244" s="32">
        <v>0</v>
      </c>
      <c r="H244" s="30">
        <f>VLOOKUP(tVentas9[[#This Row],[ProductID]],tProductos[#All],5,FALSE)</f>
        <v>830.58</v>
      </c>
      <c r="I244" s="31">
        <f>(tVentas9[[#This Row],[PrecioUnitario]])*(tVentas9[[#This Row],[Quantity]])</f>
        <v>9136.380000000001</v>
      </c>
      <c r="J244" s="31">
        <f>tVentas9[[#This Row],[ TotalPrice_SinDescuento]]*(1-tVentas9[[#This Row],[Discount]]/100)</f>
        <v>9136.380000000001</v>
      </c>
      <c r="K244" s="17">
        <v>43211.688090277778</v>
      </c>
      <c r="L244" s="7" t="s">
        <v>3480</v>
      </c>
      <c r="M244" s="35">
        <f t="shared" si="7"/>
        <v>0</v>
      </c>
      <c r="N244" s="12" t="str">
        <f t="shared" si="6"/>
        <v/>
      </c>
    </row>
    <row r="245" spans="1:14" hidden="1">
      <c r="A245" s="13">
        <v>10243</v>
      </c>
      <c r="B245" s="13">
        <v>15</v>
      </c>
      <c r="C245" s="13">
        <v>79043</v>
      </c>
      <c r="D245" s="13">
        <v>253</v>
      </c>
      <c r="E245" s="12" t="str">
        <f>VLOOKUP(tVentas9[[#This Row],[ProductID]],tProductos[#All],3,FALSE)</f>
        <v>Wanton Wrap</v>
      </c>
      <c r="F245" s="13">
        <v>21</v>
      </c>
      <c r="G245" s="32">
        <v>0</v>
      </c>
      <c r="H245" s="30">
        <f>VLOOKUP(tVentas9[[#This Row],[ProductID]],tProductos[#All],5,FALSE)</f>
        <v>7.62</v>
      </c>
      <c r="I245" s="31">
        <f>(tVentas9[[#This Row],[PrecioUnitario]])*(tVentas9[[#This Row],[Quantity]])</f>
        <v>160.02000000000001</v>
      </c>
      <c r="J245" s="31">
        <f>tVentas9[[#This Row],[ TotalPrice_SinDescuento]]*(1-tVentas9[[#This Row],[Discount]]/100)</f>
        <v>160.02000000000001</v>
      </c>
      <c r="K245" s="17">
        <v>43133.856481481482</v>
      </c>
      <c r="L245" s="7" t="s">
        <v>3481</v>
      </c>
      <c r="M245" s="35">
        <f t="shared" si="7"/>
        <v>0</v>
      </c>
      <c r="N245" s="12" t="str">
        <f t="shared" si="6"/>
        <v/>
      </c>
    </row>
    <row r="246" spans="1:14" hidden="1">
      <c r="A246" s="13">
        <v>10244</v>
      </c>
      <c r="B246" s="13">
        <v>8</v>
      </c>
      <c r="C246" s="13">
        <v>76151</v>
      </c>
      <c r="D246" s="13">
        <v>425</v>
      </c>
      <c r="E246" s="12" t="str">
        <f>VLOOKUP(tVentas9[[#This Row],[ProductID]],tProductos[#All],3,FALSE)</f>
        <v>Wine - Redchard Merritt</v>
      </c>
      <c r="F246" s="13">
        <v>20</v>
      </c>
      <c r="G246" s="32">
        <v>0</v>
      </c>
      <c r="H246" s="30">
        <f>VLOOKUP(tVentas9[[#This Row],[ProductID]],tProductos[#All],5,FALSE)</f>
        <v>567.89</v>
      </c>
      <c r="I246" s="31">
        <f>(tVentas9[[#This Row],[PrecioUnitario]])*(tVentas9[[#This Row],[Quantity]])</f>
        <v>11357.8</v>
      </c>
      <c r="J246" s="31">
        <f>tVentas9[[#This Row],[ TotalPrice_SinDescuento]]*(1-tVentas9[[#This Row],[Discount]]/100)</f>
        <v>11357.8</v>
      </c>
      <c r="K246" s="17">
        <v>43164.321770833332</v>
      </c>
      <c r="L246" s="7" t="s">
        <v>3482</v>
      </c>
      <c r="M246" s="35">
        <f t="shared" si="7"/>
        <v>0</v>
      </c>
      <c r="N246" s="12" t="str">
        <f t="shared" si="6"/>
        <v/>
      </c>
    </row>
    <row r="247" spans="1:14" hidden="1">
      <c r="A247" s="13">
        <v>10245</v>
      </c>
      <c r="B247" s="13">
        <v>10</v>
      </c>
      <c r="C247" s="13">
        <v>11547</v>
      </c>
      <c r="D247" s="13">
        <v>303</v>
      </c>
      <c r="E247" s="12" t="str">
        <f>VLOOKUP(tVentas9[[#This Row],[ProductID]],tProductos[#All],3,FALSE)</f>
        <v>Cod - Black Whole Fillet</v>
      </c>
      <c r="F247" s="13">
        <v>3</v>
      </c>
      <c r="G247" s="32">
        <v>0</v>
      </c>
      <c r="H247" s="30">
        <f>VLOOKUP(tVentas9[[#This Row],[ProductID]],tProductos[#All],5,FALSE)</f>
        <v>726.13</v>
      </c>
      <c r="I247" s="31">
        <f>(tVentas9[[#This Row],[PrecioUnitario]])*(tVentas9[[#This Row],[Quantity]])</f>
        <v>2178.39</v>
      </c>
      <c r="J247" s="31">
        <f>tVentas9[[#This Row],[ TotalPrice_SinDescuento]]*(1-tVentas9[[#This Row],[Discount]]/100)</f>
        <v>2178.39</v>
      </c>
      <c r="K247" s="17">
        <v>43166.593877314815</v>
      </c>
      <c r="L247" s="7" t="s">
        <v>3483</v>
      </c>
      <c r="M247" s="35">
        <f t="shared" si="7"/>
        <v>0</v>
      </c>
      <c r="N247" s="12" t="str">
        <f t="shared" si="6"/>
        <v/>
      </c>
    </row>
    <row r="248" spans="1:14" hidden="1">
      <c r="A248" s="13">
        <v>10246</v>
      </c>
      <c r="B248" s="13">
        <v>2</v>
      </c>
      <c r="C248" s="13">
        <v>21300</v>
      </c>
      <c r="D248" s="13">
        <v>421</v>
      </c>
      <c r="E248" s="12" t="str">
        <f>VLOOKUP(tVentas9[[#This Row],[ProductID]],tProductos[#All],3,FALSE)</f>
        <v>Soup V8 Roasted Red Pepper</v>
      </c>
      <c r="F248" s="13">
        <v>6</v>
      </c>
      <c r="G248" s="32">
        <v>0</v>
      </c>
      <c r="H248" s="30">
        <f>VLOOKUP(tVentas9[[#This Row],[ProductID]],tProductos[#All],5,FALSE)</f>
        <v>388.09</v>
      </c>
      <c r="I248" s="31">
        <f>(tVentas9[[#This Row],[PrecioUnitario]])*(tVentas9[[#This Row],[Quantity]])</f>
        <v>2328.54</v>
      </c>
      <c r="J248" s="31">
        <f>tVentas9[[#This Row],[ TotalPrice_SinDescuento]]*(1-tVentas9[[#This Row],[Discount]]/100)</f>
        <v>2328.54</v>
      </c>
      <c r="K248" s="17">
        <v>43118.971342592595</v>
      </c>
      <c r="L248" s="7" t="s">
        <v>3484</v>
      </c>
      <c r="M248" s="35">
        <f t="shared" si="7"/>
        <v>0</v>
      </c>
      <c r="N248" s="12" t="str">
        <f t="shared" si="6"/>
        <v/>
      </c>
    </row>
    <row r="249" spans="1:14" hidden="1">
      <c r="A249" s="13">
        <v>10247</v>
      </c>
      <c r="B249" s="13">
        <v>2</v>
      </c>
      <c r="C249" s="13">
        <v>43363</v>
      </c>
      <c r="D249" s="13">
        <v>220</v>
      </c>
      <c r="E249" s="12" t="str">
        <f>VLOOKUP(tVentas9[[#This Row],[ProductID]],tProductos[#All],3,FALSE)</f>
        <v>Meldea Green Tea Liquor</v>
      </c>
      <c r="F249" s="13">
        <v>11</v>
      </c>
      <c r="G249" s="32">
        <v>0</v>
      </c>
      <c r="H249" s="30">
        <f>VLOOKUP(tVentas9[[#This Row],[ProductID]],tProductos[#All],5,FALSE)</f>
        <v>17.96</v>
      </c>
      <c r="I249" s="31">
        <f>(tVentas9[[#This Row],[PrecioUnitario]])*(tVentas9[[#This Row],[Quantity]])</f>
        <v>197.56</v>
      </c>
      <c r="J249" s="31">
        <f>tVentas9[[#This Row],[ TotalPrice_SinDescuento]]*(1-tVentas9[[#This Row],[Discount]]/100)</f>
        <v>197.56</v>
      </c>
      <c r="K249" s="17">
        <v>43120.084537037037</v>
      </c>
      <c r="L249" s="7" t="s">
        <v>3485</v>
      </c>
      <c r="M249" s="35">
        <f t="shared" si="7"/>
        <v>0</v>
      </c>
      <c r="N249" s="12" t="str">
        <f t="shared" si="6"/>
        <v/>
      </c>
    </row>
    <row r="250" spans="1:14" hidden="1">
      <c r="A250" s="13">
        <v>10248</v>
      </c>
      <c r="B250" s="13">
        <v>9</v>
      </c>
      <c r="C250" s="13">
        <v>4772</v>
      </c>
      <c r="D250" s="13">
        <v>252</v>
      </c>
      <c r="E250" s="12" t="str">
        <f>VLOOKUP(tVentas9[[#This Row],[ProductID]],tProductos[#All],3,FALSE)</f>
        <v>Nantucket - Pomegranate Pear</v>
      </c>
      <c r="F250" s="13">
        <v>2</v>
      </c>
      <c r="G250" s="32">
        <v>1</v>
      </c>
      <c r="H250" s="30">
        <f>VLOOKUP(tVentas9[[#This Row],[ProductID]],tProductos[#All],5,FALSE)</f>
        <v>278.16000000000003</v>
      </c>
      <c r="I250" s="31">
        <f>(tVentas9[[#This Row],[PrecioUnitario]])*(tVentas9[[#This Row],[Quantity]])</f>
        <v>556.32000000000005</v>
      </c>
      <c r="J250" s="31">
        <f>tVentas9[[#This Row],[ TotalPrice_SinDescuento]]*(1-tVentas9[[#This Row],[Discount]]/100)</f>
        <v>550.7568</v>
      </c>
      <c r="K250" s="17">
        <v>43172.144143518519</v>
      </c>
      <c r="L250" s="7" t="s">
        <v>3486</v>
      </c>
      <c r="M250" s="35">
        <f t="shared" si="7"/>
        <v>0</v>
      </c>
      <c r="N250" s="12" t="str">
        <f t="shared" si="6"/>
        <v/>
      </c>
    </row>
    <row r="251" spans="1:14" hidden="1">
      <c r="A251" s="13">
        <v>10249</v>
      </c>
      <c r="B251" s="13">
        <v>23</v>
      </c>
      <c r="C251" s="13">
        <v>6192</v>
      </c>
      <c r="D251" s="13">
        <v>94</v>
      </c>
      <c r="E251" s="12" t="str">
        <f>VLOOKUP(tVentas9[[#This Row],[ProductID]],tProductos[#All],3,FALSE)</f>
        <v>V8 - Berry Blend</v>
      </c>
      <c r="F251" s="13">
        <v>2</v>
      </c>
      <c r="G251" s="32">
        <v>0</v>
      </c>
      <c r="H251" s="30">
        <f>VLOOKUP(tVentas9[[#This Row],[ProductID]],tProductos[#All],5,FALSE)</f>
        <v>435.1</v>
      </c>
      <c r="I251" s="31">
        <f>(tVentas9[[#This Row],[PrecioUnitario]])*(tVentas9[[#This Row],[Quantity]])</f>
        <v>870.2</v>
      </c>
      <c r="J251" s="31">
        <f>tVentas9[[#This Row],[ TotalPrice_SinDescuento]]*(1-tVentas9[[#This Row],[Discount]]/100)</f>
        <v>870.2</v>
      </c>
      <c r="K251" s="17">
        <v>43151.288483796299</v>
      </c>
      <c r="L251" s="7" t="s">
        <v>3487</v>
      </c>
      <c r="M251" s="35">
        <f t="shared" si="7"/>
        <v>0</v>
      </c>
      <c r="N251" s="12" t="str">
        <f t="shared" si="6"/>
        <v/>
      </c>
    </row>
    <row r="252" spans="1:14" hidden="1">
      <c r="A252" s="13">
        <v>10250</v>
      </c>
      <c r="B252" s="13">
        <v>23</v>
      </c>
      <c r="C252" s="13">
        <v>32285</v>
      </c>
      <c r="D252" s="13">
        <v>164</v>
      </c>
      <c r="E252" s="12" t="str">
        <f>VLOOKUP(tVentas9[[#This Row],[ProductID]],tProductos[#All],3,FALSE)</f>
        <v>Loquat</v>
      </c>
      <c r="F252" s="13">
        <v>9</v>
      </c>
      <c r="G252" s="32">
        <v>0</v>
      </c>
      <c r="H252" s="30">
        <f>VLOOKUP(tVentas9[[#This Row],[ProductID]],tProductos[#All],5,FALSE)</f>
        <v>73.98</v>
      </c>
      <c r="I252" s="31">
        <f>(tVentas9[[#This Row],[PrecioUnitario]])*(tVentas9[[#This Row],[Quantity]])</f>
        <v>665.82</v>
      </c>
      <c r="J252" s="31">
        <f>tVentas9[[#This Row],[ TotalPrice_SinDescuento]]*(1-tVentas9[[#This Row],[Discount]]/100)</f>
        <v>665.82</v>
      </c>
      <c r="K252" s="17">
        <v>43226.670706018522</v>
      </c>
      <c r="L252" s="7" t="s">
        <v>3488</v>
      </c>
      <c r="M252" s="35">
        <f t="shared" si="7"/>
        <v>0</v>
      </c>
      <c r="N252" s="12" t="str">
        <f t="shared" si="6"/>
        <v/>
      </c>
    </row>
    <row r="253" spans="1:14" hidden="1">
      <c r="A253" s="13">
        <v>10251</v>
      </c>
      <c r="B253" s="13">
        <v>5</v>
      </c>
      <c r="C253" s="13">
        <v>52281</v>
      </c>
      <c r="D253" s="13">
        <v>7</v>
      </c>
      <c r="E253" s="12" t="str">
        <f>VLOOKUP(tVentas9[[#This Row],[ProductID]],tProductos[#All],3,FALSE)</f>
        <v>Table Cloth - 53x69 Colour</v>
      </c>
      <c r="F253" s="13">
        <v>14</v>
      </c>
      <c r="G253" s="32">
        <v>2</v>
      </c>
      <c r="H253" s="30">
        <f>VLOOKUP(tVentas9[[#This Row],[ProductID]],tProductos[#All],5,FALSE)</f>
        <v>31.87</v>
      </c>
      <c r="I253" s="31">
        <f>(tVentas9[[#This Row],[PrecioUnitario]])*(tVentas9[[#This Row],[Quantity]])</f>
        <v>446.18</v>
      </c>
      <c r="J253" s="31">
        <f>tVentas9[[#This Row],[ TotalPrice_SinDescuento]]*(1-tVentas9[[#This Row],[Discount]]/100)</f>
        <v>437.25639999999999</v>
      </c>
      <c r="K253" s="17">
        <v>43114.195520833331</v>
      </c>
      <c r="L253" s="7" t="s">
        <v>3489</v>
      </c>
      <c r="M253" s="35">
        <f t="shared" si="7"/>
        <v>0</v>
      </c>
      <c r="N253" s="12" t="str">
        <f t="shared" si="6"/>
        <v/>
      </c>
    </row>
    <row r="254" spans="1:14" hidden="1">
      <c r="A254" s="13">
        <v>10252</v>
      </c>
      <c r="B254" s="13">
        <v>22</v>
      </c>
      <c r="C254" s="13">
        <v>24594</v>
      </c>
      <c r="D254" s="13">
        <v>106</v>
      </c>
      <c r="E254" s="12" t="str">
        <f>VLOOKUP(tVentas9[[#This Row],[ProductID]],tProductos[#All],3,FALSE)</f>
        <v>Pickerel - Fillets</v>
      </c>
      <c r="F254" s="13">
        <v>7</v>
      </c>
      <c r="G254" s="32">
        <v>2</v>
      </c>
      <c r="H254" s="30">
        <f>VLOOKUP(tVentas9[[#This Row],[ProductID]],tProductos[#All],5,FALSE)</f>
        <v>18.75</v>
      </c>
      <c r="I254" s="31">
        <f>(tVentas9[[#This Row],[PrecioUnitario]])*(tVentas9[[#This Row],[Quantity]])</f>
        <v>131.25</v>
      </c>
      <c r="J254" s="31">
        <f>tVentas9[[#This Row],[ TotalPrice_SinDescuento]]*(1-tVentas9[[#This Row],[Discount]]/100)</f>
        <v>128.625</v>
      </c>
      <c r="K254" s="17">
        <v>43195.342349537037</v>
      </c>
      <c r="L254" s="7" t="s">
        <v>3490</v>
      </c>
      <c r="M254" s="35">
        <f t="shared" si="7"/>
        <v>0</v>
      </c>
      <c r="N254" s="12" t="str">
        <f t="shared" si="6"/>
        <v/>
      </c>
    </row>
    <row r="255" spans="1:14" hidden="1">
      <c r="A255" s="13">
        <v>10253</v>
      </c>
      <c r="B255" s="13">
        <v>22</v>
      </c>
      <c r="C255" s="13">
        <v>54333</v>
      </c>
      <c r="D255" s="13">
        <v>431</v>
      </c>
      <c r="E255" s="12" t="str">
        <f>VLOOKUP(tVentas9[[#This Row],[ProductID]],tProductos[#All],3,FALSE)</f>
        <v>Muffin Chocolate Individual Wrap</v>
      </c>
      <c r="F255" s="13">
        <v>14</v>
      </c>
      <c r="G255" s="32">
        <v>0</v>
      </c>
      <c r="H255" s="30">
        <f>VLOOKUP(tVentas9[[#This Row],[ProductID]],tProductos[#All],5,FALSE)</f>
        <v>199.95</v>
      </c>
      <c r="I255" s="31">
        <f>(tVentas9[[#This Row],[PrecioUnitario]])*(tVentas9[[#This Row],[Quantity]])</f>
        <v>2799.2999999999997</v>
      </c>
      <c r="J255" s="31">
        <f>tVentas9[[#This Row],[ TotalPrice_SinDescuento]]*(1-tVentas9[[#This Row],[Discount]]/100)</f>
        <v>2799.2999999999997</v>
      </c>
      <c r="K255" s="17">
        <v>43163.804363425923</v>
      </c>
      <c r="L255" s="7" t="s">
        <v>3491</v>
      </c>
      <c r="M255" s="35">
        <f t="shared" si="7"/>
        <v>0</v>
      </c>
      <c r="N255" s="12" t="str">
        <f t="shared" si="6"/>
        <v/>
      </c>
    </row>
    <row r="256" spans="1:14" hidden="1">
      <c r="A256" s="13">
        <v>10254</v>
      </c>
      <c r="B256" s="13">
        <v>8</v>
      </c>
      <c r="C256" s="13">
        <v>65664</v>
      </c>
      <c r="D256" s="13">
        <v>69</v>
      </c>
      <c r="E256" s="12" t="str">
        <f>VLOOKUP(tVentas9[[#This Row],[ProductID]],tProductos[#All],3,FALSE)</f>
        <v>Raspberries - Fresh</v>
      </c>
      <c r="F256" s="13">
        <v>17</v>
      </c>
      <c r="G256" s="32">
        <v>1</v>
      </c>
      <c r="H256" s="30">
        <f>VLOOKUP(tVentas9[[#This Row],[ProductID]],tProductos[#All],5,FALSE)</f>
        <v>876.09</v>
      </c>
      <c r="I256" s="31">
        <f>(tVentas9[[#This Row],[PrecioUnitario]])*(tVentas9[[#This Row],[Quantity]])</f>
        <v>14893.53</v>
      </c>
      <c r="J256" s="31">
        <f>tVentas9[[#This Row],[ TotalPrice_SinDescuento]]*(1-tVentas9[[#This Row],[Discount]]/100)</f>
        <v>14744.5947</v>
      </c>
      <c r="K256" s="17">
        <v>43153.963113425925</v>
      </c>
      <c r="L256" s="7" t="s">
        <v>3492</v>
      </c>
      <c r="M256" s="35">
        <f t="shared" si="7"/>
        <v>0</v>
      </c>
      <c r="N256" s="12" t="str">
        <f t="shared" si="6"/>
        <v/>
      </c>
    </row>
    <row r="257" spans="1:14" hidden="1">
      <c r="A257" s="13">
        <v>10255</v>
      </c>
      <c r="B257" s="13">
        <v>13</v>
      </c>
      <c r="C257" s="13">
        <v>7736</v>
      </c>
      <c r="D257" s="13">
        <v>412</v>
      </c>
      <c r="E257" s="12" t="str">
        <f>VLOOKUP(tVentas9[[#This Row],[ProductID]],tProductos[#All],3,FALSE)</f>
        <v>Lettuce - California Mix</v>
      </c>
      <c r="F257" s="13">
        <v>2</v>
      </c>
      <c r="G257" s="32">
        <v>0</v>
      </c>
      <c r="H257" s="30">
        <f>VLOOKUP(tVentas9[[#This Row],[ProductID]],tProductos[#All],5,FALSE)</f>
        <v>160.44999999999999</v>
      </c>
      <c r="I257" s="31">
        <f>(tVentas9[[#This Row],[PrecioUnitario]])*(tVentas9[[#This Row],[Quantity]])</f>
        <v>320.89999999999998</v>
      </c>
      <c r="J257" s="31">
        <f>tVentas9[[#This Row],[ TotalPrice_SinDescuento]]*(1-tVentas9[[#This Row],[Discount]]/100)</f>
        <v>320.89999999999998</v>
      </c>
      <c r="K257" s="17">
        <v>43126.285740740743</v>
      </c>
      <c r="L257" s="7" t="s">
        <v>3493</v>
      </c>
      <c r="M257" s="35">
        <f t="shared" si="7"/>
        <v>0</v>
      </c>
      <c r="N257" s="12" t="str">
        <f t="shared" si="6"/>
        <v/>
      </c>
    </row>
    <row r="258" spans="1:14" hidden="1">
      <c r="A258" s="13">
        <v>10256</v>
      </c>
      <c r="B258" s="13">
        <v>5</v>
      </c>
      <c r="C258" s="13">
        <v>43750</v>
      </c>
      <c r="D258" s="13">
        <v>128</v>
      </c>
      <c r="E258" s="12" t="str">
        <f>VLOOKUP(tVentas9[[#This Row],[ProductID]],tProductos[#All],3,FALSE)</f>
        <v>Coffee - Irish Cream</v>
      </c>
      <c r="F258" s="13">
        <v>12</v>
      </c>
      <c r="G258" s="32">
        <v>0</v>
      </c>
      <c r="H258" s="30">
        <f>VLOOKUP(tVentas9[[#This Row],[ProductID]],tProductos[#All],5,FALSE)</f>
        <v>46.79</v>
      </c>
      <c r="I258" s="31">
        <f>(tVentas9[[#This Row],[PrecioUnitario]])*(tVentas9[[#This Row],[Quantity]])</f>
        <v>561.48</v>
      </c>
      <c r="J258" s="31">
        <f>tVentas9[[#This Row],[ TotalPrice_SinDescuento]]*(1-tVentas9[[#This Row],[Discount]]/100)</f>
        <v>561.48</v>
      </c>
      <c r="K258" s="17">
        <v>43127.677430555559</v>
      </c>
      <c r="L258" s="7" t="s">
        <v>3494</v>
      </c>
      <c r="M258" s="35">
        <f t="shared" si="7"/>
        <v>0</v>
      </c>
      <c r="N258" s="12" t="str">
        <f t="shared" ref="N258:N321" si="8">IF($M258&gt;0.4,"ELIMINAR","")</f>
        <v/>
      </c>
    </row>
    <row r="259" spans="1:14" hidden="1">
      <c r="A259" s="13">
        <v>10257</v>
      </c>
      <c r="B259" s="13">
        <v>6</v>
      </c>
      <c r="C259" s="13">
        <v>58787</v>
      </c>
      <c r="D259" s="13">
        <v>275</v>
      </c>
      <c r="E259" s="12" t="str">
        <f>VLOOKUP(tVentas9[[#This Row],[ProductID]],tProductos[#All],3,FALSE)</f>
        <v>Corn Meal</v>
      </c>
      <c r="F259" s="13">
        <v>15</v>
      </c>
      <c r="G259" s="32">
        <v>1</v>
      </c>
      <c r="H259" s="30">
        <f>VLOOKUP(tVentas9[[#This Row],[ProductID]],tProductos[#All],5,FALSE)</f>
        <v>50.14</v>
      </c>
      <c r="I259" s="31">
        <f>(tVentas9[[#This Row],[PrecioUnitario]])*(tVentas9[[#This Row],[Quantity]])</f>
        <v>752.1</v>
      </c>
      <c r="J259" s="31">
        <f>tVentas9[[#This Row],[ TotalPrice_SinDescuento]]*(1-tVentas9[[#This Row],[Discount]]/100)</f>
        <v>744.57900000000006</v>
      </c>
      <c r="K259" s="17">
        <v>43130.609490740739</v>
      </c>
      <c r="L259" s="7" t="s">
        <v>3495</v>
      </c>
      <c r="M259" s="35">
        <f t="shared" si="7"/>
        <v>0</v>
      </c>
      <c r="N259" s="12" t="str">
        <f t="shared" si="8"/>
        <v/>
      </c>
    </row>
    <row r="260" spans="1:14" hidden="1">
      <c r="A260" s="13">
        <v>10258</v>
      </c>
      <c r="B260" s="13">
        <v>23</v>
      </c>
      <c r="C260" s="13">
        <v>18170</v>
      </c>
      <c r="D260" s="13">
        <v>1</v>
      </c>
      <c r="E260" s="12" t="str">
        <f>VLOOKUP(tVentas9[[#This Row],[ProductID]],tProductos[#All],3,FALSE)</f>
        <v>Flour - Whole Wheat</v>
      </c>
      <c r="F260" s="13">
        <v>5</v>
      </c>
      <c r="G260" s="32">
        <v>0</v>
      </c>
      <c r="H260" s="30">
        <f>VLOOKUP(tVentas9[[#This Row],[ProductID]],tProductos[#All],5,FALSE)</f>
        <v>742.98</v>
      </c>
      <c r="I260" s="31">
        <f>(tVentas9[[#This Row],[PrecioUnitario]])*(tVentas9[[#This Row],[Quantity]])</f>
        <v>3714.9</v>
      </c>
      <c r="J260" s="31">
        <f>tVentas9[[#This Row],[ TotalPrice_SinDescuento]]*(1-tVentas9[[#This Row],[Discount]]/100)</f>
        <v>3714.9</v>
      </c>
      <c r="K260" s="17">
        <v>43193.146724537037</v>
      </c>
      <c r="L260" s="7" t="s">
        <v>3496</v>
      </c>
      <c r="M260" s="35">
        <f t="shared" ref="M260:M323" si="9">COUNTBLANK(A260:L260) /COUNTA(A260:L260)</f>
        <v>0</v>
      </c>
      <c r="N260" s="12" t="str">
        <f t="shared" si="8"/>
        <v/>
      </c>
    </row>
    <row r="261" spans="1:14" hidden="1">
      <c r="A261" s="13">
        <v>10259</v>
      </c>
      <c r="B261" s="13">
        <v>19</v>
      </c>
      <c r="C261" s="13">
        <v>64782</v>
      </c>
      <c r="D261" s="13">
        <v>435</v>
      </c>
      <c r="E261" s="12" t="str">
        <f>VLOOKUP(tVentas9[[#This Row],[ProductID]],tProductos[#All],3,FALSE)</f>
        <v>Salsify, Organic</v>
      </c>
      <c r="F261" s="13">
        <v>17</v>
      </c>
      <c r="G261" s="32">
        <v>1</v>
      </c>
      <c r="H261" s="30">
        <f>VLOOKUP(tVentas9[[#This Row],[ProductID]],tProductos[#All],5,FALSE)</f>
        <v>326.10000000000002</v>
      </c>
      <c r="I261" s="31">
        <f>(tVentas9[[#This Row],[PrecioUnitario]])*(tVentas9[[#This Row],[Quantity]])</f>
        <v>5543.7000000000007</v>
      </c>
      <c r="J261" s="31">
        <f>tVentas9[[#This Row],[ TotalPrice_SinDescuento]]*(1-tVentas9[[#This Row],[Discount]]/100)</f>
        <v>5488.2630000000008</v>
      </c>
      <c r="K261" s="17">
        <v>43129.590150462966</v>
      </c>
      <c r="L261" s="7" t="s">
        <v>3497</v>
      </c>
      <c r="M261" s="35">
        <f t="shared" si="9"/>
        <v>0</v>
      </c>
      <c r="N261" s="12" t="str">
        <f t="shared" si="8"/>
        <v/>
      </c>
    </row>
    <row r="262" spans="1:14" hidden="1">
      <c r="A262" s="13">
        <v>10260</v>
      </c>
      <c r="B262" s="13">
        <v>4</v>
      </c>
      <c r="C262" s="13">
        <v>69407</v>
      </c>
      <c r="D262" s="13">
        <v>26</v>
      </c>
      <c r="E262" s="12" t="str">
        <f>VLOOKUP(tVentas9[[#This Row],[ProductID]],tProductos[#All],3,FALSE)</f>
        <v>Squid U5 - Thailand</v>
      </c>
      <c r="F262" s="13">
        <v>18</v>
      </c>
      <c r="G262" s="32">
        <v>0</v>
      </c>
      <c r="H262" s="30">
        <f>VLOOKUP(tVentas9[[#This Row],[ProductID]],tProductos[#All],5,FALSE)</f>
        <v>337.82</v>
      </c>
      <c r="I262" s="31">
        <f>(tVentas9[[#This Row],[PrecioUnitario]])*(tVentas9[[#This Row],[Quantity]])</f>
        <v>6080.76</v>
      </c>
      <c r="J262" s="31">
        <f>tVentas9[[#This Row],[ TotalPrice_SinDescuento]]*(1-tVentas9[[#This Row],[Discount]]/100)</f>
        <v>6080.76</v>
      </c>
      <c r="K262" s="17">
        <v>43210.737164351849</v>
      </c>
      <c r="L262" s="7" t="s">
        <v>3498</v>
      </c>
      <c r="M262" s="35">
        <f t="shared" si="9"/>
        <v>0</v>
      </c>
      <c r="N262" s="12" t="str">
        <f t="shared" si="8"/>
        <v/>
      </c>
    </row>
    <row r="263" spans="1:14" hidden="1">
      <c r="A263" s="13">
        <v>10261</v>
      </c>
      <c r="B263" s="13">
        <v>2</v>
      </c>
      <c r="C263" s="13">
        <v>97627</v>
      </c>
      <c r="D263" s="13">
        <v>183</v>
      </c>
      <c r="E263" s="12" t="str">
        <f>VLOOKUP(tVentas9[[#This Row],[ProductID]],tProductos[#All],3,FALSE)</f>
        <v>Spice - Peppercorn Melange</v>
      </c>
      <c r="F263" s="13">
        <v>25</v>
      </c>
      <c r="G263" s="32">
        <v>2</v>
      </c>
      <c r="H263" s="30">
        <f>VLOOKUP(tVentas9[[#This Row],[ProductID]],tProductos[#All],5,FALSE)</f>
        <v>62.15</v>
      </c>
      <c r="I263" s="31">
        <f>(tVentas9[[#This Row],[PrecioUnitario]])*(tVentas9[[#This Row],[Quantity]])</f>
        <v>1553.75</v>
      </c>
      <c r="J263" s="31">
        <f>tVentas9[[#This Row],[ TotalPrice_SinDescuento]]*(1-tVentas9[[#This Row],[Discount]]/100)</f>
        <v>1522.675</v>
      </c>
      <c r="K263" s="17">
        <v>43107.229942129627</v>
      </c>
      <c r="L263" s="7" t="s">
        <v>3499</v>
      </c>
      <c r="M263" s="35">
        <f t="shared" si="9"/>
        <v>0</v>
      </c>
      <c r="N263" s="12" t="str">
        <f t="shared" si="8"/>
        <v/>
      </c>
    </row>
    <row r="264" spans="1:14" hidden="1">
      <c r="A264" s="13">
        <v>10262</v>
      </c>
      <c r="B264" s="13">
        <v>15</v>
      </c>
      <c r="C264" s="13">
        <v>41998</v>
      </c>
      <c r="D264" s="13">
        <v>62</v>
      </c>
      <c r="E264" s="12" t="str">
        <f>VLOOKUP(tVentas9[[#This Row],[ProductID]],tProductos[#All],3,FALSE)</f>
        <v>Pears - Bosc</v>
      </c>
      <c r="F264" s="13">
        <v>11</v>
      </c>
      <c r="G264" s="32">
        <v>0</v>
      </c>
      <c r="H264" s="30">
        <f>VLOOKUP(tVentas9[[#This Row],[ProductID]],tProductos[#All],5,FALSE)</f>
        <v>195.21</v>
      </c>
      <c r="I264" s="31">
        <f>(tVentas9[[#This Row],[PrecioUnitario]])*(tVentas9[[#This Row],[Quantity]])</f>
        <v>2147.31</v>
      </c>
      <c r="J264" s="31">
        <f>tVentas9[[#This Row],[ TotalPrice_SinDescuento]]*(1-tVentas9[[#This Row],[Discount]]/100)</f>
        <v>2147.31</v>
      </c>
      <c r="K264" s="17">
        <v>43208.068657407406</v>
      </c>
      <c r="L264" s="7" t="s">
        <v>3500</v>
      </c>
      <c r="M264" s="35">
        <f t="shared" si="9"/>
        <v>0</v>
      </c>
      <c r="N264" s="12" t="str">
        <f t="shared" si="8"/>
        <v/>
      </c>
    </row>
    <row r="265" spans="1:14" hidden="1">
      <c r="A265" s="13">
        <v>10263</v>
      </c>
      <c r="B265" s="13">
        <v>15</v>
      </c>
      <c r="C265" s="13">
        <v>15678</v>
      </c>
      <c r="D265" s="13">
        <v>196</v>
      </c>
      <c r="E265" s="12" t="str">
        <f>VLOOKUP(tVentas9[[#This Row],[ProductID]],tProductos[#All],3,FALSE)</f>
        <v>Longos - Grilled Salmon With Bbq</v>
      </c>
      <c r="F265" s="13">
        <v>4</v>
      </c>
      <c r="G265" s="32">
        <v>0</v>
      </c>
      <c r="H265" s="30">
        <f>VLOOKUP(tVentas9[[#This Row],[ProductID]],tProductos[#All],5,FALSE)</f>
        <v>82.28</v>
      </c>
      <c r="I265" s="31">
        <f>(tVentas9[[#This Row],[PrecioUnitario]])*(tVentas9[[#This Row],[Quantity]])</f>
        <v>329.12</v>
      </c>
      <c r="J265" s="31">
        <f>tVentas9[[#This Row],[ TotalPrice_SinDescuento]]*(1-tVentas9[[#This Row],[Discount]]/100)</f>
        <v>329.12</v>
      </c>
      <c r="K265" s="17">
        <v>43212.4</v>
      </c>
      <c r="L265" s="7" t="s">
        <v>3501</v>
      </c>
      <c r="M265" s="35">
        <f t="shared" si="9"/>
        <v>0</v>
      </c>
      <c r="N265" s="12" t="str">
        <f t="shared" si="8"/>
        <v/>
      </c>
    </row>
    <row r="266" spans="1:14" hidden="1">
      <c r="A266" s="13">
        <v>10264</v>
      </c>
      <c r="B266" s="13">
        <v>17</v>
      </c>
      <c r="C266" s="13">
        <v>9704</v>
      </c>
      <c r="D266" s="13">
        <v>75</v>
      </c>
      <c r="E266" s="12" t="str">
        <f>VLOOKUP(tVentas9[[#This Row],[ProductID]],tProductos[#All],3,FALSE)</f>
        <v>Chef Hat 20cm</v>
      </c>
      <c r="F266" s="13">
        <v>3</v>
      </c>
      <c r="G266" s="32">
        <v>0</v>
      </c>
      <c r="H266" s="30">
        <f>VLOOKUP(tVentas9[[#This Row],[ProductID]],tProductos[#All],5,FALSE)</f>
        <v>418</v>
      </c>
      <c r="I266" s="31">
        <f>(tVentas9[[#This Row],[PrecioUnitario]])*(tVentas9[[#This Row],[Quantity]])</f>
        <v>1254</v>
      </c>
      <c r="J266" s="31">
        <f>tVentas9[[#This Row],[ TotalPrice_SinDescuento]]*(1-tVentas9[[#This Row],[Discount]]/100)</f>
        <v>1254</v>
      </c>
      <c r="K266" s="17">
        <v>43189.333854166667</v>
      </c>
      <c r="L266" s="7" t="s">
        <v>3502</v>
      </c>
      <c r="M266" s="35">
        <f t="shared" si="9"/>
        <v>0</v>
      </c>
      <c r="N266" s="12" t="str">
        <f t="shared" si="8"/>
        <v/>
      </c>
    </row>
    <row r="267" spans="1:14" hidden="1">
      <c r="A267" s="13">
        <v>10265</v>
      </c>
      <c r="B267" s="13">
        <v>20</v>
      </c>
      <c r="C267" s="13">
        <v>89798</v>
      </c>
      <c r="D267" s="13">
        <v>237</v>
      </c>
      <c r="E267" s="12" t="str">
        <f>VLOOKUP(tVentas9[[#This Row],[ProductID]],tProductos[#All],3,FALSE)</f>
        <v>Mayonnaise - Individual Pkg</v>
      </c>
      <c r="F267" s="13">
        <v>23</v>
      </c>
      <c r="G267" s="32">
        <v>0</v>
      </c>
      <c r="H267" s="30">
        <f>VLOOKUP(tVentas9[[#This Row],[ProductID]],tProductos[#All],5,FALSE)</f>
        <v>656.3</v>
      </c>
      <c r="I267" s="31">
        <f>(tVentas9[[#This Row],[PrecioUnitario]])*(tVentas9[[#This Row],[Quantity]])</f>
        <v>15094.9</v>
      </c>
      <c r="J267" s="31">
        <f>tVentas9[[#This Row],[ TotalPrice_SinDescuento]]*(1-tVentas9[[#This Row],[Discount]]/100)</f>
        <v>15094.9</v>
      </c>
      <c r="K267" s="17">
        <v>43128.67527777778</v>
      </c>
      <c r="L267" s="7" t="s">
        <v>3503</v>
      </c>
      <c r="M267" s="35">
        <f t="shared" si="9"/>
        <v>0</v>
      </c>
      <c r="N267" s="12" t="str">
        <f t="shared" si="8"/>
        <v/>
      </c>
    </row>
    <row r="268" spans="1:14" hidden="1">
      <c r="A268" s="13">
        <v>10266</v>
      </c>
      <c r="B268" s="13">
        <v>9</v>
      </c>
      <c r="C268" s="13">
        <v>35605</v>
      </c>
      <c r="D268" s="13">
        <v>160</v>
      </c>
      <c r="E268" s="12" t="str">
        <f>VLOOKUP(tVentas9[[#This Row],[ProductID]],tProductos[#All],3,FALSE)</f>
        <v>Beef Ground Medium</v>
      </c>
      <c r="F268" s="13">
        <v>10</v>
      </c>
      <c r="G268" s="32">
        <v>0</v>
      </c>
      <c r="H268" s="30">
        <f>VLOOKUP(tVentas9[[#This Row],[ProductID]],tProductos[#All],5,FALSE)</f>
        <v>546.87</v>
      </c>
      <c r="I268" s="31">
        <f>(tVentas9[[#This Row],[PrecioUnitario]])*(tVentas9[[#This Row],[Quantity]])</f>
        <v>5468.7</v>
      </c>
      <c r="J268" s="31">
        <f>tVentas9[[#This Row],[ TotalPrice_SinDescuento]]*(1-tVentas9[[#This Row],[Discount]]/100)</f>
        <v>5468.7</v>
      </c>
      <c r="K268" s="17">
        <v>43131.271261574075</v>
      </c>
      <c r="L268" s="7" t="s">
        <v>3504</v>
      </c>
      <c r="M268" s="35">
        <f t="shared" si="9"/>
        <v>0</v>
      </c>
      <c r="N268" s="12" t="str">
        <f t="shared" si="8"/>
        <v/>
      </c>
    </row>
    <row r="269" spans="1:14" hidden="1">
      <c r="A269" s="13">
        <v>10267</v>
      </c>
      <c r="B269" s="13">
        <v>10</v>
      </c>
      <c r="C269" s="13">
        <v>62521</v>
      </c>
      <c r="D269" s="13">
        <v>218</v>
      </c>
      <c r="E269" s="12" t="str">
        <f>VLOOKUP(tVentas9[[#This Row],[ProductID]],tProductos[#All],3,FALSE)</f>
        <v>Barramundi</v>
      </c>
      <c r="F269" s="13">
        <v>16</v>
      </c>
      <c r="G269" s="32">
        <v>0</v>
      </c>
      <c r="H269" s="30">
        <f>VLOOKUP(tVentas9[[#This Row],[ProductID]],tProductos[#All],5,FALSE)</f>
        <v>851.93</v>
      </c>
      <c r="I269" s="31">
        <f>(tVentas9[[#This Row],[PrecioUnitario]])*(tVentas9[[#This Row],[Quantity]])</f>
        <v>13630.88</v>
      </c>
      <c r="J269" s="31">
        <f>tVentas9[[#This Row],[ TotalPrice_SinDescuento]]*(1-tVentas9[[#This Row],[Discount]]/100)</f>
        <v>13630.88</v>
      </c>
      <c r="K269" s="17">
        <v>43108.578425925924</v>
      </c>
      <c r="L269" s="7" t="s">
        <v>3505</v>
      </c>
      <c r="M269" s="35">
        <f t="shared" si="9"/>
        <v>0</v>
      </c>
      <c r="N269" s="12" t="str">
        <f t="shared" si="8"/>
        <v/>
      </c>
    </row>
    <row r="270" spans="1:14" hidden="1">
      <c r="A270" s="13">
        <v>10268</v>
      </c>
      <c r="B270" s="13">
        <v>9</v>
      </c>
      <c r="C270" s="13">
        <v>80669</v>
      </c>
      <c r="D270" s="13">
        <v>233</v>
      </c>
      <c r="E270" s="12" t="str">
        <f>VLOOKUP(tVentas9[[#This Row],[ProductID]],tProductos[#All],3,FALSE)</f>
        <v>Duck - Breast</v>
      </c>
      <c r="F270" s="13">
        <v>21</v>
      </c>
      <c r="G270" s="32">
        <v>2</v>
      </c>
      <c r="H270" s="30">
        <f>VLOOKUP(tVentas9[[#This Row],[ProductID]],tProductos[#All],5,FALSE)</f>
        <v>566.20000000000005</v>
      </c>
      <c r="I270" s="31">
        <f>(tVentas9[[#This Row],[PrecioUnitario]])*(tVentas9[[#This Row],[Quantity]])</f>
        <v>11890.2</v>
      </c>
      <c r="J270" s="31">
        <f>tVentas9[[#This Row],[ TotalPrice_SinDescuento]]*(1-tVentas9[[#This Row],[Discount]]/100)</f>
        <v>11652.396000000001</v>
      </c>
      <c r="K270" s="17">
        <v>43115.958449074074</v>
      </c>
      <c r="L270" s="7" t="s">
        <v>3506</v>
      </c>
      <c r="M270" s="35">
        <f t="shared" si="9"/>
        <v>0</v>
      </c>
      <c r="N270" s="12" t="str">
        <f t="shared" si="8"/>
        <v/>
      </c>
    </row>
    <row r="271" spans="1:14" hidden="1">
      <c r="A271" s="13">
        <v>10269</v>
      </c>
      <c r="B271" s="13">
        <v>18</v>
      </c>
      <c r="C271" s="13">
        <v>66530</v>
      </c>
      <c r="D271" s="13">
        <v>9</v>
      </c>
      <c r="E271" s="12" t="str">
        <f>VLOOKUP(tVentas9[[#This Row],[ProductID]],tProductos[#All],3,FALSE)</f>
        <v>Rabbit - Whole</v>
      </c>
      <c r="F271" s="13">
        <v>17</v>
      </c>
      <c r="G271" s="32">
        <v>0</v>
      </c>
      <c r="H271" s="30">
        <f>VLOOKUP(tVentas9[[#This Row],[ProductID]],tProductos[#All],5,FALSE)</f>
        <v>844.21</v>
      </c>
      <c r="I271" s="31">
        <f>(tVentas9[[#This Row],[PrecioUnitario]])*(tVentas9[[#This Row],[Quantity]])</f>
        <v>14351.57</v>
      </c>
      <c r="J271" s="31">
        <f>tVentas9[[#This Row],[ TotalPrice_SinDescuento]]*(1-tVentas9[[#This Row],[Discount]]/100)</f>
        <v>14351.57</v>
      </c>
      <c r="K271" s="17">
        <v>43135.371435185189</v>
      </c>
      <c r="L271" s="7" t="s">
        <v>3507</v>
      </c>
      <c r="M271" s="35">
        <f t="shared" si="9"/>
        <v>0</v>
      </c>
      <c r="N271" s="12" t="str">
        <f t="shared" si="8"/>
        <v/>
      </c>
    </row>
    <row r="272" spans="1:14" hidden="1">
      <c r="A272" s="13">
        <v>10270</v>
      </c>
      <c r="B272" s="13">
        <v>13</v>
      </c>
      <c r="C272" s="13">
        <v>29070</v>
      </c>
      <c r="D272" s="13">
        <v>424</v>
      </c>
      <c r="E272" s="12" t="str">
        <f>VLOOKUP(tVentas9[[#This Row],[ProductID]],tProductos[#All],3,FALSE)</f>
        <v>Vinegar - Tarragon</v>
      </c>
      <c r="F272" s="13">
        <v>8</v>
      </c>
      <c r="G272" s="32">
        <v>0</v>
      </c>
      <c r="H272" s="30">
        <f>VLOOKUP(tVentas9[[#This Row],[ProductID]],tProductos[#All],5,FALSE)</f>
        <v>858.82</v>
      </c>
      <c r="I272" s="31">
        <f>(tVentas9[[#This Row],[PrecioUnitario]])*(tVentas9[[#This Row],[Quantity]])</f>
        <v>6870.56</v>
      </c>
      <c r="J272" s="31">
        <f>tVentas9[[#This Row],[ TotalPrice_SinDescuento]]*(1-tVentas9[[#This Row],[Discount]]/100)</f>
        <v>6870.56</v>
      </c>
      <c r="K272" s="17">
        <v>43119.834872685184</v>
      </c>
      <c r="L272" s="7" t="s">
        <v>3508</v>
      </c>
      <c r="M272" s="35">
        <f t="shared" si="9"/>
        <v>0</v>
      </c>
      <c r="N272" s="12" t="str">
        <f t="shared" si="8"/>
        <v/>
      </c>
    </row>
    <row r="273" spans="1:14" hidden="1">
      <c r="A273" s="13">
        <v>10271</v>
      </c>
      <c r="B273" s="13">
        <v>21</v>
      </c>
      <c r="C273" s="13">
        <v>25326</v>
      </c>
      <c r="D273" s="13">
        <v>357</v>
      </c>
      <c r="E273" s="12" t="str">
        <f>VLOOKUP(tVentas9[[#This Row],[ProductID]],tProductos[#All],3,FALSE)</f>
        <v>Tilapia - Fillets</v>
      </c>
      <c r="F273" s="13">
        <v>7</v>
      </c>
      <c r="G273" s="32">
        <v>0</v>
      </c>
      <c r="H273" s="30">
        <f>VLOOKUP(tVentas9[[#This Row],[ProductID]],tProductos[#All],5,FALSE)</f>
        <v>68.33</v>
      </c>
      <c r="I273" s="31">
        <f>(tVentas9[[#This Row],[PrecioUnitario]])*(tVentas9[[#This Row],[Quantity]])</f>
        <v>478.31</v>
      </c>
      <c r="J273" s="31">
        <f>tVentas9[[#This Row],[ TotalPrice_SinDescuento]]*(1-tVentas9[[#This Row],[Discount]]/100)</f>
        <v>478.31</v>
      </c>
      <c r="K273" s="17">
        <v>43152.679942129631</v>
      </c>
      <c r="L273" s="7" t="s">
        <v>3509</v>
      </c>
      <c r="M273" s="35">
        <f t="shared" si="9"/>
        <v>0</v>
      </c>
      <c r="N273" s="12" t="str">
        <f t="shared" si="8"/>
        <v/>
      </c>
    </row>
    <row r="274" spans="1:14" hidden="1">
      <c r="A274" s="13">
        <v>10272</v>
      </c>
      <c r="B274" s="13">
        <v>15</v>
      </c>
      <c r="C274" s="13">
        <v>23308</v>
      </c>
      <c r="D274" s="13">
        <v>75</v>
      </c>
      <c r="E274" s="12" t="str">
        <f>VLOOKUP(tVentas9[[#This Row],[ProductID]],tProductos[#All],3,FALSE)</f>
        <v>Chef Hat 20cm</v>
      </c>
      <c r="F274" s="13">
        <v>6</v>
      </c>
      <c r="G274" s="32">
        <v>1</v>
      </c>
      <c r="H274" s="30">
        <f>VLOOKUP(tVentas9[[#This Row],[ProductID]],tProductos[#All],5,FALSE)</f>
        <v>418</v>
      </c>
      <c r="I274" s="31">
        <f>(tVentas9[[#This Row],[PrecioUnitario]])*(tVentas9[[#This Row],[Quantity]])</f>
        <v>2508</v>
      </c>
      <c r="J274" s="31">
        <f>tVentas9[[#This Row],[ TotalPrice_SinDescuento]]*(1-tVentas9[[#This Row],[Discount]]/100)</f>
        <v>2482.92</v>
      </c>
      <c r="K274" s="17">
        <v>43114.674953703703</v>
      </c>
      <c r="L274" s="7" t="s">
        <v>3510</v>
      </c>
      <c r="M274" s="35">
        <f t="shared" si="9"/>
        <v>0</v>
      </c>
      <c r="N274" s="12" t="str">
        <f t="shared" si="8"/>
        <v/>
      </c>
    </row>
    <row r="275" spans="1:14" hidden="1">
      <c r="A275" s="13">
        <v>10273</v>
      </c>
      <c r="B275" s="13">
        <v>11</v>
      </c>
      <c r="C275" s="13">
        <v>30659</v>
      </c>
      <c r="D275" s="13">
        <v>267</v>
      </c>
      <c r="E275" s="12" t="str">
        <f>VLOOKUP(tVentas9[[#This Row],[ProductID]],tProductos[#All],3,FALSE)</f>
        <v>Grapes - Red</v>
      </c>
      <c r="F275" s="13">
        <v>8</v>
      </c>
      <c r="G275" s="32">
        <v>0</v>
      </c>
      <c r="H275" s="30">
        <f>VLOOKUP(tVentas9[[#This Row],[ProductID]],tProductos[#All],5,FALSE)</f>
        <v>5.12</v>
      </c>
      <c r="I275" s="31">
        <f>(tVentas9[[#This Row],[PrecioUnitario]])*(tVentas9[[#This Row],[Quantity]])</f>
        <v>40.96</v>
      </c>
      <c r="J275" s="31">
        <f>tVentas9[[#This Row],[ TotalPrice_SinDescuento]]*(1-tVentas9[[#This Row],[Discount]]/100)</f>
        <v>40.96</v>
      </c>
      <c r="K275" s="17">
        <v>43162.288842592592</v>
      </c>
      <c r="L275" s="7" t="s">
        <v>3511</v>
      </c>
      <c r="M275" s="35">
        <f t="shared" si="9"/>
        <v>0</v>
      </c>
      <c r="N275" s="12" t="str">
        <f t="shared" si="8"/>
        <v/>
      </c>
    </row>
    <row r="276" spans="1:14" hidden="1">
      <c r="A276" s="13">
        <v>10274</v>
      </c>
      <c r="B276" s="13">
        <v>9</v>
      </c>
      <c r="C276" s="13">
        <v>83022</v>
      </c>
      <c r="D276" s="13">
        <v>11</v>
      </c>
      <c r="E276" s="12" t="str">
        <f>VLOOKUP(tVentas9[[#This Row],[ProductID]],tProductos[#All],3,FALSE)</f>
        <v>Garbage Bags - Clear</v>
      </c>
      <c r="F276" s="13">
        <v>22</v>
      </c>
      <c r="G276" s="32">
        <v>0</v>
      </c>
      <c r="H276" s="30">
        <f>VLOOKUP(tVentas9[[#This Row],[ProductID]],tProductos[#All],5,FALSE)</f>
        <v>62.94</v>
      </c>
      <c r="I276" s="31">
        <f>(tVentas9[[#This Row],[PrecioUnitario]])*(tVentas9[[#This Row],[Quantity]])</f>
        <v>1384.6799999999998</v>
      </c>
      <c r="J276" s="31">
        <f>tVentas9[[#This Row],[ TotalPrice_SinDescuento]]*(1-tVentas9[[#This Row],[Discount]]/100)</f>
        <v>1384.6799999999998</v>
      </c>
      <c r="K276" s="17">
        <v>43195.868738425925</v>
      </c>
      <c r="L276" s="7" t="s">
        <v>3512</v>
      </c>
      <c r="M276" s="35">
        <f t="shared" si="9"/>
        <v>0</v>
      </c>
      <c r="N276" s="12" t="str">
        <f t="shared" si="8"/>
        <v/>
      </c>
    </row>
    <row r="277" spans="1:14" hidden="1">
      <c r="A277" s="13">
        <v>10275</v>
      </c>
      <c r="B277" s="13">
        <v>8</v>
      </c>
      <c r="C277" s="13">
        <v>52533</v>
      </c>
      <c r="D277" s="13">
        <v>371</v>
      </c>
      <c r="E277" s="12" t="str">
        <f>VLOOKUP(tVentas9[[#This Row],[ProductID]],tProductos[#All],3,FALSE)</f>
        <v>Creme De Banane - Marie</v>
      </c>
      <c r="F277" s="13">
        <v>14</v>
      </c>
      <c r="G277" s="32">
        <v>0</v>
      </c>
      <c r="H277" s="30">
        <f>VLOOKUP(tVentas9[[#This Row],[ProductID]],tProductos[#All],5,FALSE)</f>
        <v>824.02</v>
      </c>
      <c r="I277" s="31">
        <f>(tVentas9[[#This Row],[PrecioUnitario]])*(tVentas9[[#This Row],[Quantity]])</f>
        <v>11536.279999999999</v>
      </c>
      <c r="J277" s="31">
        <f>tVentas9[[#This Row],[ TotalPrice_SinDescuento]]*(1-tVentas9[[#This Row],[Discount]]/100)</f>
        <v>11536.279999999999</v>
      </c>
      <c r="K277" s="17">
        <v>43206.519548611112</v>
      </c>
      <c r="L277" s="7" t="s">
        <v>3513</v>
      </c>
      <c r="M277" s="35">
        <f t="shared" si="9"/>
        <v>0</v>
      </c>
      <c r="N277" s="12" t="str">
        <f t="shared" si="8"/>
        <v/>
      </c>
    </row>
    <row r="278" spans="1:14" hidden="1">
      <c r="A278" s="13">
        <v>10276</v>
      </c>
      <c r="B278" s="13">
        <v>7</v>
      </c>
      <c r="C278" s="13">
        <v>8196</v>
      </c>
      <c r="D278" s="13">
        <v>351</v>
      </c>
      <c r="E278" s="12" t="str">
        <f>VLOOKUP(tVentas9[[#This Row],[ProductID]],tProductos[#All],3,FALSE)</f>
        <v>Hot Chocolate - Individual</v>
      </c>
      <c r="F278" s="13">
        <v>3</v>
      </c>
      <c r="G278" s="32">
        <v>0</v>
      </c>
      <c r="H278" s="30">
        <f>VLOOKUP(tVentas9[[#This Row],[ProductID]],tProductos[#All],5,FALSE)</f>
        <v>960.82</v>
      </c>
      <c r="I278" s="31">
        <f>(tVentas9[[#This Row],[PrecioUnitario]])*(tVentas9[[#This Row],[Quantity]])</f>
        <v>2882.46</v>
      </c>
      <c r="J278" s="31">
        <f>tVentas9[[#This Row],[ TotalPrice_SinDescuento]]*(1-tVentas9[[#This Row],[Discount]]/100)</f>
        <v>2882.46</v>
      </c>
      <c r="K278" s="17">
        <v>43149.21371527778</v>
      </c>
      <c r="L278" s="7" t="s">
        <v>3514</v>
      </c>
      <c r="M278" s="35">
        <f t="shared" si="9"/>
        <v>0</v>
      </c>
      <c r="N278" s="12" t="str">
        <f t="shared" si="8"/>
        <v/>
      </c>
    </row>
    <row r="279" spans="1:14" hidden="1">
      <c r="A279" s="13">
        <v>10277</v>
      </c>
      <c r="B279" s="13">
        <v>21</v>
      </c>
      <c r="C279" s="13">
        <v>57173</v>
      </c>
      <c r="D279" s="13">
        <v>277</v>
      </c>
      <c r="E279" s="12" t="str">
        <f>VLOOKUP(tVentas9[[#This Row],[ProductID]],tProductos[#All],3,FALSE)</f>
        <v>Sea Bass - Whole</v>
      </c>
      <c r="F279" s="13">
        <v>15</v>
      </c>
      <c r="G279" s="32">
        <v>0</v>
      </c>
      <c r="H279" s="30">
        <f>VLOOKUP(tVentas9[[#This Row],[ProductID]],tProductos[#All],5,FALSE)</f>
        <v>554.96</v>
      </c>
      <c r="I279" s="31">
        <f>(tVentas9[[#This Row],[PrecioUnitario]])*(tVentas9[[#This Row],[Quantity]])</f>
        <v>8324.4000000000015</v>
      </c>
      <c r="J279" s="31">
        <f>tVentas9[[#This Row],[ TotalPrice_SinDescuento]]*(1-tVentas9[[#This Row],[Discount]]/100)</f>
        <v>8324.4000000000015</v>
      </c>
      <c r="K279" s="17">
        <v>43112.70652777778</v>
      </c>
      <c r="L279" s="7" t="s">
        <v>3515</v>
      </c>
      <c r="M279" s="35">
        <f t="shared" si="9"/>
        <v>0</v>
      </c>
      <c r="N279" s="12" t="str">
        <f t="shared" si="8"/>
        <v/>
      </c>
    </row>
    <row r="280" spans="1:14" hidden="1">
      <c r="A280" s="13">
        <v>10278</v>
      </c>
      <c r="B280" s="13">
        <v>1</v>
      </c>
      <c r="C280" s="13">
        <v>74043</v>
      </c>
      <c r="D280" s="13">
        <v>374</v>
      </c>
      <c r="E280" s="12" t="str">
        <f>VLOOKUP(tVentas9[[#This Row],[ProductID]],tProductos[#All],3,FALSE)</f>
        <v>Jagermeister</v>
      </c>
      <c r="F280" s="13">
        <v>19</v>
      </c>
      <c r="G280" s="32">
        <v>1</v>
      </c>
      <c r="H280" s="30">
        <f>VLOOKUP(tVentas9[[#This Row],[ProductID]],tProductos[#All],5,FALSE)</f>
        <v>493.84</v>
      </c>
      <c r="I280" s="31">
        <f>(tVentas9[[#This Row],[PrecioUnitario]])*(tVentas9[[#This Row],[Quantity]])</f>
        <v>9382.9599999999991</v>
      </c>
      <c r="J280" s="31">
        <f>tVentas9[[#This Row],[ TotalPrice_SinDescuento]]*(1-tVentas9[[#This Row],[Discount]]/100)</f>
        <v>9289.1303999999982</v>
      </c>
      <c r="K280" s="17">
        <v>43186.261504629627</v>
      </c>
      <c r="L280" s="7" t="s">
        <v>3516</v>
      </c>
      <c r="M280" s="35">
        <f t="shared" si="9"/>
        <v>0</v>
      </c>
      <c r="N280" s="12" t="str">
        <f t="shared" si="8"/>
        <v/>
      </c>
    </row>
    <row r="281" spans="1:14" hidden="1">
      <c r="A281" s="13">
        <v>10279</v>
      </c>
      <c r="B281" s="13">
        <v>1</v>
      </c>
      <c r="C281" s="13">
        <v>26438</v>
      </c>
      <c r="D281" s="13">
        <v>276</v>
      </c>
      <c r="E281" s="12" t="str">
        <f>VLOOKUP(tVentas9[[#This Row],[ProductID]],tProductos[#All],3,FALSE)</f>
        <v>Snapple - Iced Tea Peach</v>
      </c>
      <c r="F281" s="13">
        <v>7</v>
      </c>
      <c r="G281" s="32">
        <v>0</v>
      </c>
      <c r="H281" s="30">
        <f>VLOOKUP(tVentas9[[#This Row],[ProductID]],tProductos[#All],5,FALSE)</f>
        <v>492.5</v>
      </c>
      <c r="I281" s="31">
        <f>(tVentas9[[#This Row],[PrecioUnitario]])*(tVentas9[[#This Row],[Quantity]])</f>
        <v>3447.5</v>
      </c>
      <c r="J281" s="31">
        <f>tVentas9[[#This Row],[ TotalPrice_SinDescuento]]*(1-tVentas9[[#This Row],[Discount]]/100)</f>
        <v>3447.5</v>
      </c>
      <c r="K281" s="17">
        <v>43122.425451388888</v>
      </c>
      <c r="L281" s="7" t="s">
        <v>3517</v>
      </c>
      <c r="M281" s="35">
        <f t="shared" si="9"/>
        <v>0</v>
      </c>
      <c r="N281" s="12" t="str">
        <f t="shared" si="8"/>
        <v/>
      </c>
    </row>
    <row r="282" spans="1:14" hidden="1">
      <c r="A282" s="13">
        <v>10280</v>
      </c>
      <c r="B282" s="13">
        <v>19</v>
      </c>
      <c r="C282" s="13">
        <v>66820</v>
      </c>
      <c r="D282" s="13">
        <v>225</v>
      </c>
      <c r="E282" s="12" t="str">
        <f>VLOOKUP(tVentas9[[#This Row],[ProductID]],tProductos[#All],3,FALSE)</f>
        <v>Wine - Charddonnay Errazuriz</v>
      </c>
      <c r="F282" s="13">
        <v>17</v>
      </c>
      <c r="G282" s="32">
        <v>0</v>
      </c>
      <c r="H282" s="30">
        <f>VLOOKUP(tVentas9[[#This Row],[ProductID]],tProductos[#All],5,FALSE)</f>
        <v>103.72</v>
      </c>
      <c r="I282" s="31">
        <f>(tVentas9[[#This Row],[PrecioUnitario]])*(tVentas9[[#This Row],[Quantity]])</f>
        <v>1763.24</v>
      </c>
      <c r="J282" s="31">
        <f>tVentas9[[#This Row],[ TotalPrice_SinDescuento]]*(1-tVentas9[[#This Row],[Discount]]/100)</f>
        <v>1763.24</v>
      </c>
      <c r="K282" s="17">
        <v>43139.661874999998</v>
      </c>
      <c r="L282" s="7" t="s">
        <v>3518</v>
      </c>
      <c r="M282" s="35">
        <f t="shared" si="9"/>
        <v>0</v>
      </c>
      <c r="N282" s="12" t="str">
        <f t="shared" si="8"/>
        <v/>
      </c>
    </row>
    <row r="283" spans="1:14" hidden="1">
      <c r="A283" s="13">
        <v>10281</v>
      </c>
      <c r="B283" s="13">
        <v>18</v>
      </c>
      <c r="C283" s="13">
        <v>77039</v>
      </c>
      <c r="D283" s="13">
        <v>368</v>
      </c>
      <c r="E283" s="12" t="str">
        <f>VLOOKUP(tVentas9[[#This Row],[ProductID]],tProductos[#All],3,FALSE)</f>
        <v>Flour - Teff</v>
      </c>
      <c r="F283" s="13">
        <v>20</v>
      </c>
      <c r="G283" s="32">
        <v>0</v>
      </c>
      <c r="H283" s="30">
        <f>VLOOKUP(tVentas9[[#This Row],[ProductID]],tProductos[#All],5,FALSE)</f>
        <v>182.97</v>
      </c>
      <c r="I283" s="31">
        <f>(tVentas9[[#This Row],[PrecioUnitario]])*(tVentas9[[#This Row],[Quantity]])</f>
        <v>3659.4</v>
      </c>
      <c r="J283" s="31">
        <f>tVentas9[[#This Row],[ TotalPrice_SinDescuento]]*(1-tVentas9[[#This Row],[Discount]]/100)</f>
        <v>3659.4</v>
      </c>
      <c r="K283" s="17">
        <v>43223.171168981484</v>
      </c>
      <c r="L283" s="7" t="s">
        <v>3519</v>
      </c>
      <c r="M283" s="35">
        <f t="shared" si="9"/>
        <v>0</v>
      </c>
      <c r="N283" s="12" t="str">
        <f t="shared" si="8"/>
        <v/>
      </c>
    </row>
    <row r="284" spans="1:14" hidden="1">
      <c r="A284" s="13">
        <v>10282</v>
      </c>
      <c r="B284" s="13">
        <v>6</v>
      </c>
      <c r="C284" s="13">
        <v>85602</v>
      </c>
      <c r="D284" s="13">
        <v>368</v>
      </c>
      <c r="E284" s="12" t="str">
        <f>VLOOKUP(tVentas9[[#This Row],[ProductID]],tProductos[#All],3,FALSE)</f>
        <v>Flour - Teff</v>
      </c>
      <c r="F284" s="13">
        <v>22</v>
      </c>
      <c r="G284" s="32">
        <v>0</v>
      </c>
      <c r="H284" s="30">
        <f>VLOOKUP(tVentas9[[#This Row],[ProductID]],tProductos[#All],5,FALSE)</f>
        <v>182.97</v>
      </c>
      <c r="I284" s="31">
        <f>(tVentas9[[#This Row],[PrecioUnitario]])*(tVentas9[[#This Row],[Quantity]])</f>
        <v>4025.34</v>
      </c>
      <c r="J284" s="31">
        <f>tVentas9[[#This Row],[ TotalPrice_SinDescuento]]*(1-tVentas9[[#This Row],[Discount]]/100)</f>
        <v>4025.34</v>
      </c>
      <c r="K284" s="17">
        <v>43224.072731481479</v>
      </c>
      <c r="L284" s="7" t="s">
        <v>3520</v>
      </c>
      <c r="M284" s="35">
        <f t="shared" si="9"/>
        <v>0</v>
      </c>
      <c r="N284" s="12" t="str">
        <f t="shared" si="8"/>
        <v/>
      </c>
    </row>
    <row r="285" spans="1:14" hidden="1">
      <c r="A285" s="13">
        <v>10283</v>
      </c>
      <c r="B285" s="13">
        <v>12</v>
      </c>
      <c r="C285" s="13">
        <v>59878</v>
      </c>
      <c r="D285" s="13">
        <v>106</v>
      </c>
      <c r="E285" s="12" t="str">
        <f>VLOOKUP(tVentas9[[#This Row],[ProductID]],tProductos[#All],3,FALSE)</f>
        <v>Pickerel - Fillets</v>
      </c>
      <c r="F285" s="13">
        <v>16</v>
      </c>
      <c r="G285" s="32">
        <v>1</v>
      </c>
      <c r="H285" s="30">
        <f>VLOOKUP(tVentas9[[#This Row],[ProductID]],tProductos[#All],5,FALSE)</f>
        <v>18.75</v>
      </c>
      <c r="I285" s="31">
        <f>(tVentas9[[#This Row],[PrecioUnitario]])*(tVentas9[[#This Row],[Quantity]])</f>
        <v>300</v>
      </c>
      <c r="J285" s="31">
        <f>tVentas9[[#This Row],[ TotalPrice_SinDescuento]]*(1-tVentas9[[#This Row],[Discount]]/100)</f>
        <v>297</v>
      </c>
      <c r="K285" s="17">
        <v>43224.52238425926</v>
      </c>
      <c r="L285" s="7" t="s">
        <v>3521</v>
      </c>
      <c r="M285" s="35">
        <f t="shared" si="9"/>
        <v>0</v>
      </c>
      <c r="N285" s="12" t="str">
        <f t="shared" si="8"/>
        <v/>
      </c>
    </row>
    <row r="286" spans="1:14" hidden="1">
      <c r="A286" s="13">
        <v>10284</v>
      </c>
      <c r="B286" s="13">
        <v>15</v>
      </c>
      <c r="C286" s="13">
        <v>38202</v>
      </c>
      <c r="D286" s="13">
        <v>229</v>
      </c>
      <c r="E286" s="12" t="str">
        <f>VLOOKUP(tVentas9[[#This Row],[ProductID]],tProductos[#All],3,FALSE)</f>
        <v>Bread - Hot Dog Buns</v>
      </c>
      <c r="F286" s="13">
        <v>10</v>
      </c>
      <c r="G286" s="32">
        <v>2</v>
      </c>
      <c r="H286" s="30">
        <f>VLOOKUP(tVentas9[[#This Row],[ProductID]],tProductos[#All],5,FALSE)</f>
        <v>579.83000000000004</v>
      </c>
      <c r="I286" s="31">
        <f>(tVentas9[[#This Row],[PrecioUnitario]])*(tVentas9[[#This Row],[Quantity]])</f>
        <v>5798.3</v>
      </c>
      <c r="J286" s="31">
        <f>tVentas9[[#This Row],[ TotalPrice_SinDescuento]]*(1-tVentas9[[#This Row],[Discount]]/100)</f>
        <v>5682.3339999999998</v>
      </c>
      <c r="K286" s="17">
        <v>43187.358043981483</v>
      </c>
      <c r="L286" s="7" t="s">
        <v>3522</v>
      </c>
      <c r="M286" s="35">
        <f t="shared" si="9"/>
        <v>0</v>
      </c>
      <c r="N286" s="12" t="str">
        <f t="shared" si="8"/>
        <v/>
      </c>
    </row>
    <row r="287" spans="1:14" hidden="1">
      <c r="A287" s="13">
        <v>10285</v>
      </c>
      <c r="B287" s="13">
        <v>5</v>
      </c>
      <c r="C287" s="13">
        <v>55947</v>
      </c>
      <c r="D287" s="13">
        <v>53</v>
      </c>
      <c r="E287" s="12" t="str">
        <f>VLOOKUP(tVentas9[[#This Row],[ProductID]],tProductos[#All],3,FALSE)</f>
        <v>Cassis</v>
      </c>
      <c r="F287" s="13">
        <v>15</v>
      </c>
      <c r="G287" s="32">
        <v>1</v>
      </c>
      <c r="H287" s="30">
        <f>VLOOKUP(tVentas9[[#This Row],[ProductID]],tProductos[#All],5,FALSE)</f>
        <v>926.27</v>
      </c>
      <c r="I287" s="31">
        <f>(tVentas9[[#This Row],[PrecioUnitario]])*(tVentas9[[#This Row],[Quantity]])</f>
        <v>13894.05</v>
      </c>
      <c r="J287" s="31">
        <f>tVentas9[[#This Row],[ TotalPrice_SinDescuento]]*(1-tVentas9[[#This Row],[Discount]]/100)</f>
        <v>13755.109499999999</v>
      </c>
      <c r="K287" s="17">
        <v>43215.280185185184</v>
      </c>
      <c r="L287" s="7" t="s">
        <v>3523</v>
      </c>
      <c r="M287" s="35">
        <f t="shared" si="9"/>
        <v>0</v>
      </c>
      <c r="N287" s="12" t="str">
        <f t="shared" si="8"/>
        <v/>
      </c>
    </row>
    <row r="288" spans="1:14" hidden="1">
      <c r="A288" s="13">
        <v>10286</v>
      </c>
      <c r="B288" s="13">
        <v>4</v>
      </c>
      <c r="C288" s="13">
        <v>63264</v>
      </c>
      <c r="D288" s="13">
        <v>398</v>
      </c>
      <c r="E288" s="12" t="str">
        <f>VLOOKUP(tVentas9[[#This Row],[ProductID]],tProductos[#All],3,FALSE)</f>
        <v>Wine - Wyndham Estate Bin 777</v>
      </c>
      <c r="F288" s="13">
        <v>17</v>
      </c>
      <c r="G288" s="32">
        <v>0</v>
      </c>
      <c r="H288" s="30">
        <f>VLOOKUP(tVentas9[[#This Row],[ProductID]],tProductos[#All],5,FALSE)</f>
        <v>423.63</v>
      </c>
      <c r="I288" s="31">
        <f>(tVentas9[[#This Row],[PrecioUnitario]])*(tVentas9[[#This Row],[Quantity]])</f>
        <v>7201.71</v>
      </c>
      <c r="J288" s="31">
        <f>tVentas9[[#This Row],[ TotalPrice_SinDescuento]]*(1-tVentas9[[#This Row],[Discount]]/100)</f>
        <v>7201.71</v>
      </c>
      <c r="K288" s="17">
        <v>43108.110775462963</v>
      </c>
      <c r="L288" s="7" t="s">
        <v>3524</v>
      </c>
      <c r="M288" s="35">
        <f t="shared" si="9"/>
        <v>0</v>
      </c>
      <c r="N288" s="12" t="str">
        <f t="shared" si="8"/>
        <v/>
      </c>
    </row>
    <row r="289" spans="1:14" hidden="1">
      <c r="A289" s="13">
        <v>10287</v>
      </c>
      <c r="B289" s="13">
        <v>7</v>
      </c>
      <c r="C289" s="13">
        <v>24566</v>
      </c>
      <c r="D289" s="13">
        <v>83</v>
      </c>
      <c r="E289" s="12" t="str">
        <f>VLOOKUP(tVentas9[[#This Row],[ProductID]],tProductos[#All],3,FALSE)</f>
        <v>Lamb - Ground</v>
      </c>
      <c r="F289" s="13">
        <v>7</v>
      </c>
      <c r="G289" s="32">
        <v>0</v>
      </c>
      <c r="H289" s="30">
        <f>VLOOKUP(tVentas9[[#This Row],[ProductID]],tProductos[#All],5,FALSE)</f>
        <v>508.83</v>
      </c>
      <c r="I289" s="31">
        <f>(tVentas9[[#This Row],[PrecioUnitario]])*(tVentas9[[#This Row],[Quantity]])</f>
        <v>3561.81</v>
      </c>
      <c r="J289" s="31">
        <f>tVentas9[[#This Row],[ TotalPrice_SinDescuento]]*(1-tVentas9[[#This Row],[Discount]]/100)</f>
        <v>3561.81</v>
      </c>
      <c r="K289" s="17">
        <v>43123.770740740743</v>
      </c>
      <c r="L289" s="7" t="s">
        <v>3525</v>
      </c>
      <c r="M289" s="35">
        <f t="shared" si="9"/>
        <v>0</v>
      </c>
      <c r="N289" s="12" t="str">
        <f t="shared" si="8"/>
        <v/>
      </c>
    </row>
    <row r="290" spans="1:14" hidden="1">
      <c r="A290" s="13">
        <v>10288</v>
      </c>
      <c r="B290" s="13">
        <v>10</v>
      </c>
      <c r="C290" s="13">
        <v>75076</v>
      </c>
      <c r="D290" s="13">
        <v>126</v>
      </c>
      <c r="E290" s="12" t="str">
        <f>VLOOKUP(tVentas9[[#This Row],[ProductID]],tProductos[#All],3,FALSE)</f>
        <v>Crackers - Trio</v>
      </c>
      <c r="F290" s="13">
        <v>20</v>
      </c>
      <c r="G290" s="32">
        <v>0</v>
      </c>
      <c r="H290" s="30">
        <f>VLOOKUP(tVentas9[[#This Row],[ProductID]],tProductos[#All],5,FALSE)</f>
        <v>141.91</v>
      </c>
      <c r="I290" s="31">
        <f>(tVentas9[[#This Row],[PrecioUnitario]])*(tVentas9[[#This Row],[Quantity]])</f>
        <v>2838.2</v>
      </c>
      <c r="J290" s="31">
        <f>tVentas9[[#This Row],[ TotalPrice_SinDescuento]]*(1-tVentas9[[#This Row],[Discount]]/100)</f>
        <v>2838.2</v>
      </c>
      <c r="K290" s="17">
        <v>43154.826145833336</v>
      </c>
      <c r="L290" s="7" t="s">
        <v>3526</v>
      </c>
      <c r="M290" s="35">
        <f t="shared" si="9"/>
        <v>0</v>
      </c>
      <c r="N290" s="12" t="str">
        <f t="shared" si="8"/>
        <v/>
      </c>
    </row>
    <row r="291" spans="1:14" hidden="1">
      <c r="A291" s="13">
        <v>10289</v>
      </c>
      <c r="B291" s="13">
        <v>18</v>
      </c>
      <c r="C291" s="13">
        <v>73708</v>
      </c>
      <c r="D291" s="13">
        <v>114</v>
      </c>
      <c r="E291" s="12" t="str">
        <f>VLOOKUP(tVentas9[[#This Row],[ProductID]],tProductos[#All],3,FALSE)</f>
        <v>Veal - Osso Bucco</v>
      </c>
      <c r="F291" s="13">
        <v>19</v>
      </c>
      <c r="G291" s="32">
        <v>0</v>
      </c>
      <c r="H291" s="30">
        <f>VLOOKUP(tVentas9[[#This Row],[ProductID]],tProductos[#All],5,FALSE)</f>
        <v>795.63</v>
      </c>
      <c r="I291" s="31">
        <f>(tVentas9[[#This Row],[PrecioUnitario]])*(tVentas9[[#This Row],[Quantity]])</f>
        <v>15116.97</v>
      </c>
      <c r="J291" s="31">
        <f>tVentas9[[#This Row],[ TotalPrice_SinDescuento]]*(1-tVentas9[[#This Row],[Discount]]/100)</f>
        <v>15116.97</v>
      </c>
      <c r="K291" s="17">
        <v>43118.064525462964</v>
      </c>
      <c r="L291" s="7" t="s">
        <v>3527</v>
      </c>
      <c r="M291" s="35">
        <f t="shared" si="9"/>
        <v>0</v>
      </c>
      <c r="N291" s="12" t="str">
        <f t="shared" si="8"/>
        <v/>
      </c>
    </row>
    <row r="292" spans="1:14" hidden="1">
      <c r="A292" s="13">
        <v>10290</v>
      </c>
      <c r="B292" s="13">
        <v>22</v>
      </c>
      <c r="C292" s="13">
        <v>85627</v>
      </c>
      <c r="D292" s="13">
        <v>127</v>
      </c>
      <c r="E292" s="12" t="str">
        <f>VLOOKUP(tVentas9[[#This Row],[ProductID]],tProductos[#All],3,FALSE)</f>
        <v>Island Oasis - Mango Daiquiri</v>
      </c>
      <c r="F292" s="13">
        <v>22</v>
      </c>
      <c r="G292" s="32">
        <v>0</v>
      </c>
      <c r="H292" s="30">
        <f>VLOOKUP(tVentas9[[#This Row],[ProductID]],tProductos[#All],5,FALSE)</f>
        <v>541.41</v>
      </c>
      <c r="I292" s="31">
        <f>(tVentas9[[#This Row],[PrecioUnitario]])*(tVentas9[[#This Row],[Quantity]])</f>
        <v>11911.019999999999</v>
      </c>
      <c r="J292" s="31">
        <f>tVentas9[[#This Row],[ TotalPrice_SinDescuento]]*(1-tVentas9[[#This Row],[Discount]]/100)</f>
        <v>11911.019999999999</v>
      </c>
      <c r="K292" s="17">
        <v>43106.685555555552</v>
      </c>
      <c r="L292" s="7" t="s">
        <v>3528</v>
      </c>
      <c r="M292" s="35">
        <f t="shared" si="9"/>
        <v>0</v>
      </c>
      <c r="N292" s="12" t="str">
        <f t="shared" si="8"/>
        <v/>
      </c>
    </row>
    <row r="293" spans="1:14" hidden="1">
      <c r="A293" s="13">
        <v>10291</v>
      </c>
      <c r="B293" s="13">
        <v>1</v>
      </c>
      <c r="C293" s="13">
        <v>32865</v>
      </c>
      <c r="D293" s="13">
        <v>349</v>
      </c>
      <c r="E293" s="12" t="str">
        <f>VLOOKUP(tVentas9[[#This Row],[ProductID]],tProductos[#All],3,FALSE)</f>
        <v>Puree - Mocha</v>
      </c>
      <c r="F293" s="13">
        <v>9</v>
      </c>
      <c r="G293" s="32">
        <v>0</v>
      </c>
      <c r="H293" s="30">
        <f>VLOOKUP(tVentas9[[#This Row],[ProductID]],tProductos[#All],5,FALSE)</f>
        <v>869.08</v>
      </c>
      <c r="I293" s="31">
        <f>(tVentas9[[#This Row],[PrecioUnitario]])*(tVentas9[[#This Row],[Quantity]])</f>
        <v>7821.72</v>
      </c>
      <c r="J293" s="31">
        <f>tVentas9[[#This Row],[ TotalPrice_SinDescuento]]*(1-tVentas9[[#This Row],[Discount]]/100)</f>
        <v>7821.72</v>
      </c>
      <c r="K293" s="17">
        <v>43130.551377314812</v>
      </c>
      <c r="L293" s="7" t="s">
        <v>3529</v>
      </c>
      <c r="M293" s="35">
        <f t="shared" si="9"/>
        <v>0</v>
      </c>
      <c r="N293" s="12" t="str">
        <f t="shared" si="8"/>
        <v/>
      </c>
    </row>
    <row r="294" spans="1:14" hidden="1">
      <c r="A294" s="13">
        <v>10292</v>
      </c>
      <c r="B294" s="13">
        <v>5</v>
      </c>
      <c r="C294" s="13">
        <v>47061</v>
      </c>
      <c r="D294" s="13">
        <v>175</v>
      </c>
      <c r="E294" s="12" t="str">
        <f>VLOOKUP(tVentas9[[#This Row],[ProductID]],tProductos[#All],3,FALSE)</f>
        <v>Oil - Safflower</v>
      </c>
      <c r="F294" s="13">
        <v>12</v>
      </c>
      <c r="G294" s="32">
        <v>0</v>
      </c>
      <c r="H294" s="30">
        <f>VLOOKUP(tVentas9[[#This Row],[ProductID]],tProductos[#All],5,FALSE)</f>
        <v>917.67</v>
      </c>
      <c r="I294" s="31">
        <f>(tVentas9[[#This Row],[PrecioUnitario]])*(tVentas9[[#This Row],[Quantity]])</f>
        <v>11012.039999999999</v>
      </c>
      <c r="J294" s="31">
        <f>tVentas9[[#This Row],[ TotalPrice_SinDescuento]]*(1-tVentas9[[#This Row],[Discount]]/100)</f>
        <v>11012.039999999999</v>
      </c>
      <c r="K294" s="17">
        <v>43146.978136574071</v>
      </c>
      <c r="L294" s="7" t="s">
        <v>3530</v>
      </c>
      <c r="M294" s="35">
        <f t="shared" si="9"/>
        <v>0</v>
      </c>
      <c r="N294" s="12" t="str">
        <f t="shared" si="8"/>
        <v/>
      </c>
    </row>
    <row r="295" spans="1:14" hidden="1">
      <c r="A295" s="13">
        <v>10293</v>
      </c>
      <c r="B295" s="13">
        <v>14</v>
      </c>
      <c r="C295" s="13">
        <v>15035</v>
      </c>
      <c r="D295" s="13">
        <v>10</v>
      </c>
      <c r="E295" s="12" t="str">
        <f>VLOOKUP(tVentas9[[#This Row],[ProductID]],tProductos[#All],3,FALSE)</f>
        <v>Scampi Tail</v>
      </c>
      <c r="F295" s="13">
        <v>4</v>
      </c>
      <c r="G295" s="32">
        <v>2</v>
      </c>
      <c r="H295" s="30">
        <f>VLOOKUP(tVentas9[[#This Row],[ProductID]],tProductos[#All],5,FALSE)</f>
        <v>950.95</v>
      </c>
      <c r="I295" s="31">
        <f>(tVentas9[[#This Row],[PrecioUnitario]])*(tVentas9[[#This Row],[Quantity]])</f>
        <v>3803.8</v>
      </c>
      <c r="J295" s="31">
        <f>tVentas9[[#This Row],[ TotalPrice_SinDescuento]]*(1-tVentas9[[#This Row],[Discount]]/100)</f>
        <v>3727.7240000000002</v>
      </c>
      <c r="K295" s="17">
        <v>43147.278449074074</v>
      </c>
      <c r="L295" s="7" t="s">
        <v>3531</v>
      </c>
      <c r="M295" s="35">
        <f t="shared" si="9"/>
        <v>0</v>
      </c>
      <c r="N295" s="12" t="str">
        <f t="shared" si="8"/>
        <v/>
      </c>
    </row>
    <row r="296" spans="1:14" hidden="1">
      <c r="A296" s="13">
        <v>10294</v>
      </c>
      <c r="B296" s="13">
        <v>8</v>
      </c>
      <c r="C296" s="13">
        <v>72493</v>
      </c>
      <c r="D296" s="13">
        <v>379</v>
      </c>
      <c r="E296" s="12" t="str">
        <f>VLOOKUP(tVentas9[[#This Row],[ProductID]],tProductos[#All],3,FALSE)</f>
        <v>Smoked Paprika</v>
      </c>
      <c r="F296" s="13">
        <v>19</v>
      </c>
      <c r="G296" s="32">
        <v>0</v>
      </c>
      <c r="H296" s="30">
        <f>VLOOKUP(tVentas9[[#This Row],[ProductID]],tProductos[#All],5,FALSE)</f>
        <v>893.04</v>
      </c>
      <c r="I296" s="31">
        <f>(tVentas9[[#This Row],[PrecioUnitario]])*(tVentas9[[#This Row],[Quantity]])</f>
        <v>16967.759999999998</v>
      </c>
      <c r="J296" s="31">
        <f>tVentas9[[#This Row],[ TotalPrice_SinDescuento]]*(1-tVentas9[[#This Row],[Discount]]/100)</f>
        <v>16967.759999999998</v>
      </c>
      <c r="K296" s="17">
        <v>43200.205347222225</v>
      </c>
      <c r="L296" s="7" t="s">
        <v>3532</v>
      </c>
      <c r="M296" s="35">
        <f t="shared" si="9"/>
        <v>0</v>
      </c>
      <c r="N296" s="12" t="str">
        <f t="shared" si="8"/>
        <v/>
      </c>
    </row>
    <row r="297" spans="1:14">
      <c r="A297" s="39">
        <v>10295</v>
      </c>
      <c r="B297" s="39">
        <v>23</v>
      </c>
      <c r="C297" s="39">
        <v>86601</v>
      </c>
      <c r="D297" s="39">
        <v>326</v>
      </c>
      <c r="E297" s="40" t="str">
        <f>VLOOKUP(tVentas9[[#This Row],[ProductID]],tProductos[#All],3,FALSE)</f>
        <v>Appetizer - Mushroom Tart</v>
      </c>
      <c r="F297" s="39">
        <v>22</v>
      </c>
      <c r="G297" s="41">
        <v>0</v>
      </c>
      <c r="H297" s="42">
        <f>VLOOKUP(tVentas9[[#This Row],[ProductID]],tProductos[#All],5,FALSE)</f>
        <v>38.85</v>
      </c>
      <c r="I297" s="43">
        <f>(tVentas9[[#This Row],[PrecioUnitario]])*(tVentas9[[#This Row],[Quantity]])</f>
        <v>854.7</v>
      </c>
      <c r="J297" s="43">
        <f>tVentas9[[#This Row],[ TotalPrice_SinDescuento]]*(1-tVentas9[[#This Row],[Discount]]/100)</f>
        <v>854.7</v>
      </c>
      <c r="K297" s="44">
        <v>43184.703414351854</v>
      </c>
      <c r="L297" s="45" t="s">
        <v>3533</v>
      </c>
      <c r="M297" s="46">
        <f t="shared" si="9"/>
        <v>0</v>
      </c>
      <c r="N297" s="40" t="str">
        <f t="shared" si="8"/>
        <v/>
      </c>
    </row>
    <row r="298" spans="1:14" hidden="1">
      <c r="A298" s="13">
        <v>10296</v>
      </c>
      <c r="B298" s="13">
        <v>14</v>
      </c>
      <c r="C298" s="13">
        <v>12777</v>
      </c>
      <c r="D298" s="13">
        <v>437</v>
      </c>
      <c r="E298" s="12" t="str">
        <f>VLOOKUP(tVentas9[[#This Row],[ProductID]],tProductos[#All],3,FALSE)</f>
        <v>Chips Potato All Dressed - 43g</v>
      </c>
      <c r="F298" s="13">
        <v>4</v>
      </c>
      <c r="G298" s="32">
        <v>2</v>
      </c>
      <c r="H298" s="30">
        <f>VLOOKUP(tVentas9[[#This Row],[ProductID]],tProductos[#All],5,FALSE)</f>
        <v>835.85</v>
      </c>
      <c r="I298" s="31">
        <f>(tVentas9[[#This Row],[PrecioUnitario]])*(tVentas9[[#This Row],[Quantity]])</f>
        <v>3343.4</v>
      </c>
      <c r="J298" s="31">
        <f>tVentas9[[#This Row],[ TotalPrice_SinDescuento]]*(1-tVentas9[[#This Row],[Discount]]/100)</f>
        <v>3276.5320000000002</v>
      </c>
      <c r="K298" s="17">
        <v>43140.180439814816</v>
      </c>
      <c r="L298" s="7" t="s">
        <v>3534</v>
      </c>
      <c r="M298" s="35">
        <f t="shared" si="9"/>
        <v>0</v>
      </c>
      <c r="N298" s="12" t="str">
        <f t="shared" si="8"/>
        <v/>
      </c>
    </row>
    <row r="299" spans="1:14" hidden="1">
      <c r="A299" s="13">
        <v>10297</v>
      </c>
      <c r="B299" s="13">
        <v>11</v>
      </c>
      <c r="C299" s="13">
        <v>26916</v>
      </c>
      <c r="D299" s="13">
        <v>219</v>
      </c>
      <c r="E299" s="12" t="str">
        <f>VLOOKUP(tVentas9[[#This Row],[ProductID]],tProductos[#All],3,FALSE)</f>
        <v>Assorted Desserts</v>
      </c>
      <c r="F299" s="13">
        <v>7</v>
      </c>
      <c r="G299" s="32">
        <v>0</v>
      </c>
      <c r="H299" s="30">
        <f>VLOOKUP(tVentas9[[#This Row],[ProductID]],tProductos[#All],5,FALSE)</f>
        <v>589.78</v>
      </c>
      <c r="I299" s="31">
        <f>(tVentas9[[#This Row],[PrecioUnitario]])*(tVentas9[[#This Row],[Quantity]])</f>
        <v>4128.46</v>
      </c>
      <c r="J299" s="31">
        <f>tVentas9[[#This Row],[ TotalPrice_SinDescuento]]*(1-tVentas9[[#This Row],[Discount]]/100)</f>
        <v>4128.46</v>
      </c>
      <c r="K299" s="17">
        <v>43229.288101851853</v>
      </c>
      <c r="L299" s="7" t="s">
        <v>3535</v>
      </c>
      <c r="M299" s="35">
        <f t="shared" si="9"/>
        <v>0</v>
      </c>
      <c r="N299" s="12" t="str">
        <f t="shared" si="8"/>
        <v/>
      </c>
    </row>
    <row r="300" spans="1:14" hidden="1">
      <c r="A300" s="13">
        <v>10298</v>
      </c>
      <c r="B300" s="13">
        <v>21</v>
      </c>
      <c r="C300" s="13">
        <v>69340</v>
      </c>
      <c r="D300" s="13">
        <v>178</v>
      </c>
      <c r="E300" s="12" t="str">
        <f>VLOOKUP(tVentas9[[#This Row],[ProductID]],tProductos[#All],3,FALSE)</f>
        <v>Pernod</v>
      </c>
      <c r="F300" s="13">
        <v>18</v>
      </c>
      <c r="G300" s="32">
        <v>0</v>
      </c>
      <c r="H300" s="30">
        <f>VLOOKUP(tVentas9[[#This Row],[ProductID]],tProductos[#All],5,FALSE)</f>
        <v>523.62</v>
      </c>
      <c r="I300" s="31">
        <f>(tVentas9[[#This Row],[PrecioUnitario]])*(tVentas9[[#This Row],[Quantity]])</f>
        <v>9425.16</v>
      </c>
      <c r="J300" s="31">
        <f>tVentas9[[#This Row],[ TotalPrice_SinDescuento]]*(1-tVentas9[[#This Row],[Discount]]/100)</f>
        <v>9425.16</v>
      </c>
      <c r="K300" s="17">
        <v>43174.522638888891</v>
      </c>
      <c r="L300" s="7" t="s">
        <v>3536</v>
      </c>
      <c r="M300" s="35">
        <f t="shared" si="9"/>
        <v>0</v>
      </c>
      <c r="N300" s="12" t="str">
        <f t="shared" si="8"/>
        <v/>
      </c>
    </row>
    <row r="301" spans="1:14" hidden="1">
      <c r="A301" s="13">
        <v>10299</v>
      </c>
      <c r="B301" s="13">
        <v>12</v>
      </c>
      <c r="C301" s="13">
        <v>85113</v>
      </c>
      <c r="D301" s="13">
        <v>189</v>
      </c>
      <c r="E301" s="12" t="str">
        <f>VLOOKUP(tVentas9[[#This Row],[ProductID]],tProductos[#All],3,FALSE)</f>
        <v>Bread - Roll, Soft White Round</v>
      </c>
      <c r="F301" s="13">
        <v>22</v>
      </c>
      <c r="G301" s="32">
        <v>2</v>
      </c>
      <c r="H301" s="30">
        <f>VLOOKUP(tVentas9[[#This Row],[ProductID]],tProductos[#All],5,FALSE)</f>
        <v>763.02</v>
      </c>
      <c r="I301" s="31">
        <f>(tVentas9[[#This Row],[PrecioUnitario]])*(tVentas9[[#This Row],[Quantity]])</f>
        <v>16786.439999999999</v>
      </c>
      <c r="J301" s="31">
        <f>tVentas9[[#This Row],[ TotalPrice_SinDescuento]]*(1-tVentas9[[#This Row],[Discount]]/100)</f>
        <v>16450.711199999998</v>
      </c>
      <c r="K301" s="17">
        <v>43136.646481481483</v>
      </c>
      <c r="L301" s="7" t="s">
        <v>3537</v>
      </c>
      <c r="M301" s="35">
        <f t="shared" si="9"/>
        <v>0</v>
      </c>
      <c r="N301" s="12" t="str">
        <f t="shared" si="8"/>
        <v/>
      </c>
    </row>
    <row r="302" spans="1:14" hidden="1">
      <c r="A302" s="13">
        <v>10300</v>
      </c>
      <c r="B302" s="13">
        <v>2</v>
      </c>
      <c r="C302" s="13">
        <v>74701</v>
      </c>
      <c r="D302" s="13">
        <v>144</v>
      </c>
      <c r="E302" s="12" t="str">
        <f>VLOOKUP(tVentas9[[#This Row],[ProductID]],tProductos[#All],3,FALSE)</f>
        <v>Placemat - Scallop, White</v>
      </c>
      <c r="F302" s="13">
        <v>19</v>
      </c>
      <c r="G302" s="32">
        <v>0</v>
      </c>
      <c r="H302" s="30">
        <f>VLOOKUP(tVentas9[[#This Row],[ProductID]],tProductos[#All],5,FALSE)</f>
        <v>957.86</v>
      </c>
      <c r="I302" s="31">
        <f>(tVentas9[[#This Row],[PrecioUnitario]])*(tVentas9[[#This Row],[Quantity]])</f>
        <v>18199.34</v>
      </c>
      <c r="J302" s="31">
        <f>tVentas9[[#This Row],[ TotalPrice_SinDescuento]]*(1-tVentas9[[#This Row],[Discount]]/100)</f>
        <v>18199.34</v>
      </c>
      <c r="K302" s="17">
        <v>43136.322615740741</v>
      </c>
      <c r="L302" s="7" t="s">
        <v>3538</v>
      </c>
      <c r="M302" s="35">
        <f t="shared" si="9"/>
        <v>0</v>
      </c>
      <c r="N302" s="12" t="str">
        <f t="shared" si="8"/>
        <v/>
      </c>
    </row>
    <row r="303" spans="1:14" hidden="1">
      <c r="A303" s="13">
        <v>10301</v>
      </c>
      <c r="B303" s="13">
        <v>16</v>
      </c>
      <c r="C303" s="13">
        <v>57538</v>
      </c>
      <c r="D303" s="13">
        <v>203</v>
      </c>
      <c r="E303" s="12" t="str">
        <f>VLOOKUP(tVentas9[[#This Row],[ProductID]],tProductos[#All],3,FALSE)</f>
        <v>Chicken - Leg, Boneless</v>
      </c>
      <c r="F303" s="13">
        <v>15</v>
      </c>
      <c r="G303" s="32">
        <v>0</v>
      </c>
      <c r="H303" s="30">
        <f>VLOOKUP(tVentas9[[#This Row],[ProductID]],tProductos[#All],5,FALSE)</f>
        <v>599.54999999999995</v>
      </c>
      <c r="I303" s="31">
        <f>(tVentas9[[#This Row],[PrecioUnitario]])*(tVentas9[[#This Row],[Quantity]])</f>
        <v>8993.25</v>
      </c>
      <c r="J303" s="31">
        <f>tVentas9[[#This Row],[ TotalPrice_SinDescuento]]*(1-tVentas9[[#This Row],[Discount]]/100)</f>
        <v>8993.25</v>
      </c>
      <c r="K303" s="17">
        <v>43111.392905092594</v>
      </c>
      <c r="L303" s="7" t="s">
        <v>3539</v>
      </c>
      <c r="M303" s="35">
        <f t="shared" si="9"/>
        <v>0</v>
      </c>
      <c r="N303" s="12" t="str">
        <f t="shared" si="8"/>
        <v/>
      </c>
    </row>
    <row r="304" spans="1:14" hidden="1">
      <c r="A304" s="13">
        <v>10302</v>
      </c>
      <c r="B304" s="13">
        <v>17</v>
      </c>
      <c r="C304" s="13">
        <v>61454</v>
      </c>
      <c r="D304" s="13">
        <v>439</v>
      </c>
      <c r="E304" s="12" t="str">
        <f>VLOOKUP(tVentas9[[#This Row],[ProductID]],tProductos[#All],3,FALSE)</f>
        <v>Beef - Chuck, Boneless</v>
      </c>
      <c r="F304" s="13">
        <v>16</v>
      </c>
      <c r="G304" s="32">
        <v>0</v>
      </c>
      <c r="H304" s="30">
        <f>VLOOKUP(tVentas9[[#This Row],[ProductID]],tProductos[#All],5,FALSE)</f>
        <v>560.91</v>
      </c>
      <c r="I304" s="31">
        <f>(tVentas9[[#This Row],[PrecioUnitario]])*(tVentas9[[#This Row],[Quantity]])</f>
        <v>8974.56</v>
      </c>
      <c r="J304" s="31">
        <f>tVentas9[[#This Row],[ TotalPrice_SinDescuento]]*(1-tVentas9[[#This Row],[Discount]]/100)</f>
        <v>8974.56</v>
      </c>
      <c r="K304" s="17">
        <v>43105.126087962963</v>
      </c>
      <c r="L304" s="7" t="s">
        <v>3540</v>
      </c>
      <c r="M304" s="35">
        <f t="shared" si="9"/>
        <v>0</v>
      </c>
      <c r="N304" s="12" t="str">
        <f t="shared" si="8"/>
        <v/>
      </c>
    </row>
    <row r="305" spans="1:14" hidden="1">
      <c r="A305" s="13">
        <v>10303</v>
      </c>
      <c r="B305" s="13">
        <v>14</v>
      </c>
      <c r="C305" s="13">
        <v>37001</v>
      </c>
      <c r="D305" s="13">
        <v>244</v>
      </c>
      <c r="E305" s="12" t="str">
        <f>VLOOKUP(tVentas9[[#This Row],[ProductID]],tProductos[#All],3,FALSE)</f>
        <v>Beef - Rib Eye Aaa</v>
      </c>
      <c r="F305" s="13">
        <v>10</v>
      </c>
      <c r="G305" s="32">
        <v>0</v>
      </c>
      <c r="H305" s="30">
        <f>VLOOKUP(tVentas9[[#This Row],[ProductID]],tProductos[#All],5,FALSE)</f>
        <v>940.66</v>
      </c>
      <c r="I305" s="31">
        <f>(tVentas9[[#This Row],[PrecioUnitario]])*(tVentas9[[#This Row],[Quantity]])</f>
        <v>9406.6</v>
      </c>
      <c r="J305" s="31">
        <f>tVentas9[[#This Row],[ TotalPrice_SinDescuento]]*(1-tVentas9[[#This Row],[Discount]]/100)</f>
        <v>9406.6</v>
      </c>
      <c r="K305" s="17">
        <v>43137.772696759261</v>
      </c>
      <c r="L305" s="7" t="s">
        <v>3541</v>
      </c>
      <c r="M305" s="35">
        <f t="shared" si="9"/>
        <v>0</v>
      </c>
      <c r="N305" s="12" t="str">
        <f t="shared" si="8"/>
        <v/>
      </c>
    </row>
    <row r="306" spans="1:14" hidden="1">
      <c r="A306" s="13">
        <v>10304</v>
      </c>
      <c r="B306" s="13">
        <v>10</v>
      </c>
      <c r="C306" s="13">
        <v>75881</v>
      </c>
      <c r="D306" s="13">
        <v>123</v>
      </c>
      <c r="E306" s="12" t="str">
        <f>VLOOKUP(tVentas9[[#This Row],[ProductID]],tProductos[#All],3,FALSE)</f>
        <v>Oil - Shortening - All - Purpose</v>
      </c>
      <c r="F306" s="13">
        <v>20</v>
      </c>
      <c r="G306" s="32">
        <v>0</v>
      </c>
      <c r="H306" s="30">
        <f>VLOOKUP(tVentas9[[#This Row],[ProductID]],tProductos[#All],5,FALSE)</f>
        <v>481.48</v>
      </c>
      <c r="I306" s="31">
        <f>(tVentas9[[#This Row],[PrecioUnitario]])*(tVentas9[[#This Row],[Quantity]])</f>
        <v>9629.6</v>
      </c>
      <c r="J306" s="31">
        <f>tVentas9[[#This Row],[ TotalPrice_SinDescuento]]*(1-tVentas9[[#This Row],[Discount]]/100)</f>
        <v>9629.6</v>
      </c>
      <c r="K306" s="17">
        <v>43132.453599537039</v>
      </c>
      <c r="L306" s="7" t="s">
        <v>3542</v>
      </c>
      <c r="M306" s="35">
        <f t="shared" si="9"/>
        <v>0</v>
      </c>
      <c r="N306" s="12" t="str">
        <f t="shared" si="8"/>
        <v/>
      </c>
    </row>
    <row r="307" spans="1:14" hidden="1">
      <c r="A307" s="13">
        <v>10305</v>
      </c>
      <c r="B307" s="13">
        <v>2</v>
      </c>
      <c r="C307" s="13">
        <v>6960</v>
      </c>
      <c r="D307" s="13">
        <v>259</v>
      </c>
      <c r="E307" s="12" t="str">
        <f>VLOOKUP(tVentas9[[#This Row],[ProductID]],tProductos[#All],3,FALSE)</f>
        <v>Veal - Eye Of Round</v>
      </c>
      <c r="F307" s="13">
        <v>2</v>
      </c>
      <c r="G307" s="32">
        <v>0</v>
      </c>
      <c r="H307" s="30">
        <f>VLOOKUP(tVentas9[[#This Row],[ProductID]],tProductos[#All],5,FALSE)</f>
        <v>674.36</v>
      </c>
      <c r="I307" s="31">
        <f>(tVentas9[[#This Row],[PrecioUnitario]])*(tVentas9[[#This Row],[Quantity]])</f>
        <v>1348.72</v>
      </c>
      <c r="J307" s="31">
        <f>tVentas9[[#This Row],[ TotalPrice_SinDescuento]]*(1-tVentas9[[#This Row],[Discount]]/100)</f>
        <v>1348.72</v>
      </c>
      <c r="K307" s="17">
        <v>43174.990763888891</v>
      </c>
      <c r="L307" s="7" t="s">
        <v>3543</v>
      </c>
      <c r="M307" s="35">
        <f t="shared" si="9"/>
        <v>0</v>
      </c>
      <c r="N307" s="12" t="str">
        <f t="shared" si="8"/>
        <v/>
      </c>
    </row>
    <row r="308" spans="1:14" hidden="1">
      <c r="A308" s="13">
        <v>10306</v>
      </c>
      <c r="B308" s="13">
        <v>14</v>
      </c>
      <c r="C308" s="13">
        <v>28973</v>
      </c>
      <c r="D308" s="13">
        <v>384</v>
      </c>
      <c r="E308" s="12" t="str">
        <f>VLOOKUP(tVentas9[[#This Row],[ProductID]],tProductos[#All],3,FALSE)</f>
        <v>Fond - Neutral</v>
      </c>
      <c r="F308" s="13">
        <v>8</v>
      </c>
      <c r="G308" s="32">
        <v>0</v>
      </c>
      <c r="H308" s="30">
        <f>VLOOKUP(tVentas9[[#This Row],[ProductID]],tProductos[#All],5,FALSE)</f>
        <v>565.19000000000005</v>
      </c>
      <c r="I308" s="31">
        <f>(tVentas9[[#This Row],[PrecioUnitario]])*(tVentas9[[#This Row],[Quantity]])</f>
        <v>4521.5200000000004</v>
      </c>
      <c r="J308" s="31">
        <f>tVentas9[[#This Row],[ TotalPrice_SinDescuento]]*(1-tVentas9[[#This Row],[Discount]]/100)</f>
        <v>4521.5200000000004</v>
      </c>
      <c r="K308" s="17">
        <v>43229.520567129628</v>
      </c>
      <c r="L308" s="7" t="s">
        <v>3544</v>
      </c>
      <c r="M308" s="35">
        <f t="shared" si="9"/>
        <v>0</v>
      </c>
      <c r="N308" s="12" t="str">
        <f t="shared" si="8"/>
        <v/>
      </c>
    </row>
    <row r="309" spans="1:14" hidden="1">
      <c r="A309" s="13">
        <v>10307</v>
      </c>
      <c r="B309" s="13">
        <v>11</v>
      </c>
      <c r="C309" s="13">
        <v>92694</v>
      </c>
      <c r="D309" s="13">
        <v>292</v>
      </c>
      <c r="E309" s="12" t="str">
        <f>VLOOKUP(tVentas9[[#This Row],[ProductID]],tProductos[#All],3,FALSE)</f>
        <v>Turkey - Oven Roast Breast</v>
      </c>
      <c r="F309" s="13">
        <v>24</v>
      </c>
      <c r="G309" s="32">
        <v>0</v>
      </c>
      <c r="H309" s="30">
        <f>VLOOKUP(tVentas9[[#This Row],[ProductID]],tProductos[#All],5,FALSE)</f>
        <v>345.36</v>
      </c>
      <c r="I309" s="31">
        <f>(tVentas9[[#This Row],[PrecioUnitario]])*(tVentas9[[#This Row],[Quantity]])</f>
        <v>8288.64</v>
      </c>
      <c r="J309" s="31">
        <f>tVentas9[[#This Row],[ TotalPrice_SinDescuento]]*(1-tVentas9[[#This Row],[Discount]]/100)</f>
        <v>8288.64</v>
      </c>
      <c r="K309" s="17">
        <v>43134.053506944445</v>
      </c>
      <c r="L309" s="7" t="s">
        <v>3545</v>
      </c>
      <c r="M309" s="35">
        <f t="shared" si="9"/>
        <v>0</v>
      </c>
      <c r="N309" s="12" t="str">
        <f t="shared" si="8"/>
        <v/>
      </c>
    </row>
    <row r="310" spans="1:14" hidden="1">
      <c r="A310" s="13">
        <v>10308</v>
      </c>
      <c r="B310" s="13">
        <v>13</v>
      </c>
      <c r="C310" s="13">
        <v>70070</v>
      </c>
      <c r="D310" s="13">
        <v>421</v>
      </c>
      <c r="E310" s="12" t="str">
        <f>VLOOKUP(tVentas9[[#This Row],[ProductID]],tProductos[#All],3,FALSE)</f>
        <v>Soup V8 Roasted Red Pepper</v>
      </c>
      <c r="F310" s="13">
        <v>18</v>
      </c>
      <c r="G310" s="32">
        <v>0</v>
      </c>
      <c r="H310" s="30">
        <f>VLOOKUP(tVentas9[[#This Row],[ProductID]],tProductos[#All],5,FALSE)</f>
        <v>388.09</v>
      </c>
      <c r="I310" s="31">
        <f>(tVentas9[[#This Row],[PrecioUnitario]])*(tVentas9[[#This Row],[Quantity]])</f>
        <v>6985.62</v>
      </c>
      <c r="J310" s="31">
        <f>tVentas9[[#This Row],[ TotalPrice_SinDescuento]]*(1-tVentas9[[#This Row],[Discount]]/100)</f>
        <v>6985.62</v>
      </c>
      <c r="K310" s="17">
        <v>43197.935624999998</v>
      </c>
      <c r="L310" s="7" t="s">
        <v>3546</v>
      </c>
      <c r="M310" s="35">
        <f t="shared" si="9"/>
        <v>0</v>
      </c>
      <c r="N310" s="12" t="str">
        <f t="shared" si="8"/>
        <v/>
      </c>
    </row>
    <row r="311" spans="1:14" hidden="1">
      <c r="A311" s="13">
        <v>10309</v>
      </c>
      <c r="B311" s="13">
        <v>1</v>
      </c>
      <c r="C311" s="13">
        <v>13131</v>
      </c>
      <c r="D311" s="13">
        <v>150</v>
      </c>
      <c r="E311" s="12" t="str">
        <f>VLOOKUP(tVentas9[[#This Row],[ProductID]],tProductos[#All],3,FALSE)</f>
        <v>Langers - Ruby Red Grapfruit</v>
      </c>
      <c r="F311" s="13">
        <v>4</v>
      </c>
      <c r="G311" s="32">
        <v>0</v>
      </c>
      <c r="H311" s="30">
        <f>VLOOKUP(tVentas9[[#This Row],[ProductID]],tProductos[#All],5,FALSE)</f>
        <v>406.55</v>
      </c>
      <c r="I311" s="31">
        <f>(tVentas9[[#This Row],[PrecioUnitario]])*(tVentas9[[#This Row],[Quantity]])</f>
        <v>1626.2</v>
      </c>
      <c r="J311" s="31">
        <f>tVentas9[[#This Row],[ TotalPrice_SinDescuento]]*(1-tVentas9[[#This Row],[Discount]]/100)</f>
        <v>1626.2</v>
      </c>
      <c r="K311" s="17">
        <v>43177.443564814814</v>
      </c>
      <c r="L311" s="7" t="s">
        <v>3547</v>
      </c>
      <c r="M311" s="35">
        <f t="shared" si="9"/>
        <v>0</v>
      </c>
      <c r="N311" s="12" t="str">
        <f t="shared" si="8"/>
        <v/>
      </c>
    </row>
    <row r="312" spans="1:14" hidden="1">
      <c r="A312" s="13">
        <v>10310</v>
      </c>
      <c r="B312" s="13">
        <v>6</v>
      </c>
      <c r="C312" s="13">
        <v>98300</v>
      </c>
      <c r="D312" s="13">
        <v>61</v>
      </c>
      <c r="E312" s="12" t="str">
        <f>VLOOKUP(tVentas9[[#This Row],[ProductID]],tProductos[#All],3,FALSE)</f>
        <v>Sardines</v>
      </c>
      <c r="F312" s="13">
        <v>25</v>
      </c>
      <c r="G312" s="32">
        <v>0</v>
      </c>
      <c r="H312" s="30">
        <f>VLOOKUP(tVentas9[[#This Row],[ProductID]],tProductos[#All],5,FALSE)</f>
        <v>62.54</v>
      </c>
      <c r="I312" s="31">
        <f>(tVentas9[[#This Row],[PrecioUnitario]])*(tVentas9[[#This Row],[Quantity]])</f>
        <v>1563.5</v>
      </c>
      <c r="J312" s="31">
        <f>tVentas9[[#This Row],[ TotalPrice_SinDescuento]]*(1-tVentas9[[#This Row],[Discount]]/100)</f>
        <v>1563.5</v>
      </c>
      <c r="K312" s="17">
        <v>43207.072025462963</v>
      </c>
      <c r="L312" s="7" t="s">
        <v>3548</v>
      </c>
      <c r="M312" s="35">
        <f t="shared" si="9"/>
        <v>0</v>
      </c>
      <c r="N312" s="12" t="str">
        <f t="shared" si="8"/>
        <v/>
      </c>
    </row>
    <row r="313" spans="1:14" hidden="1">
      <c r="A313" s="13">
        <v>10311</v>
      </c>
      <c r="B313" s="13">
        <v>8</v>
      </c>
      <c r="C313" s="13">
        <v>85337</v>
      </c>
      <c r="D313" s="13">
        <v>304</v>
      </c>
      <c r="E313" s="12" t="str">
        <f>VLOOKUP(tVentas9[[#This Row],[ProductID]],tProductos[#All],3,FALSE)</f>
        <v>Banana Turning</v>
      </c>
      <c r="F313" s="13">
        <v>22</v>
      </c>
      <c r="G313" s="32">
        <v>0</v>
      </c>
      <c r="H313" s="30">
        <f>VLOOKUP(tVentas9[[#This Row],[ProductID]],tProductos[#All],5,FALSE)</f>
        <v>721.98</v>
      </c>
      <c r="I313" s="31">
        <f>(tVentas9[[#This Row],[PrecioUnitario]])*(tVentas9[[#This Row],[Quantity]])</f>
        <v>15883.560000000001</v>
      </c>
      <c r="J313" s="31">
        <f>tVentas9[[#This Row],[ TotalPrice_SinDescuento]]*(1-tVentas9[[#This Row],[Discount]]/100)</f>
        <v>15883.560000000001</v>
      </c>
      <c r="K313" s="17">
        <v>43115.970902777779</v>
      </c>
      <c r="L313" s="7" t="s">
        <v>3549</v>
      </c>
      <c r="M313" s="35">
        <f t="shared" si="9"/>
        <v>0</v>
      </c>
      <c r="N313" s="12" t="str">
        <f t="shared" si="8"/>
        <v/>
      </c>
    </row>
    <row r="314" spans="1:14" hidden="1">
      <c r="A314" s="13">
        <v>10312</v>
      </c>
      <c r="B314" s="13">
        <v>6</v>
      </c>
      <c r="C314" s="13">
        <v>83503</v>
      </c>
      <c r="D314" s="13">
        <v>353</v>
      </c>
      <c r="E314" s="12" t="str">
        <f>VLOOKUP(tVentas9[[#This Row],[ProductID]],tProductos[#All],3,FALSE)</f>
        <v>Milk Powder</v>
      </c>
      <c r="F314" s="13">
        <v>22</v>
      </c>
      <c r="G314" s="32">
        <v>0</v>
      </c>
      <c r="H314" s="30">
        <f>VLOOKUP(tVentas9[[#This Row],[ProductID]],tProductos[#All],5,FALSE)</f>
        <v>181.19</v>
      </c>
      <c r="I314" s="31">
        <f>(tVentas9[[#This Row],[PrecioUnitario]])*(tVentas9[[#This Row],[Quantity]])</f>
        <v>3986.18</v>
      </c>
      <c r="J314" s="31">
        <f>tVentas9[[#This Row],[ TotalPrice_SinDescuento]]*(1-tVentas9[[#This Row],[Discount]]/100)</f>
        <v>3986.18</v>
      </c>
      <c r="K314" s="17">
        <v>43174.347986111112</v>
      </c>
      <c r="L314" s="7" t="s">
        <v>3550</v>
      </c>
      <c r="M314" s="35">
        <f t="shared" si="9"/>
        <v>0</v>
      </c>
      <c r="N314" s="12" t="str">
        <f t="shared" si="8"/>
        <v/>
      </c>
    </row>
    <row r="315" spans="1:14" hidden="1">
      <c r="A315" s="13">
        <v>10313</v>
      </c>
      <c r="B315" s="13">
        <v>22</v>
      </c>
      <c r="C315" s="13">
        <v>90491</v>
      </c>
      <c r="D315" s="13">
        <v>178</v>
      </c>
      <c r="E315" s="12" t="str">
        <f>VLOOKUP(tVentas9[[#This Row],[ProductID]],tProductos[#All],3,FALSE)</f>
        <v>Pernod</v>
      </c>
      <c r="F315" s="13">
        <v>23</v>
      </c>
      <c r="G315" s="32">
        <v>2</v>
      </c>
      <c r="H315" s="30">
        <f>VLOOKUP(tVentas9[[#This Row],[ProductID]],tProductos[#All],5,FALSE)</f>
        <v>523.62</v>
      </c>
      <c r="I315" s="31">
        <f>(tVentas9[[#This Row],[PrecioUnitario]])*(tVentas9[[#This Row],[Quantity]])</f>
        <v>12043.26</v>
      </c>
      <c r="J315" s="31">
        <f>tVentas9[[#This Row],[ TotalPrice_SinDescuento]]*(1-tVentas9[[#This Row],[Discount]]/100)</f>
        <v>11802.3948</v>
      </c>
      <c r="K315" s="17">
        <v>43171.721273148149</v>
      </c>
      <c r="L315" s="7" t="s">
        <v>3551</v>
      </c>
      <c r="M315" s="35">
        <f t="shared" si="9"/>
        <v>0</v>
      </c>
      <c r="N315" s="12" t="str">
        <f t="shared" si="8"/>
        <v/>
      </c>
    </row>
    <row r="316" spans="1:14" hidden="1">
      <c r="A316" s="13">
        <v>10314</v>
      </c>
      <c r="B316" s="13">
        <v>23</v>
      </c>
      <c r="C316" s="13">
        <v>96721</v>
      </c>
      <c r="D316" s="13">
        <v>211</v>
      </c>
      <c r="E316" s="12" t="str">
        <f>VLOOKUP(tVentas9[[#This Row],[ProductID]],tProductos[#All],3,FALSE)</f>
        <v>Wine - Prosecco Valdobiaddene</v>
      </c>
      <c r="F316" s="13">
        <v>25</v>
      </c>
      <c r="G316" s="32">
        <v>0</v>
      </c>
      <c r="H316" s="30">
        <f>VLOOKUP(tVentas9[[#This Row],[ProductID]],tProductos[#All],5,FALSE)</f>
        <v>20.58</v>
      </c>
      <c r="I316" s="31">
        <f>(tVentas9[[#This Row],[PrecioUnitario]])*(tVentas9[[#This Row],[Quantity]])</f>
        <v>514.5</v>
      </c>
      <c r="J316" s="31">
        <f>tVentas9[[#This Row],[ TotalPrice_SinDescuento]]*(1-tVentas9[[#This Row],[Discount]]/100)</f>
        <v>514.5</v>
      </c>
      <c r="K316" s="17">
        <v>43219.928287037037</v>
      </c>
      <c r="L316" s="7" t="s">
        <v>3552</v>
      </c>
      <c r="M316" s="35">
        <f t="shared" si="9"/>
        <v>0</v>
      </c>
      <c r="N316" s="12" t="str">
        <f t="shared" si="8"/>
        <v/>
      </c>
    </row>
    <row r="317" spans="1:14" hidden="1">
      <c r="A317" s="13">
        <v>10315</v>
      </c>
      <c r="B317" s="13">
        <v>9</v>
      </c>
      <c r="C317" s="13">
        <v>91127</v>
      </c>
      <c r="D317" s="13">
        <v>110</v>
      </c>
      <c r="E317" s="12" t="str">
        <f>VLOOKUP(tVentas9[[#This Row],[ProductID]],tProductos[#All],3,FALSE)</f>
        <v>Black Currants</v>
      </c>
      <c r="F317" s="13">
        <v>24</v>
      </c>
      <c r="G317" s="32">
        <v>0</v>
      </c>
      <c r="H317" s="30">
        <f>VLOOKUP(tVentas9[[#This Row],[ProductID]],tProductos[#All],5,FALSE)</f>
        <v>409.41</v>
      </c>
      <c r="I317" s="31">
        <f>(tVentas9[[#This Row],[PrecioUnitario]])*(tVentas9[[#This Row],[Quantity]])</f>
        <v>9825.84</v>
      </c>
      <c r="J317" s="31">
        <f>tVentas9[[#This Row],[ TotalPrice_SinDescuento]]*(1-tVentas9[[#This Row],[Discount]]/100)</f>
        <v>9825.84</v>
      </c>
      <c r="K317" s="17">
        <v>43217.565983796296</v>
      </c>
      <c r="L317" s="7" t="s">
        <v>3553</v>
      </c>
      <c r="M317" s="35">
        <f t="shared" si="9"/>
        <v>0</v>
      </c>
      <c r="N317" s="12" t="str">
        <f t="shared" si="8"/>
        <v/>
      </c>
    </row>
    <row r="318" spans="1:14" hidden="1">
      <c r="A318" s="13">
        <v>10316</v>
      </c>
      <c r="B318" s="13">
        <v>19</v>
      </c>
      <c r="C318" s="13">
        <v>12026</v>
      </c>
      <c r="D318" s="13">
        <v>268</v>
      </c>
      <c r="E318" s="12" t="str">
        <f>VLOOKUP(tVentas9[[#This Row],[ProductID]],tProductos[#All],3,FALSE)</f>
        <v>Vanilla Beans</v>
      </c>
      <c r="F318" s="13">
        <v>4</v>
      </c>
      <c r="G318" s="32">
        <v>0</v>
      </c>
      <c r="H318" s="30">
        <f>VLOOKUP(tVentas9[[#This Row],[ProductID]],tProductos[#All],5,FALSE)</f>
        <v>978.43</v>
      </c>
      <c r="I318" s="31">
        <f>(tVentas9[[#This Row],[PrecioUnitario]])*(tVentas9[[#This Row],[Quantity]])</f>
        <v>3913.72</v>
      </c>
      <c r="J318" s="31">
        <f>tVentas9[[#This Row],[ TotalPrice_SinDescuento]]*(1-tVentas9[[#This Row],[Discount]]/100)</f>
        <v>3913.72</v>
      </c>
      <c r="K318" s="17">
        <v>43113.157210648147</v>
      </c>
      <c r="L318" s="7" t="s">
        <v>3554</v>
      </c>
      <c r="M318" s="35">
        <f t="shared" si="9"/>
        <v>0</v>
      </c>
      <c r="N318" s="12" t="str">
        <f t="shared" si="8"/>
        <v/>
      </c>
    </row>
    <row r="319" spans="1:14" hidden="1">
      <c r="A319" s="13">
        <v>10317</v>
      </c>
      <c r="B319" s="13">
        <v>3</v>
      </c>
      <c r="C319" s="13">
        <v>80879</v>
      </c>
      <c r="D319" s="13">
        <v>409</v>
      </c>
      <c r="E319" s="12" t="str">
        <f>VLOOKUP(tVentas9[[#This Row],[ProductID]],tProductos[#All],3,FALSE)</f>
        <v>Skirt - 29 Foot</v>
      </c>
      <c r="F319" s="13">
        <v>21</v>
      </c>
      <c r="G319" s="32">
        <v>0</v>
      </c>
      <c r="H319" s="30">
        <f>VLOOKUP(tVentas9[[#This Row],[ProductID]],tProductos[#All],5,FALSE)</f>
        <v>23.52</v>
      </c>
      <c r="I319" s="31">
        <f>(tVentas9[[#This Row],[PrecioUnitario]])*(tVentas9[[#This Row],[Quantity]])</f>
        <v>493.92</v>
      </c>
      <c r="J319" s="31">
        <f>tVentas9[[#This Row],[ TotalPrice_SinDescuento]]*(1-tVentas9[[#This Row],[Discount]]/100)</f>
        <v>493.92</v>
      </c>
      <c r="K319" s="17">
        <v>43213.546273148146</v>
      </c>
      <c r="L319" s="7" t="s">
        <v>3555</v>
      </c>
      <c r="M319" s="35">
        <f t="shared" si="9"/>
        <v>0</v>
      </c>
      <c r="N319" s="12" t="str">
        <f t="shared" si="8"/>
        <v/>
      </c>
    </row>
    <row r="320" spans="1:14" hidden="1">
      <c r="A320" s="13">
        <v>10318</v>
      </c>
      <c r="B320" s="13">
        <v>1</v>
      </c>
      <c r="C320" s="13">
        <v>76235</v>
      </c>
      <c r="D320" s="13">
        <v>419</v>
      </c>
      <c r="E320" s="12" t="str">
        <f>VLOOKUP(tVentas9[[#This Row],[ProductID]],tProductos[#All],3,FALSE)</f>
        <v>Pork - Belly Fresh</v>
      </c>
      <c r="F320" s="13">
        <v>20</v>
      </c>
      <c r="G320" s="32">
        <v>0</v>
      </c>
      <c r="H320" s="30">
        <f>VLOOKUP(tVentas9[[#This Row],[ProductID]],tProductos[#All],5,FALSE)</f>
        <v>861.33</v>
      </c>
      <c r="I320" s="31">
        <f>(tVentas9[[#This Row],[PrecioUnitario]])*(tVentas9[[#This Row],[Quantity]])</f>
        <v>17226.600000000002</v>
      </c>
      <c r="J320" s="31">
        <f>tVentas9[[#This Row],[ TotalPrice_SinDescuento]]*(1-tVentas9[[#This Row],[Discount]]/100)</f>
        <v>17226.600000000002</v>
      </c>
      <c r="K320" s="17">
        <v>43126.041956018518</v>
      </c>
      <c r="L320" s="7" t="s">
        <v>3556</v>
      </c>
      <c r="M320" s="35">
        <f t="shared" si="9"/>
        <v>0</v>
      </c>
      <c r="N320" s="12" t="str">
        <f t="shared" si="8"/>
        <v/>
      </c>
    </row>
    <row r="321" spans="1:14" hidden="1">
      <c r="A321" s="13">
        <v>10319</v>
      </c>
      <c r="B321" s="13">
        <v>12</v>
      </c>
      <c r="C321" s="13">
        <v>52516</v>
      </c>
      <c r="D321" s="13">
        <v>23</v>
      </c>
      <c r="E321" s="12" t="str">
        <f>VLOOKUP(tVentas9[[#This Row],[ProductID]],tProductos[#All],3,FALSE)</f>
        <v>Crab - Imitation Flakes</v>
      </c>
      <c r="F321" s="13">
        <v>14</v>
      </c>
      <c r="G321" s="32">
        <v>0</v>
      </c>
      <c r="H321" s="30">
        <f>VLOOKUP(tVentas9[[#This Row],[ProductID]],tProductos[#All],5,FALSE)</f>
        <v>790.18</v>
      </c>
      <c r="I321" s="31">
        <f>(tVentas9[[#This Row],[PrecioUnitario]])*(tVentas9[[#This Row],[Quantity]])</f>
        <v>11062.519999999999</v>
      </c>
      <c r="J321" s="31">
        <f>tVentas9[[#This Row],[ TotalPrice_SinDescuento]]*(1-tVentas9[[#This Row],[Discount]]/100)</f>
        <v>11062.519999999999</v>
      </c>
      <c r="K321" s="17">
        <v>43204.053668981483</v>
      </c>
      <c r="L321" s="7" t="s">
        <v>3557</v>
      </c>
      <c r="M321" s="35">
        <f t="shared" si="9"/>
        <v>0</v>
      </c>
      <c r="N321" s="12" t="str">
        <f t="shared" si="8"/>
        <v/>
      </c>
    </row>
    <row r="322" spans="1:14" hidden="1">
      <c r="A322" s="13">
        <v>10320</v>
      </c>
      <c r="B322" s="13">
        <v>16</v>
      </c>
      <c r="C322" s="13">
        <v>26534</v>
      </c>
      <c r="D322" s="13">
        <v>292</v>
      </c>
      <c r="E322" s="12" t="str">
        <f>VLOOKUP(tVentas9[[#This Row],[ProductID]],tProductos[#All],3,FALSE)</f>
        <v>Turkey - Oven Roast Breast</v>
      </c>
      <c r="F322" s="13">
        <v>7</v>
      </c>
      <c r="G322" s="32">
        <v>0</v>
      </c>
      <c r="H322" s="30">
        <f>VLOOKUP(tVentas9[[#This Row],[ProductID]],tProductos[#All],5,FALSE)</f>
        <v>345.36</v>
      </c>
      <c r="I322" s="31">
        <f>(tVentas9[[#This Row],[PrecioUnitario]])*(tVentas9[[#This Row],[Quantity]])</f>
        <v>2417.52</v>
      </c>
      <c r="J322" s="31">
        <f>tVentas9[[#This Row],[ TotalPrice_SinDescuento]]*(1-tVentas9[[#This Row],[Discount]]/100)</f>
        <v>2417.52</v>
      </c>
      <c r="K322" s="17">
        <v>43121.564502314817</v>
      </c>
      <c r="L322" s="7" t="s">
        <v>3558</v>
      </c>
      <c r="M322" s="35">
        <f t="shared" si="9"/>
        <v>0</v>
      </c>
      <c r="N322" s="12" t="str">
        <f t="shared" ref="N322:N385" si="10">IF($M322&gt;0.4,"ELIMINAR","")</f>
        <v/>
      </c>
    </row>
    <row r="323" spans="1:14" hidden="1">
      <c r="A323" s="13">
        <v>10321</v>
      </c>
      <c r="B323" s="13">
        <v>2</v>
      </c>
      <c r="C323" s="13">
        <v>11040</v>
      </c>
      <c r="D323" s="13">
        <v>78</v>
      </c>
      <c r="E323" s="12" t="str">
        <f>VLOOKUP(tVentas9[[#This Row],[ProductID]],tProductos[#All],3,FALSE)</f>
        <v>Wine - Magnotta - Belpaese</v>
      </c>
      <c r="F323" s="13">
        <v>3</v>
      </c>
      <c r="G323" s="32">
        <v>0</v>
      </c>
      <c r="H323" s="30">
        <f>VLOOKUP(tVentas9[[#This Row],[ProductID]],tProductos[#All],5,FALSE)</f>
        <v>304.202</v>
      </c>
      <c r="I323" s="31">
        <f>(tVentas9[[#This Row],[PrecioUnitario]])*(tVentas9[[#This Row],[Quantity]])</f>
        <v>912.60599999999999</v>
      </c>
      <c r="J323" s="31">
        <f>tVentas9[[#This Row],[ TotalPrice_SinDescuento]]*(1-tVentas9[[#This Row],[Discount]]/100)</f>
        <v>912.60599999999999</v>
      </c>
      <c r="K323" s="17">
        <v>43108.500532407408</v>
      </c>
      <c r="L323" s="7" t="s">
        <v>3559</v>
      </c>
      <c r="M323" s="35">
        <f t="shared" si="9"/>
        <v>0</v>
      </c>
      <c r="N323" s="12" t="str">
        <f t="shared" si="10"/>
        <v/>
      </c>
    </row>
    <row r="324" spans="1:14" hidden="1">
      <c r="A324" s="13">
        <v>10322</v>
      </c>
      <c r="B324" s="13">
        <v>23</v>
      </c>
      <c r="C324" s="13">
        <v>86205</v>
      </c>
      <c r="D324" s="13">
        <v>93</v>
      </c>
      <c r="E324" s="12" t="str">
        <f>VLOOKUP(tVentas9[[#This Row],[ProductID]],tProductos[#All],3,FALSE)</f>
        <v>Bandage - Fexible 1x3</v>
      </c>
      <c r="F324" s="13">
        <v>22</v>
      </c>
      <c r="G324" s="32">
        <v>0</v>
      </c>
      <c r="H324" s="30">
        <f>VLOOKUP(tVentas9[[#This Row],[ProductID]],tProductos[#All],5,FALSE)</f>
        <v>8.11</v>
      </c>
      <c r="I324" s="31">
        <f>(tVentas9[[#This Row],[PrecioUnitario]])*(tVentas9[[#This Row],[Quantity]])</f>
        <v>178.42</v>
      </c>
      <c r="J324" s="31">
        <f>tVentas9[[#This Row],[ TotalPrice_SinDescuento]]*(1-tVentas9[[#This Row],[Discount]]/100)</f>
        <v>178.42</v>
      </c>
      <c r="K324" s="17">
        <v>43183.752280092594</v>
      </c>
      <c r="L324" s="7" t="s">
        <v>3560</v>
      </c>
      <c r="M324" s="35">
        <f t="shared" ref="M324:M387" si="11">COUNTBLANK(A324:L324) /COUNTA(A324:L324)</f>
        <v>0</v>
      </c>
      <c r="N324" s="12" t="str">
        <f t="shared" si="10"/>
        <v/>
      </c>
    </row>
    <row r="325" spans="1:14" hidden="1">
      <c r="A325" s="13">
        <v>10323</v>
      </c>
      <c r="B325" s="13">
        <v>14</v>
      </c>
      <c r="C325" s="13">
        <v>6961</v>
      </c>
      <c r="D325" s="13">
        <v>120</v>
      </c>
      <c r="E325" s="12" t="str">
        <f>VLOOKUP(tVentas9[[#This Row],[ProductID]],tProductos[#All],3,FALSE)</f>
        <v>Water - Spring Water 500ml</v>
      </c>
      <c r="F325" s="13">
        <v>2</v>
      </c>
      <c r="G325" s="32">
        <v>0</v>
      </c>
      <c r="H325" s="30">
        <f>VLOOKUP(tVentas9[[#This Row],[ProductID]],tProductos[#All],5,FALSE)</f>
        <v>27.31</v>
      </c>
      <c r="I325" s="31">
        <f>(tVentas9[[#This Row],[PrecioUnitario]])*(tVentas9[[#This Row],[Quantity]])</f>
        <v>54.62</v>
      </c>
      <c r="J325" s="31">
        <f>tVentas9[[#This Row],[ TotalPrice_SinDescuento]]*(1-tVentas9[[#This Row],[Discount]]/100)</f>
        <v>54.62</v>
      </c>
      <c r="K325" s="17">
        <v>43227.893935185188</v>
      </c>
      <c r="L325" s="7" t="s">
        <v>3561</v>
      </c>
      <c r="M325" s="35">
        <f t="shared" si="11"/>
        <v>0</v>
      </c>
      <c r="N325" s="12" t="str">
        <f t="shared" si="10"/>
        <v/>
      </c>
    </row>
    <row r="326" spans="1:14" hidden="1">
      <c r="A326" s="13">
        <v>10324</v>
      </c>
      <c r="B326" s="13">
        <v>20</v>
      </c>
      <c r="C326" s="13">
        <v>79663</v>
      </c>
      <c r="D326" s="13">
        <v>335</v>
      </c>
      <c r="E326" s="12" t="str">
        <f>VLOOKUP(tVentas9[[#This Row],[ProductID]],tProductos[#All],3,FALSE)</f>
        <v>Oil - Shortening,liqud, Fry</v>
      </c>
      <c r="F326" s="13">
        <v>21</v>
      </c>
      <c r="G326" s="32">
        <v>0</v>
      </c>
      <c r="H326" s="30">
        <f>VLOOKUP(tVentas9[[#This Row],[ProductID]],tProductos[#All],5,FALSE)</f>
        <v>184.23</v>
      </c>
      <c r="I326" s="31">
        <f>(tVentas9[[#This Row],[PrecioUnitario]])*(tVentas9[[#This Row],[Quantity]])</f>
        <v>3868.83</v>
      </c>
      <c r="J326" s="31">
        <f>tVentas9[[#This Row],[ TotalPrice_SinDescuento]]*(1-tVentas9[[#This Row],[Discount]]/100)</f>
        <v>3868.83</v>
      </c>
      <c r="K326" s="17">
        <v>43129.685879629629</v>
      </c>
      <c r="L326" s="7" t="s">
        <v>3562</v>
      </c>
      <c r="M326" s="35">
        <f t="shared" si="11"/>
        <v>0</v>
      </c>
      <c r="N326" s="12" t="str">
        <f t="shared" si="10"/>
        <v/>
      </c>
    </row>
    <row r="327" spans="1:14" hidden="1">
      <c r="A327" s="13">
        <v>10325</v>
      </c>
      <c r="B327" s="13">
        <v>12</v>
      </c>
      <c r="C327" s="13">
        <v>94965</v>
      </c>
      <c r="D327" s="13">
        <v>75</v>
      </c>
      <c r="E327" s="12" t="str">
        <f>VLOOKUP(tVentas9[[#This Row],[ProductID]],tProductos[#All],3,FALSE)</f>
        <v>Chef Hat 20cm</v>
      </c>
      <c r="F327" s="13">
        <v>25</v>
      </c>
      <c r="G327" s="32">
        <v>0</v>
      </c>
      <c r="H327" s="30">
        <f>VLOOKUP(tVentas9[[#This Row],[ProductID]],tProductos[#All],5,FALSE)</f>
        <v>418</v>
      </c>
      <c r="I327" s="31">
        <f>(tVentas9[[#This Row],[PrecioUnitario]])*(tVentas9[[#This Row],[Quantity]])</f>
        <v>10450</v>
      </c>
      <c r="J327" s="31">
        <f>tVentas9[[#This Row],[ TotalPrice_SinDescuento]]*(1-tVentas9[[#This Row],[Discount]]/100)</f>
        <v>10450</v>
      </c>
      <c r="K327" s="17">
        <v>43219.283495370371</v>
      </c>
      <c r="L327" s="7" t="s">
        <v>3563</v>
      </c>
      <c r="M327" s="35">
        <f t="shared" si="11"/>
        <v>0</v>
      </c>
      <c r="N327" s="12" t="str">
        <f t="shared" si="10"/>
        <v/>
      </c>
    </row>
    <row r="328" spans="1:14" hidden="1">
      <c r="A328" s="13">
        <v>10326</v>
      </c>
      <c r="B328" s="13">
        <v>17</v>
      </c>
      <c r="C328" s="13">
        <v>77025</v>
      </c>
      <c r="D328" s="13">
        <v>183</v>
      </c>
      <c r="E328" s="12" t="str">
        <f>VLOOKUP(tVentas9[[#This Row],[ProductID]],tProductos[#All],3,FALSE)</f>
        <v>Spice - Peppercorn Melange</v>
      </c>
      <c r="F328" s="13">
        <v>20</v>
      </c>
      <c r="G328" s="32">
        <v>0</v>
      </c>
      <c r="H328" s="30">
        <f>VLOOKUP(tVentas9[[#This Row],[ProductID]],tProductos[#All],5,FALSE)</f>
        <v>62.15</v>
      </c>
      <c r="I328" s="31">
        <f>(tVentas9[[#This Row],[PrecioUnitario]])*(tVentas9[[#This Row],[Quantity]])</f>
        <v>1243</v>
      </c>
      <c r="J328" s="31">
        <f>tVentas9[[#This Row],[ TotalPrice_SinDescuento]]*(1-tVentas9[[#This Row],[Discount]]/100)</f>
        <v>1243</v>
      </c>
      <c r="K328" s="17">
        <v>43106.701805555553</v>
      </c>
      <c r="L328" s="7" t="s">
        <v>3564</v>
      </c>
      <c r="M328" s="35">
        <f t="shared" si="11"/>
        <v>0</v>
      </c>
      <c r="N328" s="12" t="str">
        <f t="shared" si="10"/>
        <v/>
      </c>
    </row>
    <row r="329" spans="1:14" hidden="1">
      <c r="A329" s="13">
        <v>10327</v>
      </c>
      <c r="B329" s="13">
        <v>1</v>
      </c>
      <c r="C329" s="13">
        <v>8274</v>
      </c>
      <c r="D329" s="13">
        <v>66</v>
      </c>
      <c r="E329" s="12" t="str">
        <f>VLOOKUP(tVentas9[[#This Row],[ProductID]],tProductos[#All],3,FALSE)</f>
        <v>Pie Filling - Cherry</v>
      </c>
      <c r="F329" s="13">
        <v>3</v>
      </c>
      <c r="G329" s="32">
        <v>2</v>
      </c>
      <c r="H329" s="30">
        <f>VLOOKUP(tVentas9[[#This Row],[ProductID]],tProductos[#All],5,FALSE)</f>
        <v>98.82</v>
      </c>
      <c r="I329" s="31">
        <f>(tVentas9[[#This Row],[PrecioUnitario]])*(tVentas9[[#This Row],[Quantity]])</f>
        <v>296.45999999999998</v>
      </c>
      <c r="J329" s="31">
        <f>tVentas9[[#This Row],[ TotalPrice_SinDescuento]]*(1-tVentas9[[#This Row],[Discount]]/100)</f>
        <v>290.5308</v>
      </c>
      <c r="K329" s="17">
        <v>43197.396504629629</v>
      </c>
      <c r="L329" s="7" t="s">
        <v>3565</v>
      </c>
      <c r="M329" s="35">
        <f t="shared" si="11"/>
        <v>0</v>
      </c>
      <c r="N329" s="12" t="str">
        <f t="shared" si="10"/>
        <v/>
      </c>
    </row>
    <row r="330" spans="1:14" hidden="1">
      <c r="A330" s="13">
        <v>10328</v>
      </c>
      <c r="B330" s="13">
        <v>3</v>
      </c>
      <c r="C330" s="13">
        <v>56925</v>
      </c>
      <c r="D330" s="13">
        <v>340</v>
      </c>
      <c r="E330" s="12" t="str">
        <f>VLOOKUP(tVentas9[[#This Row],[ProductID]],tProductos[#All],3,FALSE)</f>
        <v>Veal - Sweetbread</v>
      </c>
      <c r="F330" s="13">
        <v>15</v>
      </c>
      <c r="G330" s="32">
        <v>0</v>
      </c>
      <c r="H330" s="30">
        <f>VLOOKUP(tVentas9[[#This Row],[ProductID]],tProductos[#All],5,FALSE)</f>
        <v>282.33999999999997</v>
      </c>
      <c r="I330" s="31">
        <f>(tVentas9[[#This Row],[PrecioUnitario]])*(tVentas9[[#This Row],[Quantity]])</f>
        <v>4235.0999999999995</v>
      </c>
      <c r="J330" s="31">
        <f>tVentas9[[#This Row],[ TotalPrice_SinDescuento]]*(1-tVentas9[[#This Row],[Discount]]/100)</f>
        <v>4235.0999999999995</v>
      </c>
      <c r="K330" s="17">
        <v>43192.083495370367</v>
      </c>
      <c r="L330" s="7" t="s">
        <v>3566</v>
      </c>
      <c r="M330" s="35">
        <f t="shared" si="11"/>
        <v>0</v>
      </c>
      <c r="N330" s="12" t="str">
        <f t="shared" si="10"/>
        <v/>
      </c>
    </row>
    <row r="331" spans="1:14" hidden="1">
      <c r="A331" s="13">
        <v>10329</v>
      </c>
      <c r="B331" s="13">
        <v>10</v>
      </c>
      <c r="C331" s="13">
        <v>95181</v>
      </c>
      <c r="D331" s="13">
        <v>137</v>
      </c>
      <c r="E331" s="12" t="str">
        <f>VLOOKUP(tVentas9[[#This Row],[ProductID]],tProductos[#All],3,FALSE)</f>
        <v>Wine - White, Schroder And Schyl</v>
      </c>
      <c r="F331" s="13">
        <v>25</v>
      </c>
      <c r="G331" s="32">
        <v>0</v>
      </c>
      <c r="H331" s="30">
        <f>VLOOKUP(tVentas9[[#This Row],[ProductID]],tProductos[#All],5,FALSE)</f>
        <v>840.56</v>
      </c>
      <c r="I331" s="31">
        <f>(tVentas9[[#This Row],[PrecioUnitario]])*(tVentas9[[#This Row],[Quantity]])</f>
        <v>21014</v>
      </c>
      <c r="J331" s="31">
        <f>tVentas9[[#This Row],[ TotalPrice_SinDescuento]]*(1-tVentas9[[#This Row],[Discount]]/100)</f>
        <v>21014</v>
      </c>
      <c r="K331" s="17">
        <v>43112.165324074071</v>
      </c>
      <c r="L331" s="7" t="s">
        <v>3567</v>
      </c>
      <c r="M331" s="35">
        <f t="shared" si="11"/>
        <v>0</v>
      </c>
      <c r="N331" s="12" t="str">
        <f t="shared" si="10"/>
        <v/>
      </c>
    </row>
    <row r="332" spans="1:14" hidden="1">
      <c r="A332" s="13">
        <v>10330</v>
      </c>
      <c r="B332" s="13">
        <v>18</v>
      </c>
      <c r="C332" s="13">
        <v>39757</v>
      </c>
      <c r="D332" s="13">
        <v>387</v>
      </c>
      <c r="E332" s="12" t="str">
        <f>VLOOKUP(tVentas9[[#This Row],[ProductID]],tProductos[#All],3,FALSE)</f>
        <v>Fondant - Icing</v>
      </c>
      <c r="F332" s="13">
        <v>11</v>
      </c>
      <c r="G332" s="32">
        <v>2</v>
      </c>
      <c r="H332" s="30">
        <f>VLOOKUP(tVentas9[[#This Row],[ProductID]],tProductos[#All],5,FALSE)</f>
        <v>416.38</v>
      </c>
      <c r="I332" s="31">
        <f>(tVentas9[[#This Row],[PrecioUnitario]])*(tVentas9[[#This Row],[Quantity]])</f>
        <v>4580.18</v>
      </c>
      <c r="J332" s="31">
        <f>tVentas9[[#This Row],[ TotalPrice_SinDescuento]]*(1-tVentas9[[#This Row],[Discount]]/100)</f>
        <v>4488.5763999999999</v>
      </c>
      <c r="K332" s="17">
        <v>43167.339108796295</v>
      </c>
      <c r="L332" s="7" t="s">
        <v>3568</v>
      </c>
      <c r="M332" s="35">
        <f t="shared" si="11"/>
        <v>0</v>
      </c>
      <c r="N332" s="12" t="str">
        <f t="shared" si="10"/>
        <v/>
      </c>
    </row>
    <row r="333" spans="1:14" hidden="1">
      <c r="A333" s="13">
        <v>10331</v>
      </c>
      <c r="B333" s="13">
        <v>19</v>
      </c>
      <c r="C333" s="13">
        <v>80040</v>
      </c>
      <c r="D333" s="13">
        <v>133</v>
      </c>
      <c r="E333" s="12" t="str">
        <f>VLOOKUP(tVentas9[[#This Row],[ProductID]],tProductos[#All],3,FALSE)</f>
        <v>Beef - Top Sirloin - Aaa</v>
      </c>
      <c r="F333" s="13">
        <v>21</v>
      </c>
      <c r="G333" s="32">
        <v>0</v>
      </c>
      <c r="H333" s="30">
        <f>VLOOKUP(tVentas9[[#This Row],[ProductID]],tProductos[#All],5,FALSE)</f>
        <v>29.32</v>
      </c>
      <c r="I333" s="31">
        <f>(tVentas9[[#This Row],[PrecioUnitario]])*(tVentas9[[#This Row],[Quantity]])</f>
        <v>615.72</v>
      </c>
      <c r="J333" s="31">
        <f>tVentas9[[#This Row],[ TotalPrice_SinDescuento]]*(1-tVentas9[[#This Row],[Discount]]/100)</f>
        <v>615.72</v>
      </c>
      <c r="K333" s="17">
        <v>43149.925613425927</v>
      </c>
      <c r="L333" s="7" t="s">
        <v>3569</v>
      </c>
      <c r="M333" s="35">
        <f t="shared" si="11"/>
        <v>0</v>
      </c>
      <c r="N333" s="12" t="str">
        <f t="shared" si="10"/>
        <v/>
      </c>
    </row>
    <row r="334" spans="1:14" hidden="1">
      <c r="A334" s="13">
        <v>10332</v>
      </c>
      <c r="B334" s="13">
        <v>23</v>
      </c>
      <c r="C334" s="13">
        <v>86593</v>
      </c>
      <c r="D334" s="13">
        <v>99</v>
      </c>
      <c r="E334" s="12" t="str">
        <f>VLOOKUP(tVentas9[[#This Row],[ProductID]],tProductos[#All],3,FALSE)</f>
        <v>Mustard - Seed</v>
      </c>
      <c r="F334" s="13">
        <v>22</v>
      </c>
      <c r="G334" s="32">
        <v>0</v>
      </c>
      <c r="H334" s="30">
        <f>VLOOKUP(tVentas9[[#This Row],[ProductID]],tProductos[#All],5,FALSE)</f>
        <v>274.87</v>
      </c>
      <c r="I334" s="31">
        <f>(tVentas9[[#This Row],[PrecioUnitario]])*(tVentas9[[#This Row],[Quantity]])</f>
        <v>6047.14</v>
      </c>
      <c r="J334" s="31">
        <f>tVentas9[[#This Row],[ TotalPrice_SinDescuento]]*(1-tVentas9[[#This Row],[Discount]]/100)</f>
        <v>6047.14</v>
      </c>
      <c r="K334" s="17">
        <v>43168.183888888889</v>
      </c>
      <c r="L334" s="7" t="s">
        <v>3570</v>
      </c>
      <c r="M334" s="35">
        <f t="shared" si="11"/>
        <v>0</v>
      </c>
      <c r="N334" s="12" t="str">
        <f t="shared" si="10"/>
        <v/>
      </c>
    </row>
    <row r="335" spans="1:14" hidden="1">
      <c r="A335" s="13">
        <v>10333</v>
      </c>
      <c r="B335" s="13">
        <v>13</v>
      </c>
      <c r="C335" s="13">
        <v>87689</v>
      </c>
      <c r="D335" s="13">
        <v>186</v>
      </c>
      <c r="E335" s="12" t="str">
        <f>VLOOKUP(tVentas9[[#This Row],[ProductID]],tProductos[#All],3,FALSE)</f>
        <v>Muffin Mix - Blueberry</v>
      </c>
      <c r="F335" s="13">
        <v>23</v>
      </c>
      <c r="G335" s="32">
        <v>1</v>
      </c>
      <c r="H335" s="30">
        <f>VLOOKUP(tVentas9[[#This Row],[ProductID]],tProductos[#All],5,FALSE)</f>
        <v>820.83</v>
      </c>
      <c r="I335" s="31">
        <f>(tVentas9[[#This Row],[PrecioUnitario]])*(tVentas9[[#This Row],[Quantity]])</f>
        <v>18879.09</v>
      </c>
      <c r="J335" s="31">
        <f>tVentas9[[#This Row],[ TotalPrice_SinDescuento]]*(1-tVentas9[[#This Row],[Discount]]/100)</f>
        <v>18690.2991</v>
      </c>
      <c r="K335" s="17">
        <v>43150.615011574075</v>
      </c>
      <c r="L335" s="7" t="s">
        <v>3571</v>
      </c>
      <c r="M335" s="35">
        <f t="shared" si="11"/>
        <v>0</v>
      </c>
      <c r="N335" s="12" t="str">
        <f t="shared" si="10"/>
        <v/>
      </c>
    </row>
    <row r="336" spans="1:14" hidden="1">
      <c r="A336" s="13">
        <v>10334</v>
      </c>
      <c r="B336" s="13">
        <v>23</v>
      </c>
      <c r="C336" s="13">
        <v>50496</v>
      </c>
      <c r="D336" s="13">
        <v>133</v>
      </c>
      <c r="E336" s="12" t="str">
        <f>VLOOKUP(tVentas9[[#This Row],[ProductID]],tProductos[#All],3,FALSE)</f>
        <v>Beef - Top Sirloin - Aaa</v>
      </c>
      <c r="F336" s="13">
        <v>13</v>
      </c>
      <c r="G336" s="32">
        <v>0</v>
      </c>
      <c r="H336" s="30">
        <f>VLOOKUP(tVentas9[[#This Row],[ProductID]],tProductos[#All],5,FALSE)</f>
        <v>29.32</v>
      </c>
      <c r="I336" s="31">
        <f>(tVentas9[[#This Row],[PrecioUnitario]])*(tVentas9[[#This Row],[Quantity]])</f>
        <v>381.16</v>
      </c>
      <c r="J336" s="31">
        <f>tVentas9[[#This Row],[ TotalPrice_SinDescuento]]*(1-tVentas9[[#This Row],[Discount]]/100)</f>
        <v>381.16</v>
      </c>
      <c r="K336" s="17">
        <v>43216.102835648147</v>
      </c>
      <c r="L336" s="7" t="s">
        <v>3572</v>
      </c>
      <c r="M336" s="35">
        <f t="shared" si="11"/>
        <v>0</v>
      </c>
      <c r="N336" s="12" t="str">
        <f t="shared" si="10"/>
        <v/>
      </c>
    </row>
    <row r="337" spans="1:14" hidden="1">
      <c r="A337" s="13">
        <v>10335</v>
      </c>
      <c r="B337" s="13">
        <v>3</v>
      </c>
      <c r="C337" s="13">
        <v>9282</v>
      </c>
      <c r="D337" s="13">
        <v>22</v>
      </c>
      <c r="E337" s="12" t="str">
        <f>VLOOKUP(tVentas9[[#This Row],[ProductID]],tProductos[#All],3,FALSE)</f>
        <v>Rice - Jasmine Sented</v>
      </c>
      <c r="F337" s="13">
        <v>3</v>
      </c>
      <c r="G337" s="32">
        <v>0</v>
      </c>
      <c r="H337" s="30">
        <f>VLOOKUP(tVentas9[[#This Row],[ProductID]],tProductos[#All],5,FALSE)</f>
        <v>278.95</v>
      </c>
      <c r="I337" s="31">
        <f>(tVentas9[[#This Row],[PrecioUnitario]])*(tVentas9[[#This Row],[Quantity]])</f>
        <v>836.84999999999991</v>
      </c>
      <c r="J337" s="31">
        <f>tVentas9[[#This Row],[ TotalPrice_SinDescuento]]*(1-tVentas9[[#This Row],[Discount]]/100)</f>
        <v>836.84999999999991</v>
      </c>
      <c r="K337" s="17">
        <v>43129.268969907411</v>
      </c>
      <c r="L337" s="7" t="s">
        <v>3573</v>
      </c>
      <c r="M337" s="35">
        <f t="shared" si="11"/>
        <v>0</v>
      </c>
      <c r="N337" s="12" t="str">
        <f t="shared" si="10"/>
        <v/>
      </c>
    </row>
    <row r="338" spans="1:14" hidden="1">
      <c r="A338" s="13">
        <v>10336</v>
      </c>
      <c r="B338" s="13">
        <v>1</v>
      </c>
      <c r="C338" s="13">
        <v>15586</v>
      </c>
      <c r="D338" s="13">
        <v>382</v>
      </c>
      <c r="E338" s="12" t="str">
        <f>VLOOKUP(tVentas9[[#This Row],[ProductID]],tProductos[#All],3,FALSE)</f>
        <v>Soup - Campbells Bean Medley</v>
      </c>
      <c r="F338" s="13">
        <v>4</v>
      </c>
      <c r="G338" s="32">
        <v>1</v>
      </c>
      <c r="H338" s="30">
        <f>VLOOKUP(tVentas9[[#This Row],[ProductID]],tProductos[#All],5,FALSE)</f>
        <v>517.75</v>
      </c>
      <c r="I338" s="31">
        <f>(tVentas9[[#This Row],[PrecioUnitario]])*(tVentas9[[#This Row],[Quantity]])</f>
        <v>2071</v>
      </c>
      <c r="J338" s="31">
        <f>tVentas9[[#This Row],[ TotalPrice_SinDescuento]]*(1-tVentas9[[#This Row],[Discount]]/100)</f>
        <v>2050.29</v>
      </c>
      <c r="K338" s="17">
        <v>43219.045092592591</v>
      </c>
      <c r="L338" s="7" t="s">
        <v>3574</v>
      </c>
      <c r="M338" s="35">
        <f t="shared" si="11"/>
        <v>0</v>
      </c>
      <c r="N338" s="12" t="str">
        <f t="shared" si="10"/>
        <v/>
      </c>
    </row>
    <row r="339" spans="1:14" hidden="1">
      <c r="A339" s="13">
        <v>10337</v>
      </c>
      <c r="B339" s="13">
        <v>15</v>
      </c>
      <c r="C339" s="13">
        <v>48601</v>
      </c>
      <c r="D339" s="13">
        <v>125</v>
      </c>
      <c r="E339" s="12" t="str">
        <f>VLOOKUP(tVentas9[[#This Row],[ProductID]],tProductos[#All],3,FALSE)</f>
        <v>Nut - Chestnuts, Whole</v>
      </c>
      <c r="F339" s="13">
        <v>13</v>
      </c>
      <c r="G339" s="32">
        <v>0</v>
      </c>
      <c r="H339" s="30">
        <f>VLOOKUP(tVentas9[[#This Row],[ProductID]],tProductos[#All],5,FALSE)</f>
        <v>61.41</v>
      </c>
      <c r="I339" s="31">
        <f>(tVentas9[[#This Row],[PrecioUnitario]])*(tVentas9[[#This Row],[Quantity]])</f>
        <v>798.32999999999993</v>
      </c>
      <c r="J339" s="31">
        <f>tVentas9[[#This Row],[ TotalPrice_SinDescuento]]*(1-tVentas9[[#This Row],[Discount]]/100)</f>
        <v>798.32999999999993</v>
      </c>
      <c r="K339" s="17">
        <v>43187.300023148149</v>
      </c>
      <c r="L339" s="7" t="s">
        <v>3575</v>
      </c>
      <c r="M339" s="35">
        <f t="shared" si="11"/>
        <v>0</v>
      </c>
      <c r="N339" s="12" t="str">
        <f t="shared" si="10"/>
        <v/>
      </c>
    </row>
    <row r="340" spans="1:14" hidden="1">
      <c r="A340" s="13">
        <v>10338</v>
      </c>
      <c r="B340" s="13">
        <v>3</v>
      </c>
      <c r="C340" s="13">
        <v>82757</v>
      </c>
      <c r="D340" s="13">
        <v>436</v>
      </c>
      <c r="E340" s="12" t="str">
        <f>VLOOKUP(tVentas9[[#This Row],[ProductID]],tProductos[#All],3,FALSE)</f>
        <v>Table Cloth 81x81 White</v>
      </c>
      <c r="F340" s="13">
        <v>21</v>
      </c>
      <c r="G340" s="32">
        <v>0</v>
      </c>
      <c r="H340" s="30">
        <f>VLOOKUP(tVentas9[[#This Row],[ProductID]],tProductos[#All],5,FALSE)</f>
        <v>679.06</v>
      </c>
      <c r="I340" s="31">
        <f>(tVentas9[[#This Row],[PrecioUnitario]])*(tVentas9[[#This Row],[Quantity]])</f>
        <v>14260.259999999998</v>
      </c>
      <c r="J340" s="31">
        <f>tVentas9[[#This Row],[ TotalPrice_SinDescuento]]*(1-tVentas9[[#This Row],[Discount]]/100)</f>
        <v>14260.259999999998</v>
      </c>
      <c r="K340" s="17">
        <v>43193.068784722222</v>
      </c>
      <c r="L340" s="7" t="s">
        <v>3576</v>
      </c>
      <c r="M340" s="35">
        <f t="shared" si="11"/>
        <v>0</v>
      </c>
      <c r="N340" s="12" t="str">
        <f t="shared" si="10"/>
        <v/>
      </c>
    </row>
    <row r="341" spans="1:14" hidden="1">
      <c r="A341" s="13">
        <v>10339</v>
      </c>
      <c r="B341" s="13">
        <v>14</v>
      </c>
      <c r="C341" s="13">
        <v>31243</v>
      </c>
      <c r="D341" s="13">
        <v>422</v>
      </c>
      <c r="E341" s="12" t="str">
        <f>VLOOKUP(tVentas9[[#This Row],[ProductID]],tProductos[#All],3,FALSE)</f>
        <v>Garlic - Primerba, Paste</v>
      </c>
      <c r="F341" s="13">
        <v>8</v>
      </c>
      <c r="G341" s="32">
        <v>0</v>
      </c>
      <c r="H341" s="30">
        <f>VLOOKUP(tVentas9[[#This Row],[ProductID]],tProductos[#All],5,FALSE)</f>
        <v>502.89</v>
      </c>
      <c r="I341" s="31">
        <f>(tVentas9[[#This Row],[PrecioUnitario]])*(tVentas9[[#This Row],[Quantity]])</f>
        <v>4023.12</v>
      </c>
      <c r="J341" s="31">
        <f>tVentas9[[#This Row],[ TotalPrice_SinDescuento]]*(1-tVentas9[[#This Row],[Discount]]/100)</f>
        <v>4023.12</v>
      </c>
      <c r="K341" s="17">
        <v>43113.367280092592</v>
      </c>
      <c r="L341" s="7" t="s">
        <v>3577</v>
      </c>
      <c r="M341" s="35">
        <f t="shared" si="11"/>
        <v>0</v>
      </c>
      <c r="N341" s="12" t="str">
        <f t="shared" si="10"/>
        <v/>
      </c>
    </row>
    <row r="342" spans="1:14" hidden="1">
      <c r="A342" s="13">
        <v>10340</v>
      </c>
      <c r="B342" s="13">
        <v>15</v>
      </c>
      <c r="C342" s="13">
        <v>26975</v>
      </c>
      <c r="D342" s="13">
        <v>121</v>
      </c>
      <c r="E342" s="12" t="str">
        <f>VLOOKUP(tVentas9[[#This Row],[ProductID]],tProductos[#All],3,FALSE)</f>
        <v>Muffin Batt - Blueberry Passion</v>
      </c>
      <c r="F342" s="13">
        <v>7</v>
      </c>
      <c r="G342" s="32">
        <v>0</v>
      </c>
      <c r="H342" s="30">
        <f>VLOOKUP(tVentas9[[#This Row],[ProductID]],tProductos[#All],5,FALSE)</f>
        <v>60.97</v>
      </c>
      <c r="I342" s="31">
        <f>(tVentas9[[#This Row],[PrecioUnitario]])*(tVentas9[[#This Row],[Quantity]])</f>
        <v>426.78999999999996</v>
      </c>
      <c r="J342" s="31">
        <f>tVentas9[[#This Row],[ TotalPrice_SinDescuento]]*(1-tVentas9[[#This Row],[Discount]]/100)</f>
        <v>426.78999999999996</v>
      </c>
      <c r="K342" s="17">
        <v>43215.759618055556</v>
      </c>
      <c r="L342" s="7" t="s">
        <v>3578</v>
      </c>
      <c r="M342" s="35">
        <f t="shared" si="11"/>
        <v>0</v>
      </c>
      <c r="N342" s="12" t="str">
        <f t="shared" si="10"/>
        <v/>
      </c>
    </row>
    <row r="343" spans="1:14" hidden="1">
      <c r="A343" s="13">
        <v>10341</v>
      </c>
      <c r="B343" s="13">
        <v>16</v>
      </c>
      <c r="C343" s="13">
        <v>69329</v>
      </c>
      <c r="D343" s="13">
        <v>107</v>
      </c>
      <c r="E343" s="12" t="str">
        <f>VLOOKUP(tVentas9[[#This Row],[ProductID]],tProductos[#All],3,FALSE)</f>
        <v>Bread - French Baquette</v>
      </c>
      <c r="F343" s="13">
        <v>18</v>
      </c>
      <c r="G343" s="32">
        <v>0</v>
      </c>
      <c r="H343" s="30">
        <f>VLOOKUP(tVentas9[[#This Row],[ProductID]],tProductos[#All],5,FALSE)</f>
        <v>74.150000000000006</v>
      </c>
      <c r="I343" s="31">
        <f>(tVentas9[[#This Row],[PrecioUnitario]])*(tVentas9[[#This Row],[Quantity]])</f>
        <v>1334.7</v>
      </c>
      <c r="J343" s="31">
        <f>tVentas9[[#This Row],[ TotalPrice_SinDescuento]]*(1-tVentas9[[#This Row],[Discount]]/100)</f>
        <v>1334.7</v>
      </c>
      <c r="K343" s="17">
        <v>43204.057268518518</v>
      </c>
      <c r="L343" s="7" t="s">
        <v>3579</v>
      </c>
      <c r="M343" s="35">
        <f t="shared" si="11"/>
        <v>0</v>
      </c>
      <c r="N343" s="12" t="str">
        <f t="shared" si="10"/>
        <v/>
      </c>
    </row>
    <row r="344" spans="1:14" hidden="1">
      <c r="A344" s="13">
        <v>10342</v>
      </c>
      <c r="B344" s="13">
        <v>17</v>
      </c>
      <c r="C344" s="13">
        <v>53255</v>
      </c>
      <c r="D344" s="13">
        <v>115</v>
      </c>
      <c r="E344" s="12" t="str">
        <f>VLOOKUP(tVentas9[[#This Row],[ProductID]],tProductos[#All],3,FALSE)</f>
        <v>Ocean Spray - Ruby Red</v>
      </c>
      <c r="F344" s="13">
        <v>14</v>
      </c>
      <c r="G344" s="32">
        <v>1</v>
      </c>
      <c r="H344" s="30">
        <f>VLOOKUP(tVentas9[[#This Row],[ProductID]],tProductos[#All],5,FALSE)</f>
        <v>450.46</v>
      </c>
      <c r="I344" s="31">
        <f>(tVentas9[[#This Row],[PrecioUnitario]])*(tVentas9[[#This Row],[Quantity]])</f>
        <v>6306.44</v>
      </c>
      <c r="J344" s="31">
        <f>tVentas9[[#This Row],[ TotalPrice_SinDescuento]]*(1-tVentas9[[#This Row],[Discount]]/100)</f>
        <v>6243.3755999999994</v>
      </c>
      <c r="K344" s="17">
        <v>43155.835104166668</v>
      </c>
      <c r="L344" s="7" t="s">
        <v>3580</v>
      </c>
      <c r="M344" s="35">
        <f t="shared" si="11"/>
        <v>0</v>
      </c>
      <c r="N344" s="12" t="str">
        <f t="shared" si="10"/>
        <v/>
      </c>
    </row>
    <row r="345" spans="1:14" hidden="1">
      <c r="A345" s="13">
        <v>10343</v>
      </c>
      <c r="B345" s="13">
        <v>10</v>
      </c>
      <c r="C345" s="13">
        <v>61946</v>
      </c>
      <c r="D345" s="13">
        <v>429</v>
      </c>
      <c r="E345" s="12" t="str">
        <f>VLOOKUP(tVentas9[[#This Row],[ProductID]],tProductos[#All],3,FALSE)</f>
        <v>Beef - Short Loin</v>
      </c>
      <c r="F345" s="13">
        <v>16</v>
      </c>
      <c r="G345" s="32">
        <v>0</v>
      </c>
      <c r="H345" s="30">
        <f>VLOOKUP(tVentas9[[#This Row],[ProductID]],tProductos[#All],5,FALSE)</f>
        <v>576.01</v>
      </c>
      <c r="I345" s="31">
        <f>(tVentas9[[#This Row],[PrecioUnitario]])*(tVentas9[[#This Row],[Quantity]])</f>
        <v>9216.16</v>
      </c>
      <c r="J345" s="31">
        <f>tVentas9[[#This Row],[ TotalPrice_SinDescuento]]*(1-tVentas9[[#This Row],[Discount]]/100)</f>
        <v>9216.16</v>
      </c>
      <c r="K345" s="17">
        <v>43207.382581018515</v>
      </c>
      <c r="L345" s="7" t="s">
        <v>3581</v>
      </c>
      <c r="M345" s="35">
        <f t="shared" si="11"/>
        <v>0</v>
      </c>
      <c r="N345" s="12" t="str">
        <f t="shared" si="10"/>
        <v/>
      </c>
    </row>
    <row r="346" spans="1:14" hidden="1">
      <c r="A346" s="13">
        <v>10344</v>
      </c>
      <c r="B346" s="13">
        <v>12</v>
      </c>
      <c r="C346" s="13">
        <v>74168</v>
      </c>
      <c r="D346" s="13">
        <v>53</v>
      </c>
      <c r="E346" s="12" t="str">
        <f>VLOOKUP(tVentas9[[#This Row],[ProductID]],tProductos[#All],3,FALSE)</f>
        <v>Cassis</v>
      </c>
      <c r="F346" s="13">
        <v>19</v>
      </c>
      <c r="G346" s="32">
        <v>0</v>
      </c>
      <c r="H346" s="30">
        <f>VLOOKUP(tVentas9[[#This Row],[ProductID]],tProductos[#All],5,FALSE)</f>
        <v>926.27</v>
      </c>
      <c r="I346" s="31">
        <f>(tVentas9[[#This Row],[PrecioUnitario]])*(tVentas9[[#This Row],[Quantity]])</f>
        <v>17599.13</v>
      </c>
      <c r="J346" s="31">
        <f>tVentas9[[#This Row],[ TotalPrice_SinDescuento]]*(1-tVentas9[[#This Row],[Discount]]/100)</f>
        <v>17599.13</v>
      </c>
      <c r="K346" s="17">
        <v>43140.9925</v>
      </c>
      <c r="L346" s="7" t="s">
        <v>3582</v>
      </c>
      <c r="M346" s="35">
        <f t="shared" si="11"/>
        <v>0</v>
      </c>
      <c r="N346" s="12" t="str">
        <f t="shared" si="10"/>
        <v/>
      </c>
    </row>
    <row r="347" spans="1:14" hidden="1">
      <c r="A347" s="13">
        <v>10345</v>
      </c>
      <c r="B347" s="13">
        <v>14</v>
      </c>
      <c r="C347" s="13">
        <v>291</v>
      </c>
      <c r="D347" s="13">
        <v>275</v>
      </c>
      <c r="E347" s="12" t="str">
        <f>VLOOKUP(tVentas9[[#This Row],[ProductID]],tProductos[#All],3,FALSE)</f>
        <v>Corn Meal</v>
      </c>
      <c r="F347" s="13">
        <v>1</v>
      </c>
      <c r="G347" s="32">
        <v>0</v>
      </c>
      <c r="H347" s="30">
        <f>VLOOKUP(tVentas9[[#This Row],[ProductID]],tProductos[#All],5,FALSE)</f>
        <v>50.14</v>
      </c>
      <c r="I347" s="31">
        <f>(tVentas9[[#This Row],[PrecioUnitario]])*(tVentas9[[#This Row],[Quantity]])</f>
        <v>50.14</v>
      </c>
      <c r="J347" s="31">
        <f>tVentas9[[#This Row],[ TotalPrice_SinDescuento]]*(1-tVentas9[[#This Row],[Discount]]/100)</f>
        <v>50.14</v>
      </c>
      <c r="K347" s="17">
        <v>43220.71465277778</v>
      </c>
      <c r="L347" s="7" t="s">
        <v>3583</v>
      </c>
      <c r="M347" s="35">
        <f t="shared" si="11"/>
        <v>0</v>
      </c>
      <c r="N347" s="12" t="str">
        <f t="shared" si="10"/>
        <v/>
      </c>
    </row>
    <row r="348" spans="1:14" hidden="1">
      <c r="A348" s="13">
        <v>10346</v>
      </c>
      <c r="B348" s="13">
        <v>19</v>
      </c>
      <c r="C348" s="13">
        <v>48121</v>
      </c>
      <c r="D348" s="13">
        <v>448</v>
      </c>
      <c r="E348" s="12" t="str">
        <f>VLOOKUP(tVentas9[[#This Row],[ProductID]],tProductos[#All],3,FALSE)</f>
        <v>Gatorade - Xfactor Berry</v>
      </c>
      <c r="F348" s="13">
        <v>13</v>
      </c>
      <c r="G348" s="32">
        <v>2</v>
      </c>
      <c r="H348" s="30">
        <f>VLOOKUP(tVentas9[[#This Row],[ProductID]],tProductos[#All],5,FALSE)</f>
        <v>768.98</v>
      </c>
      <c r="I348" s="31">
        <f>(tVentas9[[#This Row],[PrecioUnitario]])*(tVentas9[[#This Row],[Quantity]])</f>
        <v>9996.74</v>
      </c>
      <c r="J348" s="31">
        <f>tVentas9[[#This Row],[ TotalPrice_SinDescuento]]*(1-tVentas9[[#This Row],[Discount]]/100)</f>
        <v>9796.8051999999989</v>
      </c>
      <c r="K348" s="17">
        <v>43186.2033912037</v>
      </c>
      <c r="L348" s="7" t="s">
        <v>3584</v>
      </c>
      <c r="M348" s="35">
        <f t="shared" si="11"/>
        <v>0</v>
      </c>
      <c r="N348" s="12" t="str">
        <f t="shared" si="10"/>
        <v/>
      </c>
    </row>
    <row r="349" spans="1:14" hidden="1">
      <c r="A349" s="13">
        <v>10347</v>
      </c>
      <c r="B349" s="13">
        <v>7</v>
      </c>
      <c r="C349" s="13">
        <v>55329</v>
      </c>
      <c r="D349" s="13">
        <v>450</v>
      </c>
      <c r="E349" s="12" t="str">
        <f>VLOOKUP(tVentas9[[#This Row],[ProductID]],tProductos[#All],3,FALSE)</f>
        <v>Wine - Vidal Icewine Magnotta</v>
      </c>
      <c r="F349" s="13">
        <v>15</v>
      </c>
      <c r="G349" s="32">
        <v>0</v>
      </c>
      <c r="H349" s="30">
        <f>VLOOKUP(tVentas9[[#This Row],[ProductID]],tProductos[#All],5,FALSE)</f>
        <v>7.1</v>
      </c>
      <c r="I349" s="31">
        <f>(tVentas9[[#This Row],[PrecioUnitario]])*(tVentas9[[#This Row],[Quantity]])</f>
        <v>106.5</v>
      </c>
      <c r="J349" s="31">
        <f>tVentas9[[#This Row],[ TotalPrice_SinDescuento]]*(1-tVentas9[[#This Row],[Discount]]/100)</f>
        <v>106.5</v>
      </c>
      <c r="K349" s="17">
        <v>43205.256863425922</v>
      </c>
      <c r="L349" s="7" t="s">
        <v>3585</v>
      </c>
      <c r="M349" s="35">
        <f t="shared" si="11"/>
        <v>0</v>
      </c>
      <c r="N349" s="12" t="str">
        <f t="shared" si="10"/>
        <v/>
      </c>
    </row>
    <row r="350" spans="1:14" hidden="1">
      <c r="A350" s="13">
        <v>10348</v>
      </c>
      <c r="B350" s="13">
        <v>14</v>
      </c>
      <c r="C350" s="13">
        <v>17073</v>
      </c>
      <c r="D350" s="13">
        <v>252</v>
      </c>
      <c r="E350" s="12" t="str">
        <f>VLOOKUP(tVentas9[[#This Row],[ProductID]],tProductos[#All],3,FALSE)</f>
        <v>Nantucket - Pomegranate Pear</v>
      </c>
      <c r="F350" s="13">
        <v>5</v>
      </c>
      <c r="G350" s="32">
        <v>0</v>
      </c>
      <c r="H350" s="30">
        <f>VLOOKUP(tVentas9[[#This Row],[ProductID]],tProductos[#All],5,FALSE)</f>
        <v>278.16000000000003</v>
      </c>
      <c r="I350" s="31">
        <f>(tVentas9[[#This Row],[PrecioUnitario]])*(tVentas9[[#This Row],[Quantity]])</f>
        <v>1390.8000000000002</v>
      </c>
      <c r="J350" s="31">
        <f>tVentas9[[#This Row],[ TotalPrice_SinDescuento]]*(1-tVentas9[[#This Row],[Discount]]/100)</f>
        <v>1390.8000000000002</v>
      </c>
      <c r="K350" s="17">
        <v>43157.350162037037</v>
      </c>
      <c r="L350" s="7" t="s">
        <v>3586</v>
      </c>
      <c r="M350" s="35">
        <f t="shared" si="11"/>
        <v>0</v>
      </c>
      <c r="N350" s="12" t="str">
        <f t="shared" si="10"/>
        <v/>
      </c>
    </row>
    <row r="351" spans="1:14" hidden="1">
      <c r="A351" s="13">
        <v>10349</v>
      </c>
      <c r="B351" s="13">
        <v>22</v>
      </c>
      <c r="C351" s="13">
        <v>80125</v>
      </c>
      <c r="D351" s="13">
        <v>269</v>
      </c>
      <c r="E351" s="12" t="str">
        <f>VLOOKUP(tVentas9[[#This Row],[ProductID]],tProductos[#All],3,FALSE)</f>
        <v>Wine - Blue Nun Qualitatswein</v>
      </c>
      <c r="F351" s="13">
        <v>21</v>
      </c>
      <c r="G351" s="32">
        <v>0</v>
      </c>
      <c r="H351" s="30">
        <f>VLOOKUP(tVentas9[[#This Row],[ProductID]],tProductos[#All],5,FALSE)</f>
        <v>26.7</v>
      </c>
      <c r="I351" s="31">
        <f>(tVentas9[[#This Row],[PrecioUnitario]])*(tVentas9[[#This Row],[Quantity]])</f>
        <v>560.69999999999993</v>
      </c>
      <c r="J351" s="31">
        <f>tVentas9[[#This Row],[ TotalPrice_SinDescuento]]*(1-tVentas9[[#This Row],[Discount]]/100)</f>
        <v>560.69999999999993</v>
      </c>
      <c r="K351" s="17">
        <v>43212.639351851853</v>
      </c>
      <c r="L351" s="7" t="s">
        <v>3587</v>
      </c>
      <c r="M351" s="35">
        <f t="shared" si="11"/>
        <v>0</v>
      </c>
      <c r="N351" s="12" t="str">
        <f t="shared" si="10"/>
        <v/>
      </c>
    </row>
    <row r="352" spans="1:14" hidden="1">
      <c r="A352" s="13">
        <v>10350</v>
      </c>
      <c r="B352" s="13">
        <v>4</v>
      </c>
      <c r="C352" s="13">
        <v>74575</v>
      </c>
      <c r="D352" s="13">
        <v>59</v>
      </c>
      <c r="E352" s="12" t="str">
        <f>VLOOKUP(tVentas9[[#This Row],[ProductID]],tProductos[#All],3,FALSE)</f>
        <v>Pastry - Butterscotch Baked</v>
      </c>
      <c r="F352" s="13">
        <v>19</v>
      </c>
      <c r="G352" s="32">
        <v>1</v>
      </c>
      <c r="H352" s="30">
        <f>VLOOKUP(tVentas9[[#This Row],[ProductID]],tProductos[#All],5,FALSE)</f>
        <v>735.38</v>
      </c>
      <c r="I352" s="31">
        <f>(tVentas9[[#This Row],[PrecioUnitario]])*(tVentas9[[#This Row],[Quantity]])</f>
        <v>13972.22</v>
      </c>
      <c r="J352" s="31">
        <f>tVentas9[[#This Row],[ TotalPrice_SinDescuento]]*(1-tVentas9[[#This Row],[Discount]]/100)</f>
        <v>13832.497799999999</v>
      </c>
      <c r="K352" s="17">
        <v>43172.546203703707</v>
      </c>
      <c r="L352" s="7" t="s">
        <v>3588</v>
      </c>
      <c r="M352" s="35">
        <f t="shared" si="11"/>
        <v>0</v>
      </c>
      <c r="N352" s="12" t="str">
        <f t="shared" si="10"/>
        <v/>
      </c>
    </row>
    <row r="353" spans="1:14" hidden="1">
      <c r="A353" s="13">
        <v>10351</v>
      </c>
      <c r="B353" s="13">
        <v>11</v>
      </c>
      <c r="C353" s="13">
        <v>30658</v>
      </c>
      <c r="D353" s="13">
        <v>29</v>
      </c>
      <c r="E353" s="12" t="str">
        <f>VLOOKUP(tVentas9[[#This Row],[ProductID]],tProductos[#All],3,FALSE)</f>
        <v>Spinach - Baby</v>
      </c>
      <c r="F353" s="13">
        <v>8</v>
      </c>
      <c r="G353" s="32">
        <v>0</v>
      </c>
      <c r="H353" s="30">
        <f>VLOOKUP(tVentas9[[#This Row],[ProductID]],tProductos[#All],5,FALSE)</f>
        <v>335.88</v>
      </c>
      <c r="I353" s="31">
        <f>(tVentas9[[#This Row],[PrecioUnitario]])*(tVentas9[[#This Row],[Quantity]])</f>
        <v>2687.04</v>
      </c>
      <c r="J353" s="31">
        <f>tVentas9[[#This Row],[ TotalPrice_SinDescuento]]*(1-tVentas9[[#This Row],[Discount]]/100)</f>
        <v>2687.04</v>
      </c>
      <c r="K353" s="17">
        <v>43156.634166666663</v>
      </c>
      <c r="L353" s="7" t="s">
        <v>3589</v>
      </c>
      <c r="M353" s="35">
        <f t="shared" si="11"/>
        <v>0</v>
      </c>
      <c r="N353" s="12" t="str">
        <f t="shared" si="10"/>
        <v/>
      </c>
    </row>
    <row r="354" spans="1:14" hidden="1">
      <c r="A354" s="13">
        <v>10352</v>
      </c>
      <c r="B354" s="13">
        <v>11</v>
      </c>
      <c r="C354" s="13">
        <v>49440</v>
      </c>
      <c r="D354" s="13">
        <v>252</v>
      </c>
      <c r="E354" s="12" t="str">
        <f>VLOOKUP(tVentas9[[#This Row],[ProductID]],tProductos[#All],3,FALSE)</f>
        <v>Nantucket - Pomegranate Pear</v>
      </c>
      <c r="F354" s="13">
        <v>13</v>
      </c>
      <c r="G354" s="32">
        <v>0</v>
      </c>
      <c r="H354" s="30">
        <f>VLOOKUP(tVentas9[[#This Row],[ProductID]],tProductos[#All],5,FALSE)</f>
        <v>278.16000000000003</v>
      </c>
      <c r="I354" s="31">
        <f>(tVentas9[[#This Row],[PrecioUnitario]])*(tVentas9[[#This Row],[Quantity]])</f>
        <v>3616.0800000000004</v>
      </c>
      <c r="J354" s="31">
        <f>tVentas9[[#This Row],[ TotalPrice_SinDescuento]]*(1-tVentas9[[#This Row],[Discount]]/100)</f>
        <v>3616.0800000000004</v>
      </c>
      <c r="K354" s="17">
        <v>43204.246145833335</v>
      </c>
      <c r="L354" s="7" t="s">
        <v>3590</v>
      </c>
      <c r="M354" s="35">
        <f t="shared" si="11"/>
        <v>0</v>
      </c>
      <c r="N354" s="12" t="str">
        <f t="shared" si="10"/>
        <v/>
      </c>
    </row>
    <row r="355" spans="1:14" hidden="1">
      <c r="A355" s="13">
        <v>10353</v>
      </c>
      <c r="B355" s="13">
        <v>9</v>
      </c>
      <c r="C355" s="13">
        <v>16824</v>
      </c>
      <c r="D355" s="13">
        <v>155</v>
      </c>
      <c r="E355" s="12" t="str">
        <f>VLOOKUP(tVentas9[[#This Row],[ProductID]],tProductos[#All],3,FALSE)</f>
        <v>Peas - Pigeon, Dry</v>
      </c>
      <c r="F355" s="13">
        <v>5</v>
      </c>
      <c r="G355" s="32">
        <v>0</v>
      </c>
      <c r="H355" s="30">
        <f>VLOOKUP(tVentas9[[#This Row],[ProductID]],tProductos[#All],5,FALSE)</f>
        <v>635.52</v>
      </c>
      <c r="I355" s="31">
        <f>(tVentas9[[#This Row],[PrecioUnitario]])*(tVentas9[[#This Row],[Quantity]])</f>
        <v>3177.6</v>
      </c>
      <c r="J355" s="31">
        <f>tVentas9[[#This Row],[ TotalPrice_SinDescuento]]*(1-tVentas9[[#This Row],[Discount]]/100)</f>
        <v>3177.6</v>
      </c>
      <c r="K355" s="17">
        <v>43200.468969907408</v>
      </c>
      <c r="L355" s="7" t="s">
        <v>3591</v>
      </c>
      <c r="M355" s="35">
        <f t="shared" si="11"/>
        <v>0</v>
      </c>
      <c r="N355" s="12" t="str">
        <f t="shared" si="10"/>
        <v/>
      </c>
    </row>
    <row r="356" spans="1:14" hidden="1">
      <c r="A356" s="13">
        <v>10354</v>
      </c>
      <c r="B356" s="13">
        <v>19</v>
      </c>
      <c r="C356" s="13">
        <v>58579</v>
      </c>
      <c r="D356" s="13">
        <v>350</v>
      </c>
      <c r="E356" s="12" t="str">
        <f>VLOOKUP(tVentas9[[#This Row],[ProductID]],tProductos[#All],3,FALSE)</f>
        <v>Isomalt</v>
      </c>
      <c r="F356" s="13">
        <v>15</v>
      </c>
      <c r="G356" s="32">
        <v>0</v>
      </c>
      <c r="H356" s="30">
        <f>VLOOKUP(tVentas9[[#This Row],[ProductID]],tProductos[#All],5,FALSE)</f>
        <v>8.2799999999999994</v>
      </c>
      <c r="I356" s="31">
        <f>(tVentas9[[#This Row],[PrecioUnitario]])*(tVentas9[[#This Row],[Quantity]])</f>
        <v>124.19999999999999</v>
      </c>
      <c r="J356" s="31">
        <f>tVentas9[[#This Row],[ TotalPrice_SinDescuento]]*(1-tVentas9[[#This Row],[Discount]]/100)</f>
        <v>124.19999999999999</v>
      </c>
      <c r="K356" s="17">
        <v>43116.081979166665</v>
      </c>
      <c r="L356" s="7" t="s">
        <v>3592</v>
      </c>
      <c r="M356" s="35">
        <f t="shared" si="11"/>
        <v>0</v>
      </c>
      <c r="N356" s="12" t="str">
        <f t="shared" si="10"/>
        <v/>
      </c>
    </row>
    <row r="357" spans="1:14" hidden="1">
      <c r="A357" s="13">
        <v>10355</v>
      </c>
      <c r="B357" s="13">
        <v>23</v>
      </c>
      <c r="C357" s="13">
        <v>63662</v>
      </c>
      <c r="D357" s="13">
        <v>66</v>
      </c>
      <c r="E357" s="12" t="str">
        <f>VLOOKUP(tVentas9[[#This Row],[ProductID]],tProductos[#All],3,FALSE)</f>
        <v>Pie Filling - Cherry</v>
      </c>
      <c r="F357" s="13">
        <v>17</v>
      </c>
      <c r="G357" s="32">
        <v>2</v>
      </c>
      <c r="H357" s="30">
        <f>VLOOKUP(tVentas9[[#This Row],[ProductID]],tProductos[#All],5,FALSE)</f>
        <v>98.82</v>
      </c>
      <c r="I357" s="31">
        <f>(tVentas9[[#This Row],[PrecioUnitario]])*(tVentas9[[#This Row],[Quantity]])</f>
        <v>1679.9399999999998</v>
      </c>
      <c r="J357" s="31">
        <f>tVentas9[[#This Row],[ TotalPrice_SinDescuento]]*(1-tVentas9[[#This Row],[Discount]]/100)</f>
        <v>1646.3411999999998</v>
      </c>
      <c r="K357" s="17">
        <v>43128.822094907409</v>
      </c>
      <c r="L357" s="7" t="s">
        <v>3593</v>
      </c>
      <c r="M357" s="35">
        <f t="shared" si="11"/>
        <v>0</v>
      </c>
      <c r="N357" s="12" t="str">
        <f t="shared" si="10"/>
        <v/>
      </c>
    </row>
    <row r="358" spans="1:14" hidden="1">
      <c r="A358" s="13">
        <v>10356</v>
      </c>
      <c r="B358" s="13">
        <v>16</v>
      </c>
      <c r="C358" s="13">
        <v>70093</v>
      </c>
      <c r="D358" s="13">
        <v>111</v>
      </c>
      <c r="E358" s="12" t="str">
        <f>VLOOKUP(tVentas9[[#This Row],[ProductID]],tProductos[#All],3,FALSE)</f>
        <v>Scallops 60/80 Iqf</v>
      </c>
      <c r="F358" s="13">
        <v>18</v>
      </c>
      <c r="G358" s="32">
        <v>0</v>
      </c>
      <c r="H358" s="30">
        <f>VLOOKUP(tVentas9[[#This Row],[ProductID]],tProductos[#All],5,FALSE)</f>
        <v>349.06</v>
      </c>
      <c r="I358" s="31">
        <f>(tVentas9[[#This Row],[PrecioUnitario]])*(tVentas9[[#This Row],[Quantity]])</f>
        <v>6283.08</v>
      </c>
      <c r="J358" s="31">
        <f>tVentas9[[#This Row],[ TotalPrice_SinDescuento]]*(1-tVentas9[[#This Row],[Discount]]/100)</f>
        <v>6283.08</v>
      </c>
      <c r="K358" s="17">
        <v>43157.640625</v>
      </c>
      <c r="L358" s="7" t="s">
        <v>3594</v>
      </c>
      <c r="M358" s="35">
        <f t="shared" si="11"/>
        <v>0</v>
      </c>
      <c r="N358" s="12" t="str">
        <f t="shared" si="10"/>
        <v/>
      </c>
    </row>
    <row r="359" spans="1:14" hidden="1">
      <c r="A359" s="13">
        <v>10357</v>
      </c>
      <c r="B359" s="13">
        <v>3</v>
      </c>
      <c r="C359" s="13">
        <v>54494</v>
      </c>
      <c r="D359" s="13">
        <v>320</v>
      </c>
      <c r="E359" s="12" t="str">
        <f>VLOOKUP(tVentas9[[#This Row],[ProductID]],tProductos[#All],3,FALSE)</f>
        <v>Yogurt - French Vanilla</v>
      </c>
      <c r="F359" s="13">
        <v>14</v>
      </c>
      <c r="G359" s="32">
        <v>0</v>
      </c>
      <c r="H359" s="30">
        <f>VLOOKUP(tVentas9[[#This Row],[ProductID]],tProductos[#All],5,FALSE)</f>
        <v>734.39</v>
      </c>
      <c r="I359" s="31">
        <f>(tVentas9[[#This Row],[PrecioUnitario]])*(tVentas9[[#This Row],[Quantity]])</f>
        <v>10281.459999999999</v>
      </c>
      <c r="J359" s="31">
        <f>tVentas9[[#This Row],[ TotalPrice_SinDescuento]]*(1-tVentas9[[#This Row],[Discount]]/100)</f>
        <v>10281.459999999999</v>
      </c>
      <c r="K359" s="17">
        <v>43107.232152777775</v>
      </c>
      <c r="L359" s="7" t="s">
        <v>3595</v>
      </c>
      <c r="M359" s="35">
        <f t="shared" si="11"/>
        <v>0</v>
      </c>
      <c r="N359" s="12" t="str">
        <f t="shared" si="10"/>
        <v/>
      </c>
    </row>
    <row r="360" spans="1:14" hidden="1">
      <c r="A360" s="13">
        <v>10358</v>
      </c>
      <c r="B360" s="13">
        <v>18</v>
      </c>
      <c r="C360" s="13">
        <v>56098</v>
      </c>
      <c r="D360" s="13">
        <v>361</v>
      </c>
      <c r="E360" s="12" t="str">
        <f>VLOOKUP(tVentas9[[#This Row],[ProductID]],tProductos[#All],3,FALSE)</f>
        <v>Coffee Decaf Colombian</v>
      </c>
      <c r="F360" s="13">
        <v>15</v>
      </c>
      <c r="G360" s="32">
        <v>2</v>
      </c>
      <c r="H360" s="30">
        <f>VLOOKUP(tVentas9[[#This Row],[ProductID]],tProductos[#All],5,FALSE)</f>
        <v>364.51</v>
      </c>
      <c r="I360" s="31">
        <f>(tVentas9[[#This Row],[PrecioUnitario]])*(tVentas9[[#This Row],[Quantity]])</f>
        <v>5467.65</v>
      </c>
      <c r="J360" s="31">
        <f>tVentas9[[#This Row],[ TotalPrice_SinDescuento]]*(1-tVentas9[[#This Row],[Discount]]/100)</f>
        <v>5358.2969999999996</v>
      </c>
      <c r="K360" s="17">
        <v>43109.086817129632</v>
      </c>
      <c r="L360" s="7" t="s">
        <v>3596</v>
      </c>
      <c r="M360" s="35">
        <f t="shared" si="11"/>
        <v>0</v>
      </c>
      <c r="N360" s="12" t="str">
        <f t="shared" si="10"/>
        <v/>
      </c>
    </row>
    <row r="361" spans="1:14" hidden="1">
      <c r="A361" s="13">
        <v>10359</v>
      </c>
      <c r="B361" s="13">
        <v>22</v>
      </c>
      <c r="C361" s="13">
        <v>79675</v>
      </c>
      <c r="D361" s="13">
        <v>48</v>
      </c>
      <c r="E361" s="12" t="str">
        <f>VLOOKUP(tVentas9[[#This Row],[ProductID]],tProductos[#All],3,FALSE)</f>
        <v>Pecan Raisin - Tarts</v>
      </c>
      <c r="F361" s="13">
        <v>21</v>
      </c>
      <c r="G361" s="32">
        <v>0</v>
      </c>
      <c r="H361" s="30">
        <f>VLOOKUP(tVentas9[[#This Row],[ProductID]],tProductos[#All],5,FALSE)</f>
        <v>603.62</v>
      </c>
      <c r="I361" s="31">
        <f>(tVentas9[[#This Row],[PrecioUnitario]])*(tVentas9[[#This Row],[Quantity]])</f>
        <v>12676.02</v>
      </c>
      <c r="J361" s="31">
        <f>tVentas9[[#This Row],[ TotalPrice_SinDescuento]]*(1-tVentas9[[#This Row],[Discount]]/100)</f>
        <v>12676.02</v>
      </c>
      <c r="K361" s="17">
        <v>43143.170104166667</v>
      </c>
      <c r="L361" s="7" t="s">
        <v>3597</v>
      </c>
      <c r="M361" s="35">
        <f t="shared" si="11"/>
        <v>0</v>
      </c>
      <c r="N361" s="12" t="str">
        <f t="shared" si="10"/>
        <v/>
      </c>
    </row>
    <row r="362" spans="1:14" hidden="1">
      <c r="A362" s="13">
        <v>10360</v>
      </c>
      <c r="B362" s="13">
        <v>9</v>
      </c>
      <c r="C362" s="13">
        <v>28694</v>
      </c>
      <c r="D362" s="13">
        <v>77</v>
      </c>
      <c r="E362" s="12" t="str">
        <f>VLOOKUP(tVentas9[[#This Row],[ProductID]],tProductos[#All],3,FALSE)</f>
        <v>Potatoes - Idaho 100 Count</v>
      </c>
      <c r="F362" s="13">
        <v>8</v>
      </c>
      <c r="G362" s="32">
        <v>0</v>
      </c>
      <c r="H362" s="30">
        <f>VLOOKUP(tVentas9[[#This Row],[ProductID]],tProductos[#All],5,FALSE)</f>
        <v>114.97</v>
      </c>
      <c r="I362" s="31">
        <f>(tVentas9[[#This Row],[PrecioUnitario]])*(tVentas9[[#This Row],[Quantity]])</f>
        <v>919.76</v>
      </c>
      <c r="J362" s="31">
        <f>tVentas9[[#This Row],[ TotalPrice_SinDescuento]]*(1-tVentas9[[#This Row],[Discount]]/100)</f>
        <v>919.76</v>
      </c>
      <c r="K362" s="17">
        <v>43169.288958333331</v>
      </c>
      <c r="L362" s="7" t="s">
        <v>3598</v>
      </c>
      <c r="M362" s="35">
        <f t="shared" si="11"/>
        <v>0</v>
      </c>
      <c r="N362" s="12" t="str">
        <f t="shared" si="10"/>
        <v/>
      </c>
    </row>
    <row r="363" spans="1:14" hidden="1">
      <c r="A363" s="13">
        <v>10361</v>
      </c>
      <c r="B363" s="13">
        <v>13</v>
      </c>
      <c r="C363" s="13">
        <v>20700</v>
      </c>
      <c r="D363" s="13">
        <v>319</v>
      </c>
      <c r="E363" s="12" t="str">
        <f>VLOOKUP(tVentas9[[#This Row],[ProductID]],tProductos[#All],3,FALSE)</f>
        <v>Towels - Paper / Kraft</v>
      </c>
      <c r="F363" s="13">
        <v>6</v>
      </c>
      <c r="G363" s="32">
        <v>0</v>
      </c>
      <c r="H363" s="30">
        <f>VLOOKUP(tVentas9[[#This Row],[ProductID]],tProductos[#All],5,FALSE)</f>
        <v>776.19</v>
      </c>
      <c r="I363" s="31">
        <f>(tVentas9[[#This Row],[PrecioUnitario]])*(tVentas9[[#This Row],[Quantity]])</f>
        <v>4657.1400000000003</v>
      </c>
      <c r="J363" s="31">
        <f>tVentas9[[#This Row],[ TotalPrice_SinDescuento]]*(1-tVentas9[[#This Row],[Discount]]/100)</f>
        <v>4657.1400000000003</v>
      </c>
      <c r="K363" s="17">
        <v>43133.124062499999</v>
      </c>
      <c r="L363" s="7" t="s">
        <v>3599</v>
      </c>
      <c r="M363" s="35">
        <f t="shared" si="11"/>
        <v>0</v>
      </c>
      <c r="N363" s="12" t="str">
        <f t="shared" si="10"/>
        <v/>
      </c>
    </row>
    <row r="364" spans="1:14" hidden="1">
      <c r="A364" s="13">
        <v>10362</v>
      </c>
      <c r="B364" s="13">
        <v>8</v>
      </c>
      <c r="C364" s="13">
        <v>35770</v>
      </c>
      <c r="D364" s="13">
        <v>404</v>
      </c>
      <c r="E364" s="12" t="str">
        <f>VLOOKUP(tVentas9[[#This Row],[ProductID]],tProductos[#All],3,FALSE)</f>
        <v>Pants Custom Dry Clean</v>
      </c>
      <c r="F364" s="13">
        <v>10</v>
      </c>
      <c r="G364" s="32">
        <v>2</v>
      </c>
      <c r="H364" s="30">
        <f>VLOOKUP(tVentas9[[#This Row],[ProductID]],tProductos[#All],5,FALSE)</f>
        <v>65.02</v>
      </c>
      <c r="I364" s="31">
        <f>(tVentas9[[#This Row],[PrecioUnitario]])*(tVentas9[[#This Row],[Quantity]])</f>
        <v>650.19999999999993</v>
      </c>
      <c r="J364" s="31">
        <f>tVentas9[[#This Row],[ TotalPrice_SinDescuento]]*(1-tVentas9[[#This Row],[Discount]]/100)</f>
        <v>637.19599999999991</v>
      </c>
      <c r="K364" s="17">
        <v>43171.970011574071</v>
      </c>
      <c r="L364" s="7" t="s">
        <v>3600</v>
      </c>
      <c r="M364" s="35">
        <f t="shared" si="11"/>
        <v>0</v>
      </c>
      <c r="N364" s="12" t="str">
        <f t="shared" si="10"/>
        <v/>
      </c>
    </row>
    <row r="365" spans="1:14" hidden="1">
      <c r="A365" s="13">
        <v>10363</v>
      </c>
      <c r="B365" s="13">
        <v>4</v>
      </c>
      <c r="C365" s="13">
        <v>73649</v>
      </c>
      <c r="D365" s="13">
        <v>285</v>
      </c>
      <c r="E365" s="12" t="str">
        <f>VLOOKUP(tVentas9[[#This Row],[ProductID]],tProductos[#All],3,FALSE)</f>
        <v>Cheese - Mix</v>
      </c>
      <c r="F365" s="13">
        <v>19</v>
      </c>
      <c r="G365" s="32">
        <v>0</v>
      </c>
      <c r="H365" s="30">
        <f>VLOOKUP(tVentas9[[#This Row],[ProductID]],tProductos[#All],5,FALSE)</f>
        <v>718.3</v>
      </c>
      <c r="I365" s="31">
        <f>(tVentas9[[#This Row],[PrecioUnitario]])*(tVentas9[[#This Row],[Quantity]])</f>
        <v>13647.699999999999</v>
      </c>
      <c r="J365" s="31">
        <f>tVentas9[[#This Row],[ TotalPrice_SinDescuento]]*(1-tVentas9[[#This Row],[Discount]]/100)</f>
        <v>13647.699999999999</v>
      </c>
      <c r="K365" s="17">
        <v>43186.770300925928</v>
      </c>
      <c r="L365" s="7" t="s">
        <v>3601</v>
      </c>
      <c r="M365" s="35">
        <f t="shared" si="11"/>
        <v>0</v>
      </c>
      <c r="N365" s="12" t="str">
        <f t="shared" si="10"/>
        <v/>
      </c>
    </row>
    <row r="366" spans="1:14" hidden="1">
      <c r="A366" s="13">
        <v>10364</v>
      </c>
      <c r="B366" s="13">
        <v>6</v>
      </c>
      <c r="C366" s="13">
        <v>72134</v>
      </c>
      <c r="D366" s="13">
        <v>216</v>
      </c>
      <c r="E366" s="12" t="str">
        <f>VLOOKUP(tVentas9[[#This Row],[ProductID]],tProductos[#All],3,FALSE)</f>
        <v>Scallops - 10/20</v>
      </c>
      <c r="F366" s="13">
        <v>19</v>
      </c>
      <c r="G366" s="32">
        <v>0</v>
      </c>
      <c r="H366" s="30">
        <f>VLOOKUP(tVentas9[[#This Row],[ProductID]],tProductos[#All],5,FALSE)</f>
        <v>390.25</v>
      </c>
      <c r="I366" s="31">
        <f>(tVentas9[[#This Row],[PrecioUnitario]])*(tVentas9[[#This Row],[Quantity]])</f>
        <v>7414.75</v>
      </c>
      <c r="J366" s="31">
        <f>tVentas9[[#This Row],[ TotalPrice_SinDescuento]]*(1-tVentas9[[#This Row],[Discount]]/100)</f>
        <v>7414.75</v>
      </c>
      <c r="K366" s="17">
        <v>43111.104456018518</v>
      </c>
      <c r="L366" s="7" t="s">
        <v>3602</v>
      </c>
      <c r="M366" s="35">
        <f t="shared" si="11"/>
        <v>0</v>
      </c>
      <c r="N366" s="12" t="str">
        <f t="shared" si="10"/>
        <v/>
      </c>
    </row>
    <row r="367" spans="1:14" hidden="1">
      <c r="A367" s="13">
        <v>10365</v>
      </c>
      <c r="B367" s="13">
        <v>10</v>
      </c>
      <c r="C367" s="13">
        <v>18260</v>
      </c>
      <c r="D367" s="13">
        <v>381</v>
      </c>
      <c r="E367" s="12" t="str">
        <f>VLOOKUP(tVentas9[[#This Row],[ProductID]],tProductos[#All],3,FALSE)</f>
        <v>Vaccum Bag 10x13</v>
      </c>
      <c r="F367" s="13">
        <v>5</v>
      </c>
      <c r="G367" s="32">
        <v>0</v>
      </c>
      <c r="H367" s="30">
        <f>VLOOKUP(tVentas9[[#This Row],[ProductID]],tProductos[#All],5,FALSE)</f>
        <v>442.33</v>
      </c>
      <c r="I367" s="31">
        <f>(tVentas9[[#This Row],[PrecioUnitario]])*(tVentas9[[#This Row],[Quantity]])</f>
        <v>2211.65</v>
      </c>
      <c r="J367" s="31">
        <f>tVentas9[[#This Row],[ TotalPrice_SinDescuento]]*(1-tVentas9[[#This Row],[Discount]]/100)</f>
        <v>2211.65</v>
      </c>
      <c r="K367" s="17">
        <v>43158.146412037036</v>
      </c>
      <c r="L367" s="7" t="s">
        <v>3603</v>
      </c>
      <c r="M367" s="35">
        <f t="shared" si="11"/>
        <v>0</v>
      </c>
      <c r="N367" s="12" t="str">
        <f t="shared" si="10"/>
        <v/>
      </c>
    </row>
    <row r="368" spans="1:14" hidden="1">
      <c r="A368" s="13">
        <v>10366</v>
      </c>
      <c r="B368" s="13">
        <v>8</v>
      </c>
      <c r="C368" s="13">
        <v>97503</v>
      </c>
      <c r="D368" s="13">
        <v>206</v>
      </c>
      <c r="E368" s="12" t="str">
        <f>VLOOKUP(tVentas9[[#This Row],[ProductID]],tProductos[#All],3,FALSE)</f>
        <v>Cocoa Butter</v>
      </c>
      <c r="F368" s="13">
        <v>25</v>
      </c>
      <c r="G368" s="32">
        <v>0</v>
      </c>
      <c r="H368" s="30">
        <f>VLOOKUP(tVentas9[[#This Row],[ProductID]],tProductos[#All],5,FALSE)</f>
        <v>7.75</v>
      </c>
      <c r="I368" s="31">
        <f>(tVentas9[[#This Row],[PrecioUnitario]])*(tVentas9[[#This Row],[Quantity]])</f>
        <v>193.75</v>
      </c>
      <c r="J368" s="31">
        <f>tVentas9[[#This Row],[ TotalPrice_SinDescuento]]*(1-tVentas9[[#This Row],[Discount]]/100)</f>
        <v>193.75</v>
      </c>
      <c r="K368" s="13">
        <v>0</v>
      </c>
      <c r="L368" s="7" t="s">
        <v>3604</v>
      </c>
      <c r="M368" s="35">
        <f t="shared" si="11"/>
        <v>0</v>
      </c>
      <c r="N368" s="12" t="str">
        <f t="shared" si="10"/>
        <v/>
      </c>
    </row>
    <row r="369" spans="1:14" hidden="1">
      <c r="A369" s="13">
        <v>10367</v>
      </c>
      <c r="B369" s="13">
        <v>16</v>
      </c>
      <c r="C369" s="13">
        <v>94573</v>
      </c>
      <c r="D369" s="13">
        <v>168</v>
      </c>
      <c r="E369" s="12" t="str">
        <f>VLOOKUP(tVentas9[[#This Row],[ProductID]],tProductos[#All],3,FALSE)</f>
        <v>Milk - 2%</v>
      </c>
      <c r="F369" s="13">
        <v>24</v>
      </c>
      <c r="G369" s="32">
        <v>0</v>
      </c>
      <c r="H369" s="30">
        <f>VLOOKUP(tVentas9[[#This Row],[ProductID]],tProductos[#All],5,FALSE)</f>
        <v>707.41</v>
      </c>
      <c r="I369" s="31">
        <f>(tVentas9[[#This Row],[PrecioUnitario]])*(tVentas9[[#This Row],[Quantity]])</f>
        <v>16977.84</v>
      </c>
      <c r="J369" s="31">
        <f>tVentas9[[#This Row],[ TotalPrice_SinDescuento]]*(1-tVentas9[[#This Row],[Discount]]/100)</f>
        <v>16977.84</v>
      </c>
      <c r="K369" s="17">
        <v>43177.78701388889</v>
      </c>
      <c r="L369" s="7" t="s">
        <v>3605</v>
      </c>
      <c r="M369" s="35">
        <f t="shared" si="11"/>
        <v>0</v>
      </c>
      <c r="N369" s="12" t="str">
        <f t="shared" si="10"/>
        <v/>
      </c>
    </row>
    <row r="370" spans="1:14" hidden="1">
      <c r="A370" s="13">
        <v>10368</v>
      </c>
      <c r="B370" s="13">
        <v>22</v>
      </c>
      <c r="C370" s="13">
        <v>39995</v>
      </c>
      <c r="D370" s="13">
        <v>45</v>
      </c>
      <c r="E370" s="12" t="str">
        <f>VLOOKUP(tVentas9[[#This Row],[ProductID]],tProductos[#All],3,FALSE)</f>
        <v>Beef - Ground Medium</v>
      </c>
      <c r="F370" s="13">
        <v>11</v>
      </c>
      <c r="G370" s="32">
        <v>0</v>
      </c>
      <c r="H370" s="30">
        <f>VLOOKUP(tVentas9[[#This Row],[ProductID]],tProductos[#All],5,FALSE)</f>
        <v>795.32399999999996</v>
      </c>
      <c r="I370" s="31">
        <f>(tVentas9[[#This Row],[PrecioUnitario]])*(tVentas9[[#This Row],[Quantity]])</f>
        <v>8748.5640000000003</v>
      </c>
      <c r="J370" s="31">
        <f>tVentas9[[#This Row],[ TotalPrice_SinDescuento]]*(1-tVentas9[[#This Row],[Discount]]/100)</f>
        <v>8748.5640000000003</v>
      </c>
      <c r="K370" s="17">
        <v>43124.732974537037</v>
      </c>
      <c r="L370" s="7" t="s">
        <v>3606</v>
      </c>
      <c r="M370" s="35">
        <f t="shared" si="11"/>
        <v>0</v>
      </c>
      <c r="N370" s="12" t="str">
        <f t="shared" si="10"/>
        <v/>
      </c>
    </row>
    <row r="371" spans="1:14" hidden="1">
      <c r="A371" s="13">
        <v>10369</v>
      </c>
      <c r="B371" s="13">
        <v>20</v>
      </c>
      <c r="C371" s="13">
        <v>87439</v>
      </c>
      <c r="D371" s="13">
        <v>189</v>
      </c>
      <c r="E371" s="12" t="str">
        <f>VLOOKUP(tVentas9[[#This Row],[ProductID]],tProductos[#All],3,FALSE)</f>
        <v>Bread - Roll, Soft White Round</v>
      </c>
      <c r="F371" s="13">
        <v>23</v>
      </c>
      <c r="G371" s="32">
        <v>0</v>
      </c>
      <c r="H371" s="30">
        <f>VLOOKUP(tVentas9[[#This Row],[ProductID]],tProductos[#All],5,FALSE)</f>
        <v>763.02</v>
      </c>
      <c r="I371" s="31">
        <f>(tVentas9[[#This Row],[PrecioUnitario]])*(tVentas9[[#This Row],[Quantity]])</f>
        <v>17549.46</v>
      </c>
      <c r="J371" s="31">
        <f>tVentas9[[#This Row],[ TotalPrice_SinDescuento]]*(1-tVentas9[[#This Row],[Discount]]/100)</f>
        <v>17549.46</v>
      </c>
      <c r="K371" s="17">
        <v>43185.618449074071</v>
      </c>
      <c r="L371" s="7" t="s">
        <v>3607</v>
      </c>
      <c r="M371" s="35">
        <f t="shared" si="11"/>
        <v>0</v>
      </c>
      <c r="N371" s="12" t="str">
        <f t="shared" si="10"/>
        <v/>
      </c>
    </row>
    <row r="372" spans="1:14" hidden="1">
      <c r="A372" s="13">
        <v>10370</v>
      </c>
      <c r="B372" s="13">
        <v>8</v>
      </c>
      <c r="C372" s="13">
        <v>75542</v>
      </c>
      <c r="D372" s="13">
        <v>181</v>
      </c>
      <c r="E372" s="12" t="str">
        <f>VLOOKUP(tVentas9[[#This Row],[ProductID]],tProductos[#All],3,FALSE)</f>
        <v>Phyllo Dough</v>
      </c>
      <c r="F372" s="13">
        <v>20</v>
      </c>
      <c r="G372" s="32">
        <v>0</v>
      </c>
      <c r="H372" s="30">
        <f>VLOOKUP(tVentas9[[#This Row],[ProductID]],tProductos[#All],5,FALSE)</f>
        <v>645.71</v>
      </c>
      <c r="I372" s="31">
        <f>(tVentas9[[#This Row],[PrecioUnitario]])*(tVentas9[[#This Row],[Quantity]])</f>
        <v>12914.2</v>
      </c>
      <c r="J372" s="31">
        <f>tVentas9[[#This Row],[ TotalPrice_SinDescuento]]*(1-tVentas9[[#This Row],[Discount]]/100)</f>
        <v>12914.2</v>
      </c>
      <c r="K372" s="17">
        <v>43191.659317129626</v>
      </c>
      <c r="L372" s="7" t="s">
        <v>3608</v>
      </c>
      <c r="M372" s="35">
        <f t="shared" si="11"/>
        <v>0</v>
      </c>
      <c r="N372" s="12" t="str">
        <f t="shared" si="10"/>
        <v/>
      </c>
    </row>
    <row r="373" spans="1:14" hidden="1">
      <c r="A373" s="13">
        <v>10371</v>
      </c>
      <c r="B373" s="13">
        <v>4</v>
      </c>
      <c r="C373" s="13">
        <v>62185</v>
      </c>
      <c r="D373" s="13">
        <v>143</v>
      </c>
      <c r="E373" s="12" t="str">
        <f>VLOOKUP(tVentas9[[#This Row],[ProductID]],tProductos[#All],3,FALSE)</f>
        <v>Watercress</v>
      </c>
      <c r="F373" s="13">
        <v>16</v>
      </c>
      <c r="G373" s="32">
        <v>0</v>
      </c>
      <c r="H373" s="30">
        <f>VLOOKUP(tVentas9[[#This Row],[ProductID]],tProductos[#All],5,FALSE)</f>
        <v>426.16</v>
      </c>
      <c r="I373" s="31">
        <f>(tVentas9[[#This Row],[PrecioUnitario]])*(tVentas9[[#This Row],[Quantity]])</f>
        <v>6818.56</v>
      </c>
      <c r="J373" s="31">
        <f>tVentas9[[#This Row],[ TotalPrice_SinDescuento]]*(1-tVentas9[[#This Row],[Discount]]/100)</f>
        <v>6818.56</v>
      </c>
      <c r="K373" s="17">
        <v>43228.520902777775</v>
      </c>
      <c r="L373" s="7" t="s">
        <v>3609</v>
      </c>
      <c r="M373" s="35">
        <f t="shared" si="11"/>
        <v>0</v>
      </c>
      <c r="N373" s="12" t="str">
        <f t="shared" si="10"/>
        <v/>
      </c>
    </row>
    <row r="374" spans="1:14" hidden="1">
      <c r="A374" s="13">
        <v>10372</v>
      </c>
      <c r="B374" s="13">
        <v>1</v>
      </c>
      <c r="C374" s="13">
        <v>96881</v>
      </c>
      <c r="D374" s="13">
        <v>426</v>
      </c>
      <c r="E374" s="12" t="str">
        <f>VLOOKUP(tVentas9[[#This Row],[ProductID]],tProductos[#All],3,FALSE)</f>
        <v>Scallops - Live In Shell</v>
      </c>
      <c r="F374" s="13">
        <v>25</v>
      </c>
      <c r="G374" s="32">
        <v>0</v>
      </c>
      <c r="H374" s="30">
        <f>VLOOKUP(tVentas9[[#This Row],[ProductID]],tProductos[#All],5,FALSE)</f>
        <v>835.75</v>
      </c>
      <c r="I374" s="31">
        <f>(tVentas9[[#This Row],[PrecioUnitario]])*(tVentas9[[#This Row],[Quantity]])</f>
        <v>20893.75</v>
      </c>
      <c r="J374" s="31">
        <f>tVentas9[[#This Row],[ TotalPrice_SinDescuento]]*(1-tVentas9[[#This Row],[Discount]]/100)</f>
        <v>20893.75</v>
      </c>
      <c r="K374" s="17">
        <v>43155.857187499998</v>
      </c>
      <c r="L374" s="7" t="s">
        <v>3610</v>
      </c>
      <c r="M374" s="35">
        <f t="shared" si="11"/>
        <v>0</v>
      </c>
      <c r="N374" s="12" t="str">
        <f t="shared" si="10"/>
        <v/>
      </c>
    </row>
    <row r="375" spans="1:14" hidden="1">
      <c r="A375" s="13">
        <v>10373</v>
      </c>
      <c r="B375" s="13">
        <v>10</v>
      </c>
      <c r="C375" s="13">
        <v>44993</v>
      </c>
      <c r="D375" s="13">
        <v>450</v>
      </c>
      <c r="E375" s="12" t="str">
        <f>VLOOKUP(tVentas9[[#This Row],[ProductID]],tProductos[#All],3,FALSE)</f>
        <v>Wine - Vidal Icewine Magnotta</v>
      </c>
      <c r="F375" s="13">
        <v>12</v>
      </c>
      <c r="G375" s="32">
        <v>0</v>
      </c>
      <c r="H375" s="30">
        <f>VLOOKUP(tVentas9[[#This Row],[ProductID]],tProductos[#All],5,FALSE)</f>
        <v>7.1</v>
      </c>
      <c r="I375" s="31">
        <f>(tVentas9[[#This Row],[PrecioUnitario]])*(tVentas9[[#This Row],[Quantity]])</f>
        <v>85.199999999999989</v>
      </c>
      <c r="J375" s="31">
        <f>tVentas9[[#This Row],[ TotalPrice_SinDescuento]]*(1-tVentas9[[#This Row],[Discount]]/100)</f>
        <v>85.199999999999989</v>
      </c>
      <c r="K375" s="17">
        <v>43121.477488425924</v>
      </c>
      <c r="L375" s="7" t="s">
        <v>3611</v>
      </c>
      <c r="M375" s="35">
        <f t="shared" si="11"/>
        <v>0</v>
      </c>
      <c r="N375" s="12" t="str">
        <f t="shared" si="10"/>
        <v/>
      </c>
    </row>
    <row r="376" spans="1:14" hidden="1">
      <c r="A376" s="13">
        <v>10374</v>
      </c>
      <c r="B376" s="13">
        <v>21</v>
      </c>
      <c r="C376" s="13">
        <v>25542</v>
      </c>
      <c r="D376" s="13">
        <v>354</v>
      </c>
      <c r="E376" s="12" t="str">
        <f>VLOOKUP(tVentas9[[#This Row],[ProductID]],tProductos[#All],3,FALSE)</f>
        <v>Crackers Cheez It</v>
      </c>
      <c r="F376" s="13">
        <v>7</v>
      </c>
      <c r="G376" s="32">
        <v>0</v>
      </c>
      <c r="H376" s="30">
        <f>VLOOKUP(tVentas9[[#This Row],[ProductID]],tProductos[#All],5,FALSE)</f>
        <v>66.97</v>
      </c>
      <c r="I376" s="31">
        <f>(tVentas9[[#This Row],[PrecioUnitario]])*(tVentas9[[#This Row],[Quantity]])</f>
        <v>468.78999999999996</v>
      </c>
      <c r="J376" s="31">
        <f>tVentas9[[#This Row],[ TotalPrice_SinDescuento]]*(1-tVentas9[[#This Row],[Discount]]/100)</f>
        <v>468.78999999999996</v>
      </c>
      <c r="K376" s="17">
        <v>43113.674675925926</v>
      </c>
      <c r="L376" s="7" t="s">
        <v>3612</v>
      </c>
      <c r="M376" s="35">
        <f t="shared" si="11"/>
        <v>0</v>
      </c>
      <c r="N376" s="12" t="str">
        <f t="shared" si="10"/>
        <v/>
      </c>
    </row>
    <row r="377" spans="1:14" hidden="1">
      <c r="A377" s="13">
        <v>10375</v>
      </c>
      <c r="B377" s="13">
        <v>1</v>
      </c>
      <c r="C377" s="13">
        <v>55964</v>
      </c>
      <c r="D377" s="13">
        <v>186</v>
      </c>
      <c r="E377" s="12" t="str">
        <f>VLOOKUP(tVentas9[[#This Row],[ProductID]],tProductos[#All],3,FALSE)</f>
        <v>Muffin Mix - Blueberry</v>
      </c>
      <c r="F377" s="13">
        <v>15</v>
      </c>
      <c r="G377" s="32">
        <v>2</v>
      </c>
      <c r="H377" s="30">
        <f>VLOOKUP(tVentas9[[#This Row],[ProductID]],tProductos[#All],5,FALSE)</f>
        <v>820.83</v>
      </c>
      <c r="I377" s="31">
        <f>(tVentas9[[#This Row],[PrecioUnitario]])*(tVentas9[[#This Row],[Quantity]])</f>
        <v>12312.45</v>
      </c>
      <c r="J377" s="31">
        <f>tVentas9[[#This Row],[ TotalPrice_SinDescuento]]*(1-tVentas9[[#This Row],[Discount]]/100)</f>
        <v>12066.201000000001</v>
      </c>
      <c r="K377" s="17">
        <v>43218.294050925928</v>
      </c>
      <c r="L377" s="7" t="s">
        <v>3613</v>
      </c>
      <c r="M377" s="35">
        <f t="shared" si="11"/>
        <v>0</v>
      </c>
      <c r="N377" s="12" t="str">
        <f t="shared" si="10"/>
        <v/>
      </c>
    </row>
    <row r="378" spans="1:14" hidden="1">
      <c r="A378" s="13">
        <v>10376</v>
      </c>
      <c r="B378" s="13">
        <v>8</v>
      </c>
      <c r="C378" s="13">
        <v>56545</v>
      </c>
      <c r="D378" s="13">
        <v>415</v>
      </c>
      <c r="E378" s="12" t="str">
        <f>VLOOKUP(tVentas9[[#This Row],[ProductID]],tProductos[#All],3,FALSE)</f>
        <v>Mussels - Frozen</v>
      </c>
      <c r="F378" s="13">
        <v>15</v>
      </c>
      <c r="G378" s="32">
        <v>0</v>
      </c>
      <c r="H378" s="30">
        <f>VLOOKUP(tVentas9[[#This Row],[ProductID]],tProductos[#All],5,FALSE)</f>
        <v>80.06</v>
      </c>
      <c r="I378" s="31">
        <f>(tVentas9[[#This Row],[PrecioUnitario]])*(tVentas9[[#This Row],[Quantity]])</f>
        <v>1200.9000000000001</v>
      </c>
      <c r="J378" s="31">
        <f>tVentas9[[#This Row],[ TotalPrice_SinDescuento]]*(1-tVentas9[[#This Row],[Discount]]/100)</f>
        <v>1200.9000000000001</v>
      </c>
      <c r="K378" s="17">
        <v>43147.507233796299</v>
      </c>
      <c r="L378" s="7" t="s">
        <v>3614</v>
      </c>
      <c r="M378" s="35">
        <f t="shared" si="11"/>
        <v>0</v>
      </c>
      <c r="N378" s="12" t="str">
        <f t="shared" si="10"/>
        <v/>
      </c>
    </row>
    <row r="379" spans="1:14" hidden="1">
      <c r="A379" s="13">
        <v>10377</v>
      </c>
      <c r="B379" s="13">
        <v>14</v>
      </c>
      <c r="C379" s="13">
        <v>24259</v>
      </c>
      <c r="D379" s="13">
        <v>117</v>
      </c>
      <c r="E379" s="12" t="str">
        <f>VLOOKUP(tVentas9[[#This Row],[ProductID]],tProductos[#All],3,FALSE)</f>
        <v>Ketchup - Tomato</v>
      </c>
      <c r="F379" s="13">
        <v>7</v>
      </c>
      <c r="G379" s="32">
        <v>0</v>
      </c>
      <c r="H379" s="30">
        <f>VLOOKUP(tVentas9[[#This Row],[ProductID]],tProductos[#All],5,FALSE)</f>
        <v>68.63</v>
      </c>
      <c r="I379" s="31">
        <f>(tVentas9[[#This Row],[PrecioUnitario]])*(tVentas9[[#This Row],[Quantity]])</f>
        <v>480.40999999999997</v>
      </c>
      <c r="J379" s="31">
        <f>tVentas9[[#This Row],[ TotalPrice_SinDescuento]]*(1-tVentas9[[#This Row],[Discount]]/100)</f>
        <v>480.40999999999997</v>
      </c>
      <c r="K379" s="17">
        <v>43182.665416666663</v>
      </c>
      <c r="L379" s="7" t="s">
        <v>3615</v>
      </c>
      <c r="M379" s="35">
        <f t="shared" si="11"/>
        <v>0</v>
      </c>
      <c r="N379" s="12" t="str">
        <f t="shared" si="10"/>
        <v/>
      </c>
    </row>
    <row r="380" spans="1:14" hidden="1">
      <c r="A380" s="13">
        <v>10378</v>
      </c>
      <c r="B380" s="13">
        <v>3</v>
      </c>
      <c r="C380" s="13">
        <v>31552</v>
      </c>
      <c r="D380" s="13">
        <v>67</v>
      </c>
      <c r="E380" s="12" t="str">
        <f>VLOOKUP(tVentas9[[#This Row],[ProductID]],tProductos[#All],3,FALSE)</f>
        <v>Wine - Sogrape Mateus Rose</v>
      </c>
      <c r="F380" s="13">
        <v>8</v>
      </c>
      <c r="G380" s="32">
        <v>0</v>
      </c>
      <c r="H380" s="30">
        <f>VLOOKUP(tVentas9[[#This Row],[ProductID]],tProductos[#All],5,FALSE)</f>
        <v>37.799999999999997</v>
      </c>
      <c r="I380" s="31">
        <f>(tVentas9[[#This Row],[PrecioUnitario]])*(tVentas9[[#This Row],[Quantity]])</f>
        <v>302.39999999999998</v>
      </c>
      <c r="J380" s="31">
        <f>tVentas9[[#This Row],[ TotalPrice_SinDescuento]]*(1-tVentas9[[#This Row],[Discount]]/100)</f>
        <v>302.39999999999998</v>
      </c>
      <c r="K380" s="17">
        <v>43206.369699074072</v>
      </c>
      <c r="L380" s="7" t="s">
        <v>3616</v>
      </c>
      <c r="M380" s="35">
        <f t="shared" si="11"/>
        <v>0</v>
      </c>
      <c r="N380" s="12" t="str">
        <f t="shared" si="10"/>
        <v/>
      </c>
    </row>
    <row r="381" spans="1:14" hidden="1">
      <c r="A381" s="13">
        <v>10379</v>
      </c>
      <c r="B381" s="13">
        <v>6</v>
      </c>
      <c r="C381" s="13">
        <v>79372</v>
      </c>
      <c r="D381" s="13">
        <v>60</v>
      </c>
      <c r="E381" s="12" t="str">
        <f>VLOOKUP(tVentas9[[#This Row],[ProductID]],tProductos[#All],3,FALSE)</f>
        <v>Pepper - Paprika, Hungarian</v>
      </c>
      <c r="F381" s="13">
        <v>21</v>
      </c>
      <c r="G381" s="32">
        <v>2</v>
      </c>
      <c r="H381" s="30">
        <f>VLOOKUP(tVentas9[[#This Row],[ProductID]],tProductos[#All],5,FALSE)</f>
        <v>316.94</v>
      </c>
      <c r="I381" s="31">
        <f>(tVentas9[[#This Row],[PrecioUnitario]])*(tVentas9[[#This Row],[Quantity]])</f>
        <v>6655.74</v>
      </c>
      <c r="J381" s="31">
        <f>tVentas9[[#This Row],[ TotalPrice_SinDescuento]]*(1-tVentas9[[#This Row],[Discount]]/100)</f>
        <v>6522.6251999999995</v>
      </c>
      <c r="K381" s="17">
        <v>43187.901435185187</v>
      </c>
      <c r="L381" s="7" t="s">
        <v>3617</v>
      </c>
      <c r="M381" s="35">
        <f t="shared" si="11"/>
        <v>0</v>
      </c>
      <c r="N381" s="12" t="str">
        <f t="shared" si="10"/>
        <v/>
      </c>
    </row>
    <row r="382" spans="1:14" hidden="1">
      <c r="A382" s="13">
        <v>10380</v>
      </c>
      <c r="B382" s="13">
        <v>16</v>
      </c>
      <c r="C382" s="13">
        <v>46844</v>
      </c>
      <c r="D382" s="13">
        <v>80</v>
      </c>
      <c r="E382" s="12" t="str">
        <f>VLOOKUP(tVentas9[[#This Row],[ProductID]],tProductos[#All],3,FALSE)</f>
        <v>Wasabi Powder</v>
      </c>
      <c r="F382" s="13">
        <v>12</v>
      </c>
      <c r="G382" s="32">
        <v>0</v>
      </c>
      <c r="H382" s="30">
        <f>VLOOKUP(tVentas9[[#This Row],[ProductID]],tProductos[#All],5,FALSE)</f>
        <v>939.75</v>
      </c>
      <c r="I382" s="31">
        <f>(tVentas9[[#This Row],[PrecioUnitario]])*(tVentas9[[#This Row],[Quantity]])</f>
        <v>11277</v>
      </c>
      <c r="J382" s="31">
        <f>tVentas9[[#This Row],[ TotalPrice_SinDescuento]]*(1-tVentas9[[#This Row],[Discount]]/100)</f>
        <v>11277</v>
      </c>
      <c r="K382" s="17">
        <v>43138.971238425926</v>
      </c>
      <c r="L382" s="7" t="s">
        <v>3618</v>
      </c>
      <c r="M382" s="35">
        <f t="shared" si="11"/>
        <v>0</v>
      </c>
      <c r="N382" s="12" t="str">
        <f t="shared" si="10"/>
        <v/>
      </c>
    </row>
    <row r="383" spans="1:14" hidden="1">
      <c r="A383" s="13">
        <v>10381</v>
      </c>
      <c r="B383" s="13">
        <v>10</v>
      </c>
      <c r="C383" s="13">
        <v>21696</v>
      </c>
      <c r="D383" s="13">
        <v>186</v>
      </c>
      <c r="E383" s="12" t="str">
        <f>VLOOKUP(tVentas9[[#This Row],[ProductID]],tProductos[#All],3,FALSE)</f>
        <v>Muffin Mix - Blueberry</v>
      </c>
      <c r="F383" s="13">
        <v>6</v>
      </c>
      <c r="G383" s="32">
        <v>0</v>
      </c>
      <c r="H383" s="30">
        <f>VLOOKUP(tVentas9[[#This Row],[ProductID]],tProductos[#All],5,FALSE)</f>
        <v>820.83</v>
      </c>
      <c r="I383" s="31">
        <f>(tVentas9[[#This Row],[PrecioUnitario]])*(tVentas9[[#This Row],[Quantity]])</f>
        <v>4924.9800000000005</v>
      </c>
      <c r="J383" s="31">
        <f>tVentas9[[#This Row],[ TotalPrice_SinDescuento]]*(1-tVentas9[[#This Row],[Discount]]/100)</f>
        <v>4924.9800000000005</v>
      </c>
      <c r="K383" s="17">
        <v>43134.08011574074</v>
      </c>
      <c r="L383" s="7" t="s">
        <v>3619</v>
      </c>
      <c r="M383" s="35">
        <f t="shared" si="11"/>
        <v>0</v>
      </c>
      <c r="N383" s="12" t="str">
        <f t="shared" si="10"/>
        <v/>
      </c>
    </row>
    <row r="384" spans="1:14" hidden="1">
      <c r="A384" s="13">
        <v>10382</v>
      </c>
      <c r="B384" s="13">
        <v>11</v>
      </c>
      <c r="C384" s="13">
        <v>89960</v>
      </c>
      <c r="D384" s="13">
        <v>266</v>
      </c>
      <c r="E384" s="12" t="str">
        <f>VLOOKUP(tVentas9[[#This Row],[ProductID]],tProductos[#All],3,FALSE)</f>
        <v>Clam Nectar</v>
      </c>
      <c r="F384" s="13">
        <v>23</v>
      </c>
      <c r="G384" s="32">
        <v>0</v>
      </c>
      <c r="H384" s="30">
        <f>VLOOKUP(tVentas9[[#This Row],[ProductID]],tProductos[#All],5,FALSE)</f>
        <v>681.09</v>
      </c>
      <c r="I384" s="31">
        <f>(tVentas9[[#This Row],[PrecioUnitario]])*(tVentas9[[#This Row],[Quantity]])</f>
        <v>15665.070000000002</v>
      </c>
      <c r="J384" s="31">
        <f>tVentas9[[#This Row],[ TotalPrice_SinDescuento]]*(1-tVentas9[[#This Row],[Discount]]/100)</f>
        <v>15665.070000000002</v>
      </c>
      <c r="K384" s="17">
        <v>43131.44494212963</v>
      </c>
      <c r="L384" s="7" t="s">
        <v>3620</v>
      </c>
      <c r="M384" s="35">
        <f t="shared" si="11"/>
        <v>0</v>
      </c>
      <c r="N384" s="12" t="str">
        <f t="shared" si="10"/>
        <v/>
      </c>
    </row>
    <row r="385" spans="1:14" hidden="1">
      <c r="A385" s="13">
        <v>10383</v>
      </c>
      <c r="B385" s="13">
        <v>4</v>
      </c>
      <c r="C385" s="13">
        <v>75559</v>
      </c>
      <c r="D385" s="13">
        <v>72</v>
      </c>
      <c r="E385" s="12" t="str">
        <f>VLOOKUP(tVentas9[[#This Row],[ProductID]],tProductos[#All],3,FALSE)</f>
        <v>Bar - Granola Trail Mix Fruit Nut</v>
      </c>
      <c r="F385" s="13">
        <v>20</v>
      </c>
      <c r="G385" s="32">
        <v>0</v>
      </c>
      <c r="H385" s="30">
        <f>VLOOKUP(tVentas9[[#This Row],[ProductID]],tProductos[#All],5,FALSE)</f>
        <v>622.6</v>
      </c>
      <c r="I385" s="31">
        <f>(tVentas9[[#This Row],[PrecioUnitario]])*(tVentas9[[#This Row],[Quantity]])</f>
        <v>12452</v>
      </c>
      <c r="J385" s="31">
        <f>tVentas9[[#This Row],[ TotalPrice_SinDescuento]]*(1-tVentas9[[#This Row],[Discount]]/100)</f>
        <v>12452</v>
      </c>
      <c r="K385" s="17">
        <v>43141.046342592592</v>
      </c>
      <c r="L385" s="7" t="s">
        <v>3621</v>
      </c>
      <c r="M385" s="35">
        <f t="shared" si="11"/>
        <v>0</v>
      </c>
      <c r="N385" s="12" t="str">
        <f t="shared" si="10"/>
        <v/>
      </c>
    </row>
    <row r="386" spans="1:14" hidden="1">
      <c r="A386" s="13">
        <v>10384</v>
      </c>
      <c r="B386" s="13">
        <v>6</v>
      </c>
      <c r="C386" s="13">
        <v>20606</v>
      </c>
      <c r="D386" s="13">
        <v>78</v>
      </c>
      <c r="E386" s="12" t="str">
        <f>VLOOKUP(tVentas9[[#This Row],[ProductID]],tProductos[#All],3,FALSE)</f>
        <v>Wine - Magnotta - Belpaese</v>
      </c>
      <c r="F386" s="13">
        <v>6</v>
      </c>
      <c r="G386" s="32">
        <v>0</v>
      </c>
      <c r="H386" s="30">
        <f>VLOOKUP(tVentas9[[#This Row],[ProductID]],tProductos[#All],5,FALSE)</f>
        <v>304.202</v>
      </c>
      <c r="I386" s="31">
        <f>(tVentas9[[#This Row],[PrecioUnitario]])*(tVentas9[[#This Row],[Quantity]])</f>
        <v>1825.212</v>
      </c>
      <c r="J386" s="31">
        <f>tVentas9[[#This Row],[ TotalPrice_SinDescuento]]*(1-tVentas9[[#This Row],[Discount]]/100)</f>
        <v>1825.212</v>
      </c>
      <c r="K386" s="17">
        <v>43209.444143518522</v>
      </c>
      <c r="L386" s="7" t="s">
        <v>3622</v>
      </c>
      <c r="M386" s="35">
        <f t="shared" si="11"/>
        <v>0</v>
      </c>
      <c r="N386" s="12" t="str">
        <f t="shared" ref="N386:N449" si="12">IF($M386&gt;0.4,"ELIMINAR","")</f>
        <v/>
      </c>
    </row>
    <row r="387" spans="1:14" hidden="1">
      <c r="A387" s="13">
        <v>10385</v>
      </c>
      <c r="B387" s="13">
        <v>7</v>
      </c>
      <c r="C387" s="13">
        <v>9099</v>
      </c>
      <c r="D387" s="13">
        <v>359</v>
      </c>
      <c r="E387" s="12" t="str">
        <f>VLOOKUP(tVentas9[[#This Row],[ProductID]],tProductos[#All],3,FALSE)</f>
        <v>Rice - Long Grain</v>
      </c>
      <c r="F387" s="13">
        <v>3</v>
      </c>
      <c r="G387" s="32">
        <v>0</v>
      </c>
      <c r="H387" s="30">
        <f>VLOOKUP(tVentas9[[#This Row],[ProductID]],tProductos[#All],5,FALSE)</f>
        <v>690.32</v>
      </c>
      <c r="I387" s="31">
        <f>(tVentas9[[#This Row],[PrecioUnitario]])*(tVentas9[[#This Row],[Quantity]])</f>
        <v>2070.96</v>
      </c>
      <c r="J387" s="31">
        <f>tVentas9[[#This Row],[ TotalPrice_SinDescuento]]*(1-tVentas9[[#This Row],[Discount]]/100)</f>
        <v>2070.96</v>
      </c>
      <c r="K387" s="17">
        <v>43169.619120370371</v>
      </c>
      <c r="L387" s="7" t="s">
        <v>3623</v>
      </c>
      <c r="M387" s="35">
        <f t="shared" si="11"/>
        <v>0</v>
      </c>
      <c r="N387" s="12" t="str">
        <f t="shared" si="12"/>
        <v/>
      </c>
    </row>
    <row r="388" spans="1:14" hidden="1">
      <c r="A388" s="13">
        <v>10386</v>
      </c>
      <c r="B388" s="13">
        <v>9</v>
      </c>
      <c r="C388" s="13">
        <v>30601</v>
      </c>
      <c r="D388" s="13">
        <v>333</v>
      </c>
      <c r="E388" s="12" t="str">
        <f>VLOOKUP(tVentas9[[#This Row],[ProductID]],tProductos[#All],3,FALSE)</f>
        <v>Cheese - Cottage Cheese</v>
      </c>
      <c r="F388" s="13">
        <v>8</v>
      </c>
      <c r="G388" s="32">
        <v>0</v>
      </c>
      <c r="H388" s="30">
        <f>VLOOKUP(tVentas9[[#This Row],[ProductID]],tProductos[#All],5,FALSE)</f>
        <v>202.36</v>
      </c>
      <c r="I388" s="31">
        <f>(tVentas9[[#This Row],[PrecioUnitario]])*(tVentas9[[#This Row],[Quantity]])</f>
        <v>1618.88</v>
      </c>
      <c r="J388" s="31">
        <f>tVentas9[[#This Row],[ TotalPrice_SinDescuento]]*(1-tVentas9[[#This Row],[Discount]]/100)</f>
        <v>1618.88</v>
      </c>
      <c r="K388" s="17">
        <v>43111.704942129632</v>
      </c>
      <c r="L388" s="7" t="s">
        <v>3624</v>
      </c>
      <c r="M388" s="35">
        <f t="shared" ref="M388:M451" si="13">COUNTBLANK(A388:L388) /COUNTA(A388:L388)</f>
        <v>0</v>
      </c>
      <c r="N388" s="12" t="str">
        <f t="shared" si="12"/>
        <v/>
      </c>
    </row>
    <row r="389" spans="1:14" hidden="1">
      <c r="A389" s="13">
        <v>10387</v>
      </c>
      <c r="B389" s="13">
        <v>14</v>
      </c>
      <c r="C389" s="13">
        <v>69769</v>
      </c>
      <c r="D389" s="13">
        <v>396</v>
      </c>
      <c r="E389" s="12" t="str">
        <f>VLOOKUP(tVentas9[[#This Row],[ProductID]],tProductos[#All],3,FALSE)</f>
        <v>Tea - Jasmin Green</v>
      </c>
      <c r="F389" s="13">
        <v>18</v>
      </c>
      <c r="G389" s="32">
        <v>0</v>
      </c>
      <c r="H389" s="30">
        <f>VLOOKUP(tVentas9[[#This Row],[ProductID]],tProductos[#All],5,FALSE)</f>
        <v>369.16</v>
      </c>
      <c r="I389" s="31">
        <f>(tVentas9[[#This Row],[PrecioUnitario]])*(tVentas9[[#This Row],[Quantity]])</f>
        <v>6644.88</v>
      </c>
      <c r="J389" s="31">
        <f>tVentas9[[#This Row],[ TotalPrice_SinDescuento]]*(1-tVentas9[[#This Row],[Discount]]/100)</f>
        <v>6644.88</v>
      </c>
      <c r="K389" s="17">
        <v>43175.679479166669</v>
      </c>
      <c r="L389" s="7" t="s">
        <v>3625</v>
      </c>
      <c r="M389" s="35">
        <f t="shared" si="13"/>
        <v>0</v>
      </c>
      <c r="N389" s="12" t="str">
        <f t="shared" si="12"/>
        <v/>
      </c>
    </row>
    <row r="390" spans="1:14" hidden="1">
      <c r="A390" s="13">
        <v>10388</v>
      </c>
      <c r="B390" s="13">
        <v>17</v>
      </c>
      <c r="C390" s="13">
        <v>29110</v>
      </c>
      <c r="D390" s="13">
        <v>289</v>
      </c>
      <c r="E390" s="12" t="str">
        <f>VLOOKUP(tVentas9[[#This Row],[ProductID]],tProductos[#All],3,FALSE)</f>
        <v>Sword Pick Asst</v>
      </c>
      <c r="F390" s="13">
        <v>8</v>
      </c>
      <c r="G390" s="32">
        <v>0</v>
      </c>
      <c r="H390" s="30">
        <f>VLOOKUP(tVentas9[[#This Row],[ProductID]],tProductos[#All],5,FALSE)</f>
        <v>435.16</v>
      </c>
      <c r="I390" s="31">
        <f>(tVentas9[[#This Row],[PrecioUnitario]])*(tVentas9[[#This Row],[Quantity]])</f>
        <v>3481.28</v>
      </c>
      <c r="J390" s="31">
        <f>tVentas9[[#This Row],[ TotalPrice_SinDescuento]]*(1-tVentas9[[#This Row],[Discount]]/100)</f>
        <v>3481.28</v>
      </c>
      <c r="K390" s="17">
        <v>43197.714918981481</v>
      </c>
      <c r="L390" s="7" t="s">
        <v>3626</v>
      </c>
      <c r="M390" s="35">
        <f t="shared" si="13"/>
        <v>0</v>
      </c>
      <c r="N390" s="12" t="str">
        <f t="shared" si="12"/>
        <v/>
      </c>
    </row>
    <row r="391" spans="1:14" hidden="1">
      <c r="A391" s="13">
        <v>10389</v>
      </c>
      <c r="B391" s="13">
        <v>1</v>
      </c>
      <c r="C391" s="13">
        <v>85594</v>
      </c>
      <c r="D391" s="13">
        <v>67</v>
      </c>
      <c r="E391" s="12" t="str">
        <f>VLOOKUP(tVentas9[[#This Row],[ProductID]],tProductos[#All],3,FALSE)</f>
        <v>Wine - Sogrape Mateus Rose</v>
      </c>
      <c r="F391" s="13">
        <v>22</v>
      </c>
      <c r="G391" s="32">
        <v>0</v>
      </c>
      <c r="H391" s="30">
        <f>VLOOKUP(tVentas9[[#This Row],[ProductID]],tProductos[#All],5,FALSE)</f>
        <v>37.799999999999997</v>
      </c>
      <c r="I391" s="31">
        <f>(tVentas9[[#This Row],[PrecioUnitario]])*(tVentas9[[#This Row],[Quantity]])</f>
        <v>831.59999999999991</v>
      </c>
      <c r="J391" s="31">
        <f>tVentas9[[#This Row],[ TotalPrice_SinDescuento]]*(1-tVentas9[[#This Row],[Discount]]/100)</f>
        <v>831.59999999999991</v>
      </c>
      <c r="K391" s="17">
        <v>43135.533032407409</v>
      </c>
      <c r="L391" s="7" t="s">
        <v>3627</v>
      </c>
      <c r="M391" s="35">
        <f t="shared" si="13"/>
        <v>0</v>
      </c>
      <c r="N391" s="12" t="str">
        <f t="shared" si="12"/>
        <v/>
      </c>
    </row>
    <row r="392" spans="1:14" hidden="1">
      <c r="A392" s="13">
        <v>10390</v>
      </c>
      <c r="B392" s="13">
        <v>11</v>
      </c>
      <c r="C392" s="13">
        <v>37948</v>
      </c>
      <c r="D392" s="13">
        <v>364</v>
      </c>
      <c r="E392" s="12" t="str">
        <f>VLOOKUP(tVentas9[[#This Row],[ProductID]],tProductos[#All],3,FALSE)</f>
        <v>Cattail Hearts</v>
      </c>
      <c r="F392" s="13">
        <v>10</v>
      </c>
      <c r="G392" s="32">
        <v>0</v>
      </c>
      <c r="H392" s="30">
        <f>VLOOKUP(tVentas9[[#This Row],[ProductID]],tProductos[#All],5,FALSE)</f>
        <v>88.429000000000002</v>
      </c>
      <c r="I392" s="31">
        <f>(tVentas9[[#This Row],[PrecioUnitario]])*(tVentas9[[#This Row],[Quantity]])</f>
        <v>884.29</v>
      </c>
      <c r="J392" s="31">
        <f>tVentas9[[#This Row],[ TotalPrice_SinDescuento]]*(1-tVentas9[[#This Row],[Discount]]/100)</f>
        <v>884.29</v>
      </c>
      <c r="K392" s="17">
        <v>43188.280740740738</v>
      </c>
      <c r="L392" s="7" t="s">
        <v>3628</v>
      </c>
      <c r="M392" s="35">
        <f t="shared" si="13"/>
        <v>0</v>
      </c>
      <c r="N392" s="12" t="str">
        <f t="shared" si="12"/>
        <v/>
      </c>
    </row>
    <row r="393" spans="1:14" hidden="1">
      <c r="A393" s="13">
        <v>10391</v>
      </c>
      <c r="B393" s="13">
        <v>22</v>
      </c>
      <c r="C393" s="13">
        <v>59852</v>
      </c>
      <c r="D393" s="13">
        <v>62</v>
      </c>
      <c r="E393" s="12" t="str">
        <f>VLOOKUP(tVentas9[[#This Row],[ProductID]],tProductos[#All],3,FALSE)</f>
        <v>Pears - Bosc</v>
      </c>
      <c r="F393" s="13">
        <v>16</v>
      </c>
      <c r="G393" s="32">
        <v>0</v>
      </c>
      <c r="H393" s="30">
        <f>VLOOKUP(tVentas9[[#This Row],[ProductID]],tProductos[#All],5,FALSE)</f>
        <v>195.21</v>
      </c>
      <c r="I393" s="31">
        <f>(tVentas9[[#This Row],[PrecioUnitario]])*(tVentas9[[#This Row],[Quantity]])</f>
        <v>3123.36</v>
      </c>
      <c r="J393" s="31">
        <f>tVentas9[[#This Row],[ TotalPrice_SinDescuento]]*(1-tVentas9[[#This Row],[Discount]]/100)</f>
        <v>3123.36</v>
      </c>
      <c r="K393" s="17">
        <v>43201.628344907411</v>
      </c>
      <c r="L393" s="7" t="s">
        <v>3629</v>
      </c>
      <c r="M393" s="35">
        <f t="shared" si="13"/>
        <v>0</v>
      </c>
      <c r="N393" s="12" t="str">
        <f t="shared" si="12"/>
        <v/>
      </c>
    </row>
    <row r="394" spans="1:14" hidden="1">
      <c r="A394" s="13">
        <v>10392</v>
      </c>
      <c r="B394" s="13">
        <v>21</v>
      </c>
      <c r="C394" s="13">
        <v>91262</v>
      </c>
      <c r="D394" s="13">
        <v>216</v>
      </c>
      <c r="E394" s="12" t="str">
        <f>VLOOKUP(tVentas9[[#This Row],[ProductID]],tProductos[#All],3,FALSE)</f>
        <v>Scallops - 10/20</v>
      </c>
      <c r="F394" s="13">
        <v>24</v>
      </c>
      <c r="G394" s="32">
        <v>0</v>
      </c>
      <c r="H394" s="30">
        <f>VLOOKUP(tVentas9[[#This Row],[ProductID]],tProductos[#All],5,FALSE)</f>
        <v>390.25</v>
      </c>
      <c r="I394" s="31">
        <f>(tVentas9[[#This Row],[PrecioUnitario]])*(tVentas9[[#This Row],[Quantity]])</f>
        <v>9366</v>
      </c>
      <c r="J394" s="31">
        <f>tVentas9[[#This Row],[ TotalPrice_SinDescuento]]*(1-tVentas9[[#This Row],[Discount]]/100)</f>
        <v>9366</v>
      </c>
      <c r="K394" s="17">
        <v>43212.812928240739</v>
      </c>
      <c r="L394" s="7" t="s">
        <v>3630</v>
      </c>
      <c r="M394" s="35">
        <f t="shared" si="13"/>
        <v>0</v>
      </c>
      <c r="N394" s="12" t="str">
        <f t="shared" si="12"/>
        <v/>
      </c>
    </row>
    <row r="395" spans="1:14" hidden="1">
      <c r="A395" s="13">
        <v>10393</v>
      </c>
      <c r="B395" s="13">
        <v>4</v>
      </c>
      <c r="C395" s="13">
        <v>3082</v>
      </c>
      <c r="D395" s="13">
        <v>388</v>
      </c>
      <c r="E395" s="12" t="str">
        <f>VLOOKUP(tVentas9[[#This Row],[ProductID]],tProductos[#All],3,FALSE)</f>
        <v>Table Cloth 120 Round White</v>
      </c>
      <c r="F395" s="13">
        <v>1</v>
      </c>
      <c r="G395" s="32">
        <v>0</v>
      </c>
      <c r="H395" s="30">
        <f>VLOOKUP(tVentas9[[#This Row],[ProductID]],tProductos[#All],5,FALSE)</f>
        <v>135.38</v>
      </c>
      <c r="I395" s="31">
        <f>(tVentas9[[#This Row],[PrecioUnitario]])*(tVentas9[[#This Row],[Quantity]])</f>
        <v>135.38</v>
      </c>
      <c r="J395" s="31">
        <f>tVentas9[[#This Row],[ TotalPrice_SinDescuento]]*(1-tVentas9[[#This Row],[Discount]]/100)</f>
        <v>135.38</v>
      </c>
      <c r="K395" s="17">
        <v>43179.213217592594</v>
      </c>
      <c r="L395" s="7" t="s">
        <v>3631</v>
      </c>
      <c r="M395" s="35">
        <f t="shared" si="13"/>
        <v>0</v>
      </c>
      <c r="N395" s="12" t="str">
        <f t="shared" si="12"/>
        <v/>
      </c>
    </row>
    <row r="396" spans="1:14" hidden="1">
      <c r="A396" s="13">
        <v>10394</v>
      </c>
      <c r="B396" s="13">
        <v>5</v>
      </c>
      <c r="C396" s="13">
        <v>2549</v>
      </c>
      <c r="D396" s="13">
        <v>345</v>
      </c>
      <c r="E396" s="12" t="str">
        <f>VLOOKUP(tVentas9[[#This Row],[ProductID]],tProductos[#All],3,FALSE)</f>
        <v>Bread - Calabrese Baguette</v>
      </c>
      <c r="F396" s="13">
        <v>1</v>
      </c>
      <c r="G396" s="32">
        <v>0</v>
      </c>
      <c r="H396" s="30">
        <f>VLOOKUP(tVentas9[[#This Row],[ProductID]],tProductos[#All],5,FALSE)</f>
        <v>985.97</v>
      </c>
      <c r="I396" s="31">
        <f>(tVentas9[[#This Row],[PrecioUnitario]])*(tVentas9[[#This Row],[Quantity]])</f>
        <v>985.97</v>
      </c>
      <c r="J396" s="31">
        <f>tVentas9[[#This Row],[ TotalPrice_SinDescuento]]*(1-tVentas9[[#This Row],[Discount]]/100)</f>
        <v>985.97</v>
      </c>
      <c r="K396" s="17">
        <v>43150.898680555554</v>
      </c>
      <c r="L396" s="7" t="s">
        <v>3632</v>
      </c>
      <c r="M396" s="35">
        <f t="shared" si="13"/>
        <v>0</v>
      </c>
      <c r="N396" s="12" t="str">
        <f t="shared" si="12"/>
        <v/>
      </c>
    </row>
    <row r="397" spans="1:14" hidden="1">
      <c r="A397" s="13">
        <v>10395</v>
      </c>
      <c r="B397" s="13">
        <v>2</v>
      </c>
      <c r="C397" s="13">
        <v>6276</v>
      </c>
      <c r="D397" s="13">
        <v>255</v>
      </c>
      <c r="E397" s="12" t="str">
        <f>VLOOKUP(tVentas9[[#This Row],[ProductID]],tProductos[#All],3,FALSE)</f>
        <v>Kellogs All Bran Bars</v>
      </c>
      <c r="F397" s="13">
        <v>2</v>
      </c>
      <c r="G397" s="32">
        <v>0</v>
      </c>
      <c r="H397" s="30">
        <f>VLOOKUP(tVentas9[[#This Row],[ProductID]],tProductos[#All],5,FALSE)</f>
        <v>292.27999999999997</v>
      </c>
      <c r="I397" s="31">
        <f>(tVentas9[[#This Row],[PrecioUnitario]])*(tVentas9[[#This Row],[Quantity]])</f>
        <v>584.55999999999995</v>
      </c>
      <c r="J397" s="31">
        <f>tVentas9[[#This Row],[ TotalPrice_SinDescuento]]*(1-tVentas9[[#This Row],[Discount]]/100)</f>
        <v>584.55999999999995</v>
      </c>
      <c r="K397" s="17">
        <v>43174.078321759262</v>
      </c>
      <c r="L397" s="7" t="s">
        <v>3633</v>
      </c>
      <c r="M397" s="35">
        <f t="shared" si="13"/>
        <v>0</v>
      </c>
      <c r="N397" s="12" t="str">
        <f t="shared" si="12"/>
        <v/>
      </c>
    </row>
    <row r="398" spans="1:14" hidden="1">
      <c r="A398" s="13">
        <v>10396</v>
      </c>
      <c r="B398" s="13">
        <v>8</v>
      </c>
      <c r="C398" s="13">
        <v>33560</v>
      </c>
      <c r="D398" s="13">
        <v>155</v>
      </c>
      <c r="E398" s="12" t="str">
        <f>VLOOKUP(tVentas9[[#This Row],[ProductID]],tProductos[#All],3,FALSE)</f>
        <v>Peas - Pigeon, Dry</v>
      </c>
      <c r="F398" s="13">
        <v>9</v>
      </c>
      <c r="G398" s="32">
        <v>0</v>
      </c>
      <c r="H398" s="30">
        <f>VLOOKUP(tVentas9[[#This Row],[ProductID]],tProductos[#All],5,FALSE)</f>
        <v>635.52</v>
      </c>
      <c r="I398" s="31">
        <f>(tVentas9[[#This Row],[PrecioUnitario]])*(tVentas9[[#This Row],[Quantity]])</f>
        <v>5719.68</v>
      </c>
      <c r="J398" s="31">
        <f>tVentas9[[#This Row],[ TotalPrice_SinDescuento]]*(1-tVentas9[[#This Row],[Discount]]/100)</f>
        <v>5719.68</v>
      </c>
      <c r="K398" s="17">
        <v>43183.635555555556</v>
      </c>
      <c r="L398" s="7" t="s">
        <v>3634</v>
      </c>
      <c r="M398" s="35">
        <f t="shared" si="13"/>
        <v>0</v>
      </c>
      <c r="N398" s="12" t="str">
        <f t="shared" si="12"/>
        <v/>
      </c>
    </row>
    <row r="399" spans="1:14" hidden="1">
      <c r="A399" s="13">
        <v>10397</v>
      </c>
      <c r="B399" s="13">
        <v>14</v>
      </c>
      <c r="C399" s="13">
        <v>78366</v>
      </c>
      <c r="D399" s="13">
        <v>283</v>
      </c>
      <c r="E399" s="12" t="str">
        <f>VLOOKUP(tVentas9[[#This Row],[ProductID]],tProductos[#All],3,FALSE)</f>
        <v>Bread Fig And Almond</v>
      </c>
      <c r="F399" s="13">
        <v>20</v>
      </c>
      <c r="G399" s="32">
        <v>0</v>
      </c>
      <c r="H399" s="30">
        <f>VLOOKUP(tVentas9[[#This Row],[ProductID]],tProductos[#All],5,FALSE)</f>
        <v>11.88</v>
      </c>
      <c r="I399" s="31">
        <f>(tVentas9[[#This Row],[PrecioUnitario]])*(tVentas9[[#This Row],[Quantity]])</f>
        <v>237.60000000000002</v>
      </c>
      <c r="J399" s="31">
        <f>tVentas9[[#This Row],[ TotalPrice_SinDescuento]]*(1-tVentas9[[#This Row],[Discount]]/100)</f>
        <v>237.60000000000002</v>
      </c>
      <c r="K399" s="17">
        <v>43133.087268518517</v>
      </c>
      <c r="L399" s="7" t="s">
        <v>3635</v>
      </c>
      <c r="M399" s="35">
        <f t="shared" si="13"/>
        <v>0</v>
      </c>
      <c r="N399" s="12" t="str">
        <f t="shared" si="12"/>
        <v/>
      </c>
    </row>
    <row r="400" spans="1:14" hidden="1">
      <c r="A400" s="13">
        <v>10398</v>
      </c>
      <c r="B400" s="13">
        <v>5</v>
      </c>
      <c r="C400" s="13">
        <v>88572</v>
      </c>
      <c r="D400" s="13">
        <v>213</v>
      </c>
      <c r="E400" s="12" t="str">
        <f>VLOOKUP(tVentas9[[#This Row],[ProductID]],tProductos[#All],3,FALSE)</f>
        <v>Pate - Cognac</v>
      </c>
      <c r="F400" s="13">
        <v>23</v>
      </c>
      <c r="G400" s="32">
        <v>2</v>
      </c>
      <c r="H400" s="30">
        <f>VLOOKUP(tVentas9[[#This Row],[ProductID]],tProductos[#All],5,FALSE)</f>
        <v>705.89</v>
      </c>
      <c r="I400" s="31">
        <f>(tVentas9[[#This Row],[PrecioUnitario]])*(tVentas9[[#This Row],[Quantity]])</f>
        <v>16235.47</v>
      </c>
      <c r="J400" s="31">
        <f>tVentas9[[#This Row],[ TotalPrice_SinDescuento]]*(1-tVentas9[[#This Row],[Discount]]/100)</f>
        <v>15910.7606</v>
      </c>
      <c r="K400" s="17">
        <v>43199.064803240741</v>
      </c>
      <c r="L400" s="7" t="s">
        <v>3636</v>
      </c>
      <c r="M400" s="35">
        <f t="shared" si="13"/>
        <v>0</v>
      </c>
      <c r="N400" s="12" t="str">
        <f t="shared" si="12"/>
        <v/>
      </c>
    </row>
    <row r="401" spans="1:14" hidden="1">
      <c r="A401" s="13">
        <v>10399</v>
      </c>
      <c r="B401" s="13">
        <v>3</v>
      </c>
      <c r="C401" s="13">
        <v>55908</v>
      </c>
      <c r="D401" s="13">
        <v>125</v>
      </c>
      <c r="E401" s="12" t="str">
        <f>VLOOKUP(tVentas9[[#This Row],[ProductID]],tProductos[#All],3,FALSE)</f>
        <v>Nut - Chestnuts, Whole</v>
      </c>
      <c r="F401" s="13">
        <v>15</v>
      </c>
      <c r="G401" s="32">
        <v>0</v>
      </c>
      <c r="H401" s="30">
        <f>VLOOKUP(tVentas9[[#This Row],[ProductID]],tProductos[#All],5,FALSE)</f>
        <v>61.41</v>
      </c>
      <c r="I401" s="31">
        <f>(tVentas9[[#This Row],[PrecioUnitario]])*(tVentas9[[#This Row],[Quantity]])</f>
        <v>921.15</v>
      </c>
      <c r="J401" s="31">
        <f>tVentas9[[#This Row],[ TotalPrice_SinDescuento]]*(1-tVentas9[[#This Row],[Discount]]/100)</f>
        <v>921.15</v>
      </c>
      <c r="K401" s="17">
        <v>43197.278124999997</v>
      </c>
      <c r="L401" s="7" t="s">
        <v>3637</v>
      </c>
      <c r="M401" s="35">
        <f t="shared" si="13"/>
        <v>0</v>
      </c>
      <c r="N401" s="12" t="str">
        <f t="shared" si="12"/>
        <v/>
      </c>
    </row>
    <row r="402" spans="1:14" hidden="1">
      <c r="A402" s="13">
        <v>10400</v>
      </c>
      <c r="B402" s="13">
        <v>6</v>
      </c>
      <c r="C402" s="13">
        <v>1547</v>
      </c>
      <c r="D402" s="13">
        <v>70</v>
      </c>
      <c r="E402" s="12" t="str">
        <f>VLOOKUP(tVentas9[[#This Row],[ProductID]],tProductos[#All],3,FALSE)</f>
        <v>Squid - Tubes / Tenticles 10/20</v>
      </c>
      <c r="F402" s="13">
        <v>1</v>
      </c>
      <c r="G402" s="32">
        <v>0</v>
      </c>
      <c r="H402" s="30">
        <f>VLOOKUP(tVentas9[[#This Row],[ProductID]],tProductos[#All],5,FALSE)</f>
        <v>631.84</v>
      </c>
      <c r="I402" s="31">
        <f>(tVentas9[[#This Row],[PrecioUnitario]])*(tVentas9[[#This Row],[Quantity]])</f>
        <v>631.84</v>
      </c>
      <c r="J402" s="31">
        <f>tVentas9[[#This Row],[ TotalPrice_SinDescuento]]*(1-tVentas9[[#This Row],[Discount]]/100)</f>
        <v>631.84</v>
      </c>
      <c r="K402" s="17">
        <v>43212.846087962964</v>
      </c>
      <c r="L402" s="7" t="s">
        <v>3638</v>
      </c>
      <c r="M402" s="35">
        <f t="shared" si="13"/>
        <v>0</v>
      </c>
      <c r="N402" s="12" t="str">
        <f t="shared" si="12"/>
        <v/>
      </c>
    </row>
    <row r="403" spans="1:14" hidden="1">
      <c r="A403" s="13">
        <v>10401</v>
      </c>
      <c r="B403" s="13">
        <v>4</v>
      </c>
      <c r="C403" s="13">
        <v>52307</v>
      </c>
      <c r="D403" s="13">
        <v>281</v>
      </c>
      <c r="E403" s="12" t="str">
        <f>VLOOKUP(tVentas9[[#This Row],[ProductID]],tProductos[#All],3,FALSE)</f>
        <v>Bar Mix - Pina Colada, 355 Ml</v>
      </c>
      <c r="F403" s="13">
        <v>14</v>
      </c>
      <c r="G403" s="32">
        <v>1</v>
      </c>
      <c r="H403" s="30">
        <f>VLOOKUP(tVentas9[[#This Row],[ProductID]],tProductos[#All],5,FALSE)</f>
        <v>330.83</v>
      </c>
      <c r="I403" s="31">
        <f>(tVentas9[[#This Row],[PrecioUnitario]])*(tVentas9[[#This Row],[Quantity]])</f>
        <v>4631.62</v>
      </c>
      <c r="J403" s="31">
        <f>tVentas9[[#This Row],[ TotalPrice_SinDescuento]]*(1-tVentas9[[#This Row],[Discount]]/100)</f>
        <v>4585.3037999999997</v>
      </c>
      <c r="K403" s="17">
        <v>43143.92763888889</v>
      </c>
      <c r="L403" s="7" t="s">
        <v>3639</v>
      </c>
      <c r="M403" s="35">
        <f t="shared" si="13"/>
        <v>0</v>
      </c>
      <c r="N403" s="12" t="str">
        <f t="shared" si="12"/>
        <v/>
      </c>
    </row>
    <row r="404" spans="1:14" hidden="1">
      <c r="A404" s="13">
        <v>10402</v>
      </c>
      <c r="B404" s="13">
        <v>8</v>
      </c>
      <c r="C404" s="13">
        <v>15334</v>
      </c>
      <c r="D404" s="13">
        <v>405</v>
      </c>
      <c r="E404" s="12" t="str">
        <f>VLOOKUP(tVentas9[[#This Row],[ProductID]],tProductos[#All],3,FALSE)</f>
        <v>Pastry - Raisin Muffin - Mini</v>
      </c>
      <c r="F404" s="13">
        <v>4</v>
      </c>
      <c r="G404" s="32">
        <v>2</v>
      </c>
      <c r="H404" s="30">
        <f>VLOOKUP(tVentas9[[#This Row],[ProductID]],tProductos[#All],5,FALSE)</f>
        <v>4.17</v>
      </c>
      <c r="I404" s="31">
        <f>(tVentas9[[#This Row],[PrecioUnitario]])*(tVentas9[[#This Row],[Quantity]])</f>
        <v>16.68</v>
      </c>
      <c r="J404" s="31">
        <f>tVentas9[[#This Row],[ TotalPrice_SinDescuento]]*(1-tVentas9[[#This Row],[Discount]]/100)</f>
        <v>16.346399999999999</v>
      </c>
      <c r="K404" s="17">
        <v>43162.470416666663</v>
      </c>
      <c r="L404" s="7" t="s">
        <v>3640</v>
      </c>
      <c r="M404" s="35">
        <f t="shared" si="13"/>
        <v>0</v>
      </c>
      <c r="N404" s="12" t="str">
        <f t="shared" si="12"/>
        <v/>
      </c>
    </row>
    <row r="405" spans="1:14" hidden="1">
      <c r="A405" s="13">
        <v>10403</v>
      </c>
      <c r="B405" s="13">
        <v>17</v>
      </c>
      <c r="C405" s="13">
        <v>28393</v>
      </c>
      <c r="D405" s="13">
        <v>64</v>
      </c>
      <c r="E405" s="12" t="str">
        <f>VLOOKUP(tVentas9[[#This Row],[ProductID]],tProductos[#All],3,FALSE)</f>
        <v>Vinegar - Sherry</v>
      </c>
      <c r="F405" s="13">
        <v>8</v>
      </c>
      <c r="G405" s="32">
        <v>0</v>
      </c>
      <c r="H405" s="30">
        <f>VLOOKUP(tVentas9[[#This Row],[ProductID]],tProductos[#All],5,FALSE)</f>
        <v>165.22</v>
      </c>
      <c r="I405" s="31">
        <f>(tVentas9[[#This Row],[PrecioUnitario]])*(tVentas9[[#This Row],[Quantity]])</f>
        <v>1321.76</v>
      </c>
      <c r="J405" s="31">
        <f>tVentas9[[#This Row],[ TotalPrice_SinDescuento]]*(1-tVentas9[[#This Row],[Discount]]/100)</f>
        <v>1321.76</v>
      </c>
      <c r="K405" s="17">
        <v>43120.638414351852</v>
      </c>
      <c r="L405" s="7" t="s">
        <v>3641</v>
      </c>
      <c r="M405" s="35">
        <f t="shared" si="13"/>
        <v>0</v>
      </c>
      <c r="N405" s="12" t="str">
        <f t="shared" si="12"/>
        <v/>
      </c>
    </row>
    <row r="406" spans="1:14" hidden="1">
      <c r="A406" s="13">
        <v>10404</v>
      </c>
      <c r="B406" s="13">
        <v>15</v>
      </c>
      <c r="C406" s="13">
        <v>4583</v>
      </c>
      <c r="D406" s="13">
        <v>88</v>
      </c>
      <c r="E406" s="12" t="str">
        <f>VLOOKUP(tVentas9[[#This Row],[ProductID]],tProductos[#All],3,FALSE)</f>
        <v>Remy Red</v>
      </c>
      <c r="F406" s="13">
        <v>2</v>
      </c>
      <c r="G406" s="32">
        <v>0</v>
      </c>
      <c r="H406" s="30">
        <f>VLOOKUP(tVentas9[[#This Row],[ProductID]],tProductos[#All],5,FALSE)</f>
        <v>91.99</v>
      </c>
      <c r="I406" s="31">
        <f>(tVentas9[[#This Row],[PrecioUnitario]])*(tVentas9[[#This Row],[Quantity]])</f>
        <v>183.98</v>
      </c>
      <c r="J406" s="31">
        <f>tVentas9[[#This Row],[ TotalPrice_SinDescuento]]*(1-tVentas9[[#This Row],[Discount]]/100)</f>
        <v>183.98</v>
      </c>
      <c r="K406" s="17">
        <v>43195.69085648148</v>
      </c>
      <c r="L406" s="7" t="s">
        <v>3642</v>
      </c>
      <c r="M406" s="35">
        <f t="shared" si="13"/>
        <v>0</v>
      </c>
      <c r="N406" s="12" t="str">
        <f t="shared" si="12"/>
        <v/>
      </c>
    </row>
    <row r="407" spans="1:14" hidden="1">
      <c r="A407" s="13">
        <v>10405</v>
      </c>
      <c r="B407" s="13">
        <v>23</v>
      </c>
      <c r="C407" s="13">
        <v>12391</v>
      </c>
      <c r="D407" s="13">
        <v>369</v>
      </c>
      <c r="E407" s="12" t="str">
        <f>VLOOKUP(tVentas9[[#This Row],[ProductID]],tProductos[#All],3,FALSE)</f>
        <v>Rambutan</v>
      </c>
      <c r="F407" s="13">
        <v>4</v>
      </c>
      <c r="G407" s="32">
        <v>0</v>
      </c>
      <c r="H407" s="30">
        <f>VLOOKUP(tVentas9[[#This Row],[ProductID]],tProductos[#All],5,FALSE)</f>
        <v>871.78</v>
      </c>
      <c r="I407" s="31">
        <f>(tVentas9[[#This Row],[PrecioUnitario]])*(tVentas9[[#This Row],[Quantity]])</f>
        <v>3487.12</v>
      </c>
      <c r="J407" s="31">
        <f>tVentas9[[#This Row],[ TotalPrice_SinDescuento]]*(1-tVentas9[[#This Row],[Discount]]/100)</f>
        <v>3487.12</v>
      </c>
      <c r="K407" s="17">
        <v>43214.118460648147</v>
      </c>
      <c r="L407" s="7" t="s">
        <v>3643</v>
      </c>
      <c r="M407" s="35">
        <f t="shared" si="13"/>
        <v>0</v>
      </c>
      <c r="N407" s="12" t="str">
        <f t="shared" si="12"/>
        <v/>
      </c>
    </row>
    <row r="408" spans="1:14" hidden="1">
      <c r="A408" s="13">
        <v>10406</v>
      </c>
      <c r="B408" s="13">
        <v>11</v>
      </c>
      <c r="C408" s="13">
        <v>32536</v>
      </c>
      <c r="D408" s="13">
        <v>55</v>
      </c>
      <c r="E408" s="12" t="str">
        <f>VLOOKUP(tVentas9[[#This Row],[ProductID]],tProductos[#All],3,FALSE)</f>
        <v>Cinnamon Buns Sticky</v>
      </c>
      <c r="F408" s="13">
        <v>9</v>
      </c>
      <c r="G408" s="32">
        <v>1</v>
      </c>
      <c r="H408" s="30">
        <f>VLOOKUP(tVentas9[[#This Row],[ProductID]],tProductos[#All],5,FALSE)</f>
        <v>66.180000000000007</v>
      </c>
      <c r="I408" s="31">
        <f>(tVentas9[[#This Row],[PrecioUnitario]])*(tVentas9[[#This Row],[Quantity]])</f>
        <v>595.62000000000012</v>
      </c>
      <c r="J408" s="31">
        <f>tVentas9[[#This Row],[ TotalPrice_SinDescuento]]*(1-tVentas9[[#This Row],[Discount]]/100)</f>
        <v>589.66380000000015</v>
      </c>
      <c r="K408" s="17">
        <v>43117.689016203702</v>
      </c>
      <c r="L408" s="7" t="s">
        <v>3644</v>
      </c>
      <c r="M408" s="35">
        <f t="shared" si="13"/>
        <v>0</v>
      </c>
      <c r="N408" s="12" t="str">
        <f t="shared" si="12"/>
        <v/>
      </c>
    </row>
    <row r="409" spans="1:14" hidden="1">
      <c r="A409" s="13">
        <v>10407</v>
      </c>
      <c r="B409" s="13">
        <v>1</v>
      </c>
      <c r="C409" s="13">
        <v>4447</v>
      </c>
      <c r="D409" s="13">
        <v>255</v>
      </c>
      <c r="E409" s="12" t="str">
        <f>VLOOKUP(tVentas9[[#This Row],[ProductID]],tProductos[#All],3,FALSE)</f>
        <v>Kellogs All Bran Bars</v>
      </c>
      <c r="F409" s="13">
        <v>2</v>
      </c>
      <c r="G409" s="32">
        <v>0</v>
      </c>
      <c r="H409" s="30">
        <f>VLOOKUP(tVentas9[[#This Row],[ProductID]],tProductos[#All],5,FALSE)</f>
        <v>292.27999999999997</v>
      </c>
      <c r="I409" s="31">
        <f>(tVentas9[[#This Row],[PrecioUnitario]])*(tVentas9[[#This Row],[Quantity]])</f>
        <v>584.55999999999995</v>
      </c>
      <c r="J409" s="31">
        <f>tVentas9[[#This Row],[ TotalPrice_SinDescuento]]*(1-tVentas9[[#This Row],[Discount]]/100)</f>
        <v>584.55999999999995</v>
      </c>
      <c r="K409" s="17">
        <v>43136.156678240739</v>
      </c>
      <c r="L409" s="7" t="s">
        <v>3645</v>
      </c>
      <c r="M409" s="35">
        <f t="shared" si="13"/>
        <v>0</v>
      </c>
      <c r="N409" s="12" t="str">
        <f t="shared" si="12"/>
        <v/>
      </c>
    </row>
    <row r="410" spans="1:14" hidden="1">
      <c r="A410" s="13">
        <v>10408</v>
      </c>
      <c r="B410" s="13">
        <v>12</v>
      </c>
      <c r="C410" s="13">
        <v>90042</v>
      </c>
      <c r="D410" s="13">
        <v>254</v>
      </c>
      <c r="E410" s="12" t="str">
        <f>VLOOKUP(tVentas9[[#This Row],[ProductID]],tProductos[#All],3,FALSE)</f>
        <v>Soup - Canadian Pea, Dry Mix</v>
      </c>
      <c r="F410" s="13">
        <v>23</v>
      </c>
      <c r="G410" s="32">
        <v>0</v>
      </c>
      <c r="H410" s="30">
        <f>VLOOKUP(tVentas9[[#This Row],[ProductID]],tProductos[#All],5,FALSE)</f>
        <v>777.8</v>
      </c>
      <c r="I410" s="31">
        <f>(tVentas9[[#This Row],[PrecioUnitario]])*(tVentas9[[#This Row],[Quantity]])</f>
        <v>17889.399999999998</v>
      </c>
      <c r="J410" s="31">
        <f>tVentas9[[#This Row],[ TotalPrice_SinDescuento]]*(1-tVentas9[[#This Row],[Discount]]/100)</f>
        <v>17889.399999999998</v>
      </c>
      <c r="K410" s="17">
        <v>43191.571469907409</v>
      </c>
      <c r="L410" s="7" t="s">
        <v>3646</v>
      </c>
      <c r="M410" s="35">
        <f t="shared" si="13"/>
        <v>0</v>
      </c>
      <c r="N410" s="12" t="str">
        <f t="shared" si="12"/>
        <v/>
      </c>
    </row>
    <row r="411" spans="1:14" hidden="1">
      <c r="A411" s="13">
        <v>10409</v>
      </c>
      <c r="B411" s="13">
        <v>19</v>
      </c>
      <c r="C411" s="13">
        <v>2616</v>
      </c>
      <c r="D411" s="13">
        <v>164</v>
      </c>
      <c r="E411" s="12" t="str">
        <f>VLOOKUP(tVentas9[[#This Row],[ProductID]],tProductos[#All],3,FALSE)</f>
        <v>Loquat</v>
      </c>
      <c r="F411" s="13">
        <v>1</v>
      </c>
      <c r="G411" s="32">
        <v>0</v>
      </c>
      <c r="H411" s="30">
        <f>VLOOKUP(tVentas9[[#This Row],[ProductID]],tProductos[#All],5,FALSE)</f>
        <v>73.98</v>
      </c>
      <c r="I411" s="31">
        <f>(tVentas9[[#This Row],[PrecioUnitario]])*(tVentas9[[#This Row],[Quantity]])</f>
        <v>73.98</v>
      </c>
      <c r="J411" s="31">
        <f>tVentas9[[#This Row],[ TotalPrice_SinDescuento]]*(1-tVentas9[[#This Row],[Discount]]/100)</f>
        <v>73.98</v>
      </c>
      <c r="K411" s="17">
        <v>43212.17491898148</v>
      </c>
      <c r="L411" s="7" t="s">
        <v>3647</v>
      </c>
      <c r="M411" s="35">
        <f t="shared" si="13"/>
        <v>0</v>
      </c>
      <c r="N411" s="12" t="str">
        <f t="shared" si="12"/>
        <v/>
      </c>
    </row>
    <row r="412" spans="1:14" hidden="1">
      <c r="A412" s="13">
        <v>10410</v>
      </c>
      <c r="B412" s="13">
        <v>15</v>
      </c>
      <c r="C412" s="13">
        <v>7117</v>
      </c>
      <c r="D412" s="13">
        <v>104</v>
      </c>
      <c r="E412" s="12" t="str">
        <f>VLOOKUP(tVentas9[[#This Row],[ProductID]],tProductos[#All],3,FALSE)</f>
        <v>Tia Maria</v>
      </c>
      <c r="F412" s="13">
        <v>2</v>
      </c>
      <c r="G412" s="32">
        <v>0</v>
      </c>
      <c r="H412" s="30">
        <f>VLOOKUP(tVentas9[[#This Row],[ProductID]],tProductos[#All],5,FALSE)</f>
        <v>982.47</v>
      </c>
      <c r="I412" s="31">
        <f>(tVentas9[[#This Row],[PrecioUnitario]])*(tVentas9[[#This Row],[Quantity]])</f>
        <v>1964.94</v>
      </c>
      <c r="J412" s="31">
        <f>tVentas9[[#This Row],[ TotalPrice_SinDescuento]]*(1-tVentas9[[#This Row],[Discount]]/100)</f>
        <v>1964.94</v>
      </c>
      <c r="K412" s="17">
        <v>43198.574745370373</v>
      </c>
      <c r="L412" s="7" t="s">
        <v>3648</v>
      </c>
      <c r="M412" s="35">
        <f t="shared" si="13"/>
        <v>0</v>
      </c>
      <c r="N412" s="12" t="str">
        <f t="shared" si="12"/>
        <v/>
      </c>
    </row>
    <row r="413" spans="1:14" hidden="1">
      <c r="A413" s="13">
        <v>10411</v>
      </c>
      <c r="B413" s="13">
        <v>3</v>
      </c>
      <c r="C413" s="13">
        <v>45835</v>
      </c>
      <c r="D413" s="13">
        <v>447</v>
      </c>
      <c r="E413" s="12" t="str">
        <f>VLOOKUP(tVentas9[[#This Row],[ProductID]],tProductos[#All],3,FALSE)</f>
        <v>Salmon - Atlantic, Skin On</v>
      </c>
      <c r="F413" s="13">
        <v>12</v>
      </c>
      <c r="G413" s="32">
        <v>0</v>
      </c>
      <c r="H413" s="30">
        <f>VLOOKUP(tVentas9[[#This Row],[ProductID]],tProductos[#All],5,FALSE)</f>
        <v>34.19</v>
      </c>
      <c r="I413" s="31">
        <f>(tVentas9[[#This Row],[PrecioUnitario]])*(tVentas9[[#This Row],[Quantity]])</f>
        <v>410.28</v>
      </c>
      <c r="J413" s="31">
        <f>tVentas9[[#This Row],[ TotalPrice_SinDescuento]]*(1-tVentas9[[#This Row],[Discount]]/100)</f>
        <v>410.28</v>
      </c>
      <c r="K413" s="17">
        <v>43176.156678240739</v>
      </c>
      <c r="L413" s="7" t="s">
        <v>3649</v>
      </c>
      <c r="M413" s="35">
        <f t="shared" si="13"/>
        <v>0</v>
      </c>
      <c r="N413" s="12" t="str">
        <f t="shared" si="12"/>
        <v/>
      </c>
    </row>
    <row r="414" spans="1:14" hidden="1">
      <c r="A414" s="13">
        <v>10412</v>
      </c>
      <c r="B414" s="13">
        <v>1</v>
      </c>
      <c r="C414" s="13">
        <v>22942</v>
      </c>
      <c r="D414" s="13">
        <v>253</v>
      </c>
      <c r="E414" s="12" t="str">
        <f>VLOOKUP(tVentas9[[#This Row],[ProductID]],tProductos[#All],3,FALSE)</f>
        <v>Wanton Wrap</v>
      </c>
      <c r="F414" s="13">
        <v>6</v>
      </c>
      <c r="G414" s="32">
        <v>0</v>
      </c>
      <c r="H414" s="30">
        <f>VLOOKUP(tVentas9[[#This Row],[ProductID]],tProductos[#All],5,FALSE)</f>
        <v>7.62</v>
      </c>
      <c r="I414" s="31">
        <f>(tVentas9[[#This Row],[PrecioUnitario]])*(tVentas9[[#This Row],[Quantity]])</f>
        <v>45.72</v>
      </c>
      <c r="J414" s="31">
        <f>tVentas9[[#This Row],[ TotalPrice_SinDescuento]]*(1-tVentas9[[#This Row],[Discount]]/100)</f>
        <v>45.72</v>
      </c>
      <c r="K414" s="17">
        <v>43181.270914351851</v>
      </c>
      <c r="L414" s="7" t="s">
        <v>3650</v>
      </c>
      <c r="M414" s="35">
        <f t="shared" si="13"/>
        <v>0</v>
      </c>
      <c r="N414" s="12" t="str">
        <f t="shared" si="12"/>
        <v/>
      </c>
    </row>
    <row r="415" spans="1:14" hidden="1">
      <c r="A415" s="13">
        <v>10413</v>
      </c>
      <c r="B415" s="13">
        <v>12</v>
      </c>
      <c r="C415" s="13">
        <v>75485</v>
      </c>
      <c r="D415" s="13">
        <v>302</v>
      </c>
      <c r="E415" s="12" t="str">
        <f>VLOOKUP(tVentas9[[#This Row],[ProductID]],tProductos[#All],3,FALSE)</f>
        <v>Doilies - 5, Paper</v>
      </c>
      <c r="F415" s="13">
        <v>20</v>
      </c>
      <c r="G415" s="32">
        <v>2</v>
      </c>
      <c r="H415" s="30">
        <f>VLOOKUP(tVentas9[[#This Row],[ProductID]],tProductos[#All],5,FALSE)</f>
        <v>611.59</v>
      </c>
      <c r="I415" s="31">
        <f>(tVentas9[[#This Row],[PrecioUnitario]])*(tVentas9[[#This Row],[Quantity]])</f>
        <v>12231.800000000001</v>
      </c>
      <c r="J415" s="31">
        <f>tVentas9[[#This Row],[ TotalPrice_SinDescuento]]*(1-tVentas9[[#This Row],[Discount]]/100)</f>
        <v>11987.164000000001</v>
      </c>
      <c r="K415" s="17">
        <v>43149.330717592595</v>
      </c>
      <c r="L415" s="7" t="s">
        <v>3651</v>
      </c>
      <c r="M415" s="35">
        <f t="shared" si="13"/>
        <v>0</v>
      </c>
      <c r="N415" s="12" t="str">
        <f t="shared" si="12"/>
        <v/>
      </c>
    </row>
    <row r="416" spans="1:14" hidden="1">
      <c r="A416" s="13">
        <v>10414</v>
      </c>
      <c r="B416" s="13">
        <v>7</v>
      </c>
      <c r="C416" s="13">
        <v>32831</v>
      </c>
      <c r="D416" s="13">
        <v>421</v>
      </c>
      <c r="E416" s="12" t="str">
        <f>VLOOKUP(tVentas9[[#This Row],[ProductID]],tProductos[#All],3,FALSE)</f>
        <v>Soup V8 Roasted Red Pepper</v>
      </c>
      <c r="F416" s="13">
        <v>9</v>
      </c>
      <c r="G416" s="32">
        <v>0</v>
      </c>
      <c r="H416" s="30">
        <f>VLOOKUP(tVentas9[[#This Row],[ProductID]],tProductos[#All],5,FALSE)</f>
        <v>388.09</v>
      </c>
      <c r="I416" s="31">
        <f>(tVentas9[[#This Row],[PrecioUnitario]])*(tVentas9[[#This Row],[Quantity]])</f>
        <v>3492.81</v>
      </c>
      <c r="J416" s="31">
        <f>tVentas9[[#This Row],[ TotalPrice_SinDescuento]]*(1-tVentas9[[#This Row],[Discount]]/100)</f>
        <v>3492.81</v>
      </c>
      <c r="K416" s="17">
        <v>43200.115578703706</v>
      </c>
      <c r="L416" s="7" t="s">
        <v>3652</v>
      </c>
      <c r="M416" s="35">
        <f t="shared" si="13"/>
        <v>0</v>
      </c>
      <c r="N416" s="12" t="str">
        <f t="shared" si="12"/>
        <v/>
      </c>
    </row>
    <row r="417" spans="1:14" hidden="1">
      <c r="A417" s="13">
        <v>10415</v>
      </c>
      <c r="B417" s="13">
        <v>22</v>
      </c>
      <c r="C417" s="13">
        <v>6999</v>
      </c>
      <c r="D417" s="13">
        <v>344</v>
      </c>
      <c r="E417" s="12" t="str">
        <f>VLOOKUP(tVentas9[[#This Row],[ProductID]],tProductos[#All],3,FALSE)</f>
        <v>Sausage - Liver</v>
      </c>
      <c r="F417" s="13">
        <v>2</v>
      </c>
      <c r="G417" s="32">
        <v>0</v>
      </c>
      <c r="H417" s="30">
        <f>VLOOKUP(tVentas9[[#This Row],[ProductID]],tProductos[#All],5,FALSE)</f>
        <v>635.38</v>
      </c>
      <c r="I417" s="31">
        <f>(tVentas9[[#This Row],[PrecioUnitario]])*(tVentas9[[#This Row],[Quantity]])</f>
        <v>1270.76</v>
      </c>
      <c r="J417" s="31">
        <f>tVentas9[[#This Row],[ TotalPrice_SinDescuento]]*(1-tVentas9[[#This Row],[Discount]]/100)</f>
        <v>1270.76</v>
      </c>
      <c r="K417" s="17">
        <v>43110.089988425927</v>
      </c>
      <c r="L417" s="7" t="s">
        <v>3653</v>
      </c>
      <c r="M417" s="35">
        <f t="shared" si="13"/>
        <v>0</v>
      </c>
      <c r="N417" s="12" t="str">
        <f t="shared" si="12"/>
        <v/>
      </c>
    </row>
    <row r="418" spans="1:14" hidden="1">
      <c r="A418" s="13">
        <v>10416</v>
      </c>
      <c r="B418" s="13">
        <v>2</v>
      </c>
      <c r="C418" s="13">
        <v>29499</v>
      </c>
      <c r="D418" s="13">
        <v>53</v>
      </c>
      <c r="E418" s="12" t="str">
        <f>VLOOKUP(tVentas9[[#This Row],[ProductID]],tProductos[#All],3,FALSE)</f>
        <v>Cassis</v>
      </c>
      <c r="F418" s="13">
        <v>8</v>
      </c>
      <c r="G418" s="32">
        <v>0</v>
      </c>
      <c r="H418" s="30">
        <f>VLOOKUP(tVentas9[[#This Row],[ProductID]],tProductos[#All],5,FALSE)</f>
        <v>926.27</v>
      </c>
      <c r="I418" s="31">
        <f>(tVentas9[[#This Row],[PrecioUnitario]])*(tVentas9[[#This Row],[Quantity]])</f>
        <v>7410.16</v>
      </c>
      <c r="J418" s="31">
        <f>tVentas9[[#This Row],[ TotalPrice_SinDescuento]]*(1-tVentas9[[#This Row],[Discount]]/100)</f>
        <v>7410.16</v>
      </c>
      <c r="K418" s="17">
        <v>43138.8440162037</v>
      </c>
      <c r="L418" s="7" t="s">
        <v>3654</v>
      </c>
      <c r="M418" s="35">
        <f t="shared" si="13"/>
        <v>0</v>
      </c>
      <c r="N418" s="12" t="str">
        <f t="shared" si="12"/>
        <v/>
      </c>
    </row>
    <row r="419" spans="1:14" hidden="1">
      <c r="A419" s="13">
        <v>10417</v>
      </c>
      <c r="B419" s="13">
        <v>4</v>
      </c>
      <c r="C419" s="13">
        <v>58970</v>
      </c>
      <c r="D419" s="13">
        <v>333</v>
      </c>
      <c r="E419" s="12" t="str">
        <f>VLOOKUP(tVentas9[[#This Row],[ProductID]],tProductos[#All],3,FALSE)</f>
        <v>Cheese - Cottage Cheese</v>
      </c>
      <c r="F419" s="13">
        <v>15</v>
      </c>
      <c r="G419" s="32">
        <v>0</v>
      </c>
      <c r="H419" s="30">
        <f>VLOOKUP(tVentas9[[#This Row],[ProductID]],tProductos[#All],5,FALSE)</f>
        <v>202.36</v>
      </c>
      <c r="I419" s="31">
        <f>(tVentas9[[#This Row],[PrecioUnitario]])*(tVentas9[[#This Row],[Quantity]])</f>
        <v>3035.4</v>
      </c>
      <c r="J419" s="31">
        <f>tVentas9[[#This Row],[ TotalPrice_SinDescuento]]*(1-tVentas9[[#This Row],[Discount]]/100)</f>
        <v>3035.4</v>
      </c>
      <c r="K419" s="17">
        <v>43222.077719907407</v>
      </c>
      <c r="L419" s="7" t="s">
        <v>3655</v>
      </c>
      <c r="M419" s="35">
        <f t="shared" si="13"/>
        <v>0</v>
      </c>
      <c r="N419" s="12" t="str">
        <f t="shared" si="12"/>
        <v/>
      </c>
    </row>
    <row r="420" spans="1:14" hidden="1">
      <c r="A420" s="13">
        <v>10418</v>
      </c>
      <c r="B420" s="13">
        <v>22</v>
      </c>
      <c r="C420" s="13">
        <v>53043</v>
      </c>
      <c r="D420" s="13">
        <v>207</v>
      </c>
      <c r="E420" s="12" t="str">
        <f>VLOOKUP(tVentas9[[#This Row],[ProductID]],tProductos[#All],3,FALSE)</f>
        <v>Coffee - Hazelnut Cream</v>
      </c>
      <c r="F420" s="13">
        <v>14</v>
      </c>
      <c r="G420" s="32">
        <v>0</v>
      </c>
      <c r="H420" s="30">
        <f>VLOOKUP(tVentas9[[#This Row],[ProductID]],tProductos[#All],5,FALSE)</f>
        <v>142.68</v>
      </c>
      <c r="I420" s="31">
        <f>(tVentas9[[#This Row],[PrecioUnitario]])*(tVentas9[[#This Row],[Quantity]])</f>
        <v>1997.52</v>
      </c>
      <c r="J420" s="31">
        <f>tVentas9[[#This Row],[ TotalPrice_SinDescuento]]*(1-tVentas9[[#This Row],[Discount]]/100)</f>
        <v>1997.52</v>
      </c>
      <c r="K420" s="17">
        <v>43192.525868055556</v>
      </c>
      <c r="L420" s="7" t="s">
        <v>3656</v>
      </c>
      <c r="M420" s="35">
        <f t="shared" si="13"/>
        <v>0</v>
      </c>
      <c r="N420" s="12" t="str">
        <f t="shared" si="12"/>
        <v/>
      </c>
    </row>
    <row r="421" spans="1:14" hidden="1">
      <c r="A421" s="13">
        <v>10419</v>
      </c>
      <c r="B421" s="13">
        <v>22</v>
      </c>
      <c r="C421" s="13">
        <v>63035</v>
      </c>
      <c r="D421" s="13">
        <v>310</v>
      </c>
      <c r="E421" s="12" t="str">
        <f>VLOOKUP(tVentas9[[#This Row],[ProductID]],tProductos[#All],3,FALSE)</f>
        <v>Coffee - Dark Roast</v>
      </c>
      <c r="F421" s="13">
        <v>16</v>
      </c>
      <c r="G421" s="32">
        <v>2</v>
      </c>
      <c r="H421" s="30">
        <f>VLOOKUP(tVentas9[[#This Row],[ProductID]],tProductos[#All],5,FALSE)</f>
        <v>79.97</v>
      </c>
      <c r="I421" s="31">
        <f>(tVentas9[[#This Row],[PrecioUnitario]])*(tVentas9[[#This Row],[Quantity]])</f>
        <v>1279.52</v>
      </c>
      <c r="J421" s="31">
        <f>tVentas9[[#This Row],[ TotalPrice_SinDescuento]]*(1-tVentas9[[#This Row],[Discount]]/100)</f>
        <v>1253.9295999999999</v>
      </c>
      <c r="K421" s="17">
        <v>43118.151192129626</v>
      </c>
      <c r="L421" s="7" t="s">
        <v>3657</v>
      </c>
      <c r="M421" s="35">
        <f t="shared" si="13"/>
        <v>0</v>
      </c>
      <c r="N421" s="12" t="str">
        <f t="shared" si="12"/>
        <v/>
      </c>
    </row>
    <row r="422" spans="1:14" hidden="1">
      <c r="A422" s="13">
        <v>10420</v>
      </c>
      <c r="B422" s="13">
        <v>2</v>
      </c>
      <c r="C422" s="13">
        <v>86419</v>
      </c>
      <c r="D422" s="13">
        <v>49</v>
      </c>
      <c r="E422" s="12" t="str">
        <f>VLOOKUP(tVentas9[[#This Row],[ProductID]],tProductos[#All],3,FALSE)</f>
        <v>Bacardi Breezer - Tropical</v>
      </c>
      <c r="F422" s="13">
        <v>22</v>
      </c>
      <c r="G422" s="32">
        <v>1</v>
      </c>
      <c r="H422" s="30">
        <f>VLOOKUP(tVentas9[[#This Row],[ProductID]],tProductos[#All],5,FALSE)</f>
        <v>614.30999999999995</v>
      </c>
      <c r="I422" s="31">
        <f>(tVentas9[[#This Row],[PrecioUnitario]])*(tVentas9[[#This Row],[Quantity]])</f>
        <v>13514.82</v>
      </c>
      <c r="J422" s="31">
        <f>tVentas9[[#This Row],[ TotalPrice_SinDescuento]]*(1-tVentas9[[#This Row],[Discount]]/100)</f>
        <v>13379.6718</v>
      </c>
      <c r="K422" s="17">
        <v>43229.399513888886</v>
      </c>
      <c r="L422" s="7" t="s">
        <v>3658</v>
      </c>
      <c r="M422" s="35">
        <f t="shared" si="13"/>
        <v>0</v>
      </c>
      <c r="N422" s="12" t="str">
        <f t="shared" si="12"/>
        <v/>
      </c>
    </row>
    <row r="423" spans="1:14" hidden="1">
      <c r="A423" s="13">
        <v>10421</v>
      </c>
      <c r="B423" s="13">
        <v>18</v>
      </c>
      <c r="C423" s="13">
        <v>27734</v>
      </c>
      <c r="D423" s="13">
        <v>262</v>
      </c>
      <c r="E423" s="12" t="str">
        <f>VLOOKUP(tVentas9[[#This Row],[ProductID]],tProductos[#All],3,FALSE)</f>
        <v>Bagel - Plain</v>
      </c>
      <c r="F423" s="13">
        <v>8</v>
      </c>
      <c r="G423" s="32">
        <v>0</v>
      </c>
      <c r="H423" s="30">
        <f>VLOOKUP(tVentas9[[#This Row],[ProductID]],tProductos[#All],5,FALSE)</f>
        <v>364.6</v>
      </c>
      <c r="I423" s="31">
        <f>(tVentas9[[#This Row],[PrecioUnitario]])*(tVentas9[[#This Row],[Quantity]])</f>
        <v>2916.8</v>
      </c>
      <c r="J423" s="31">
        <f>tVentas9[[#This Row],[ TotalPrice_SinDescuento]]*(1-tVentas9[[#This Row],[Discount]]/100)</f>
        <v>2916.8</v>
      </c>
      <c r="K423" s="17">
        <v>43212.466932870368</v>
      </c>
      <c r="L423" s="7" t="s">
        <v>3659</v>
      </c>
      <c r="M423" s="35">
        <f t="shared" si="13"/>
        <v>0</v>
      </c>
      <c r="N423" s="12" t="str">
        <f t="shared" si="12"/>
        <v/>
      </c>
    </row>
    <row r="424" spans="1:14" hidden="1">
      <c r="A424" s="13">
        <v>10422</v>
      </c>
      <c r="B424" s="13">
        <v>22</v>
      </c>
      <c r="C424" s="13">
        <v>65464</v>
      </c>
      <c r="D424" s="13">
        <v>331</v>
      </c>
      <c r="E424" s="12" t="str">
        <f>VLOOKUP(tVentas9[[#This Row],[ProductID]],tProductos[#All],3,FALSE)</f>
        <v>Cookies Cereal Nut</v>
      </c>
      <c r="F424" s="13">
        <v>17</v>
      </c>
      <c r="G424" s="32">
        <v>0</v>
      </c>
      <c r="H424" s="30">
        <f>VLOOKUP(tVentas9[[#This Row],[ProductID]],tProductos[#All],5,FALSE)</f>
        <v>673.5</v>
      </c>
      <c r="I424" s="31">
        <f>(tVentas9[[#This Row],[PrecioUnitario]])*(tVentas9[[#This Row],[Quantity]])</f>
        <v>11449.5</v>
      </c>
      <c r="J424" s="31">
        <f>tVentas9[[#This Row],[ TotalPrice_SinDescuento]]*(1-tVentas9[[#This Row],[Discount]]/100)</f>
        <v>11449.5</v>
      </c>
      <c r="K424" s="17">
        <v>43210.072094907409</v>
      </c>
      <c r="L424" s="7" t="s">
        <v>3660</v>
      </c>
      <c r="M424" s="35">
        <f t="shared" si="13"/>
        <v>0</v>
      </c>
      <c r="N424" s="12" t="str">
        <f t="shared" si="12"/>
        <v/>
      </c>
    </row>
    <row r="425" spans="1:14" hidden="1">
      <c r="A425" s="13">
        <v>10423</v>
      </c>
      <c r="B425" s="13">
        <v>22</v>
      </c>
      <c r="C425" s="13">
        <v>53160</v>
      </c>
      <c r="D425" s="13">
        <v>430</v>
      </c>
      <c r="E425" s="12" t="str">
        <f>VLOOKUP(tVentas9[[#This Row],[ProductID]],tProductos[#All],3,FALSE)</f>
        <v>Milk - 1%</v>
      </c>
      <c r="F425" s="13">
        <v>14</v>
      </c>
      <c r="G425" s="32">
        <v>0</v>
      </c>
      <c r="H425" s="30">
        <f>VLOOKUP(tVentas9[[#This Row],[ProductID]],tProductos[#All],5,FALSE)</f>
        <v>462.58</v>
      </c>
      <c r="I425" s="31">
        <f>(tVentas9[[#This Row],[PrecioUnitario]])*(tVentas9[[#This Row],[Quantity]])</f>
        <v>6476.12</v>
      </c>
      <c r="J425" s="31">
        <f>tVentas9[[#This Row],[ TotalPrice_SinDescuento]]*(1-tVentas9[[#This Row],[Discount]]/100)</f>
        <v>6476.12</v>
      </c>
      <c r="K425" s="17">
        <v>43219.199930555558</v>
      </c>
      <c r="L425" s="7" t="s">
        <v>3661</v>
      </c>
      <c r="M425" s="35">
        <f t="shared" si="13"/>
        <v>0</v>
      </c>
      <c r="N425" s="12" t="str">
        <f t="shared" si="12"/>
        <v/>
      </c>
    </row>
    <row r="426" spans="1:14" hidden="1">
      <c r="A426" s="13">
        <v>10424</v>
      </c>
      <c r="B426" s="13">
        <v>10</v>
      </c>
      <c r="C426" s="13">
        <v>49491</v>
      </c>
      <c r="D426" s="13">
        <v>277</v>
      </c>
      <c r="E426" s="12" t="str">
        <f>VLOOKUP(tVentas9[[#This Row],[ProductID]],tProductos[#All],3,FALSE)</f>
        <v>Sea Bass - Whole</v>
      </c>
      <c r="F426" s="13">
        <v>13</v>
      </c>
      <c r="G426" s="32">
        <v>0</v>
      </c>
      <c r="H426" s="30">
        <f>VLOOKUP(tVentas9[[#This Row],[ProductID]],tProductos[#All],5,FALSE)</f>
        <v>554.96</v>
      </c>
      <c r="I426" s="31">
        <f>(tVentas9[[#This Row],[PrecioUnitario]])*(tVentas9[[#This Row],[Quantity]])</f>
        <v>7214.4800000000005</v>
      </c>
      <c r="J426" s="31">
        <f>tVentas9[[#This Row],[ TotalPrice_SinDescuento]]*(1-tVentas9[[#This Row],[Discount]]/100)</f>
        <v>7214.4800000000005</v>
      </c>
      <c r="K426" s="17">
        <v>43227.337708333333</v>
      </c>
      <c r="L426" s="7" t="s">
        <v>3662</v>
      </c>
      <c r="M426" s="35">
        <f t="shared" si="13"/>
        <v>0</v>
      </c>
      <c r="N426" s="12" t="str">
        <f t="shared" si="12"/>
        <v/>
      </c>
    </row>
    <row r="427" spans="1:14" hidden="1">
      <c r="A427" s="13">
        <v>10425</v>
      </c>
      <c r="B427" s="13">
        <v>10</v>
      </c>
      <c r="C427" s="13">
        <v>15691</v>
      </c>
      <c r="D427" s="13">
        <v>120</v>
      </c>
      <c r="E427" s="12" t="str">
        <f>VLOOKUP(tVentas9[[#This Row],[ProductID]],tProductos[#All],3,FALSE)</f>
        <v>Water - Spring Water 500ml</v>
      </c>
      <c r="F427" s="13">
        <v>4</v>
      </c>
      <c r="G427" s="32">
        <v>0</v>
      </c>
      <c r="H427" s="30">
        <f>VLOOKUP(tVentas9[[#This Row],[ProductID]],tProductos[#All],5,FALSE)</f>
        <v>27.31</v>
      </c>
      <c r="I427" s="31">
        <f>(tVentas9[[#This Row],[PrecioUnitario]])*(tVentas9[[#This Row],[Quantity]])</f>
        <v>109.24</v>
      </c>
      <c r="J427" s="31">
        <f>tVentas9[[#This Row],[ TotalPrice_SinDescuento]]*(1-tVentas9[[#This Row],[Discount]]/100)</f>
        <v>109.24</v>
      </c>
      <c r="K427" s="17">
        <v>43220.030972222223</v>
      </c>
      <c r="L427" s="7" t="s">
        <v>3663</v>
      </c>
      <c r="M427" s="35">
        <f t="shared" si="13"/>
        <v>0</v>
      </c>
      <c r="N427" s="12" t="str">
        <f t="shared" si="12"/>
        <v/>
      </c>
    </row>
    <row r="428" spans="1:14" hidden="1">
      <c r="A428" s="13">
        <v>10426</v>
      </c>
      <c r="B428" s="13">
        <v>7</v>
      </c>
      <c r="C428" s="13">
        <v>69682</v>
      </c>
      <c r="D428" s="13">
        <v>379</v>
      </c>
      <c r="E428" s="12" t="str">
        <f>VLOOKUP(tVentas9[[#This Row],[ProductID]],tProductos[#All],3,FALSE)</f>
        <v>Smoked Paprika</v>
      </c>
      <c r="F428" s="13">
        <v>18</v>
      </c>
      <c r="G428" s="32">
        <v>0</v>
      </c>
      <c r="H428" s="30">
        <f>VLOOKUP(tVentas9[[#This Row],[ProductID]],tProductos[#All],5,FALSE)</f>
        <v>893.04</v>
      </c>
      <c r="I428" s="31">
        <f>(tVentas9[[#This Row],[PrecioUnitario]])*(tVentas9[[#This Row],[Quantity]])</f>
        <v>16074.72</v>
      </c>
      <c r="J428" s="31">
        <f>tVentas9[[#This Row],[ TotalPrice_SinDescuento]]*(1-tVentas9[[#This Row],[Discount]]/100)</f>
        <v>16074.72</v>
      </c>
      <c r="K428" s="17">
        <v>43116.707962962966</v>
      </c>
      <c r="L428" s="7" t="s">
        <v>3664</v>
      </c>
      <c r="M428" s="35">
        <f t="shared" si="13"/>
        <v>0</v>
      </c>
      <c r="N428" s="12" t="str">
        <f t="shared" si="12"/>
        <v/>
      </c>
    </row>
    <row r="429" spans="1:14" hidden="1">
      <c r="A429" s="13">
        <v>10427</v>
      </c>
      <c r="B429" s="13">
        <v>20</v>
      </c>
      <c r="C429" s="13">
        <v>93799</v>
      </c>
      <c r="D429" s="13">
        <v>38</v>
      </c>
      <c r="E429" s="12" t="str">
        <f>VLOOKUP(tVentas9[[#This Row],[ProductID]],tProductos[#All],3,FALSE)</f>
        <v>Sage - Ground</v>
      </c>
      <c r="F429" s="13">
        <v>24</v>
      </c>
      <c r="G429" s="32">
        <v>0</v>
      </c>
      <c r="H429" s="30">
        <f>VLOOKUP(tVentas9[[#This Row],[ProductID]],tProductos[#All],5,FALSE)</f>
        <v>816.57</v>
      </c>
      <c r="I429" s="31">
        <f>(tVentas9[[#This Row],[PrecioUnitario]])*(tVentas9[[#This Row],[Quantity]])</f>
        <v>19597.68</v>
      </c>
      <c r="J429" s="31">
        <f>tVentas9[[#This Row],[ TotalPrice_SinDescuento]]*(1-tVentas9[[#This Row],[Discount]]/100)</f>
        <v>19597.68</v>
      </c>
      <c r="K429" s="17">
        <v>43206.643969907411</v>
      </c>
      <c r="L429" s="7" t="s">
        <v>3665</v>
      </c>
      <c r="M429" s="35">
        <f t="shared" si="13"/>
        <v>0</v>
      </c>
      <c r="N429" s="12" t="str">
        <f t="shared" si="12"/>
        <v/>
      </c>
    </row>
    <row r="430" spans="1:14" hidden="1">
      <c r="A430" s="13">
        <v>10428</v>
      </c>
      <c r="B430" s="13">
        <v>6</v>
      </c>
      <c r="C430" s="13">
        <v>42445</v>
      </c>
      <c r="D430" s="13">
        <v>105</v>
      </c>
      <c r="E430" s="12" t="str">
        <f>VLOOKUP(tVentas9[[#This Row],[ProductID]],tProductos[#All],3,FALSE)</f>
        <v>Ecolab - Mikroklene 4/4 L</v>
      </c>
      <c r="F430" s="13">
        <v>11</v>
      </c>
      <c r="G430" s="32">
        <v>0</v>
      </c>
      <c r="H430" s="30">
        <f>VLOOKUP(tVentas9[[#This Row],[ProductID]],tProductos[#All],5,FALSE)</f>
        <v>688.78</v>
      </c>
      <c r="I430" s="31">
        <f>(tVentas9[[#This Row],[PrecioUnitario]])*(tVentas9[[#This Row],[Quantity]])</f>
        <v>7576.58</v>
      </c>
      <c r="J430" s="31">
        <f>tVentas9[[#This Row],[ TotalPrice_SinDescuento]]*(1-tVentas9[[#This Row],[Discount]]/100)</f>
        <v>7576.58</v>
      </c>
      <c r="K430" s="17">
        <v>43200.57880787037</v>
      </c>
      <c r="L430" s="7" t="s">
        <v>3666</v>
      </c>
      <c r="M430" s="35">
        <f t="shared" si="13"/>
        <v>0</v>
      </c>
      <c r="N430" s="12" t="str">
        <f t="shared" si="12"/>
        <v/>
      </c>
    </row>
    <row r="431" spans="1:14" hidden="1">
      <c r="A431" s="13">
        <v>10429</v>
      </c>
      <c r="B431" s="13">
        <v>20</v>
      </c>
      <c r="C431" s="13">
        <v>19266</v>
      </c>
      <c r="D431" s="13">
        <v>100</v>
      </c>
      <c r="E431" s="12" t="str">
        <f>VLOOKUP(tVentas9[[#This Row],[ProductID]],tProductos[#All],3,FALSE)</f>
        <v>Pork - Loin, Bone - In</v>
      </c>
      <c r="F431" s="13">
        <v>5</v>
      </c>
      <c r="G431" s="32">
        <v>0</v>
      </c>
      <c r="H431" s="30">
        <f>VLOOKUP(tVentas9[[#This Row],[ProductID]],tProductos[#All],5,FALSE)</f>
        <v>696.5</v>
      </c>
      <c r="I431" s="31">
        <f>(tVentas9[[#This Row],[PrecioUnitario]])*(tVentas9[[#This Row],[Quantity]])</f>
        <v>3482.5</v>
      </c>
      <c r="J431" s="31">
        <f>tVentas9[[#This Row],[ TotalPrice_SinDescuento]]*(1-tVentas9[[#This Row],[Discount]]/100)</f>
        <v>3482.5</v>
      </c>
      <c r="K431" s="17">
        <v>43169.596365740741</v>
      </c>
      <c r="L431" s="7" t="s">
        <v>3667</v>
      </c>
      <c r="M431" s="35">
        <f t="shared" si="13"/>
        <v>0</v>
      </c>
      <c r="N431" s="12" t="str">
        <f t="shared" si="12"/>
        <v/>
      </c>
    </row>
    <row r="432" spans="1:14" hidden="1">
      <c r="A432" s="13">
        <v>10430</v>
      </c>
      <c r="B432" s="13">
        <v>16</v>
      </c>
      <c r="C432" s="13">
        <v>22405</v>
      </c>
      <c r="D432" s="13">
        <v>31</v>
      </c>
      <c r="E432" s="12" t="str">
        <f>VLOOKUP(tVentas9[[#This Row],[ProductID]],tProductos[#All],3,FALSE)</f>
        <v>Yeast Dry - Fermipan</v>
      </c>
      <c r="F432" s="13">
        <v>6</v>
      </c>
      <c r="G432" s="32">
        <v>0</v>
      </c>
      <c r="H432" s="30">
        <f>VLOOKUP(tVentas9[[#This Row],[ProductID]],tProductos[#All],5,FALSE)</f>
        <v>739.85</v>
      </c>
      <c r="I432" s="31">
        <f>(tVentas9[[#This Row],[PrecioUnitario]])*(tVentas9[[#This Row],[Quantity]])</f>
        <v>4439.1000000000004</v>
      </c>
      <c r="J432" s="31">
        <f>tVentas9[[#This Row],[ TotalPrice_SinDescuento]]*(1-tVentas9[[#This Row],[Discount]]/100)</f>
        <v>4439.1000000000004</v>
      </c>
      <c r="K432" s="17">
        <v>43135.658483796295</v>
      </c>
      <c r="L432" s="7" t="s">
        <v>3668</v>
      </c>
      <c r="M432" s="35">
        <f t="shared" si="13"/>
        <v>0</v>
      </c>
      <c r="N432" s="12" t="str">
        <f t="shared" si="12"/>
        <v/>
      </c>
    </row>
    <row r="433" spans="1:14" hidden="1">
      <c r="A433" s="13">
        <v>10431</v>
      </c>
      <c r="B433" s="13">
        <v>18</v>
      </c>
      <c r="C433" s="13">
        <v>76939</v>
      </c>
      <c r="D433" s="13">
        <v>133</v>
      </c>
      <c r="E433" s="12" t="str">
        <f>VLOOKUP(tVentas9[[#This Row],[ProductID]],tProductos[#All],3,FALSE)</f>
        <v>Beef - Top Sirloin - Aaa</v>
      </c>
      <c r="F433" s="13">
        <v>20</v>
      </c>
      <c r="G433" s="32">
        <v>0</v>
      </c>
      <c r="H433" s="30">
        <f>VLOOKUP(tVentas9[[#This Row],[ProductID]],tProductos[#All],5,FALSE)</f>
        <v>29.32</v>
      </c>
      <c r="I433" s="31">
        <f>(tVentas9[[#This Row],[PrecioUnitario]])*(tVentas9[[#This Row],[Quantity]])</f>
        <v>586.4</v>
      </c>
      <c r="J433" s="31">
        <f>tVentas9[[#This Row],[ TotalPrice_SinDescuento]]*(1-tVentas9[[#This Row],[Discount]]/100)</f>
        <v>586.4</v>
      </c>
      <c r="K433" s="17">
        <v>43115.419965277775</v>
      </c>
      <c r="L433" s="7" t="s">
        <v>3669</v>
      </c>
      <c r="M433" s="35">
        <f t="shared" si="13"/>
        <v>0</v>
      </c>
      <c r="N433" s="12" t="str">
        <f t="shared" si="12"/>
        <v/>
      </c>
    </row>
    <row r="434" spans="1:14" hidden="1">
      <c r="A434" s="13">
        <v>10432</v>
      </c>
      <c r="B434" s="13">
        <v>9</v>
      </c>
      <c r="C434" s="13">
        <v>34447</v>
      </c>
      <c r="D434" s="13">
        <v>356</v>
      </c>
      <c r="E434" s="12" t="str">
        <f>VLOOKUP(tVentas9[[#This Row],[ProductID]],tProductos[#All],3,FALSE)</f>
        <v>Dc - Frozen Momji</v>
      </c>
      <c r="F434" s="13">
        <v>9</v>
      </c>
      <c r="G434" s="32">
        <v>0</v>
      </c>
      <c r="H434" s="30">
        <f>VLOOKUP(tVentas9[[#This Row],[ProductID]],tProductos[#All],5,FALSE)</f>
        <v>171.27</v>
      </c>
      <c r="I434" s="31">
        <f>(tVentas9[[#This Row],[PrecioUnitario]])*(tVentas9[[#This Row],[Quantity]])</f>
        <v>1541.43</v>
      </c>
      <c r="J434" s="31">
        <f>tVentas9[[#This Row],[ TotalPrice_SinDescuento]]*(1-tVentas9[[#This Row],[Discount]]/100)</f>
        <v>1541.43</v>
      </c>
      <c r="K434" s="17">
        <v>43213.600613425922</v>
      </c>
      <c r="L434" s="7" t="s">
        <v>3670</v>
      </c>
      <c r="M434" s="35">
        <f t="shared" si="13"/>
        <v>0</v>
      </c>
      <c r="N434" s="12" t="str">
        <f t="shared" si="12"/>
        <v/>
      </c>
    </row>
    <row r="435" spans="1:14" hidden="1">
      <c r="A435" s="13">
        <v>10433</v>
      </c>
      <c r="B435" s="13">
        <v>1</v>
      </c>
      <c r="C435" s="13">
        <v>74403</v>
      </c>
      <c r="D435" s="13">
        <v>395</v>
      </c>
      <c r="E435" s="12" t="str">
        <f>VLOOKUP(tVentas9[[#This Row],[ProductID]],tProductos[#All],3,FALSE)</f>
        <v>Juice - Lime</v>
      </c>
      <c r="F435" s="13">
        <v>19</v>
      </c>
      <c r="G435" s="32">
        <v>0</v>
      </c>
      <c r="H435" s="30">
        <f>VLOOKUP(tVentas9[[#This Row],[ProductID]],tProductos[#All],5,FALSE)</f>
        <v>917.83</v>
      </c>
      <c r="I435" s="31">
        <f>(tVentas9[[#This Row],[PrecioUnitario]])*(tVentas9[[#This Row],[Quantity]])</f>
        <v>17438.77</v>
      </c>
      <c r="J435" s="31">
        <f>tVentas9[[#This Row],[ TotalPrice_SinDescuento]]*(1-tVentas9[[#This Row],[Discount]]/100)</f>
        <v>17438.77</v>
      </c>
      <c r="K435" s="17">
        <v>43110.091574074075</v>
      </c>
      <c r="L435" s="7" t="s">
        <v>3671</v>
      </c>
      <c r="M435" s="35">
        <f t="shared" si="13"/>
        <v>0</v>
      </c>
      <c r="N435" s="12" t="str">
        <f t="shared" si="12"/>
        <v/>
      </c>
    </row>
    <row r="436" spans="1:14" hidden="1">
      <c r="A436" s="13">
        <v>10434</v>
      </c>
      <c r="B436" s="13">
        <v>23</v>
      </c>
      <c r="C436" s="13">
        <v>77826</v>
      </c>
      <c r="D436" s="13">
        <v>443</v>
      </c>
      <c r="E436" s="12" t="str">
        <f>VLOOKUP(tVentas9[[#This Row],[ProductID]],tProductos[#All],3,FALSE)</f>
        <v>Lettuce - Spring Mix</v>
      </c>
      <c r="F436" s="13">
        <v>20</v>
      </c>
      <c r="G436" s="32">
        <v>0</v>
      </c>
      <c r="H436" s="30">
        <f>VLOOKUP(tVentas9[[#This Row],[ProductID]],tProductos[#All],5,FALSE)</f>
        <v>900.16</v>
      </c>
      <c r="I436" s="31">
        <f>(tVentas9[[#This Row],[PrecioUnitario]])*(tVentas9[[#This Row],[Quantity]])</f>
        <v>18003.2</v>
      </c>
      <c r="J436" s="31">
        <f>tVentas9[[#This Row],[ TotalPrice_SinDescuento]]*(1-tVentas9[[#This Row],[Discount]]/100)</f>
        <v>18003.2</v>
      </c>
      <c r="K436" s="17">
        <v>43205.055347222224</v>
      </c>
      <c r="L436" s="7" t="s">
        <v>3672</v>
      </c>
      <c r="M436" s="35">
        <f t="shared" si="13"/>
        <v>0</v>
      </c>
      <c r="N436" s="12" t="str">
        <f t="shared" si="12"/>
        <v/>
      </c>
    </row>
    <row r="437" spans="1:14" hidden="1">
      <c r="A437" s="13">
        <v>10435</v>
      </c>
      <c r="B437" s="13">
        <v>13</v>
      </c>
      <c r="C437" s="13">
        <v>93297</v>
      </c>
      <c r="D437" s="13">
        <v>252</v>
      </c>
      <c r="E437" s="12" t="str">
        <f>VLOOKUP(tVentas9[[#This Row],[ProductID]],tProductos[#All],3,FALSE)</f>
        <v>Nantucket - Pomegranate Pear</v>
      </c>
      <c r="F437" s="13">
        <v>24</v>
      </c>
      <c r="G437" s="32">
        <v>0</v>
      </c>
      <c r="H437" s="30">
        <f>VLOOKUP(tVentas9[[#This Row],[ProductID]],tProductos[#All],5,FALSE)</f>
        <v>278.16000000000003</v>
      </c>
      <c r="I437" s="31">
        <f>(tVentas9[[#This Row],[PrecioUnitario]])*(tVentas9[[#This Row],[Quantity]])</f>
        <v>6675.84</v>
      </c>
      <c r="J437" s="31">
        <f>tVentas9[[#This Row],[ TotalPrice_SinDescuento]]*(1-tVentas9[[#This Row],[Discount]]/100)</f>
        <v>6675.84</v>
      </c>
      <c r="K437" s="17">
        <v>43225.043599537035</v>
      </c>
      <c r="L437" s="7" t="s">
        <v>3673</v>
      </c>
      <c r="M437" s="35">
        <f t="shared" si="13"/>
        <v>0</v>
      </c>
      <c r="N437" s="12" t="str">
        <f t="shared" si="12"/>
        <v/>
      </c>
    </row>
    <row r="438" spans="1:14" hidden="1">
      <c r="A438" s="13">
        <v>10436</v>
      </c>
      <c r="B438" s="13">
        <v>3</v>
      </c>
      <c r="C438" s="13">
        <v>6363</v>
      </c>
      <c r="D438" s="13">
        <v>233</v>
      </c>
      <c r="E438" s="12" t="str">
        <f>VLOOKUP(tVentas9[[#This Row],[ProductID]],tProductos[#All],3,FALSE)</f>
        <v>Duck - Breast</v>
      </c>
      <c r="F438" s="13">
        <v>2</v>
      </c>
      <c r="G438" s="32">
        <v>1</v>
      </c>
      <c r="H438" s="30">
        <f>VLOOKUP(tVentas9[[#This Row],[ProductID]],tProductos[#All],5,FALSE)</f>
        <v>566.20000000000005</v>
      </c>
      <c r="I438" s="31">
        <f>(tVentas9[[#This Row],[PrecioUnitario]])*(tVentas9[[#This Row],[Quantity]])</f>
        <v>1132.4000000000001</v>
      </c>
      <c r="J438" s="31">
        <f>tVentas9[[#This Row],[ TotalPrice_SinDescuento]]*(1-tVentas9[[#This Row],[Discount]]/100)</f>
        <v>1121.076</v>
      </c>
      <c r="K438" s="17">
        <v>43201.6096875</v>
      </c>
      <c r="L438" s="7" t="s">
        <v>3674</v>
      </c>
      <c r="M438" s="35">
        <f t="shared" si="13"/>
        <v>0</v>
      </c>
      <c r="N438" s="12" t="str">
        <f t="shared" si="12"/>
        <v/>
      </c>
    </row>
    <row r="439" spans="1:14" hidden="1">
      <c r="A439" s="13">
        <v>10437</v>
      </c>
      <c r="B439" s="13">
        <v>18</v>
      </c>
      <c r="C439" s="13">
        <v>61567</v>
      </c>
      <c r="D439" s="13">
        <v>203</v>
      </c>
      <c r="E439" s="12" t="str">
        <f>VLOOKUP(tVentas9[[#This Row],[ProductID]],tProductos[#All],3,FALSE)</f>
        <v>Chicken - Leg, Boneless</v>
      </c>
      <c r="F439" s="13">
        <v>16</v>
      </c>
      <c r="G439" s="32">
        <v>0</v>
      </c>
      <c r="H439" s="30">
        <f>VLOOKUP(tVentas9[[#This Row],[ProductID]],tProductos[#All],5,FALSE)</f>
        <v>599.54999999999995</v>
      </c>
      <c r="I439" s="31">
        <f>(tVentas9[[#This Row],[PrecioUnitario]])*(tVentas9[[#This Row],[Quantity]])</f>
        <v>9592.7999999999993</v>
      </c>
      <c r="J439" s="31">
        <f>tVentas9[[#This Row],[ TotalPrice_SinDescuento]]*(1-tVentas9[[#This Row],[Discount]]/100)</f>
        <v>9592.7999999999993</v>
      </c>
      <c r="K439" s="17">
        <v>43111.806527777779</v>
      </c>
      <c r="L439" s="7" t="s">
        <v>3675</v>
      </c>
      <c r="M439" s="35">
        <f t="shared" si="13"/>
        <v>0</v>
      </c>
      <c r="N439" s="12" t="str">
        <f t="shared" si="12"/>
        <v/>
      </c>
    </row>
    <row r="440" spans="1:14" hidden="1">
      <c r="A440" s="13">
        <v>10438</v>
      </c>
      <c r="B440" s="13">
        <v>13</v>
      </c>
      <c r="C440" s="13">
        <v>70976</v>
      </c>
      <c r="D440" s="13">
        <v>436</v>
      </c>
      <c r="E440" s="12" t="str">
        <f>VLOOKUP(tVentas9[[#This Row],[ProductID]],tProductos[#All],3,FALSE)</f>
        <v>Table Cloth 81x81 White</v>
      </c>
      <c r="F440" s="13">
        <v>18</v>
      </c>
      <c r="G440" s="32">
        <v>2</v>
      </c>
      <c r="H440" s="30">
        <f>VLOOKUP(tVentas9[[#This Row],[ProductID]],tProductos[#All],5,FALSE)</f>
        <v>679.06</v>
      </c>
      <c r="I440" s="31">
        <f>(tVentas9[[#This Row],[PrecioUnitario]])*(tVentas9[[#This Row],[Quantity]])</f>
        <v>12223.079999999998</v>
      </c>
      <c r="J440" s="31">
        <f>tVentas9[[#This Row],[ TotalPrice_SinDescuento]]*(1-tVentas9[[#This Row],[Discount]]/100)</f>
        <v>11978.618399999998</v>
      </c>
      <c r="K440" s="17">
        <v>43175.355486111112</v>
      </c>
      <c r="L440" s="7" t="s">
        <v>3676</v>
      </c>
      <c r="M440" s="35">
        <f t="shared" si="13"/>
        <v>0</v>
      </c>
      <c r="N440" s="12" t="str">
        <f t="shared" si="12"/>
        <v/>
      </c>
    </row>
    <row r="441" spans="1:14" hidden="1">
      <c r="A441" s="13">
        <v>10439</v>
      </c>
      <c r="B441" s="13">
        <v>6</v>
      </c>
      <c r="C441" s="13">
        <v>8215</v>
      </c>
      <c r="D441" s="13">
        <v>162</v>
      </c>
      <c r="E441" s="12" t="str">
        <f>VLOOKUP(tVentas9[[#This Row],[ProductID]],tProductos[#All],3,FALSE)</f>
        <v>Sauce - Demi Glace</v>
      </c>
      <c r="F441" s="13">
        <v>3</v>
      </c>
      <c r="G441" s="32">
        <v>0</v>
      </c>
      <c r="H441" s="30">
        <f>VLOOKUP(tVentas9[[#This Row],[ProductID]],tProductos[#All],5,FALSE)</f>
        <v>27.35</v>
      </c>
      <c r="I441" s="31">
        <f>(tVentas9[[#This Row],[PrecioUnitario]])*(tVentas9[[#This Row],[Quantity]])</f>
        <v>82.050000000000011</v>
      </c>
      <c r="J441" s="31">
        <f>tVentas9[[#This Row],[ TotalPrice_SinDescuento]]*(1-tVentas9[[#This Row],[Discount]]/100)</f>
        <v>82.050000000000011</v>
      </c>
      <c r="K441" s="17">
        <v>43225.325682870367</v>
      </c>
      <c r="L441" s="7" t="s">
        <v>3677</v>
      </c>
      <c r="M441" s="35">
        <f t="shared" si="13"/>
        <v>0</v>
      </c>
      <c r="N441" s="12" t="str">
        <f t="shared" si="12"/>
        <v/>
      </c>
    </row>
    <row r="442" spans="1:14" hidden="1">
      <c r="A442" s="13">
        <v>10440</v>
      </c>
      <c r="B442" s="13">
        <v>19</v>
      </c>
      <c r="C442" s="13">
        <v>75322</v>
      </c>
      <c r="D442" s="13">
        <v>304</v>
      </c>
      <c r="E442" s="12" t="str">
        <f>VLOOKUP(tVentas9[[#This Row],[ProductID]],tProductos[#All],3,FALSE)</f>
        <v>Banana Turning</v>
      </c>
      <c r="F442" s="13">
        <v>20</v>
      </c>
      <c r="G442" s="32">
        <v>0</v>
      </c>
      <c r="H442" s="30">
        <f>VLOOKUP(tVentas9[[#This Row],[ProductID]],tProductos[#All],5,FALSE)</f>
        <v>721.98</v>
      </c>
      <c r="I442" s="31">
        <f>(tVentas9[[#This Row],[PrecioUnitario]])*(tVentas9[[#This Row],[Quantity]])</f>
        <v>14439.6</v>
      </c>
      <c r="J442" s="31">
        <f>tVentas9[[#This Row],[ TotalPrice_SinDescuento]]*(1-tVentas9[[#This Row],[Discount]]/100)</f>
        <v>14439.6</v>
      </c>
      <c r="K442" s="17">
        <v>43152.930092592593</v>
      </c>
      <c r="L442" s="7" t="s">
        <v>3678</v>
      </c>
      <c r="M442" s="35">
        <f t="shared" si="13"/>
        <v>0</v>
      </c>
      <c r="N442" s="12" t="str">
        <f t="shared" si="12"/>
        <v/>
      </c>
    </row>
    <row r="443" spans="1:14" hidden="1">
      <c r="A443" s="13">
        <v>10441</v>
      </c>
      <c r="B443" s="13">
        <v>8</v>
      </c>
      <c r="C443" s="13">
        <v>26155</v>
      </c>
      <c r="D443" s="13">
        <v>78</v>
      </c>
      <c r="E443" s="12" t="str">
        <f>VLOOKUP(tVentas9[[#This Row],[ProductID]],tProductos[#All],3,FALSE)</f>
        <v>Wine - Magnotta - Belpaese</v>
      </c>
      <c r="F443" s="13">
        <v>7</v>
      </c>
      <c r="G443" s="32">
        <v>1</v>
      </c>
      <c r="H443" s="30">
        <f>VLOOKUP(tVentas9[[#This Row],[ProductID]],tProductos[#All],5,FALSE)</f>
        <v>304.202</v>
      </c>
      <c r="I443" s="31">
        <f>(tVentas9[[#This Row],[PrecioUnitario]])*(tVentas9[[#This Row],[Quantity]])</f>
        <v>2129.4139999999998</v>
      </c>
      <c r="J443" s="31">
        <f>tVentas9[[#This Row],[ TotalPrice_SinDescuento]]*(1-tVentas9[[#This Row],[Discount]]/100)</f>
        <v>2108.1198599999998</v>
      </c>
      <c r="K443" s="17">
        <v>43205.548263888886</v>
      </c>
      <c r="L443" s="7" t="s">
        <v>3679</v>
      </c>
      <c r="M443" s="35">
        <f t="shared" si="13"/>
        <v>0</v>
      </c>
      <c r="N443" s="12" t="str">
        <f t="shared" si="12"/>
        <v/>
      </c>
    </row>
    <row r="444" spans="1:14" hidden="1">
      <c r="A444" s="13">
        <v>10442</v>
      </c>
      <c r="B444" s="13">
        <v>3</v>
      </c>
      <c r="C444" s="13">
        <v>78487</v>
      </c>
      <c r="D444" s="13">
        <v>143</v>
      </c>
      <c r="E444" s="12" t="str">
        <f>VLOOKUP(tVentas9[[#This Row],[ProductID]],tProductos[#All],3,FALSE)</f>
        <v>Watercress</v>
      </c>
      <c r="F444" s="13">
        <v>20</v>
      </c>
      <c r="G444" s="32">
        <v>0</v>
      </c>
      <c r="H444" s="30">
        <f>VLOOKUP(tVentas9[[#This Row],[ProductID]],tProductos[#All],5,FALSE)</f>
        <v>426.16</v>
      </c>
      <c r="I444" s="31">
        <f>(tVentas9[[#This Row],[PrecioUnitario]])*(tVentas9[[#This Row],[Quantity]])</f>
        <v>8523.2000000000007</v>
      </c>
      <c r="J444" s="31">
        <f>tVentas9[[#This Row],[ TotalPrice_SinDescuento]]*(1-tVentas9[[#This Row],[Discount]]/100)</f>
        <v>8523.2000000000007</v>
      </c>
      <c r="K444" s="17">
        <v>43214.10800925926</v>
      </c>
      <c r="L444" s="7" t="s">
        <v>3680</v>
      </c>
      <c r="M444" s="35">
        <f t="shared" si="13"/>
        <v>0</v>
      </c>
      <c r="N444" s="12" t="str">
        <f t="shared" si="12"/>
        <v/>
      </c>
    </row>
    <row r="445" spans="1:14" hidden="1">
      <c r="A445" s="13">
        <v>10443</v>
      </c>
      <c r="B445" s="13">
        <v>22</v>
      </c>
      <c r="C445" s="13">
        <v>26495</v>
      </c>
      <c r="D445" s="13">
        <v>125</v>
      </c>
      <c r="E445" s="12" t="str">
        <f>VLOOKUP(tVentas9[[#This Row],[ProductID]],tProductos[#All],3,FALSE)</f>
        <v>Nut - Chestnuts, Whole</v>
      </c>
      <c r="F445" s="13">
        <v>7</v>
      </c>
      <c r="G445" s="32">
        <v>1</v>
      </c>
      <c r="H445" s="30">
        <f>VLOOKUP(tVentas9[[#This Row],[ProductID]],tProductos[#All],5,FALSE)</f>
        <v>61.41</v>
      </c>
      <c r="I445" s="31">
        <f>(tVentas9[[#This Row],[PrecioUnitario]])*(tVentas9[[#This Row],[Quantity]])</f>
        <v>429.87</v>
      </c>
      <c r="J445" s="31">
        <f>tVentas9[[#This Row],[ TotalPrice_SinDescuento]]*(1-tVentas9[[#This Row],[Discount]]/100)</f>
        <v>425.57130000000001</v>
      </c>
      <c r="K445" s="17">
        <v>43215.54</v>
      </c>
      <c r="L445" s="7" t="s">
        <v>3681</v>
      </c>
      <c r="M445" s="35">
        <f t="shared" si="13"/>
        <v>0</v>
      </c>
      <c r="N445" s="12" t="str">
        <f t="shared" si="12"/>
        <v/>
      </c>
    </row>
    <row r="446" spans="1:14" hidden="1">
      <c r="A446" s="13">
        <v>10444</v>
      </c>
      <c r="B446" s="13">
        <v>9</v>
      </c>
      <c r="C446" s="13">
        <v>78477</v>
      </c>
      <c r="D446" s="13">
        <v>416</v>
      </c>
      <c r="E446" s="12" t="str">
        <f>VLOOKUP(tVentas9[[#This Row],[ProductID]],tProductos[#All],3,FALSE)</f>
        <v>Baking Powder</v>
      </c>
      <c r="F446" s="13">
        <v>20</v>
      </c>
      <c r="G446" s="32">
        <v>0</v>
      </c>
      <c r="H446" s="30">
        <f>VLOOKUP(tVentas9[[#This Row],[ProductID]],tProductos[#All],5,FALSE)</f>
        <v>846.76</v>
      </c>
      <c r="I446" s="31">
        <f>(tVentas9[[#This Row],[PrecioUnitario]])*(tVentas9[[#This Row],[Quantity]])</f>
        <v>16935.2</v>
      </c>
      <c r="J446" s="31">
        <f>tVentas9[[#This Row],[ TotalPrice_SinDescuento]]*(1-tVentas9[[#This Row],[Discount]]/100)</f>
        <v>16935.2</v>
      </c>
      <c r="K446" s="17">
        <v>43166.958287037036</v>
      </c>
      <c r="L446" s="7" t="s">
        <v>3682</v>
      </c>
      <c r="M446" s="35">
        <f t="shared" si="13"/>
        <v>0</v>
      </c>
      <c r="N446" s="12" t="str">
        <f t="shared" si="12"/>
        <v/>
      </c>
    </row>
    <row r="447" spans="1:14" hidden="1">
      <c r="A447" s="13">
        <v>10445</v>
      </c>
      <c r="B447" s="13">
        <v>8</v>
      </c>
      <c r="C447" s="13">
        <v>90873</v>
      </c>
      <c r="D447" s="13">
        <v>370</v>
      </c>
      <c r="E447" s="12" t="str">
        <f>VLOOKUP(tVentas9[[#This Row],[ProductID]],tProductos[#All],3,FALSE)</f>
        <v>Muffin - Carrot Individual Wrap</v>
      </c>
      <c r="F447" s="13">
        <v>24</v>
      </c>
      <c r="G447" s="32">
        <v>0</v>
      </c>
      <c r="H447" s="30">
        <f>VLOOKUP(tVentas9[[#This Row],[ProductID]],tProductos[#All],5,FALSE)</f>
        <v>218.8</v>
      </c>
      <c r="I447" s="31">
        <f>(tVentas9[[#This Row],[PrecioUnitario]])*(tVentas9[[#This Row],[Quantity]])</f>
        <v>5251.2000000000007</v>
      </c>
      <c r="J447" s="31">
        <f>tVentas9[[#This Row],[ TotalPrice_SinDescuento]]*(1-tVentas9[[#This Row],[Discount]]/100)</f>
        <v>5251.2000000000007</v>
      </c>
      <c r="K447" s="17">
        <v>43113.124062499999</v>
      </c>
      <c r="L447" s="7" t="s">
        <v>3683</v>
      </c>
      <c r="M447" s="35">
        <f t="shared" si="13"/>
        <v>0</v>
      </c>
      <c r="N447" s="12" t="str">
        <f t="shared" si="12"/>
        <v/>
      </c>
    </row>
    <row r="448" spans="1:14" hidden="1">
      <c r="A448" s="13">
        <v>10446</v>
      </c>
      <c r="B448" s="13">
        <v>21</v>
      </c>
      <c r="C448" s="13">
        <v>36910</v>
      </c>
      <c r="D448" s="13">
        <v>261</v>
      </c>
      <c r="E448" s="12" t="str">
        <f>VLOOKUP(tVentas9[[#This Row],[ProductID]],tProductos[#All],3,FALSE)</f>
        <v>Chinese Foods - Chicken</v>
      </c>
      <c r="F448" s="13">
        <v>10</v>
      </c>
      <c r="G448" s="32">
        <v>0</v>
      </c>
      <c r="H448" s="30">
        <f>VLOOKUP(tVentas9[[#This Row],[ProductID]],tProductos[#All],5,FALSE)</f>
        <v>220.9</v>
      </c>
      <c r="I448" s="31">
        <f>(tVentas9[[#This Row],[PrecioUnitario]])*(tVentas9[[#This Row],[Quantity]])</f>
        <v>2209</v>
      </c>
      <c r="J448" s="31">
        <f>tVentas9[[#This Row],[ TotalPrice_SinDescuento]]*(1-tVentas9[[#This Row],[Discount]]/100)</f>
        <v>2209</v>
      </c>
      <c r="K448" s="17">
        <v>43121.357418981483</v>
      </c>
      <c r="L448" s="7" t="s">
        <v>3684</v>
      </c>
      <c r="M448" s="35">
        <f t="shared" si="13"/>
        <v>0</v>
      </c>
      <c r="N448" s="12" t="str">
        <f t="shared" si="12"/>
        <v/>
      </c>
    </row>
    <row r="449" spans="1:14" hidden="1">
      <c r="A449" s="13">
        <v>10447</v>
      </c>
      <c r="B449" s="13">
        <v>10</v>
      </c>
      <c r="C449" s="13">
        <v>15777</v>
      </c>
      <c r="D449" s="13">
        <v>367</v>
      </c>
      <c r="E449" s="12" t="str">
        <f>VLOOKUP(tVentas9[[#This Row],[ProductID]],tProductos[#All],3,FALSE)</f>
        <v>Bread - Italian Corn Meal Poly</v>
      </c>
      <c r="F449" s="13">
        <v>4</v>
      </c>
      <c r="G449" s="32">
        <v>0</v>
      </c>
      <c r="H449" s="30">
        <f>VLOOKUP(tVentas9[[#This Row],[ProductID]],tProductos[#All],5,FALSE)</f>
        <v>638.28</v>
      </c>
      <c r="I449" s="31">
        <f>(tVentas9[[#This Row],[PrecioUnitario]])*(tVentas9[[#This Row],[Quantity]])</f>
        <v>2553.12</v>
      </c>
      <c r="J449" s="31">
        <f>tVentas9[[#This Row],[ TotalPrice_SinDescuento]]*(1-tVentas9[[#This Row],[Discount]]/100)</f>
        <v>2553.12</v>
      </c>
      <c r="K449" s="17">
        <v>43164.482210648152</v>
      </c>
      <c r="L449" s="7" t="s">
        <v>3685</v>
      </c>
      <c r="M449" s="35">
        <f t="shared" si="13"/>
        <v>0</v>
      </c>
      <c r="N449" s="12" t="str">
        <f t="shared" si="12"/>
        <v/>
      </c>
    </row>
    <row r="450" spans="1:14" hidden="1">
      <c r="A450" s="13">
        <v>10448</v>
      </c>
      <c r="B450" s="13">
        <v>21</v>
      </c>
      <c r="C450" s="13">
        <v>69011</v>
      </c>
      <c r="D450" s="13">
        <v>420</v>
      </c>
      <c r="E450" s="12" t="str">
        <f>VLOOKUP(tVentas9[[#This Row],[ProductID]],tProductos[#All],3,FALSE)</f>
        <v>Whmis - Spray Bottle Trigger</v>
      </c>
      <c r="F450" s="13">
        <v>18</v>
      </c>
      <c r="G450" s="32">
        <v>1</v>
      </c>
      <c r="H450" s="30">
        <f>VLOOKUP(tVentas9[[#This Row],[ProductID]],tProductos[#All],5,FALSE)</f>
        <v>699.16</v>
      </c>
      <c r="I450" s="31">
        <f>(tVentas9[[#This Row],[PrecioUnitario]])*(tVentas9[[#This Row],[Quantity]])</f>
        <v>12584.88</v>
      </c>
      <c r="J450" s="31">
        <f>tVentas9[[#This Row],[ TotalPrice_SinDescuento]]*(1-tVentas9[[#This Row],[Discount]]/100)</f>
        <v>12459.031199999999</v>
      </c>
      <c r="K450" s="17">
        <v>43209.097627314812</v>
      </c>
      <c r="L450" s="7" t="s">
        <v>3686</v>
      </c>
      <c r="M450" s="35">
        <f t="shared" si="13"/>
        <v>0</v>
      </c>
      <c r="N450" s="12" t="str">
        <f t="shared" ref="N450:N513" si="14">IF($M450&gt;0.4,"ELIMINAR","")</f>
        <v/>
      </c>
    </row>
    <row r="451" spans="1:14" hidden="1">
      <c r="A451" s="13">
        <v>10449</v>
      </c>
      <c r="B451" s="13">
        <v>6</v>
      </c>
      <c r="C451" s="13">
        <v>94309</v>
      </c>
      <c r="D451" s="13">
        <v>2</v>
      </c>
      <c r="E451" s="12" t="str">
        <f>VLOOKUP(tVentas9[[#This Row],[ProductID]],tProductos[#All],3,FALSE)</f>
        <v>Cookie Chocolate Chip With</v>
      </c>
      <c r="F451" s="13">
        <v>24</v>
      </c>
      <c r="G451" s="32">
        <v>2</v>
      </c>
      <c r="H451" s="30">
        <f>VLOOKUP(tVentas9[[#This Row],[ProductID]],tProductos[#All],5,FALSE)</f>
        <v>912.32</v>
      </c>
      <c r="I451" s="31">
        <f>(tVentas9[[#This Row],[PrecioUnitario]])*(tVentas9[[#This Row],[Quantity]])</f>
        <v>21895.68</v>
      </c>
      <c r="J451" s="31">
        <f>tVentas9[[#This Row],[ TotalPrice_SinDescuento]]*(1-tVentas9[[#This Row],[Discount]]/100)</f>
        <v>21457.7664</v>
      </c>
      <c r="K451" s="17">
        <v>43141.808692129627</v>
      </c>
      <c r="L451" s="7" t="s">
        <v>3687</v>
      </c>
      <c r="M451" s="35">
        <f t="shared" si="13"/>
        <v>0</v>
      </c>
      <c r="N451" s="12" t="str">
        <f t="shared" si="14"/>
        <v/>
      </c>
    </row>
    <row r="452" spans="1:14" hidden="1">
      <c r="A452" s="13">
        <v>10450</v>
      </c>
      <c r="B452" s="13">
        <v>23</v>
      </c>
      <c r="C452" s="13">
        <v>75536</v>
      </c>
      <c r="D452" s="13">
        <v>202</v>
      </c>
      <c r="E452" s="12" t="str">
        <f>VLOOKUP(tVentas9[[#This Row],[ProductID]],tProductos[#All],3,FALSE)</f>
        <v>Bay Leaf</v>
      </c>
      <c r="F452" s="13">
        <v>20</v>
      </c>
      <c r="G452" s="32">
        <v>0</v>
      </c>
      <c r="H452" s="30">
        <f>VLOOKUP(tVentas9[[#This Row],[ProductID]],tProductos[#All],5,FALSE)</f>
        <v>788.77</v>
      </c>
      <c r="I452" s="31">
        <f>(tVentas9[[#This Row],[PrecioUnitario]])*(tVentas9[[#This Row],[Quantity]])</f>
        <v>15775.4</v>
      </c>
      <c r="J452" s="31">
        <f>tVentas9[[#This Row],[ TotalPrice_SinDescuento]]*(1-tVentas9[[#This Row],[Discount]]/100)</f>
        <v>15775.4</v>
      </c>
      <c r="K452" s="17">
        <v>43136.234293981484</v>
      </c>
      <c r="L452" s="7" t="s">
        <v>3688</v>
      </c>
      <c r="M452" s="35">
        <f t="shared" ref="M452:M515" si="15">COUNTBLANK(A452:L452) /COUNTA(A452:L452)</f>
        <v>0</v>
      </c>
      <c r="N452" s="12" t="str">
        <f t="shared" si="14"/>
        <v/>
      </c>
    </row>
    <row r="453" spans="1:14" hidden="1">
      <c r="A453" s="13">
        <v>10451</v>
      </c>
      <c r="B453" s="13">
        <v>4</v>
      </c>
      <c r="C453" s="13">
        <v>73349</v>
      </c>
      <c r="D453" s="13">
        <v>275</v>
      </c>
      <c r="E453" s="12" t="str">
        <f>VLOOKUP(tVentas9[[#This Row],[ProductID]],tProductos[#All],3,FALSE)</f>
        <v>Corn Meal</v>
      </c>
      <c r="F453" s="13">
        <v>19</v>
      </c>
      <c r="G453" s="32">
        <v>0</v>
      </c>
      <c r="H453" s="30">
        <f>VLOOKUP(tVentas9[[#This Row],[ProductID]],tProductos[#All],5,FALSE)</f>
        <v>50.14</v>
      </c>
      <c r="I453" s="31">
        <f>(tVentas9[[#This Row],[PrecioUnitario]])*(tVentas9[[#This Row],[Quantity]])</f>
        <v>952.66</v>
      </c>
      <c r="J453" s="31">
        <f>tVentas9[[#This Row],[ TotalPrice_SinDescuento]]*(1-tVentas9[[#This Row],[Discount]]/100)</f>
        <v>952.66</v>
      </c>
      <c r="K453" s="17">
        <v>43191.557847222219</v>
      </c>
      <c r="L453" s="7" t="s">
        <v>3689</v>
      </c>
      <c r="M453" s="35">
        <f t="shared" si="15"/>
        <v>0</v>
      </c>
      <c r="N453" s="12" t="str">
        <f t="shared" si="14"/>
        <v/>
      </c>
    </row>
    <row r="454" spans="1:14" hidden="1">
      <c r="A454" s="13">
        <v>10452</v>
      </c>
      <c r="B454" s="13">
        <v>15</v>
      </c>
      <c r="C454" s="13">
        <v>25323</v>
      </c>
      <c r="D454" s="13">
        <v>77</v>
      </c>
      <c r="E454" s="12" t="str">
        <f>VLOOKUP(tVentas9[[#This Row],[ProductID]],tProductos[#All],3,FALSE)</f>
        <v>Potatoes - Idaho 100 Count</v>
      </c>
      <c r="F454" s="13">
        <v>7</v>
      </c>
      <c r="G454" s="32">
        <v>0</v>
      </c>
      <c r="H454" s="30">
        <f>VLOOKUP(tVentas9[[#This Row],[ProductID]],tProductos[#All],5,FALSE)</f>
        <v>114.97</v>
      </c>
      <c r="I454" s="31">
        <f>(tVentas9[[#This Row],[PrecioUnitario]])*(tVentas9[[#This Row],[Quantity]])</f>
        <v>804.79</v>
      </c>
      <c r="J454" s="31">
        <f>tVentas9[[#This Row],[ TotalPrice_SinDescuento]]*(1-tVentas9[[#This Row],[Discount]]/100)</f>
        <v>804.79</v>
      </c>
      <c r="K454" s="17">
        <v>43170.561400462961</v>
      </c>
      <c r="L454" s="7" t="s">
        <v>3690</v>
      </c>
      <c r="M454" s="35">
        <f t="shared" si="15"/>
        <v>0</v>
      </c>
      <c r="N454" s="12" t="str">
        <f t="shared" si="14"/>
        <v/>
      </c>
    </row>
    <row r="455" spans="1:14" hidden="1">
      <c r="A455" s="13">
        <v>10453</v>
      </c>
      <c r="B455" s="13">
        <v>6</v>
      </c>
      <c r="C455" s="13">
        <v>25537</v>
      </c>
      <c r="D455" s="13">
        <v>356</v>
      </c>
      <c r="E455" s="12" t="str">
        <f>VLOOKUP(tVentas9[[#This Row],[ProductID]],tProductos[#All],3,FALSE)</f>
        <v>Dc - Frozen Momji</v>
      </c>
      <c r="F455" s="13">
        <v>7</v>
      </c>
      <c r="G455" s="32">
        <v>0</v>
      </c>
      <c r="H455" s="30">
        <f>VLOOKUP(tVentas9[[#This Row],[ProductID]],tProductos[#All],5,FALSE)</f>
        <v>171.27</v>
      </c>
      <c r="I455" s="31">
        <f>(tVentas9[[#This Row],[PrecioUnitario]])*(tVentas9[[#This Row],[Quantity]])</f>
        <v>1198.8900000000001</v>
      </c>
      <c r="J455" s="31">
        <f>tVentas9[[#This Row],[ TotalPrice_SinDescuento]]*(1-tVentas9[[#This Row],[Discount]]/100)</f>
        <v>1198.8900000000001</v>
      </c>
      <c r="K455" s="17">
        <v>43181.913622685184</v>
      </c>
      <c r="L455" s="7" t="s">
        <v>3691</v>
      </c>
      <c r="M455" s="35">
        <f t="shared" si="15"/>
        <v>0</v>
      </c>
      <c r="N455" s="12" t="str">
        <f t="shared" si="14"/>
        <v/>
      </c>
    </row>
    <row r="456" spans="1:14" hidden="1">
      <c r="A456" s="13">
        <v>10454</v>
      </c>
      <c r="B456" s="13">
        <v>1</v>
      </c>
      <c r="C456" s="13">
        <v>68249</v>
      </c>
      <c r="D456" s="13">
        <v>76</v>
      </c>
      <c r="E456" s="12" t="str">
        <f>VLOOKUP(tVentas9[[#This Row],[ProductID]],tProductos[#All],3,FALSE)</f>
        <v>Wine - Fume Blanc Fetzer</v>
      </c>
      <c r="F456" s="13">
        <v>18</v>
      </c>
      <c r="G456" s="32">
        <v>0</v>
      </c>
      <c r="H456" s="30">
        <f>VLOOKUP(tVentas9[[#This Row],[ProductID]],tProductos[#All],5,FALSE)</f>
        <v>656.76</v>
      </c>
      <c r="I456" s="31">
        <f>(tVentas9[[#This Row],[PrecioUnitario]])*(tVentas9[[#This Row],[Quantity]])</f>
        <v>11821.68</v>
      </c>
      <c r="J456" s="31">
        <f>tVentas9[[#This Row],[ TotalPrice_SinDescuento]]*(1-tVentas9[[#This Row],[Discount]]/100)</f>
        <v>11821.68</v>
      </c>
      <c r="K456" s="17">
        <v>43197.878622685188</v>
      </c>
      <c r="L456" s="7" t="s">
        <v>3692</v>
      </c>
      <c r="M456" s="35">
        <f t="shared" si="15"/>
        <v>0</v>
      </c>
      <c r="N456" s="12" t="str">
        <f t="shared" si="14"/>
        <v/>
      </c>
    </row>
    <row r="457" spans="1:14" hidden="1">
      <c r="A457" s="13">
        <v>10455</v>
      </c>
      <c r="B457" s="13">
        <v>12</v>
      </c>
      <c r="C457" s="13">
        <v>72572</v>
      </c>
      <c r="D457" s="13">
        <v>260</v>
      </c>
      <c r="E457" s="12" t="str">
        <f>VLOOKUP(tVentas9[[#This Row],[ProductID]],tProductos[#All],3,FALSE)</f>
        <v>Yogurt - Blueberry, 175 Gr</v>
      </c>
      <c r="F457" s="13">
        <v>19</v>
      </c>
      <c r="G457" s="32">
        <v>0</v>
      </c>
      <c r="H457" s="30">
        <f>VLOOKUP(tVentas9[[#This Row],[ProductID]],tProductos[#All],5,FALSE)</f>
        <v>268.88</v>
      </c>
      <c r="I457" s="31">
        <f>(tVentas9[[#This Row],[PrecioUnitario]])*(tVentas9[[#This Row],[Quantity]])</f>
        <v>5108.72</v>
      </c>
      <c r="J457" s="31">
        <f>tVentas9[[#This Row],[ TotalPrice_SinDescuento]]*(1-tVentas9[[#This Row],[Discount]]/100)</f>
        <v>5108.72</v>
      </c>
      <c r="K457" s="17">
        <v>43101.379155092596</v>
      </c>
      <c r="L457" s="7" t="s">
        <v>3693</v>
      </c>
      <c r="M457" s="35">
        <f t="shared" si="15"/>
        <v>0</v>
      </c>
      <c r="N457" s="12" t="str">
        <f t="shared" si="14"/>
        <v/>
      </c>
    </row>
    <row r="458" spans="1:14" hidden="1">
      <c r="A458" s="13">
        <v>10456</v>
      </c>
      <c r="B458" s="13">
        <v>5</v>
      </c>
      <c r="C458" s="13">
        <v>85603</v>
      </c>
      <c r="D458" s="13">
        <v>402</v>
      </c>
      <c r="E458" s="12" t="str">
        <f>VLOOKUP(tVentas9[[#This Row],[ProductID]],tProductos[#All],3,FALSE)</f>
        <v>Butter - Unsalted</v>
      </c>
      <c r="F458" s="13">
        <v>22</v>
      </c>
      <c r="G458" s="32">
        <v>0</v>
      </c>
      <c r="H458" s="30">
        <f>VLOOKUP(tVentas9[[#This Row],[ProductID]],tProductos[#All],5,FALSE)</f>
        <v>763.27</v>
      </c>
      <c r="I458" s="31">
        <f>(tVentas9[[#This Row],[PrecioUnitario]])*(tVentas9[[#This Row],[Quantity]])</f>
        <v>16791.939999999999</v>
      </c>
      <c r="J458" s="31">
        <f>tVentas9[[#This Row],[ TotalPrice_SinDescuento]]*(1-tVentas9[[#This Row],[Discount]]/100)</f>
        <v>16791.939999999999</v>
      </c>
      <c r="K458" s="17">
        <v>43163.855543981481</v>
      </c>
      <c r="L458" s="7" t="s">
        <v>3694</v>
      </c>
      <c r="M458" s="35">
        <f t="shared" si="15"/>
        <v>0</v>
      </c>
      <c r="N458" s="12" t="str">
        <f t="shared" si="14"/>
        <v/>
      </c>
    </row>
    <row r="459" spans="1:14" hidden="1">
      <c r="A459" s="13">
        <v>10457</v>
      </c>
      <c r="B459" s="13">
        <v>10</v>
      </c>
      <c r="C459" s="13">
        <v>60933</v>
      </c>
      <c r="D459" s="13">
        <v>427</v>
      </c>
      <c r="E459" s="12" t="str">
        <f>VLOOKUP(tVentas9[[#This Row],[ProductID]],tProductos[#All],3,FALSE)</f>
        <v>Wine - Vineland Estate Semi - Dry</v>
      </c>
      <c r="F459" s="13">
        <v>16</v>
      </c>
      <c r="G459" s="32">
        <v>0</v>
      </c>
      <c r="H459" s="30">
        <f>VLOOKUP(tVentas9[[#This Row],[ProductID]],tProductos[#All],5,FALSE)</f>
        <v>463.25</v>
      </c>
      <c r="I459" s="31">
        <f>(tVentas9[[#This Row],[PrecioUnitario]])*(tVentas9[[#This Row],[Quantity]])</f>
        <v>7412</v>
      </c>
      <c r="J459" s="31">
        <f>tVentas9[[#This Row],[ TotalPrice_SinDescuento]]*(1-tVentas9[[#This Row],[Discount]]/100)</f>
        <v>7412</v>
      </c>
      <c r="K459" s="17">
        <v>43173.270486111112</v>
      </c>
      <c r="L459" s="7" t="s">
        <v>3695</v>
      </c>
      <c r="M459" s="35">
        <f t="shared" si="15"/>
        <v>0</v>
      </c>
      <c r="N459" s="12" t="str">
        <f t="shared" si="14"/>
        <v/>
      </c>
    </row>
    <row r="460" spans="1:14" hidden="1">
      <c r="A460" s="13">
        <v>10458</v>
      </c>
      <c r="B460" s="13">
        <v>7</v>
      </c>
      <c r="C460" s="13">
        <v>77661</v>
      </c>
      <c r="D460" s="13">
        <v>239</v>
      </c>
      <c r="E460" s="12" t="str">
        <f>VLOOKUP(tVentas9[[#This Row],[ProductID]],tProductos[#All],3,FALSE)</f>
        <v>Soup - Campbells, Cream Of</v>
      </c>
      <c r="F460" s="13">
        <v>20</v>
      </c>
      <c r="G460" s="32">
        <v>0</v>
      </c>
      <c r="H460" s="30">
        <f>VLOOKUP(tVentas9[[#This Row],[ProductID]],tProductos[#All],5,FALSE)</f>
        <v>76.010000000000005</v>
      </c>
      <c r="I460" s="31">
        <f>(tVentas9[[#This Row],[PrecioUnitario]])*(tVentas9[[#This Row],[Quantity]])</f>
        <v>1520.2</v>
      </c>
      <c r="J460" s="31">
        <f>tVentas9[[#This Row],[ TotalPrice_SinDescuento]]*(1-tVentas9[[#This Row],[Discount]]/100)</f>
        <v>1520.2</v>
      </c>
      <c r="K460" s="17">
        <v>43123.300706018519</v>
      </c>
      <c r="L460" s="7" t="s">
        <v>3696</v>
      </c>
      <c r="M460" s="35">
        <f t="shared" si="15"/>
        <v>0</v>
      </c>
      <c r="N460" s="12" t="str">
        <f t="shared" si="14"/>
        <v/>
      </c>
    </row>
    <row r="461" spans="1:14" hidden="1">
      <c r="A461" s="13">
        <v>10459</v>
      </c>
      <c r="B461" s="13">
        <v>5</v>
      </c>
      <c r="C461" s="13">
        <v>87652</v>
      </c>
      <c r="D461" s="13">
        <v>421</v>
      </c>
      <c r="E461" s="12" t="str">
        <f>VLOOKUP(tVentas9[[#This Row],[ProductID]],tProductos[#All],3,FALSE)</f>
        <v>Soup V8 Roasted Red Pepper</v>
      </c>
      <c r="F461" s="13">
        <v>23</v>
      </c>
      <c r="G461" s="32">
        <v>2</v>
      </c>
      <c r="H461" s="30">
        <f>VLOOKUP(tVentas9[[#This Row],[ProductID]],tProductos[#All],5,FALSE)</f>
        <v>388.09</v>
      </c>
      <c r="I461" s="31">
        <f>(tVentas9[[#This Row],[PrecioUnitario]])*(tVentas9[[#This Row],[Quantity]])</f>
        <v>8926.07</v>
      </c>
      <c r="J461" s="31">
        <f>tVentas9[[#This Row],[ TotalPrice_SinDescuento]]*(1-tVentas9[[#This Row],[Discount]]/100)</f>
        <v>8747.5486000000001</v>
      </c>
      <c r="K461" s="17">
        <v>43205.659884259258</v>
      </c>
      <c r="L461" s="7" t="s">
        <v>3697</v>
      </c>
      <c r="M461" s="35">
        <f t="shared" si="15"/>
        <v>0</v>
      </c>
      <c r="N461" s="12" t="str">
        <f t="shared" si="14"/>
        <v/>
      </c>
    </row>
    <row r="462" spans="1:14" hidden="1">
      <c r="A462" s="13">
        <v>10460</v>
      </c>
      <c r="B462" s="13">
        <v>17</v>
      </c>
      <c r="C462" s="13">
        <v>41468</v>
      </c>
      <c r="D462" s="13">
        <v>442</v>
      </c>
      <c r="E462" s="12" t="str">
        <f>VLOOKUP(tVentas9[[#This Row],[ProductID]],tProductos[#All],3,FALSE)</f>
        <v>Wine - Ej Gallo Sierra Valley</v>
      </c>
      <c r="F462" s="13">
        <v>11</v>
      </c>
      <c r="G462" s="32">
        <v>2</v>
      </c>
      <c r="H462" s="30">
        <f>VLOOKUP(tVentas9[[#This Row],[ProductID]],tProductos[#All],5,FALSE)</f>
        <v>729.04</v>
      </c>
      <c r="I462" s="31">
        <f>(tVentas9[[#This Row],[PrecioUnitario]])*(tVentas9[[#This Row],[Quantity]])</f>
        <v>8019.44</v>
      </c>
      <c r="J462" s="31">
        <f>tVentas9[[#This Row],[ TotalPrice_SinDescuento]]*(1-tVentas9[[#This Row],[Discount]]/100)</f>
        <v>7859.0511999999999</v>
      </c>
      <c r="K462" s="17">
        <v>43198.410486111112</v>
      </c>
      <c r="L462" s="7" t="s">
        <v>3698</v>
      </c>
      <c r="M462" s="35">
        <f t="shared" si="15"/>
        <v>0</v>
      </c>
      <c r="N462" s="12" t="str">
        <f t="shared" si="14"/>
        <v/>
      </c>
    </row>
    <row r="463" spans="1:14" hidden="1">
      <c r="A463" s="13">
        <v>10461</v>
      </c>
      <c r="B463" s="13">
        <v>14</v>
      </c>
      <c r="C463" s="13">
        <v>37497</v>
      </c>
      <c r="D463" s="13">
        <v>18</v>
      </c>
      <c r="E463" s="12" t="str">
        <f>VLOOKUP(tVentas9[[#This Row],[ProductID]],tProductos[#All],3,FALSE)</f>
        <v>Lamb - Whole, Fresh</v>
      </c>
      <c r="F463" s="13">
        <v>10</v>
      </c>
      <c r="G463" s="32">
        <v>2</v>
      </c>
      <c r="H463" s="30">
        <f>VLOOKUP(tVentas9[[#This Row],[ProductID]],tProductos[#All],5,FALSE)</f>
        <v>233.96</v>
      </c>
      <c r="I463" s="31">
        <f>(tVentas9[[#This Row],[PrecioUnitario]])*(tVentas9[[#This Row],[Quantity]])</f>
        <v>2339.6</v>
      </c>
      <c r="J463" s="31">
        <f>tVentas9[[#This Row],[ TotalPrice_SinDescuento]]*(1-tVentas9[[#This Row],[Discount]]/100)</f>
        <v>2292.808</v>
      </c>
      <c r="K463" s="17">
        <v>43141.045046296298</v>
      </c>
      <c r="L463" s="7" t="s">
        <v>3699</v>
      </c>
      <c r="M463" s="35">
        <f t="shared" si="15"/>
        <v>0</v>
      </c>
      <c r="N463" s="12" t="str">
        <f t="shared" si="14"/>
        <v/>
      </c>
    </row>
    <row r="464" spans="1:14" hidden="1">
      <c r="A464" s="13">
        <v>10462</v>
      </c>
      <c r="B464" s="13">
        <v>19</v>
      </c>
      <c r="C464" s="13">
        <v>60761</v>
      </c>
      <c r="D464" s="13">
        <v>151</v>
      </c>
      <c r="E464" s="12" t="str">
        <f>VLOOKUP(tVentas9[[#This Row],[ProductID]],tProductos[#All],3,FALSE)</f>
        <v>Mushrooms - Black, Dried</v>
      </c>
      <c r="F464" s="13">
        <v>16</v>
      </c>
      <c r="G464" s="32">
        <v>0</v>
      </c>
      <c r="H464" s="30">
        <f>VLOOKUP(tVentas9[[#This Row],[ProductID]],tProductos[#All],5,FALSE)</f>
        <v>935.61</v>
      </c>
      <c r="I464" s="31">
        <f>(tVentas9[[#This Row],[PrecioUnitario]])*(tVentas9[[#This Row],[Quantity]])</f>
        <v>14969.76</v>
      </c>
      <c r="J464" s="31">
        <f>tVentas9[[#This Row],[ TotalPrice_SinDescuento]]*(1-tVentas9[[#This Row],[Discount]]/100)</f>
        <v>14969.76</v>
      </c>
      <c r="K464" s="17">
        <v>43165.577870370369</v>
      </c>
      <c r="L464" s="7" t="s">
        <v>3700</v>
      </c>
      <c r="M464" s="35">
        <f t="shared" si="15"/>
        <v>0</v>
      </c>
      <c r="N464" s="12" t="str">
        <f t="shared" si="14"/>
        <v/>
      </c>
    </row>
    <row r="465" spans="1:14" hidden="1">
      <c r="A465" s="13">
        <v>10463</v>
      </c>
      <c r="B465" s="13">
        <v>15</v>
      </c>
      <c r="C465" s="13">
        <v>70776</v>
      </c>
      <c r="D465" s="13">
        <v>154</v>
      </c>
      <c r="E465" s="12" t="str">
        <f>VLOOKUP(tVentas9[[#This Row],[ProductID]],tProductos[#All],3,FALSE)</f>
        <v>Ice Cream Bar - Drumstick</v>
      </c>
      <c r="F465" s="13">
        <v>18</v>
      </c>
      <c r="G465" s="32">
        <v>0</v>
      </c>
      <c r="H465" s="30">
        <f>VLOOKUP(tVentas9[[#This Row],[ProductID]],tProductos[#All],5,FALSE)</f>
        <v>24.756</v>
      </c>
      <c r="I465" s="31">
        <f>(tVentas9[[#This Row],[PrecioUnitario]])*(tVentas9[[#This Row],[Quantity]])</f>
        <v>445.608</v>
      </c>
      <c r="J465" s="31">
        <f>tVentas9[[#This Row],[ TotalPrice_SinDescuento]]*(1-tVentas9[[#This Row],[Discount]]/100)</f>
        <v>445.608</v>
      </c>
      <c r="K465" s="17">
        <v>43122.975104166668</v>
      </c>
      <c r="L465" s="7" t="s">
        <v>3701</v>
      </c>
      <c r="M465" s="35">
        <f t="shared" si="15"/>
        <v>0</v>
      </c>
      <c r="N465" s="12" t="str">
        <f t="shared" si="14"/>
        <v/>
      </c>
    </row>
    <row r="466" spans="1:14" hidden="1">
      <c r="A466" s="13">
        <v>10464</v>
      </c>
      <c r="B466" s="13">
        <v>4</v>
      </c>
      <c r="C466" s="13">
        <v>78970</v>
      </c>
      <c r="D466" s="13">
        <v>134</v>
      </c>
      <c r="E466" s="12" t="str">
        <f>VLOOKUP(tVentas9[[#This Row],[ProductID]],tProductos[#All],3,FALSE)</f>
        <v>Wine - Toasted Head</v>
      </c>
      <c r="F466" s="13">
        <v>20</v>
      </c>
      <c r="G466" s="32">
        <v>0</v>
      </c>
      <c r="H466" s="30">
        <f>VLOOKUP(tVentas9[[#This Row],[ProductID]],tProductos[#All],5,FALSE)</f>
        <v>398.54</v>
      </c>
      <c r="I466" s="31">
        <f>(tVentas9[[#This Row],[PrecioUnitario]])*(tVentas9[[#This Row],[Quantity]])</f>
        <v>7970.8</v>
      </c>
      <c r="J466" s="31">
        <f>tVentas9[[#This Row],[ TotalPrice_SinDescuento]]*(1-tVentas9[[#This Row],[Discount]]/100)</f>
        <v>7970.8</v>
      </c>
      <c r="K466" s="17">
        <v>43177.516435185185</v>
      </c>
      <c r="L466" s="7" t="s">
        <v>3702</v>
      </c>
      <c r="M466" s="35">
        <f t="shared" si="15"/>
        <v>0</v>
      </c>
      <c r="N466" s="12" t="str">
        <f t="shared" si="14"/>
        <v/>
      </c>
    </row>
    <row r="467" spans="1:14" hidden="1">
      <c r="A467" s="13">
        <v>10465</v>
      </c>
      <c r="B467" s="13">
        <v>20</v>
      </c>
      <c r="C467" s="13">
        <v>28938</v>
      </c>
      <c r="D467" s="13">
        <v>423</v>
      </c>
      <c r="E467" s="12" t="str">
        <f>VLOOKUP(tVentas9[[#This Row],[ProductID]],tProductos[#All],3,FALSE)</f>
        <v>Fish - Scallops, Cold Smoked</v>
      </c>
      <c r="F467" s="13">
        <v>8</v>
      </c>
      <c r="G467" s="32">
        <v>0</v>
      </c>
      <c r="H467" s="30">
        <f>VLOOKUP(tVentas9[[#This Row],[ProductID]],tProductos[#All],5,FALSE)</f>
        <v>558.53</v>
      </c>
      <c r="I467" s="31">
        <f>(tVentas9[[#This Row],[PrecioUnitario]])*(tVentas9[[#This Row],[Quantity]])</f>
        <v>4468.24</v>
      </c>
      <c r="J467" s="31">
        <f>tVentas9[[#This Row],[ TotalPrice_SinDescuento]]*(1-tVentas9[[#This Row],[Discount]]/100)</f>
        <v>4468.24</v>
      </c>
      <c r="K467" s="17">
        <v>43184.154780092591</v>
      </c>
      <c r="L467" s="7" t="s">
        <v>3703</v>
      </c>
      <c r="M467" s="35">
        <f t="shared" si="15"/>
        <v>0</v>
      </c>
      <c r="N467" s="12" t="str">
        <f t="shared" si="14"/>
        <v/>
      </c>
    </row>
    <row r="468" spans="1:14" hidden="1">
      <c r="A468" s="13">
        <v>10466</v>
      </c>
      <c r="B468" s="13">
        <v>17</v>
      </c>
      <c r="C468" s="13">
        <v>11388</v>
      </c>
      <c r="D468" s="13">
        <v>91</v>
      </c>
      <c r="E468" s="12" t="str">
        <f>VLOOKUP(tVentas9[[#This Row],[ProductID]],tProductos[#All],3,FALSE)</f>
        <v>General Purpose Trigger</v>
      </c>
      <c r="F468" s="13">
        <v>3</v>
      </c>
      <c r="G468" s="32">
        <v>1</v>
      </c>
      <c r="H468" s="30">
        <f>VLOOKUP(tVentas9[[#This Row],[ProductID]],tProductos[#All],5,FALSE)</f>
        <v>570.41999999999996</v>
      </c>
      <c r="I468" s="31">
        <f>(tVentas9[[#This Row],[PrecioUnitario]])*(tVentas9[[#This Row],[Quantity]])</f>
        <v>1711.2599999999998</v>
      </c>
      <c r="J468" s="31">
        <f>tVentas9[[#This Row],[ TotalPrice_SinDescuento]]*(1-tVentas9[[#This Row],[Discount]]/100)</f>
        <v>1694.1473999999998</v>
      </c>
      <c r="K468" s="17">
        <v>43192.556064814817</v>
      </c>
      <c r="L468" s="7" t="s">
        <v>3704</v>
      </c>
      <c r="M468" s="35">
        <f t="shared" si="15"/>
        <v>0</v>
      </c>
      <c r="N468" s="12" t="str">
        <f t="shared" si="14"/>
        <v/>
      </c>
    </row>
    <row r="469" spans="1:14" hidden="1">
      <c r="A469" s="13">
        <v>10467</v>
      </c>
      <c r="B469" s="13">
        <v>1</v>
      </c>
      <c r="C469" s="13">
        <v>47298</v>
      </c>
      <c r="D469" s="13">
        <v>311</v>
      </c>
      <c r="E469" s="12" t="str">
        <f>VLOOKUP(tVentas9[[#This Row],[ProductID]],tProductos[#All],3,FALSE)</f>
        <v>Wonton Wrappers</v>
      </c>
      <c r="F469" s="13">
        <v>12</v>
      </c>
      <c r="G469" s="32">
        <v>0</v>
      </c>
      <c r="H469" s="30">
        <f>VLOOKUP(tVentas9[[#This Row],[ProductID]],tProductos[#All],5,FALSE)</f>
        <v>40.200000000000003</v>
      </c>
      <c r="I469" s="31">
        <f>(tVentas9[[#This Row],[PrecioUnitario]])*(tVentas9[[#This Row],[Quantity]])</f>
        <v>482.40000000000003</v>
      </c>
      <c r="J469" s="31">
        <f>tVentas9[[#This Row],[ TotalPrice_SinDescuento]]*(1-tVentas9[[#This Row],[Discount]]/100)</f>
        <v>482.40000000000003</v>
      </c>
      <c r="K469" s="17">
        <v>43172.179351851853</v>
      </c>
      <c r="L469" s="7" t="s">
        <v>3705</v>
      </c>
      <c r="M469" s="35">
        <f t="shared" si="15"/>
        <v>0</v>
      </c>
      <c r="N469" s="12" t="str">
        <f t="shared" si="14"/>
        <v/>
      </c>
    </row>
    <row r="470" spans="1:14" hidden="1">
      <c r="A470" s="13">
        <v>10468</v>
      </c>
      <c r="B470" s="13">
        <v>12</v>
      </c>
      <c r="C470" s="13">
        <v>96419</v>
      </c>
      <c r="D470" s="13">
        <v>312</v>
      </c>
      <c r="E470" s="12" t="str">
        <f>VLOOKUP(tVentas9[[#This Row],[ProductID]],tProductos[#All],3,FALSE)</f>
        <v>Salmon - Sockeye Raw</v>
      </c>
      <c r="F470" s="13">
        <v>25</v>
      </c>
      <c r="G470" s="32">
        <v>0</v>
      </c>
      <c r="H470" s="30">
        <f>VLOOKUP(tVentas9[[#This Row],[ProductID]],tProductos[#All],5,FALSE)</f>
        <v>840.64</v>
      </c>
      <c r="I470" s="31">
        <f>(tVentas9[[#This Row],[PrecioUnitario]])*(tVentas9[[#This Row],[Quantity]])</f>
        <v>21016</v>
      </c>
      <c r="J470" s="31">
        <f>tVentas9[[#This Row],[ TotalPrice_SinDescuento]]*(1-tVentas9[[#This Row],[Discount]]/100)</f>
        <v>21016</v>
      </c>
      <c r="K470" s="17">
        <v>43174.275370370371</v>
      </c>
      <c r="L470" s="7" t="s">
        <v>3706</v>
      </c>
      <c r="M470" s="35">
        <f t="shared" si="15"/>
        <v>0</v>
      </c>
      <c r="N470" s="12" t="str">
        <f t="shared" si="14"/>
        <v/>
      </c>
    </row>
    <row r="471" spans="1:14" hidden="1">
      <c r="A471" s="13">
        <v>10469</v>
      </c>
      <c r="B471" s="13">
        <v>17</v>
      </c>
      <c r="C471" s="13">
        <v>38294</v>
      </c>
      <c r="D471" s="13">
        <v>170</v>
      </c>
      <c r="E471" s="12" t="str">
        <f>VLOOKUP(tVentas9[[#This Row],[ProductID]],tProductos[#All],3,FALSE)</f>
        <v>Initation Crab Meat</v>
      </c>
      <c r="F471" s="13">
        <v>10</v>
      </c>
      <c r="G471" s="32">
        <v>0</v>
      </c>
      <c r="H471" s="30">
        <f>VLOOKUP(tVentas9[[#This Row],[ProductID]],tProductos[#All],5,FALSE)</f>
        <v>206.55</v>
      </c>
      <c r="I471" s="31">
        <f>(tVentas9[[#This Row],[PrecioUnitario]])*(tVentas9[[#This Row],[Quantity]])</f>
        <v>2065.5</v>
      </c>
      <c r="J471" s="31">
        <f>tVentas9[[#This Row],[ TotalPrice_SinDescuento]]*(1-tVentas9[[#This Row],[Discount]]/100)</f>
        <v>2065.5</v>
      </c>
      <c r="K471" s="17">
        <v>43205.071979166663</v>
      </c>
      <c r="L471" s="7" t="s">
        <v>3707</v>
      </c>
      <c r="M471" s="35">
        <f t="shared" si="15"/>
        <v>0</v>
      </c>
      <c r="N471" s="12" t="str">
        <f t="shared" si="14"/>
        <v/>
      </c>
    </row>
    <row r="472" spans="1:14" hidden="1">
      <c r="A472" s="13">
        <v>10470</v>
      </c>
      <c r="B472" s="13">
        <v>20</v>
      </c>
      <c r="C472" s="13">
        <v>636</v>
      </c>
      <c r="D472" s="13">
        <v>111</v>
      </c>
      <c r="E472" s="12" t="str">
        <f>VLOOKUP(tVentas9[[#This Row],[ProductID]],tProductos[#All],3,FALSE)</f>
        <v>Scallops 60/80 Iqf</v>
      </c>
      <c r="F472" s="13">
        <v>1</v>
      </c>
      <c r="G472" s="32">
        <v>0</v>
      </c>
      <c r="H472" s="30">
        <f>VLOOKUP(tVentas9[[#This Row],[ProductID]],tProductos[#All],5,FALSE)</f>
        <v>349.06</v>
      </c>
      <c r="I472" s="31">
        <f>(tVentas9[[#This Row],[PrecioUnitario]])*(tVentas9[[#This Row],[Quantity]])</f>
        <v>349.06</v>
      </c>
      <c r="J472" s="31">
        <f>tVentas9[[#This Row],[ TotalPrice_SinDescuento]]*(1-tVentas9[[#This Row],[Discount]]/100)</f>
        <v>349.06</v>
      </c>
      <c r="K472" s="17">
        <v>43138.480300925927</v>
      </c>
      <c r="L472" s="7" t="s">
        <v>3708</v>
      </c>
      <c r="M472" s="35">
        <f t="shared" si="15"/>
        <v>0</v>
      </c>
      <c r="N472" s="12" t="str">
        <f t="shared" si="14"/>
        <v/>
      </c>
    </row>
    <row r="473" spans="1:14" hidden="1">
      <c r="A473" s="13">
        <v>10471</v>
      </c>
      <c r="B473" s="13">
        <v>8</v>
      </c>
      <c r="C473" s="13">
        <v>66692</v>
      </c>
      <c r="D473" s="13">
        <v>303</v>
      </c>
      <c r="E473" s="12" t="str">
        <f>VLOOKUP(tVentas9[[#This Row],[ProductID]],tProductos[#All],3,FALSE)</f>
        <v>Cod - Black Whole Fillet</v>
      </c>
      <c r="F473" s="13">
        <v>17</v>
      </c>
      <c r="G473" s="32">
        <v>0</v>
      </c>
      <c r="H473" s="30">
        <f>VLOOKUP(tVentas9[[#This Row],[ProductID]],tProductos[#All],5,FALSE)</f>
        <v>726.13</v>
      </c>
      <c r="I473" s="31">
        <f>(tVentas9[[#This Row],[PrecioUnitario]])*(tVentas9[[#This Row],[Quantity]])</f>
        <v>12344.21</v>
      </c>
      <c r="J473" s="31">
        <f>tVentas9[[#This Row],[ TotalPrice_SinDescuento]]*(1-tVentas9[[#This Row],[Discount]]/100)</f>
        <v>12344.21</v>
      </c>
      <c r="K473" s="17">
        <v>43128.037488425929</v>
      </c>
      <c r="L473" s="7" t="s">
        <v>3709</v>
      </c>
      <c r="M473" s="35">
        <f t="shared" si="15"/>
        <v>0</v>
      </c>
      <c r="N473" s="12" t="str">
        <f t="shared" si="14"/>
        <v/>
      </c>
    </row>
    <row r="474" spans="1:14" hidden="1">
      <c r="A474" s="13">
        <v>10472</v>
      </c>
      <c r="B474" s="13">
        <v>15</v>
      </c>
      <c r="C474" s="13">
        <v>86753</v>
      </c>
      <c r="D474" s="13">
        <v>349</v>
      </c>
      <c r="E474" s="12" t="str">
        <f>VLOOKUP(tVentas9[[#This Row],[ProductID]],tProductos[#All],3,FALSE)</f>
        <v>Puree - Mocha</v>
      </c>
      <c r="F474" s="13">
        <v>22</v>
      </c>
      <c r="G474" s="32">
        <v>0</v>
      </c>
      <c r="H474" s="30">
        <f>VLOOKUP(tVentas9[[#This Row],[ProductID]],tProductos[#All],5,FALSE)</f>
        <v>869.08</v>
      </c>
      <c r="I474" s="31">
        <f>(tVentas9[[#This Row],[PrecioUnitario]])*(tVentas9[[#This Row],[Quantity]])</f>
        <v>19119.760000000002</v>
      </c>
      <c r="J474" s="31">
        <f>tVentas9[[#This Row],[ TotalPrice_SinDescuento]]*(1-tVentas9[[#This Row],[Discount]]/100)</f>
        <v>19119.760000000002</v>
      </c>
      <c r="K474" s="17">
        <v>43147.722222222219</v>
      </c>
      <c r="L474" s="7" t="s">
        <v>3710</v>
      </c>
      <c r="M474" s="35">
        <f t="shared" si="15"/>
        <v>0</v>
      </c>
      <c r="N474" s="12" t="str">
        <f t="shared" si="14"/>
        <v/>
      </c>
    </row>
    <row r="475" spans="1:14" hidden="1">
      <c r="A475" s="13">
        <v>10473</v>
      </c>
      <c r="B475" s="13">
        <v>16</v>
      </c>
      <c r="C475" s="13">
        <v>44828</v>
      </c>
      <c r="D475" s="13">
        <v>45</v>
      </c>
      <c r="E475" s="12" t="str">
        <f>VLOOKUP(tVentas9[[#This Row],[ProductID]],tProductos[#All],3,FALSE)</f>
        <v>Beef - Ground Medium</v>
      </c>
      <c r="F475" s="13">
        <v>12</v>
      </c>
      <c r="G475" s="32">
        <v>1</v>
      </c>
      <c r="H475" s="30">
        <f>VLOOKUP(tVentas9[[#This Row],[ProductID]],tProductos[#All],5,FALSE)</f>
        <v>795.32399999999996</v>
      </c>
      <c r="I475" s="31">
        <f>(tVentas9[[#This Row],[PrecioUnitario]])*(tVentas9[[#This Row],[Quantity]])</f>
        <v>9543.887999999999</v>
      </c>
      <c r="J475" s="31">
        <f>tVentas9[[#This Row],[ TotalPrice_SinDescuento]]*(1-tVentas9[[#This Row],[Discount]]/100)</f>
        <v>9448.4491199999993</v>
      </c>
      <c r="K475" s="17">
        <v>43197.200173611112</v>
      </c>
      <c r="L475" s="7" t="s">
        <v>3711</v>
      </c>
      <c r="M475" s="35">
        <f t="shared" si="15"/>
        <v>0</v>
      </c>
      <c r="N475" s="12" t="str">
        <f t="shared" si="14"/>
        <v/>
      </c>
    </row>
    <row r="476" spans="1:14" hidden="1">
      <c r="A476" s="13">
        <v>10474</v>
      </c>
      <c r="B476" s="13">
        <v>3</v>
      </c>
      <c r="C476" s="13">
        <v>86472</v>
      </c>
      <c r="D476" s="13">
        <v>7</v>
      </c>
      <c r="E476" s="12" t="str">
        <f>VLOOKUP(tVentas9[[#This Row],[ProductID]],tProductos[#All],3,FALSE)</f>
        <v>Table Cloth - 53x69 Colour</v>
      </c>
      <c r="F476" s="13">
        <v>22</v>
      </c>
      <c r="G476" s="32">
        <v>0</v>
      </c>
      <c r="H476" s="30">
        <f>VLOOKUP(tVentas9[[#This Row],[ProductID]],tProductos[#All],5,FALSE)</f>
        <v>31.87</v>
      </c>
      <c r="I476" s="31">
        <f>(tVentas9[[#This Row],[PrecioUnitario]])*(tVentas9[[#This Row],[Quantity]])</f>
        <v>701.14</v>
      </c>
      <c r="J476" s="31">
        <f>tVentas9[[#This Row],[ TotalPrice_SinDescuento]]*(1-tVentas9[[#This Row],[Discount]]/100)</f>
        <v>701.14</v>
      </c>
      <c r="K476" s="17">
        <v>43195.221087962964</v>
      </c>
      <c r="L476" s="7" t="s">
        <v>3712</v>
      </c>
      <c r="M476" s="35">
        <f t="shared" si="15"/>
        <v>0</v>
      </c>
      <c r="N476" s="12" t="str">
        <f t="shared" si="14"/>
        <v/>
      </c>
    </row>
    <row r="477" spans="1:14" hidden="1">
      <c r="A477" s="13">
        <v>10475</v>
      </c>
      <c r="B477" s="13">
        <v>17</v>
      </c>
      <c r="C477" s="13">
        <v>60265</v>
      </c>
      <c r="D477" s="13">
        <v>423</v>
      </c>
      <c r="E477" s="12" t="str">
        <f>VLOOKUP(tVentas9[[#This Row],[ProductID]],tProductos[#All],3,FALSE)</f>
        <v>Fish - Scallops, Cold Smoked</v>
      </c>
      <c r="F477" s="13">
        <v>16</v>
      </c>
      <c r="G477" s="32">
        <v>2</v>
      </c>
      <c r="H477" s="30">
        <f>VLOOKUP(tVentas9[[#This Row],[ProductID]],tProductos[#All],5,FALSE)</f>
        <v>558.53</v>
      </c>
      <c r="I477" s="31">
        <f>(tVentas9[[#This Row],[PrecioUnitario]])*(tVentas9[[#This Row],[Quantity]])</f>
        <v>8936.48</v>
      </c>
      <c r="J477" s="31">
        <f>tVentas9[[#This Row],[ TotalPrice_SinDescuento]]*(1-tVentas9[[#This Row],[Discount]]/100)</f>
        <v>8757.750399999999</v>
      </c>
      <c r="K477" s="17">
        <v>43124.85125</v>
      </c>
      <c r="L477" s="7" t="s">
        <v>3713</v>
      </c>
      <c r="M477" s="35">
        <f t="shared" si="15"/>
        <v>0</v>
      </c>
      <c r="N477" s="12" t="str">
        <f t="shared" si="14"/>
        <v/>
      </c>
    </row>
    <row r="478" spans="1:14" hidden="1">
      <c r="A478" s="13">
        <v>10476</v>
      </c>
      <c r="B478" s="13">
        <v>15</v>
      </c>
      <c r="C478" s="13">
        <v>48007</v>
      </c>
      <c r="D478" s="13">
        <v>120</v>
      </c>
      <c r="E478" s="12" t="str">
        <f>VLOOKUP(tVentas9[[#This Row],[ProductID]],tProductos[#All],3,FALSE)</f>
        <v>Water - Spring Water 500ml</v>
      </c>
      <c r="F478" s="13">
        <v>13</v>
      </c>
      <c r="G478" s="32">
        <v>0</v>
      </c>
      <c r="H478" s="30">
        <f>VLOOKUP(tVentas9[[#This Row],[ProductID]],tProductos[#All],5,FALSE)</f>
        <v>27.31</v>
      </c>
      <c r="I478" s="31">
        <f>(tVentas9[[#This Row],[PrecioUnitario]])*(tVentas9[[#This Row],[Quantity]])</f>
        <v>355.03</v>
      </c>
      <c r="J478" s="31">
        <f>tVentas9[[#This Row],[ TotalPrice_SinDescuento]]*(1-tVentas9[[#This Row],[Discount]]/100)</f>
        <v>355.03</v>
      </c>
      <c r="K478" s="17">
        <v>43228.358912037038</v>
      </c>
      <c r="L478" s="7" t="s">
        <v>3714</v>
      </c>
      <c r="M478" s="35">
        <f t="shared" si="15"/>
        <v>0</v>
      </c>
      <c r="N478" s="12" t="str">
        <f t="shared" si="14"/>
        <v/>
      </c>
    </row>
    <row r="479" spans="1:14" hidden="1">
      <c r="A479" s="13">
        <v>10477</v>
      </c>
      <c r="B479" s="13">
        <v>1</v>
      </c>
      <c r="C479" s="13">
        <v>38969</v>
      </c>
      <c r="D479" s="13">
        <v>207</v>
      </c>
      <c r="E479" s="12" t="str">
        <f>VLOOKUP(tVentas9[[#This Row],[ProductID]],tProductos[#All],3,FALSE)</f>
        <v>Coffee - Hazelnut Cream</v>
      </c>
      <c r="F479" s="13">
        <v>10</v>
      </c>
      <c r="G479" s="32">
        <v>2</v>
      </c>
      <c r="H479" s="30">
        <f>VLOOKUP(tVentas9[[#This Row],[ProductID]],tProductos[#All],5,FALSE)</f>
        <v>142.68</v>
      </c>
      <c r="I479" s="31">
        <f>(tVentas9[[#This Row],[PrecioUnitario]])*(tVentas9[[#This Row],[Quantity]])</f>
        <v>1426.8000000000002</v>
      </c>
      <c r="J479" s="31">
        <f>tVentas9[[#This Row],[ TotalPrice_SinDescuento]]*(1-tVentas9[[#This Row],[Discount]]/100)</f>
        <v>1398.2640000000001</v>
      </c>
      <c r="K479" s="17">
        <v>43224.532094907408</v>
      </c>
      <c r="L479" s="7" t="s">
        <v>3715</v>
      </c>
      <c r="M479" s="35">
        <f t="shared" si="15"/>
        <v>0</v>
      </c>
      <c r="N479" s="12" t="str">
        <f t="shared" si="14"/>
        <v/>
      </c>
    </row>
    <row r="480" spans="1:14" hidden="1">
      <c r="A480" s="13">
        <v>10478</v>
      </c>
      <c r="B480" s="13">
        <v>13</v>
      </c>
      <c r="C480" s="13">
        <v>73443</v>
      </c>
      <c r="D480" s="13">
        <v>15</v>
      </c>
      <c r="E480" s="12" t="str">
        <f>VLOOKUP(tVentas9[[#This Row],[ProductID]],tProductos[#All],3,FALSE)</f>
        <v>Spoon - Soup, Plastic</v>
      </c>
      <c r="F480" s="13">
        <v>19</v>
      </c>
      <c r="G480" s="32">
        <v>0</v>
      </c>
      <c r="H480" s="30">
        <f>VLOOKUP(tVentas9[[#This Row],[ProductID]],tProductos[#All],5,FALSE)</f>
        <v>32.44</v>
      </c>
      <c r="I480" s="31">
        <f>(tVentas9[[#This Row],[PrecioUnitario]])*(tVentas9[[#This Row],[Quantity]])</f>
        <v>616.3599999999999</v>
      </c>
      <c r="J480" s="31">
        <f>tVentas9[[#This Row],[ TotalPrice_SinDescuento]]*(1-tVentas9[[#This Row],[Discount]]/100)</f>
        <v>616.3599999999999</v>
      </c>
      <c r="K480" s="17">
        <v>43153.241643518515</v>
      </c>
      <c r="L480" s="7" t="s">
        <v>3716</v>
      </c>
      <c r="M480" s="35">
        <f t="shared" si="15"/>
        <v>0</v>
      </c>
      <c r="N480" s="12" t="str">
        <f t="shared" si="14"/>
        <v/>
      </c>
    </row>
    <row r="481" spans="1:14" hidden="1">
      <c r="A481" s="13">
        <v>10479</v>
      </c>
      <c r="B481" s="13">
        <v>3</v>
      </c>
      <c r="C481" s="13">
        <v>57378</v>
      </c>
      <c r="D481" s="13">
        <v>360</v>
      </c>
      <c r="E481" s="12" t="str">
        <f>VLOOKUP(tVentas9[[#This Row],[ProductID]],tProductos[#All],3,FALSE)</f>
        <v>Wine - Hardys Bankside Shiraz</v>
      </c>
      <c r="F481" s="13">
        <v>15</v>
      </c>
      <c r="G481" s="32">
        <v>0</v>
      </c>
      <c r="H481" s="30">
        <f>VLOOKUP(tVentas9[[#This Row],[ProductID]],tProductos[#All],5,FALSE)</f>
        <v>522.4</v>
      </c>
      <c r="I481" s="31">
        <f>(tVentas9[[#This Row],[PrecioUnitario]])*(tVentas9[[#This Row],[Quantity]])</f>
        <v>7836</v>
      </c>
      <c r="J481" s="31">
        <f>tVentas9[[#This Row],[ TotalPrice_SinDescuento]]*(1-tVentas9[[#This Row],[Discount]]/100)</f>
        <v>7836</v>
      </c>
      <c r="K481" s="17">
        <v>43215.213634259257</v>
      </c>
      <c r="L481" s="7" t="s">
        <v>3717</v>
      </c>
      <c r="M481" s="35">
        <f t="shared" si="15"/>
        <v>0</v>
      </c>
      <c r="N481" s="12" t="str">
        <f t="shared" si="14"/>
        <v/>
      </c>
    </row>
    <row r="482" spans="1:14" hidden="1">
      <c r="A482" s="13">
        <v>10480</v>
      </c>
      <c r="B482" s="13">
        <v>12</v>
      </c>
      <c r="C482" s="13">
        <v>77541</v>
      </c>
      <c r="D482" s="13">
        <v>311</v>
      </c>
      <c r="E482" s="12" t="str">
        <f>VLOOKUP(tVentas9[[#This Row],[ProductID]],tProductos[#All],3,FALSE)</f>
        <v>Wonton Wrappers</v>
      </c>
      <c r="F482" s="13">
        <v>20</v>
      </c>
      <c r="G482" s="32">
        <v>0</v>
      </c>
      <c r="H482" s="30">
        <f>VLOOKUP(tVentas9[[#This Row],[ProductID]],tProductos[#All],5,FALSE)</f>
        <v>40.200000000000003</v>
      </c>
      <c r="I482" s="31">
        <f>(tVentas9[[#This Row],[PrecioUnitario]])*(tVentas9[[#This Row],[Quantity]])</f>
        <v>804</v>
      </c>
      <c r="J482" s="31">
        <f>tVentas9[[#This Row],[ TotalPrice_SinDescuento]]*(1-tVentas9[[#This Row],[Discount]]/100)</f>
        <v>804</v>
      </c>
      <c r="K482" s="17">
        <v>43199.673541666663</v>
      </c>
      <c r="L482" s="7" t="s">
        <v>3718</v>
      </c>
      <c r="M482" s="35">
        <f t="shared" si="15"/>
        <v>0</v>
      </c>
      <c r="N482" s="12" t="str">
        <f t="shared" si="14"/>
        <v/>
      </c>
    </row>
    <row r="483" spans="1:14" hidden="1">
      <c r="A483" s="13">
        <v>10481</v>
      </c>
      <c r="B483" s="13">
        <v>21</v>
      </c>
      <c r="C483" s="13">
        <v>53905</v>
      </c>
      <c r="D483" s="13">
        <v>13</v>
      </c>
      <c r="E483" s="12" t="str">
        <f>VLOOKUP(tVentas9[[#This Row],[ProductID]],tProductos[#All],3,FALSE)</f>
        <v>Water, Tap</v>
      </c>
      <c r="F483" s="13">
        <v>14</v>
      </c>
      <c r="G483" s="32">
        <v>2</v>
      </c>
      <c r="H483" s="30">
        <f>VLOOKUP(tVentas9[[#This Row],[ProductID]],tProductos[#All],5,FALSE)</f>
        <v>282.23</v>
      </c>
      <c r="I483" s="31">
        <f>(tVentas9[[#This Row],[PrecioUnitario]])*(tVentas9[[#This Row],[Quantity]])</f>
        <v>3951.2200000000003</v>
      </c>
      <c r="J483" s="31">
        <f>tVentas9[[#This Row],[ TotalPrice_SinDescuento]]*(1-tVentas9[[#This Row],[Discount]]/100)</f>
        <v>3872.1956</v>
      </c>
      <c r="K483" s="17">
        <v>43182.225752314815</v>
      </c>
      <c r="L483" s="7" t="s">
        <v>3719</v>
      </c>
      <c r="M483" s="35">
        <f t="shared" si="15"/>
        <v>0</v>
      </c>
      <c r="N483" s="12" t="str">
        <f t="shared" si="14"/>
        <v/>
      </c>
    </row>
    <row r="484" spans="1:14" hidden="1">
      <c r="A484" s="13">
        <v>10482</v>
      </c>
      <c r="B484" s="13">
        <v>23</v>
      </c>
      <c r="C484" s="13">
        <v>24789</v>
      </c>
      <c r="D484" s="13">
        <v>71</v>
      </c>
      <c r="E484" s="12" t="str">
        <f>VLOOKUP(tVentas9[[#This Row],[ProductID]],tProductos[#All],3,FALSE)</f>
        <v>Cheese - Wine</v>
      </c>
      <c r="F484" s="13">
        <v>7</v>
      </c>
      <c r="G484" s="32">
        <v>0</v>
      </c>
      <c r="H484" s="30">
        <f>VLOOKUP(tVentas9[[#This Row],[ProductID]],tProductos[#All],5,FALSE)</f>
        <v>744.07</v>
      </c>
      <c r="I484" s="31">
        <f>(tVentas9[[#This Row],[PrecioUnitario]])*(tVentas9[[#This Row],[Quantity]])</f>
        <v>5208.4900000000007</v>
      </c>
      <c r="J484" s="31">
        <f>tVentas9[[#This Row],[ TotalPrice_SinDescuento]]*(1-tVentas9[[#This Row],[Discount]]/100)</f>
        <v>5208.4900000000007</v>
      </c>
      <c r="K484" s="17">
        <v>43227.546342592592</v>
      </c>
      <c r="L484" s="7" t="s">
        <v>3720</v>
      </c>
      <c r="M484" s="35">
        <f t="shared" si="15"/>
        <v>0</v>
      </c>
      <c r="N484" s="12" t="str">
        <f t="shared" si="14"/>
        <v/>
      </c>
    </row>
    <row r="485" spans="1:14" hidden="1">
      <c r="A485" s="13">
        <v>10483</v>
      </c>
      <c r="B485" s="13">
        <v>23</v>
      </c>
      <c r="C485" s="13">
        <v>46895</v>
      </c>
      <c r="D485" s="13">
        <v>104</v>
      </c>
      <c r="E485" s="12" t="str">
        <f>VLOOKUP(tVentas9[[#This Row],[ProductID]],tProductos[#All],3,FALSE)</f>
        <v>Tia Maria</v>
      </c>
      <c r="F485" s="13">
        <v>12</v>
      </c>
      <c r="G485" s="32">
        <v>0</v>
      </c>
      <c r="H485" s="30">
        <f>VLOOKUP(tVentas9[[#This Row],[ProductID]],tProductos[#All],5,FALSE)</f>
        <v>982.47</v>
      </c>
      <c r="I485" s="31">
        <f>(tVentas9[[#This Row],[PrecioUnitario]])*(tVentas9[[#This Row],[Quantity]])</f>
        <v>11789.64</v>
      </c>
      <c r="J485" s="31">
        <f>tVentas9[[#This Row],[ TotalPrice_SinDescuento]]*(1-tVentas9[[#This Row],[Discount]]/100)</f>
        <v>11789.64</v>
      </c>
      <c r="K485" s="17">
        <v>43159.770127314812</v>
      </c>
      <c r="L485" s="7" t="s">
        <v>3721</v>
      </c>
      <c r="M485" s="35">
        <f t="shared" si="15"/>
        <v>0</v>
      </c>
      <c r="N485" s="12" t="str">
        <f t="shared" si="14"/>
        <v/>
      </c>
    </row>
    <row r="486" spans="1:14" hidden="1">
      <c r="A486" s="13">
        <v>10484</v>
      </c>
      <c r="B486" s="13">
        <v>20</v>
      </c>
      <c r="C486" s="13">
        <v>42490</v>
      </c>
      <c r="D486" s="13">
        <v>351</v>
      </c>
      <c r="E486" s="12" t="str">
        <f>VLOOKUP(tVentas9[[#This Row],[ProductID]],tProductos[#All],3,FALSE)</f>
        <v>Hot Chocolate - Individual</v>
      </c>
      <c r="F486" s="13">
        <v>11</v>
      </c>
      <c r="G486" s="32">
        <v>0</v>
      </c>
      <c r="H486" s="30">
        <f>VLOOKUP(tVentas9[[#This Row],[ProductID]],tProductos[#All],5,FALSE)</f>
        <v>960.82</v>
      </c>
      <c r="I486" s="31">
        <f>(tVentas9[[#This Row],[PrecioUnitario]])*(tVentas9[[#This Row],[Quantity]])</f>
        <v>10569.02</v>
      </c>
      <c r="J486" s="31">
        <f>tVentas9[[#This Row],[ TotalPrice_SinDescuento]]*(1-tVentas9[[#This Row],[Discount]]/100)</f>
        <v>10569.02</v>
      </c>
      <c r="K486" s="17">
        <v>43134.362060185187</v>
      </c>
      <c r="L486" s="7" t="s">
        <v>3722</v>
      </c>
      <c r="M486" s="35">
        <f t="shared" si="15"/>
        <v>0</v>
      </c>
      <c r="N486" s="12" t="str">
        <f t="shared" si="14"/>
        <v/>
      </c>
    </row>
    <row r="487" spans="1:14" hidden="1">
      <c r="A487" s="13">
        <v>10485</v>
      </c>
      <c r="B487" s="13">
        <v>12</v>
      </c>
      <c r="C487" s="13">
        <v>47815</v>
      </c>
      <c r="D487" s="13">
        <v>208</v>
      </c>
      <c r="E487" s="12" t="str">
        <f>VLOOKUP(tVentas9[[#This Row],[ProductID]],tProductos[#All],3,FALSE)</f>
        <v>Mushroom - Trumpet, Dry</v>
      </c>
      <c r="F487" s="13">
        <v>13</v>
      </c>
      <c r="G487" s="32">
        <v>2</v>
      </c>
      <c r="H487" s="30">
        <f>VLOOKUP(tVentas9[[#This Row],[ProductID]],tProductos[#All],5,FALSE)</f>
        <v>87.33</v>
      </c>
      <c r="I487" s="31">
        <f>(tVentas9[[#This Row],[PrecioUnitario]])*(tVentas9[[#This Row],[Quantity]])</f>
        <v>1135.29</v>
      </c>
      <c r="J487" s="31">
        <f>tVentas9[[#This Row],[ TotalPrice_SinDescuento]]*(1-tVentas9[[#This Row],[Discount]]/100)</f>
        <v>1112.5842</v>
      </c>
      <c r="K487" s="17">
        <v>43174.100648148145</v>
      </c>
      <c r="L487" s="7" t="s">
        <v>3723</v>
      </c>
      <c r="M487" s="35">
        <f t="shared" si="15"/>
        <v>0</v>
      </c>
      <c r="N487" s="12" t="str">
        <f t="shared" si="14"/>
        <v/>
      </c>
    </row>
    <row r="488" spans="1:14" hidden="1">
      <c r="A488" s="13">
        <v>10486</v>
      </c>
      <c r="B488" s="13">
        <v>3</v>
      </c>
      <c r="C488" s="13">
        <v>51616</v>
      </c>
      <c r="D488" s="13">
        <v>57</v>
      </c>
      <c r="E488" s="12" t="str">
        <f>VLOOKUP(tVentas9[[#This Row],[ProductID]],tProductos[#All],3,FALSE)</f>
        <v>Sausage - Breakfast</v>
      </c>
      <c r="F488" s="13">
        <v>14</v>
      </c>
      <c r="G488" s="32">
        <v>0</v>
      </c>
      <c r="H488" s="30">
        <f>VLOOKUP(tVentas9[[#This Row],[ProductID]],tProductos[#All],5,FALSE)</f>
        <v>122.14</v>
      </c>
      <c r="I488" s="31">
        <f>(tVentas9[[#This Row],[PrecioUnitario]])*(tVentas9[[#This Row],[Quantity]])</f>
        <v>1709.96</v>
      </c>
      <c r="J488" s="31">
        <f>tVentas9[[#This Row],[ TotalPrice_SinDescuento]]*(1-tVentas9[[#This Row],[Discount]]/100)</f>
        <v>1709.96</v>
      </c>
      <c r="K488" s="17">
        <v>43174.858576388891</v>
      </c>
      <c r="L488" s="7" t="s">
        <v>3724</v>
      </c>
      <c r="M488" s="35">
        <f t="shared" si="15"/>
        <v>0</v>
      </c>
      <c r="N488" s="12" t="str">
        <f t="shared" si="14"/>
        <v/>
      </c>
    </row>
    <row r="489" spans="1:14" hidden="1">
      <c r="A489" s="13">
        <v>10487</v>
      </c>
      <c r="B489" s="13">
        <v>4</v>
      </c>
      <c r="C489" s="13">
        <v>8910</v>
      </c>
      <c r="D489" s="13">
        <v>1</v>
      </c>
      <c r="E489" s="12" t="str">
        <f>VLOOKUP(tVentas9[[#This Row],[ProductID]],tProductos[#All],3,FALSE)</f>
        <v>Flour - Whole Wheat</v>
      </c>
      <c r="F489" s="13">
        <v>3</v>
      </c>
      <c r="G489" s="32">
        <v>0</v>
      </c>
      <c r="H489" s="30">
        <f>VLOOKUP(tVentas9[[#This Row],[ProductID]],tProductos[#All],5,FALSE)</f>
        <v>742.98</v>
      </c>
      <c r="I489" s="31">
        <f>(tVentas9[[#This Row],[PrecioUnitario]])*(tVentas9[[#This Row],[Quantity]])</f>
        <v>2228.94</v>
      </c>
      <c r="J489" s="31">
        <f>tVentas9[[#This Row],[ TotalPrice_SinDescuento]]*(1-tVentas9[[#This Row],[Discount]]/100)</f>
        <v>2228.94</v>
      </c>
      <c r="K489" s="17">
        <v>43132.686990740738</v>
      </c>
      <c r="L489" s="7" t="s">
        <v>3725</v>
      </c>
      <c r="M489" s="35">
        <f t="shared" si="15"/>
        <v>0</v>
      </c>
      <c r="N489" s="12" t="str">
        <f t="shared" si="14"/>
        <v/>
      </c>
    </row>
    <row r="490" spans="1:14" hidden="1">
      <c r="A490" s="13">
        <v>10488</v>
      </c>
      <c r="B490" s="13">
        <v>23</v>
      </c>
      <c r="C490" s="13">
        <v>6155</v>
      </c>
      <c r="D490" s="13">
        <v>319</v>
      </c>
      <c r="E490" s="12" t="str">
        <f>VLOOKUP(tVentas9[[#This Row],[ProductID]],tProductos[#All],3,FALSE)</f>
        <v>Towels - Paper / Kraft</v>
      </c>
      <c r="F490" s="13">
        <v>2</v>
      </c>
      <c r="G490" s="32">
        <v>0</v>
      </c>
      <c r="H490" s="30">
        <f>VLOOKUP(tVentas9[[#This Row],[ProductID]],tProductos[#All],5,FALSE)</f>
        <v>776.19</v>
      </c>
      <c r="I490" s="31">
        <f>(tVentas9[[#This Row],[PrecioUnitario]])*(tVentas9[[#This Row],[Quantity]])</f>
        <v>1552.38</v>
      </c>
      <c r="J490" s="31">
        <f>tVentas9[[#This Row],[ TotalPrice_SinDescuento]]*(1-tVentas9[[#This Row],[Discount]]/100)</f>
        <v>1552.38</v>
      </c>
      <c r="K490" s="17">
        <v>43142.212951388887</v>
      </c>
      <c r="L490" s="7" t="s">
        <v>3726</v>
      </c>
      <c r="M490" s="35">
        <f t="shared" si="15"/>
        <v>0</v>
      </c>
      <c r="N490" s="12" t="str">
        <f t="shared" si="14"/>
        <v/>
      </c>
    </row>
    <row r="491" spans="1:14" hidden="1">
      <c r="A491" s="13">
        <v>10489</v>
      </c>
      <c r="B491" s="13">
        <v>12</v>
      </c>
      <c r="C491" s="13">
        <v>5254</v>
      </c>
      <c r="D491" s="13">
        <v>183</v>
      </c>
      <c r="E491" s="12" t="str">
        <f>VLOOKUP(tVentas9[[#This Row],[ProductID]],tProductos[#All],3,FALSE)</f>
        <v>Spice - Peppercorn Melange</v>
      </c>
      <c r="F491" s="13">
        <v>2</v>
      </c>
      <c r="G491" s="32">
        <v>1</v>
      </c>
      <c r="H491" s="30">
        <f>VLOOKUP(tVentas9[[#This Row],[ProductID]],tProductos[#All],5,FALSE)</f>
        <v>62.15</v>
      </c>
      <c r="I491" s="31">
        <f>(tVentas9[[#This Row],[PrecioUnitario]])*(tVentas9[[#This Row],[Quantity]])</f>
        <v>124.3</v>
      </c>
      <c r="J491" s="31">
        <f>tVentas9[[#This Row],[ TotalPrice_SinDescuento]]*(1-tVentas9[[#This Row],[Discount]]/100)</f>
        <v>123.057</v>
      </c>
      <c r="K491" s="17">
        <v>43204.676192129627</v>
      </c>
      <c r="L491" s="7" t="s">
        <v>3727</v>
      </c>
      <c r="M491" s="35">
        <f t="shared" si="15"/>
        <v>0</v>
      </c>
      <c r="N491" s="12" t="str">
        <f t="shared" si="14"/>
        <v/>
      </c>
    </row>
    <row r="492" spans="1:14" hidden="1">
      <c r="A492" s="13">
        <v>10490</v>
      </c>
      <c r="B492" s="13">
        <v>9</v>
      </c>
      <c r="C492" s="13">
        <v>7694</v>
      </c>
      <c r="D492" s="13">
        <v>302</v>
      </c>
      <c r="E492" s="12" t="str">
        <f>VLOOKUP(tVentas9[[#This Row],[ProductID]],tProductos[#All],3,FALSE)</f>
        <v>Doilies - 5, Paper</v>
      </c>
      <c r="F492" s="13">
        <v>2</v>
      </c>
      <c r="G492" s="32">
        <v>0</v>
      </c>
      <c r="H492" s="30">
        <f>VLOOKUP(tVentas9[[#This Row],[ProductID]],tProductos[#All],5,FALSE)</f>
        <v>611.59</v>
      </c>
      <c r="I492" s="31">
        <f>(tVentas9[[#This Row],[PrecioUnitario]])*(tVentas9[[#This Row],[Quantity]])</f>
        <v>1223.18</v>
      </c>
      <c r="J492" s="31">
        <f>tVentas9[[#This Row],[ TotalPrice_SinDescuento]]*(1-tVentas9[[#This Row],[Discount]]/100)</f>
        <v>1223.18</v>
      </c>
      <c r="K492" s="17">
        <v>43162.188055555554</v>
      </c>
      <c r="L492" s="7" t="s">
        <v>3728</v>
      </c>
      <c r="M492" s="35">
        <f t="shared" si="15"/>
        <v>0</v>
      </c>
      <c r="N492" s="12" t="str">
        <f t="shared" si="14"/>
        <v/>
      </c>
    </row>
    <row r="493" spans="1:14" hidden="1">
      <c r="A493" s="13">
        <v>10491</v>
      </c>
      <c r="B493" s="13">
        <v>17</v>
      </c>
      <c r="C493" s="13">
        <v>44189</v>
      </c>
      <c r="D493" s="13">
        <v>258</v>
      </c>
      <c r="E493" s="12" t="str">
        <f>VLOOKUP(tVentas9[[#This Row],[ProductID]],tProductos[#All],3,FALSE)</f>
        <v>Tea - English Breakfast</v>
      </c>
      <c r="F493" s="13">
        <v>12</v>
      </c>
      <c r="G493" s="32">
        <v>0</v>
      </c>
      <c r="H493" s="30">
        <f>VLOOKUP(tVentas9[[#This Row],[ProductID]],tProductos[#All],5,FALSE)</f>
        <v>310.93</v>
      </c>
      <c r="I493" s="31">
        <f>(tVentas9[[#This Row],[PrecioUnitario]])*(tVentas9[[#This Row],[Quantity]])</f>
        <v>3731.16</v>
      </c>
      <c r="J493" s="31">
        <f>tVentas9[[#This Row],[ TotalPrice_SinDescuento]]*(1-tVentas9[[#This Row],[Discount]]/100)</f>
        <v>3731.16</v>
      </c>
      <c r="K493" s="17">
        <v>43129.339212962965</v>
      </c>
      <c r="L493" s="7" t="s">
        <v>3729</v>
      </c>
      <c r="M493" s="35">
        <f t="shared" si="15"/>
        <v>0</v>
      </c>
      <c r="N493" s="12" t="str">
        <f t="shared" si="14"/>
        <v/>
      </c>
    </row>
    <row r="494" spans="1:14" hidden="1">
      <c r="A494" s="13">
        <v>10492</v>
      </c>
      <c r="B494" s="13">
        <v>11</v>
      </c>
      <c r="C494" s="13">
        <v>82665</v>
      </c>
      <c r="D494" s="13">
        <v>416</v>
      </c>
      <c r="E494" s="12" t="str">
        <f>VLOOKUP(tVentas9[[#This Row],[ProductID]],tProductos[#All],3,FALSE)</f>
        <v>Baking Powder</v>
      </c>
      <c r="F494" s="13">
        <v>21</v>
      </c>
      <c r="G494" s="32">
        <v>0</v>
      </c>
      <c r="H494" s="30">
        <f>VLOOKUP(tVentas9[[#This Row],[ProductID]],tProductos[#All],5,FALSE)</f>
        <v>846.76</v>
      </c>
      <c r="I494" s="31">
        <f>(tVentas9[[#This Row],[PrecioUnitario]])*(tVentas9[[#This Row],[Quantity]])</f>
        <v>17781.96</v>
      </c>
      <c r="J494" s="31">
        <f>tVentas9[[#This Row],[ TotalPrice_SinDescuento]]*(1-tVentas9[[#This Row],[Discount]]/100)</f>
        <v>17781.96</v>
      </c>
      <c r="K494" s="17">
        <v>43218.50582175926</v>
      </c>
      <c r="L494" s="7" t="s">
        <v>3730</v>
      </c>
      <c r="M494" s="35">
        <f t="shared" si="15"/>
        <v>0</v>
      </c>
      <c r="N494" s="12" t="str">
        <f t="shared" si="14"/>
        <v/>
      </c>
    </row>
    <row r="495" spans="1:14" hidden="1">
      <c r="A495" s="13">
        <v>10493</v>
      </c>
      <c r="B495" s="13">
        <v>9</v>
      </c>
      <c r="C495" s="13">
        <v>82084</v>
      </c>
      <c r="D495" s="13">
        <v>15</v>
      </c>
      <c r="E495" s="12" t="str">
        <f>VLOOKUP(tVentas9[[#This Row],[ProductID]],tProductos[#All],3,FALSE)</f>
        <v>Spoon - Soup, Plastic</v>
      </c>
      <c r="F495" s="13">
        <v>21</v>
      </c>
      <c r="G495" s="32">
        <v>2</v>
      </c>
      <c r="H495" s="30">
        <f>VLOOKUP(tVentas9[[#This Row],[ProductID]],tProductos[#All],5,FALSE)</f>
        <v>32.44</v>
      </c>
      <c r="I495" s="31">
        <f>(tVentas9[[#This Row],[PrecioUnitario]])*(tVentas9[[#This Row],[Quantity]])</f>
        <v>681.24</v>
      </c>
      <c r="J495" s="31">
        <f>tVentas9[[#This Row],[ TotalPrice_SinDescuento]]*(1-tVentas9[[#This Row],[Discount]]/100)</f>
        <v>667.61519999999996</v>
      </c>
      <c r="K495" s="17">
        <v>43199.695613425924</v>
      </c>
      <c r="L495" s="7" t="s">
        <v>3731</v>
      </c>
      <c r="M495" s="35">
        <f t="shared" si="15"/>
        <v>0</v>
      </c>
      <c r="N495" s="12" t="str">
        <f t="shared" si="14"/>
        <v/>
      </c>
    </row>
    <row r="496" spans="1:14" hidden="1">
      <c r="A496" s="13">
        <v>10494</v>
      </c>
      <c r="B496" s="13">
        <v>12</v>
      </c>
      <c r="C496" s="13">
        <v>65507</v>
      </c>
      <c r="D496" s="13">
        <v>173</v>
      </c>
      <c r="E496" s="12" t="str">
        <f>VLOOKUP(tVentas9[[#This Row],[ProductID]],tProductos[#All],3,FALSE)</f>
        <v>Rosemary - Dry</v>
      </c>
      <c r="F496" s="13">
        <v>17</v>
      </c>
      <c r="G496" s="32">
        <v>0</v>
      </c>
      <c r="H496" s="30">
        <f>VLOOKUP(tVentas9[[#This Row],[ProductID]],tProductos[#All],5,FALSE)</f>
        <v>44.54</v>
      </c>
      <c r="I496" s="31">
        <f>(tVentas9[[#This Row],[PrecioUnitario]])*(tVentas9[[#This Row],[Quantity]])</f>
        <v>757.18</v>
      </c>
      <c r="J496" s="31">
        <f>tVentas9[[#This Row],[ TotalPrice_SinDescuento]]*(1-tVentas9[[#This Row],[Discount]]/100)</f>
        <v>757.18</v>
      </c>
      <c r="K496" s="17">
        <v>43127.915196759262</v>
      </c>
      <c r="L496" s="7" t="s">
        <v>3732</v>
      </c>
      <c r="M496" s="35">
        <f t="shared" si="15"/>
        <v>0</v>
      </c>
      <c r="N496" s="12" t="str">
        <f t="shared" si="14"/>
        <v/>
      </c>
    </row>
    <row r="497" spans="1:14" hidden="1">
      <c r="A497" s="13">
        <v>10495</v>
      </c>
      <c r="B497" s="13">
        <v>5</v>
      </c>
      <c r="C497" s="13">
        <v>37826</v>
      </c>
      <c r="D497" s="13">
        <v>286</v>
      </c>
      <c r="E497" s="12" t="str">
        <f>VLOOKUP(tVentas9[[#This Row],[ProductID]],tProductos[#All],3,FALSE)</f>
        <v>Beef - Prime Rib Aaa</v>
      </c>
      <c r="F497" s="13">
        <v>10</v>
      </c>
      <c r="G497" s="32">
        <v>0</v>
      </c>
      <c r="H497" s="30">
        <f>VLOOKUP(tVentas9[[#This Row],[ProductID]],tProductos[#All],5,FALSE)</f>
        <v>404.89</v>
      </c>
      <c r="I497" s="31">
        <f>(tVentas9[[#This Row],[PrecioUnitario]])*(tVentas9[[#This Row],[Quantity]])</f>
        <v>4048.8999999999996</v>
      </c>
      <c r="J497" s="31">
        <f>tVentas9[[#This Row],[ TotalPrice_SinDescuento]]*(1-tVentas9[[#This Row],[Discount]]/100)</f>
        <v>4048.8999999999996</v>
      </c>
      <c r="K497" s="17">
        <v>43112.885046296295</v>
      </c>
      <c r="L497" s="7" t="s">
        <v>3733</v>
      </c>
      <c r="M497" s="35">
        <f t="shared" si="15"/>
        <v>0</v>
      </c>
      <c r="N497" s="12" t="str">
        <f t="shared" si="14"/>
        <v/>
      </c>
    </row>
    <row r="498" spans="1:14" hidden="1">
      <c r="A498" s="13">
        <v>10496</v>
      </c>
      <c r="B498" s="13">
        <v>13</v>
      </c>
      <c r="C498" s="13">
        <v>64153</v>
      </c>
      <c r="D498" s="13">
        <v>379</v>
      </c>
      <c r="E498" s="12" t="str">
        <f>VLOOKUP(tVentas9[[#This Row],[ProductID]],tProductos[#All],3,FALSE)</f>
        <v>Smoked Paprika</v>
      </c>
      <c r="F498" s="13">
        <v>17</v>
      </c>
      <c r="G498" s="32">
        <v>0</v>
      </c>
      <c r="H498" s="30">
        <f>VLOOKUP(tVentas9[[#This Row],[ProductID]],tProductos[#All],5,FALSE)</f>
        <v>893.04</v>
      </c>
      <c r="I498" s="31">
        <f>(tVentas9[[#This Row],[PrecioUnitario]])*(tVentas9[[#This Row],[Quantity]])</f>
        <v>15181.68</v>
      </c>
      <c r="J498" s="31">
        <f>tVentas9[[#This Row],[ TotalPrice_SinDescuento]]*(1-tVentas9[[#This Row],[Discount]]/100)</f>
        <v>15181.68</v>
      </c>
      <c r="K498" s="17">
        <v>43140.970393518517</v>
      </c>
      <c r="L498" s="7" t="s">
        <v>3734</v>
      </c>
      <c r="M498" s="35">
        <f t="shared" si="15"/>
        <v>0</v>
      </c>
      <c r="N498" s="12" t="str">
        <f t="shared" si="14"/>
        <v/>
      </c>
    </row>
    <row r="499" spans="1:14" hidden="1">
      <c r="A499" s="13">
        <v>10497</v>
      </c>
      <c r="B499" s="13">
        <v>12</v>
      </c>
      <c r="C499" s="13">
        <v>7711</v>
      </c>
      <c r="D499" s="13">
        <v>441</v>
      </c>
      <c r="E499" s="12" t="str">
        <f>VLOOKUP(tVentas9[[#This Row],[ProductID]],tProductos[#All],3,FALSE)</f>
        <v>Blackberries</v>
      </c>
      <c r="F499" s="13">
        <v>2</v>
      </c>
      <c r="G499" s="32">
        <v>0</v>
      </c>
      <c r="H499" s="30">
        <f>VLOOKUP(tVentas9[[#This Row],[ProductID]],tProductos[#All],5,FALSE)</f>
        <v>729.43</v>
      </c>
      <c r="I499" s="31">
        <f>(tVentas9[[#This Row],[PrecioUnitario]])*(tVentas9[[#This Row],[Quantity]])</f>
        <v>1458.86</v>
      </c>
      <c r="J499" s="31">
        <f>tVentas9[[#This Row],[ TotalPrice_SinDescuento]]*(1-tVentas9[[#This Row],[Discount]]/100)</f>
        <v>1458.86</v>
      </c>
      <c r="K499" s="17">
        <v>43192.132905092592</v>
      </c>
      <c r="L499" s="7" t="s">
        <v>3735</v>
      </c>
      <c r="M499" s="35">
        <f t="shared" si="15"/>
        <v>0</v>
      </c>
      <c r="N499" s="12" t="str">
        <f t="shared" si="14"/>
        <v/>
      </c>
    </row>
    <row r="500" spans="1:14" hidden="1">
      <c r="A500" s="13">
        <v>10498</v>
      </c>
      <c r="B500" s="13">
        <v>19</v>
      </c>
      <c r="C500" s="13">
        <v>46285</v>
      </c>
      <c r="D500" s="13">
        <v>443</v>
      </c>
      <c r="E500" s="12" t="str">
        <f>VLOOKUP(tVentas9[[#This Row],[ProductID]],tProductos[#All],3,FALSE)</f>
        <v>Lettuce - Spring Mix</v>
      </c>
      <c r="F500" s="13">
        <v>12</v>
      </c>
      <c r="G500" s="32">
        <v>0</v>
      </c>
      <c r="H500" s="30">
        <f>VLOOKUP(tVentas9[[#This Row],[ProductID]],tProductos[#All],5,FALSE)</f>
        <v>900.16</v>
      </c>
      <c r="I500" s="31">
        <f>(tVentas9[[#This Row],[PrecioUnitario]])*(tVentas9[[#This Row],[Quantity]])</f>
        <v>10801.92</v>
      </c>
      <c r="J500" s="31">
        <f>tVentas9[[#This Row],[ TotalPrice_SinDescuento]]*(1-tVentas9[[#This Row],[Discount]]/100)</f>
        <v>10801.92</v>
      </c>
      <c r="K500" s="17">
        <v>43139.023564814815</v>
      </c>
      <c r="L500" s="7" t="s">
        <v>3736</v>
      </c>
      <c r="M500" s="35">
        <f t="shared" si="15"/>
        <v>0</v>
      </c>
      <c r="N500" s="12" t="str">
        <f t="shared" si="14"/>
        <v/>
      </c>
    </row>
    <row r="501" spans="1:14" hidden="1">
      <c r="A501" s="13">
        <v>10499</v>
      </c>
      <c r="B501" s="13">
        <v>12</v>
      </c>
      <c r="C501" s="13">
        <v>49540</v>
      </c>
      <c r="D501" s="13">
        <v>445</v>
      </c>
      <c r="E501" s="12" t="str">
        <f>VLOOKUP(tVentas9[[#This Row],[ProductID]],tProductos[#All],3,FALSE)</f>
        <v>Pastry - Choclate Baked</v>
      </c>
      <c r="F501" s="13">
        <v>13</v>
      </c>
      <c r="G501" s="32">
        <v>0</v>
      </c>
      <c r="H501" s="30">
        <f>VLOOKUP(tVentas9[[#This Row],[ProductID]],tProductos[#All],5,FALSE)</f>
        <v>592.46</v>
      </c>
      <c r="I501" s="31">
        <f>(tVentas9[[#This Row],[PrecioUnitario]])*(tVentas9[[#This Row],[Quantity]])</f>
        <v>7701.9800000000005</v>
      </c>
      <c r="J501" s="31">
        <f>tVentas9[[#This Row],[ TotalPrice_SinDescuento]]*(1-tVentas9[[#This Row],[Discount]]/100)</f>
        <v>7701.9800000000005</v>
      </c>
      <c r="K501" s="17">
        <v>43212.803518518522</v>
      </c>
      <c r="L501" s="7" t="s">
        <v>3737</v>
      </c>
      <c r="M501" s="35">
        <f t="shared" si="15"/>
        <v>0</v>
      </c>
      <c r="N501" s="12" t="str">
        <f t="shared" si="14"/>
        <v/>
      </c>
    </row>
    <row r="502" spans="1:14" hidden="1">
      <c r="A502" s="13">
        <v>10500</v>
      </c>
      <c r="B502" s="13">
        <v>14</v>
      </c>
      <c r="C502" s="13">
        <v>79486</v>
      </c>
      <c r="D502" s="13">
        <v>279</v>
      </c>
      <c r="E502" s="12" t="str">
        <f>VLOOKUP(tVentas9[[#This Row],[ProductID]],tProductos[#All],3,FALSE)</f>
        <v>Beef - Texas Style Burger</v>
      </c>
      <c r="F502" s="13">
        <v>21</v>
      </c>
      <c r="G502" s="32">
        <v>0</v>
      </c>
      <c r="H502" s="30">
        <f>VLOOKUP(tVentas9[[#This Row],[ProductID]],tProductos[#All],5,FALSE)</f>
        <v>911.82</v>
      </c>
      <c r="I502" s="31">
        <f>(tVentas9[[#This Row],[PrecioUnitario]])*(tVentas9[[#This Row],[Quantity]])</f>
        <v>19148.22</v>
      </c>
      <c r="J502" s="31">
        <f>tVentas9[[#This Row],[ TotalPrice_SinDescuento]]*(1-tVentas9[[#This Row],[Discount]]/100)</f>
        <v>19148.22</v>
      </c>
      <c r="K502" s="17">
        <v>43150.568009259259</v>
      </c>
      <c r="L502" s="7" t="s">
        <v>3738</v>
      </c>
      <c r="M502" s="35">
        <f t="shared" si="15"/>
        <v>0</v>
      </c>
      <c r="N502" s="12" t="str">
        <f t="shared" si="14"/>
        <v/>
      </c>
    </row>
    <row r="503" spans="1:14" hidden="1">
      <c r="A503" s="13">
        <v>10501</v>
      </c>
      <c r="B503" s="13">
        <v>21</v>
      </c>
      <c r="C503" s="13">
        <v>88371</v>
      </c>
      <c r="D503" s="13">
        <v>403</v>
      </c>
      <c r="E503" s="12" t="str">
        <f>VLOOKUP(tVentas9[[#This Row],[ProductID]],tProductos[#All],3,FALSE)</f>
        <v>Liners - Baking Cups</v>
      </c>
      <c r="F503" s="13">
        <v>23</v>
      </c>
      <c r="G503" s="32">
        <v>0</v>
      </c>
      <c r="H503" s="30">
        <f>VLOOKUP(tVentas9[[#This Row],[ProductID]],tProductos[#All],5,FALSE)</f>
        <v>681.89</v>
      </c>
      <c r="I503" s="31">
        <f>(tVentas9[[#This Row],[PrecioUnitario]])*(tVentas9[[#This Row],[Quantity]])</f>
        <v>15683.47</v>
      </c>
      <c r="J503" s="31">
        <f>tVentas9[[#This Row],[ TotalPrice_SinDescuento]]*(1-tVentas9[[#This Row],[Discount]]/100)</f>
        <v>15683.47</v>
      </c>
      <c r="K503" s="17">
        <v>43179.178078703706</v>
      </c>
      <c r="L503" s="7" t="s">
        <v>3739</v>
      </c>
      <c r="M503" s="35">
        <f t="shared" si="15"/>
        <v>0</v>
      </c>
      <c r="N503" s="12" t="str">
        <f t="shared" si="14"/>
        <v/>
      </c>
    </row>
    <row r="504" spans="1:14" hidden="1">
      <c r="A504" s="13">
        <v>10502</v>
      </c>
      <c r="B504" s="13">
        <v>21</v>
      </c>
      <c r="C504" s="13">
        <v>18117</v>
      </c>
      <c r="D504" s="13">
        <v>56</v>
      </c>
      <c r="E504" s="12" t="str">
        <f>VLOOKUP(tVentas9[[#This Row],[ProductID]],tProductos[#All],3,FALSE)</f>
        <v>Chips Potato Salt Vinegar 43g</v>
      </c>
      <c r="F504" s="13">
        <v>5</v>
      </c>
      <c r="G504" s="32">
        <v>2</v>
      </c>
      <c r="H504" s="30">
        <f>VLOOKUP(tVentas9[[#This Row],[ProductID]],tProductos[#All],5,FALSE)</f>
        <v>464.03</v>
      </c>
      <c r="I504" s="31">
        <f>(tVentas9[[#This Row],[PrecioUnitario]])*(tVentas9[[#This Row],[Quantity]])</f>
        <v>2320.1499999999996</v>
      </c>
      <c r="J504" s="31">
        <f>tVentas9[[#This Row],[ TotalPrice_SinDescuento]]*(1-tVentas9[[#This Row],[Discount]]/100)</f>
        <v>2273.7469999999994</v>
      </c>
      <c r="K504" s="17">
        <v>43220.20684027778</v>
      </c>
      <c r="L504" s="7" t="s">
        <v>3740</v>
      </c>
      <c r="M504" s="35">
        <f t="shared" si="15"/>
        <v>0</v>
      </c>
      <c r="N504" s="12" t="str">
        <f t="shared" si="14"/>
        <v/>
      </c>
    </row>
    <row r="505" spans="1:14" hidden="1">
      <c r="A505" s="13">
        <v>10503</v>
      </c>
      <c r="B505" s="13">
        <v>4</v>
      </c>
      <c r="C505" s="13">
        <v>30717</v>
      </c>
      <c r="D505" s="13">
        <v>250</v>
      </c>
      <c r="E505" s="12" t="str">
        <f>VLOOKUP(tVentas9[[#This Row],[ProductID]],tProductos[#All],3,FALSE)</f>
        <v>Soup - Campbells, Beef Barley</v>
      </c>
      <c r="F505" s="13">
        <v>8</v>
      </c>
      <c r="G505" s="32">
        <v>0</v>
      </c>
      <c r="H505" s="30">
        <f>VLOOKUP(tVentas9[[#This Row],[ProductID]],tProductos[#All],5,FALSE)</f>
        <v>644.95000000000005</v>
      </c>
      <c r="I505" s="31">
        <f>(tVentas9[[#This Row],[PrecioUnitario]])*(tVentas9[[#This Row],[Quantity]])</f>
        <v>5159.6000000000004</v>
      </c>
      <c r="J505" s="31">
        <f>tVentas9[[#This Row],[ TotalPrice_SinDescuento]]*(1-tVentas9[[#This Row],[Discount]]/100)</f>
        <v>5159.6000000000004</v>
      </c>
      <c r="K505" s="17">
        <v>43105.025648148148</v>
      </c>
      <c r="L505" s="7" t="s">
        <v>3741</v>
      </c>
      <c r="M505" s="35">
        <f t="shared" si="15"/>
        <v>0</v>
      </c>
      <c r="N505" s="12" t="str">
        <f t="shared" si="14"/>
        <v/>
      </c>
    </row>
    <row r="506" spans="1:14" hidden="1">
      <c r="A506" s="13">
        <v>10504</v>
      </c>
      <c r="B506" s="13">
        <v>10</v>
      </c>
      <c r="C506" s="13">
        <v>93673</v>
      </c>
      <c r="D506" s="13">
        <v>343</v>
      </c>
      <c r="E506" s="12" t="str">
        <f>VLOOKUP(tVentas9[[#This Row],[ProductID]],tProductos[#All],3,FALSE)</f>
        <v>Otomegusa Dashi Konbu</v>
      </c>
      <c r="F506" s="13">
        <v>24</v>
      </c>
      <c r="G506" s="32">
        <v>0</v>
      </c>
      <c r="H506" s="30">
        <f>VLOOKUP(tVentas9[[#This Row],[ProductID]],tProductos[#All],5,FALSE)</f>
        <v>512.05999999999995</v>
      </c>
      <c r="I506" s="31">
        <f>(tVentas9[[#This Row],[PrecioUnitario]])*(tVentas9[[#This Row],[Quantity]])</f>
        <v>12289.439999999999</v>
      </c>
      <c r="J506" s="31">
        <f>tVentas9[[#This Row],[ TotalPrice_SinDescuento]]*(1-tVentas9[[#This Row],[Discount]]/100)</f>
        <v>12289.439999999999</v>
      </c>
      <c r="K506" s="17">
        <v>43104.3283912037</v>
      </c>
      <c r="L506" s="7" t="s">
        <v>3742</v>
      </c>
      <c r="M506" s="35">
        <f t="shared" si="15"/>
        <v>0</v>
      </c>
      <c r="N506" s="12" t="str">
        <f t="shared" si="14"/>
        <v/>
      </c>
    </row>
    <row r="507" spans="1:14" hidden="1">
      <c r="A507" s="13">
        <v>10505</v>
      </c>
      <c r="B507" s="13">
        <v>15</v>
      </c>
      <c r="C507" s="13">
        <v>8845</v>
      </c>
      <c r="D507" s="13">
        <v>351</v>
      </c>
      <c r="E507" s="12" t="str">
        <f>VLOOKUP(tVentas9[[#This Row],[ProductID]],tProductos[#All],3,FALSE)</f>
        <v>Hot Chocolate - Individual</v>
      </c>
      <c r="F507" s="13">
        <v>3</v>
      </c>
      <c r="G507" s="32">
        <v>0</v>
      </c>
      <c r="H507" s="30">
        <f>VLOOKUP(tVentas9[[#This Row],[ProductID]],tProductos[#All],5,FALSE)</f>
        <v>960.82</v>
      </c>
      <c r="I507" s="31">
        <f>(tVentas9[[#This Row],[PrecioUnitario]])*(tVentas9[[#This Row],[Quantity]])</f>
        <v>2882.46</v>
      </c>
      <c r="J507" s="31">
        <f>tVentas9[[#This Row],[ TotalPrice_SinDescuento]]*(1-tVentas9[[#This Row],[Discount]]/100)</f>
        <v>2882.46</v>
      </c>
      <c r="K507" s="17">
        <v>43109.196805555555</v>
      </c>
      <c r="L507" s="7" t="s">
        <v>3743</v>
      </c>
      <c r="M507" s="35">
        <f t="shared" si="15"/>
        <v>0</v>
      </c>
      <c r="N507" s="12" t="str">
        <f t="shared" si="14"/>
        <v/>
      </c>
    </row>
    <row r="508" spans="1:14" hidden="1">
      <c r="A508" s="13">
        <v>10506</v>
      </c>
      <c r="B508" s="13">
        <v>13</v>
      </c>
      <c r="C508" s="13">
        <v>85356</v>
      </c>
      <c r="D508" s="13">
        <v>379</v>
      </c>
      <c r="E508" s="12" t="str">
        <f>VLOOKUP(tVentas9[[#This Row],[ProductID]],tProductos[#All],3,FALSE)</f>
        <v>Smoked Paprika</v>
      </c>
      <c r="F508" s="13">
        <v>22</v>
      </c>
      <c r="G508" s="32">
        <v>0</v>
      </c>
      <c r="H508" s="30">
        <f>VLOOKUP(tVentas9[[#This Row],[ProductID]],tProductos[#All],5,FALSE)</f>
        <v>893.04</v>
      </c>
      <c r="I508" s="31">
        <f>(tVentas9[[#This Row],[PrecioUnitario]])*(tVentas9[[#This Row],[Quantity]])</f>
        <v>19646.879999999997</v>
      </c>
      <c r="J508" s="31">
        <f>tVentas9[[#This Row],[ TotalPrice_SinDescuento]]*(1-tVentas9[[#This Row],[Discount]]/100)</f>
        <v>19646.879999999997</v>
      </c>
      <c r="K508" s="17">
        <v>43144.835613425923</v>
      </c>
      <c r="L508" s="7" t="s">
        <v>3744</v>
      </c>
      <c r="M508" s="35">
        <f t="shared" si="15"/>
        <v>0</v>
      </c>
      <c r="N508" s="12" t="str">
        <f t="shared" si="14"/>
        <v/>
      </c>
    </row>
    <row r="509" spans="1:14" hidden="1">
      <c r="A509" s="13">
        <v>10507</v>
      </c>
      <c r="B509" s="13">
        <v>23</v>
      </c>
      <c r="C509" s="13">
        <v>79254</v>
      </c>
      <c r="D509" s="13">
        <v>32</v>
      </c>
      <c r="E509" s="12" t="str">
        <f>VLOOKUP(tVentas9[[#This Row],[ProductID]],tProductos[#All],3,FALSE)</f>
        <v>Lettuce - Treviso</v>
      </c>
      <c r="F509" s="13">
        <v>21</v>
      </c>
      <c r="G509" s="32">
        <v>0</v>
      </c>
      <c r="H509" s="30">
        <f>VLOOKUP(tVentas9[[#This Row],[ProductID]],tProductos[#All],5,FALSE)</f>
        <v>964.12</v>
      </c>
      <c r="I509" s="31">
        <f>(tVentas9[[#This Row],[PrecioUnitario]])*(tVentas9[[#This Row],[Quantity]])</f>
        <v>20246.52</v>
      </c>
      <c r="J509" s="31">
        <f>tVentas9[[#This Row],[ TotalPrice_SinDescuento]]*(1-tVentas9[[#This Row],[Discount]]/100)</f>
        <v>20246.52</v>
      </c>
      <c r="K509" s="17">
        <v>43203.361226851855</v>
      </c>
      <c r="L509" s="7" t="s">
        <v>3745</v>
      </c>
      <c r="M509" s="35">
        <f t="shared" si="15"/>
        <v>0</v>
      </c>
      <c r="N509" s="12" t="str">
        <f t="shared" si="14"/>
        <v/>
      </c>
    </row>
    <row r="510" spans="1:14" hidden="1">
      <c r="A510" s="13">
        <v>10508</v>
      </c>
      <c r="B510" s="13">
        <v>3</v>
      </c>
      <c r="C510" s="13">
        <v>37825</v>
      </c>
      <c r="D510" s="13">
        <v>349</v>
      </c>
      <c r="E510" s="12" t="str">
        <f>VLOOKUP(tVentas9[[#This Row],[ProductID]],tProductos[#All],3,FALSE)</f>
        <v>Puree - Mocha</v>
      </c>
      <c r="F510" s="13">
        <v>10</v>
      </c>
      <c r="G510" s="32">
        <v>0</v>
      </c>
      <c r="H510" s="30">
        <f>VLOOKUP(tVentas9[[#This Row],[ProductID]],tProductos[#All],5,FALSE)</f>
        <v>869.08</v>
      </c>
      <c r="I510" s="31">
        <f>(tVentas9[[#This Row],[PrecioUnitario]])*(tVentas9[[#This Row],[Quantity]])</f>
        <v>8690.8000000000011</v>
      </c>
      <c r="J510" s="31">
        <f>tVentas9[[#This Row],[ TotalPrice_SinDescuento]]*(1-tVentas9[[#This Row],[Discount]]/100)</f>
        <v>8690.8000000000011</v>
      </c>
      <c r="K510" s="17">
        <v>43216.692523148151</v>
      </c>
      <c r="L510" s="7" t="s">
        <v>3746</v>
      </c>
      <c r="M510" s="35">
        <f t="shared" si="15"/>
        <v>0</v>
      </c>
      <c r="N510" s="12" t="str">
        <f t="shared" si="14"/>
        <v/>
      </c>
    </row>
    <row r="511" spans="1:14" hidden="1">
      <c r="A511" s="13">
        <v>10509</v>
      </c>
      <c r="B511" s="13">
        <v>8</v>
      </c>
      <c r="C511" s="13">
        <v>7984</v>
      </c>
      <c r="D511" s="13">
        <v>106</v>
      </c>
      <c r="E511" s="12" t="str">
        <f>VLOOKUP(tVentas9[[#This Row],[ProductID]],tProductos[#All],3,FALSE)</f>
        <v>Pickerel - Fillets</v>
      </c>
      <c r="F511" s="13">
        <v>3</v>
      </c>
      <c r="G511" s="32">
        <v>2</v>
      </c>
      <c r="H511" s="30">
        <f>VLOOKUP(tVentas9[[#This Row],[ProductID]],tProductos[#All],5,FALSE)</f>
        <v>18.75</v>
      </c>
      <c r="I511" s="31">
        <f>(tVentas9[[#This Row],[PrecioUnitario]])*(tVentas9[[#This Row],[Quantity]])</f>
        <v>56.25</v>
      </c>
      <c r="J511" s="31">
        <f>tVentas9[[#This Row],[ TotalPrice_SinDescuento]]*(1-tVentas9[[#This Row],[Discount]]/100)</f>
        <v>55.125</v>
      </c>
      <c r="K511" s="17">
        <v>43174.027372685188</v>
      </c>
      <c r="L511" s="7" t="s">
        <v>3747</v>
      </c>
      <c r="M511" s="35">
        <f t="shared" si="15"/>
        <v>0</v>
      </c>
      <c r="N511" s="12" t="str">
        <f t="shared" si="14"/>
        <v/>
      </c>
    </row>
    <row r="512" spans="1:14" hidden="1">
      <c r="A512" s="13">
        <v>10510</v>
      </c>
      <c r="B512" s="13">
        <v>21</v>
      </c>
      <c r="C512" s="13">
        <v>24566</v>
      </c>
      <c r="D512" s="13">
        <v>141</v>
      </c>
      <c r="E512" s="12" t="str">
        <f>VLOOKUP(tVentas9[[#This Row],[ProductID]],tProductos[#All],3,FALSE)</f>
        <v>Tea - Herbal Sweet Dreams</v>
      </c>
      <c r="F512" s="13">
        <v>7</v>
      </c>
      <c r="G512" s="32">
        <v>1</v>
      </c>
      <c r="H512" s="30">
        <f>VLOOKUP(tVentas9[[#This Row],[ProductID]],tProductos[#All],5,FALSE)</f>
        <v>10.96</v>
      </c>
      <c r="I512" s="31">
        <f>(tVentas9[[#This Row],[PrecioUnitario]])*(tVentas9[[#This Row],[Quantity]])</f>
        <v>76.72</v>
      </c>
      <c r="J512" s="31">
        <f>tVentas9[[#This Row],[ TotalPrice_SinDescuento]]*(1-tVentas9[[#This Row],[Discount]]/100)</f>
        <v>75.952799999999996</v>
      </c>
      <c r="K512" s="17">
        <v>43103.020243055558</v>
      </c>
      <c r="L512" s="7" t="s">
        <v>3748</v>
      </c>
      <c r="M512" s="35">
        <f t="shared" si="15"/>
        <v>0</v>
      </c>
      <c r="N512" s="12" t="str">
        <f t="shared" si="14"/>
        <v/>
      </c>
    </row>
    <row r="513" spans="1:14" hidden="1">
      <c r="A513" s="13">
        <v>10511</v>
      </c>
      <c r="B513" s="13">
        <v>4</v>
      </c>
      <c r="C513" s="13">
        <v>46635</v>
      </c>
      <c r="D513" s="13">
        <v>195</v>
      </c>
      <c r="E513" s="12" t="str">
        <f>VLOOKUP(tVentas9[[#This Row],[ProductID]],tProductos[#All],3,FALSE)</f>
        <v>Beets - Mini Golden</v>
      </c>
      <c r="F513" s="13">
        <v>12</v>
      </c>
      <c r="G513" s="32">
        <v>0</v>
      </c>
      <c r="H513" s="30">
        <f>VLOOKUP(tVentas9[[#This Row],[ProductID]],tProductos[#All],5,FALSE)</f>
        <v>35.200000000000003</v>
      </c>
      <c r="I513" s="31">
        <f>(tVentas9[[#This Row],[PrecioUnitario]])*(tVentas9[[#This Row],[Quantity]])</f>
        <v>422.40000000000003</v>
      </c>
      <c r="J513" s="31">
        <f>tVentas9[[#This Row],[ TotalPrice_SinDescuento]]*(1-tVentas9[[#This Row],[Discount]]/100)</f>
        <v>422.40000000000003</v>
      </c>
      <c r="K513" s="17">
        <v>43169.323449074072</v>
      </c>
      <c r="L513" s="7" t="s">
        <v>3749</v>
      </c>
      <c r="M513" s="35">
        <f t="shared" si="15"/>
        <v>0</v>
      </c>
      <c r="N513" s="12" t="str">
        <f t="shared" si="14"/>
        <v/>
      </c>
    </row>
    <row r="514" spans="1:14" hidden="1">
      <c r="A514" s="13">
        <v>10512</v>
      </c>
      <c r="B514" s="13">
        <v>20</v>
      </c>
      <c r="C514" s="13">
        <v>86250</v>
      </c>
      <c r="D514" s="13">
        <v>413</v>
      </c>
      <c r="E514" s="12" t="str">
        <f>VLOOKUP(tVentas9[[#This Row],[ProductID]],tProductos[#All],3,FALSE)</f>
        <v>Ice Cream Bar - Oreo Cone</v>
      </c>
      <c r="F514" s="13">
        <v>22</v>
      </c>
      <c r="G514" s="32">
        <v>0</v>
      </c>
      <c r="H514" s="30">
        <f>VLOOKUP(tVentas9[[#This Row],[ProductID]],tProductos[#All],5,FALSE)</f>
        <v>954.06</v>
      </c>
      <c r="I514" s="31">
        <f>(tVentas9[[#This Row],[PrecioUnitario]])*(tVentas9[[#This Row],[Quantity]])</f>
        <v>20989.32</v>
      </c>
      <c r="J514" s="31">
        <f>tVentas9[[#This Row],[ TotalPrice_SinDescuento]]*(1-tVentas9[[#This Row],[Discount]]/100)</f>
        <v>20989.32</v>
      </c>
      <c r="K514" s="17">
        <v>43121.02884259259</v>
      </c>
      <c r="L514" s="7" t="s">
        <v>3750</v>
      </c>
      <c r="M514" s="35">
        <f t="shared" si="15"/>
        <v>0</v>
      </c>
      <c r="N514" s="12" t="str">
        <f t="shared" ref="N514:N577" si="16">IF($M514&gt;0.4,"ELIMINAR","")</f>
        <v/>
      </c>
    </row>
    <row r="515" spans="1:14" hidden="1">
      <c r="A515" s="13">
        <v>10513</v>
      </c>
      <c r="B515" s="13">
        <v>5</v>
      </c>
      <c r="C515" s="13">
        <v>20284</v>
      </c>
      <c r="D515" s="13">
        <v>331</v>
      </c>
      <c r="E515" s="12" t="str">
        <f>VLOOKUP(tVentas9[[#This Row],[ProductID]],tProductos[#All],3,FALSE)</f>
        <v>Cookies Cereal Nut</v>
      </c>
      <c r="F515" s="13">
        <v>6</v>
      </c>
      <c r="G515" s="32">
        <v>1</v>
      </c>
      <c r="H515" s="30">
        <f>VLOOKUP(tVentas9[[#This Row],[ProductID]],tProductos[#All],5,FALSE)</f>
        <v>673.5</v>
      </c>
      <c r="I515" s="31">
        <f>(tVentas9[[#This Row],[PrecioUnitario]])*(tVentas9[[#This Row],[Quantity]])</f>
        <v>4041</v>
      </c>
      <c r="J515" s="31">
        <f>tVentas9[[#This Row],[ TotalPrice_SinDescuento]]*(1-tVentas9[[#This Row],[Discount]]/100)</f>
        <v>4000.59</v>
      </c>
      <c r="K515" s="17">
        <v>43138.087071759262</v>
      </c>
      <c r="L515" s="7" t="s">
        <v>3751</v>
      </c>
      <c r="M515" s="35">
        <f t="shared" si="15"/>
        <v>0</v>
      </c>
      <c r="N515" s="12" t="str">
        <f t="shared" si="16"/>
        <v/>
      </c>
    </row>
    <row r="516" spans="1:14" hidden="1">
      <c r="A516" s="13">
        <v>10514</v>
      </c>
      <c r="B516" s="13">
        <v>16</v>
      </c>
      <c r="C516" s="13">
        <v>10111</v>
      </c>
      <c r="D516" s="13">
        <v>111</v>
      </c>
      <c r="E516" s="12" t="str">
        <f>VLOOKUP(tVentas9[[#This Row],[ProductID]],tProductos[#All],3,FALSE)</f>
        <v>Scallops 60/80 Iqf</v>
      </c>
      <c r="F516" s="13">
        <v>3</v>
      </c>
      <c r="G516" s="32">
        <v>1</v>
      </c>
      <c r="H516" s="30">
        <f>VLOOKUP(tVentas9[[#This Row],[ProductID]],tProductos[#All],5,FALSE)</f>
        <v>349.06</v>
      </c>
      <c r="I516" s="31">
        <f>(tVentas9[[#This Row],[PrecioUnitario]])*(tVentas9[[#This Row],[Quantity]])</f>
        <v>1047.18</v>
      </c>
      <c r="J516" s="31">
        <f>tVentas9[[#This Row],[ TotalPrice_SinDescuento]]*(1-tVentas9[[#This Row],[Discount]]/100)</f>
        <v>1036.7082</v>
      </c>
      <c r="K516" s="17">
        <v>43106.986331018517</v>
      </c>
      <c r="L516" s="7" t="s">
        <v>3752</v>
      </c>
      <c r="M516" s="35">
        <f t="shared" ref="M516:M579" si="17">COUNTBLANK(A516:L516) /COUNTA(A516:L516)</f>
        <v>0</v>
      </c>
      <c r="N516" s="12" t="str">
        <f t="shared" si="16"/>
        <v/>
      </c>
    </row>
    <row r="517" spans="1:14" hidden="1">
      <c r="A517" s="13">
        <v>10515</v>
      </c>
      <c r="B517" s="13">
        <v>19</v>
      </c>
      <c r="C517" s="13">
        <v>86322</v>
      </c>
      <c r="D517" s="13">
        <v>430</v>
      </c>
      <c r="E517" s="12" t="str">
        <f>VLOOKUP(tVentas9[[#This Row],[ProductID]],tProductos[#All],3,FALSE)</f>
        <v>Milk - 1%</v>
      </c>
      <c r="F517" s="13">
        <v>22</v>
      </c>
      <c r="G517" s="32">
        <v>1</v>
      </c>
      <c r="H517" s="30">
        <f>VLOOKUP(tVentas9[[#This Row],[ProductID]],tProductos[#All],5,FALSE)</f>
        <v>462.58</v>
      </c>
      <c r="I517" s="31">
        <f>(tVentas9[[#This Row],[PrecioUnitario]])*(tVentas9[[#This Row],[Quantity]])</f>
        <v>10176.76</v>
      </c>
      <c r="J517" s="31">
        <f>tVentas9[[#This Row],[ TotalPrice_SinDescuento]]*(1-tVentas9[[#This Row],[Discount]]/100)</f>
        <v>10074.992400000001</v>
      </c>
      <c r="K517" s="17">
        <v>43117.184733796297</v>
      </c>
      <c r="L517" s="7" t="s">
        <v>3753</v>
      </c>
      <c r="M517" s="35">
        <f t="shared" si="17"/>
        <v>0</v>
      </c>
      <c r="N517" s="12" t="str">
        <f t="shared" si="16"/>
        <v/>
      </c>
    </row>
    <row r="518" spans="1:14" hidden="1">
      <c r="A518" s="13">
        <v>10516</v>
      </c>
      <c r="B518" s="13">
        <v>15</v>
      </c>
      <c r="C518" s="13">
        <v>12708</v>
      </c>
      <c r="D518" s="13">
        <v>399</v>
      </c>
      <c r="E518" s="12" t="str">
        <f>VLOOKUP(tVentas9[[#This Row],[ProductID]],tProductos[#All],3,FALSE)</f>
        <v>Berry Brulee</v>
      </c>
      <c r="F518" s="13">
        <v>4</v>
      </c>
      <c r="G518" s="32">
        <v>0</v>
      </c>
      <c r="H518" s="30">
        <f>VLOOKUP(tVentas9[[#This Row],[ProductID]],tProductos[#All],5,FALSE)</f>
        <v>509.11</v>
      </c>
      <c r="I518" s="31">
        <f>(tVentas9[[#This Row],[PrecioUnitario]])*(tVentas9[[#This Row],[Quantity]])</f>
        <v>2036.44</v>
      </c>
      <c r="J518" s="31">
        <f>tVentas9[[#This Row],[ TotalPrice_SinDescuento]]*(1-tVentas9[[#This Row],[Discount]]/100)</f>
        <v>2036.44</v>
      </c>
      <c r="K518" s="17">
        <v>43143.498703703706</v>
      </c>
      <c r="L518" s="7" t="s">
        <v>3754</v>
      </c>
      <c r="M518" s="35">
        <f t="shared" si="17"/>
        <v>0</v>
      </c>
      <c r="N518" s="12" t="str">
        <f t="shared" si="16"/>
        <v/>
      </c>
    </row>
    <row r="519" spans="1:14" hidden="1">
      <c r="A519" s="13">
        <v>10517</v>
      </c>
      <c r="B519" s="13">
        <v>20</v>
      </c>
      <c r="C519" s="13">
        <v>13866</v>
      </c>
      <c r="D519" s="13">
        <v>48</v>
      </c>
      <c r="E519" s="12" t="str">
        <f>VLOOKUP(tVentas9[[#This Row],[ProductID]],tProductos[#All],3,FALSE)</f>
        <v>Pecan Raisin - Tarts</v>
      </c>
      <c r="F519" s="13">
        <v>4</v>
      </c>
      <c r="G519" s="32">
        <v>0</v>
      </c>
      <c r="H519" s="30">
        <f>VLOOKUP(tVentas9[[#This Row],[ProductID]],tProductos[#All],5,FALSE)</f>
        <v>603.62</v>
      </c>
      <c r="I519" s="31">
        <f>(tVentas9[[#This Row],[PrecioUnitario]])*(tVentas9[[#This Row],[Quantity]])</f>
        <v>2414.48</v>
      </c>
      <c r="J519" s="31">
        <f>tVentas9[[#This Row],[ TotalPrice_SinDescuento]]*(1-tVentas9[[#This Row],[Discount]]/100)</f>
        <v>2414.48</v>
      </c>
      <c r="K519" s="17">
        <v>43106.807743055557</v>
      </c>
      <c r="L519" s="7" t="s">
        <v>3755</v>
      </c>
      <c r="M519" s="35">
        <f t="shared" si="17"/>
        <v>0</v>
      </c>
      <c r="N519" s="12" t="str">
        <f t="shared" si="16"/>
        <v/>
      </c>
    </row>
    <row r="520" spans="1:14" hidden="1">
      <c r="A520" s="13">
        <v>10518</v>
      </c>
      <c r="B520" s="13">
        <v>18</v>
      </c>
      <c r="C520" s="13">
        <v>28287</v>
      </c>
      <c r="D520" s="13">
        <v>256</v>
      </c>
      <c r="E520" s="12" t="str">
        <f>VLOOKUP(tVentas9[[#This Row],[ProductID]],tProductos[#All],3,FALSE)</f>
        <v>Soup Knorr Chili With Beans</v>
      </c>
      <c r="F520" s="13">
        <v>8</v>
      </c>
      <c r="G520" s="32">
        <v>0</v>
      </c>
      <c r="H520" s="30">
        <f>VLOOKUP(tVentas9[[#This Row],[ProductID]],tProductos[#All],5,FALSE)</f>
        <v>957.02</v>
      </c>
      <c r="I520" s="31">
        <f>(tVentas9[[#This Row],[PrecioUnitario]])*(tVentas9[[#This Row],[Quantity]])</f>
        <v>7656.16</v>
      </c>
      <c r="J520" s="31">
        <f>tVentas9[[#This Row],[ TotalPrice_SinDescuento]]*(1-tVentas9[[#This Row],[Discount]]/100)</f>
        <v>7656.16</v>
      </c>
      <c r="K520" s="17">
        <v>43218.613043981481</v>
      </c>
      <c r="L520" s="7" t="s">
        <v>3756</v>
      </c>
      <c r="M520" s="35">
        <f t="shared" si="17"/>
        <v>0</v>
      </c>
      <c r="N520" s="12" t="str">
        <f t="shared" si="16"/>
        <v/>
      </c>
    </row>
    <row r="521" spans="1:14" hidden="1">
      <c r="A521" s="13">
        <v>10519</v>
      </c>
      <c r="B521" s="13">
        <v>15</v>
      </c>
      <c r="C521" s="13">
        <v>31155</v>
      </c>
      <c r="D521" s="13">
        <v>379</v>
      </c>
      <c r="E521" s="12" t="str">
        <f>VLOOKUP(tVentas9[[#This Row],[ProductID]],tProductos[#All],3,FALSE)</f>
        <v>Smoked Paprika</v>
      </c>
      <c r="F521" s="13">
        <v>8</v>
      </c>
      <c r="G521" s="32">
        <v>0</v>
      </c>
      <c r="H521" s="30">
        <f>VLOOKUP(tVentas9[[#This Row],[ProductID]],tProductos[#All],5,FALSE)</f>
        <v>893.04</v>
      </c>
      <c r="I521" s="31">
        <f>(tVentas9[[#This Row],[PrecioUnitario]])*(tVentas9[[#This Row],[Quantity]])</f>
        <v>7144.32</v>
      </c>
      <c r="J521" s="31">
        <f>tVentas9[[#This Row],[ TotalPrice_SinDescuento]]*(1-tVentas9[[#This Row],[Discount]]/100)</f>
        <v>7144.32</v>
      </c>
      <c r="K521" s="17">
        <v>43104.41578703704</v>
      </c>
      <c r="L521" s="7" t="s">
        <v>3757</v>
      </c>
      <c r="M521" s="35">
        <f t="shared" si="17"/>
        <v>0</v>
      </c>
      <c r="N521" s="12" t="str">
        <f t="shared" si="16"/>
        <v/>
      </c>
    </row>
    <row r="522" spans="1:14" hidden="1">
      <c r="A522" s="13">
        <v>10520</v>
      </c>
      <c r="B522" s="13">
        <v>18</v>
      </c>
      <c r="C522" s="13">
        <v>76081</v>
      </c>
      <c r="D522" s="13">
        <v>367</v>
      </c>
      <c r="E522" s="12" t="str">
        <f>VLOOKUP(tVentas9[[#This Row],[ProductID]],tProductos[#All],3,FALSE)</f>
        <v>Bread - Italian Corn Meal Poly</v>
      </c>
      <c r="F522" s="13">
        <v>20</v>
      </c>
      <c r="G522" s="32">
        <v>0</v>
      </c>
      <c r="H522" s="30">
        <f>VLOOKUP(tVentas9[[#This Row],[ProductID]],tProductos[#All],5,FALSE)</f>
        <v>638.28</v>
      </c>
      <c r="I522" s="31">
        <f>(tVentas9[[#This Row],[PrecioUnitario]])*(tVentas9[[#This Row],[Quantity]])</f>
        <v>12765.599999999999</v>
      </c>
      <c r="J522" s="31">
        <f>tVentas9[[#This Row],[ TotalPrice_SinDescuento]]*(1-tVentas9[[#This Row],[Discount]]/100)</f>
        <v>12765.599999999999</v>
      </c>
      <c r="K522" s="17">
        <v>43110.296203703707</v>
      </c>
      <c r="L522" s="7" t="s">
        <v>3758</v>
      </c>
      <c r="M522" s="35">
        <f t="shared" si="17"/>
        <v>0</v>
      </c>
      <c r="N522" s="12" t="str">
        <f t="shared" si="16"/>
        <v/>
      </c>
    </row>
    <row r="523" spans="1:14" hidden="1">
      <c r="A523" s="13">
        <v>10521</v>
      </c>
      <c r="B523" s="13">
        <v>14</v>
      </c>
      <c r="C523" s="13">
        <v>2478</v>
      </c>
      <c r="D523" s="13">
        <v>90</v>
      </c>
      <c r="E523" s="12" t="str">
        <f>VLOOKUP(tVentas9[[#This Row],[ProductID]],tProductos[#All],3,FALSE)</f>
        <v>Flavouring - Orange</v>
      </c>
      <c r="F523" s="13">
        <v>1</v>
      </c>
      <c r="G523" s="32">
        <v>2</v>
      </c>
      <c r="H523" s="30">
        <f>VLOOKUP(tVentas9[[#This Row],[ProductID]],tProductos[#All],5,FALSE)</f>
        <v>6.93</v>
      </c>
      <c r="I523" s="31">
        <f>(tVentas9[[#This Row],[PrecioUnitario]])*(tVentas9[[#This Row],[Quantity]])</f>
        <v>6.93</v>
      </c>
      <c r="J523" s="31">
        <f>tVentas9[[#This Row],[ TotalPrice_SinDescuento]]*(1-tVentas9[[#This Row],[Discount]]/100)</f>
        <v>6.7913999999999994</v>
      </c>
      <c r="K523" s="17">
        <v>43160.869062500002</v>
      </c>
      <c r="L523" s="7" t="s">
        <v>3759</v>
      </c>
      <c r="M523" s="35">
        <f t="shared" si="17"/>
        <v>0</v>
      </c>
      <c r="N523" s="12" t="str">
        <f t="shared" si="16"/>
        <v/>
      </c>
    </row>
    <row r="524" spans="1:14" hidden="1">
      <c r="A524" s="13">
        <v>10522</v>
      </c>
      <c r="B524" s="13">
        <v>1</v>
      </c>
      <c r="C524" s="13">
        <v>41144</v>
      </c>
      <c r="D524" s="13">
        <v>445</v>
      </c>
      <c r="E524" s="12" t="str">
        <f>VLOOKUP(tVentas9[[#This Row],[ProductID]],tProductos[#All],3,FALSE)</f>
        <v>Pastry - Choclate Baked</v>
      </c>
      <c r="F524" s="13">
        <v>11</v>
      </c>
      <c r="G524" s="32">
        <v>0</v>
      </c>
      <c r="H524" s="30">
        <f>VLOOKUP(tVentas9[[#This Row],[ProductID]],tProductos[#All],5,FALSE)</f>
        <v>592.46</v>
      </c>
      <c r="I524" s="31">
        <f>(tVentas9[[#This Row],[PrecioUnitario]])*(tVentas9[[#This Row],[Quantity]])</f>
        <v>6517.06</v>
      </c>
      <c r="J524" s="31">
        <f>tVentas9[[#This Row],[ TotalPrice_SinDescuento]]*(1-tVentas9[[#This Row],[Discount]]/100)</f>
        <v>6517.06</v>
      </c>
      <c r="K524" s="17">
        <v>43130.966400462959</v>
      </c>
      <c r="L524" s="7" t="s">
        <v>3760</v>
      </c>
      <c r="M524" s="35">
        <f t="shared" si="17"/>
        <v>0</v>
      </c>
      <c r="N524" s="12" t="str">
        <f t="shared" si="16"/>
        <v/>
      </c>
    </row>
    <row r="525" spans="1:14" hidden="1">
      <c r="A525" s="13">
        <v>10523</v>
      </c>
      <c r="B525" s="13">
        <v>1</v>
      </c>
      <c r="C525" s="13">
        <v>91166</v>
      </c>
      <c r="D525" s="13">
        <v>129</v>
      </c>
      <c r="E525" s="12" t="str">
        <f>VLOOKUP(tVentas9[[#This Row],[ProductID]],tProductos[#All],3,FALSE)</f>
        <v>Chicken - Soup Base</v>
      </c>
      <c r="F525" s="13">
        <v>24</v>
      </c>
      <c r="G525" s="32">
        <v>0</v>
      </c>
      <c r="H525" s="30">
        <f>VLOOKUP(tVentas9[[#This Row],[ProductID]],tProductos[#All],5,FALSE)</f>
        <v>672.32</v>
      </c>
      <c r="I525" s="31">
        <f>(tVentas9[[#This Row],[PrecioUnitario]])*(tVentas9[[#This Row],[Quantity]])</f>
        <v>16135.68</v>
      </c>
      <c r="J525" s="31">
        <f>tVentas9[[#This Row],[ TotalPrice_SinDescuento]]*(1-tVentas9[[#This Row],[Discount]]/100)</f>
        <v>16135.68</v>
      </c>
      <c r="K525" s="17">
        <v>43199.599178240744</v>
      </c>
      <c r="L525" s="7" t="s">
        <v>3761</v>
      </c>
      <c r="M525" s="35">
        <f t="shared" si="17"/>
        <v>0</v>
      </c>
      <c r="N525" s="12" t="str">
        <f t="shared" si="16"/>
        <v/>
      </c>
    </row>
    <row r="526" spans="1:14" hidden="1">
      <c r="A526" s="13">
        <v>10524</v>
      </c>
      <c r="B526" s="13">
        <v>9</v>
      </c>
      <c r="C526" s="13">
        <v>30600</v>
      </c>
      <c r="D526" s="13">
        <v>320</v>
      </c>
      <c r="E526" s="12" t="str">
        <f>VLOOKUP(tVentas9[[#This Row],[ProductID]],tProductos[#All],3,FALSE)</f>
        <v>Yogurt - French Vanilla</v>
      </c>
      <c r="F526" s="13">
        <v>8</v>
      </c>
      <c r="G526" s="32">
        <v>2</v>
      </c>
      <c r="H526" s="30">
        <f>VLOOKUP(tVentas9[[#This Row],[ProductID]],tProductos[#All],5,FALSE)</f>
        <v>734.39</v>
      </c>
      <c r="I526" s="31">
        <f>(tVentas9[[#This Row],[PrecioUnitario]])*(tVentas9[[#This Row],[Quantity]])</f>
        <v>5875.12</v>
      </c>
      <c r="J526" s="31">
        <f>tVentas9[[#This Row],[ TotalPrice_SinDescuento]]*(1-tVentas9[[#This Row],[Discount]]/100)</f>
        <v>5757.6175999999996</v>
      </c>
      <c r="K526" s="17">
        <v>43143.883935185186</v>
      </c>
      <c r="L526" s="7" t="s">
        <v>3762</v>
      </c>
      <c r="M526" s="35">
        <f t="shared" si="17"/>
        <v>0</v>
      </c>
      <c r="N526" s="12" t="str">
        <f t="shared" si="16"/>
        <v/>
      </c>
    </row>
    <row r="527" spans="1:14" hidden="1">
      <c r="A527" s="13">
        <v>10525</v>
      </c>
      <c r="B527" s="13">
        <v>4</v>
      </c>
      <c r="C527" s="13">
        <v>55207</v>
      </c>
      <c r="D527" s="13">
        <v>306</v>
      </c>
      <c r="E527" s="12" t="str">
        <f>VLOOKUP(tVentas9[[#This Row],[ProductID]],tProductos[#All],3,FALSE)</f>
        <v>Pepper - White, Ground</v>
      </c>
      <c r="F527" s="13">
        <v>14</v>
      </c>
      <c r="G527" s="32">
        <v>0</v>
      </c>
      <c r="H527" s="30">
        <f>VLOOKUP(tVentas9[[#This Row],[ProductID]],tProductos[#All],5,FALSE)</f>
        <v>435.95</v>
      </c>
      <c r="I527" s="31">
        <f>(tVentas9[[#This Row],[PrecioUnitario]])*(tVentas9[[#This Row],[Quantity]])</f>
        <v>6103.3</v>
      </c>
      <c r="J527" s="31">
        <f>tVentas9[[#This Row],[ TotalPrice_SinDescuento]]*(1-tVentas9[[#This Row],[Discount]]/100)</f>
        <v>6103.3</v>
      </c>
      <c r="K527" s="17">
        <v>43110.141087962962</v>
      </c>
      <c r="L527" s="7" t="s">
        <v>3763</v>
      </c>
      <c r="M527" s="35">
        <f t="shared" si="17"/>
        <v>0</v>
      </c>
      <c r="N527" s="12" t="str">
        <f t="shared" si="16"/>
        <v/>
      </c>
    </row>
    <row r="528" spans="1:14" hidden="1">
      <c r="A528" s="13">
        <v>10526</v>
      </c>
      <c r="B528" s="13">
        <v>21</v>
      </c>
      <c r="C528" s="13">
        <v>82786</v>
      </c>
      <c r="D528" s="13">
        <v>340</v>
      </c>
      <c r="E528" s="12" t="str">
        <f>VLOOKUP(tVentas9[[#This Row],[ProductID]],tProductos[#All],3,FALSE)</f>
        <v>Veal - Sweetbread</v>
      </c>
      <c r="F528" s="13">
        <v>21</v>
      </c>
      <c r="G528" s="32">
        <v>2</v>
      </c>
      <c r="H528" s="30">
        <f>VLOOKUP(tVentas9[[#This Row],[ProductID]],tProductos[#All],5,FALSE)</f>
        <v>282.33999999999997</v>
      </c>
      <c r="I528" s="31">
        <f>(tVentas9[[#This Row],[PrecioUnitario]])*(tVentas9[[#This Row],[Quantity]])</f>
        <v>5929.1399999999994</v>
      </c>
      <c r="J528" s="31">
        <f>tVentas9[[#This Row],[ TotalPrice_SinDescuento]]*(1-tVentas9[[#This Row],[Discount]]/100)</f>
        <v>5810.5571999999993</v>
      </c>
      <c r="K528" s="17">
        <v>43139.531678240739</v>
      </c>
      <c r="L528" s="7" t="s">
        <v>3764</v>
      </c>
      <c r="M528" s="35">
        <f t="shared" si="17"/>
        <v>0</v>
      </c>
      <c r="N528" s="12" t="str">
        <f t="shared" si="16"/>
        <v/>
      </c>
    </row>
    <row r="529" spans="1:14" hidden="1">
      <c r="A529" s="13">
        <v>10527</v>
      </c>
      <c r="B529" s="13">
        <v>6</v>
      </c>
      <c r="C529" s="13">
        <v>4670</v>
      </c>
      <c r="D529" s="13">
        <v>334</v>
      </c>
      <c r="E529" s="12" t="str">
        <f>VLOOKUP(tVentas9[[#This Row],[ProductID]],tProductos[#All],3,FALSE)</f>
        <v>Ecolab - Lime - A - Way 4/4 L</v>
      </c>
      <c r="F529" s="13">
        <v>2</v>
      </c>
      <c r="G529" s="32">
        <v>0</v>
      </c>
      <c r="H529" s="30">
        <f>VLOOKUP(tVentas9[[#This Row],[ProductID]],tProductos[#All],5,FALSE)</f>
        <v>216.13</v>
      </c>
      <c r="I529" s="31">
        <f>(tVentas9[[#This Row],[PrecioUnitario]])*(tVentas9[[#This Row],[Quantity]])</f>
        <v>432.26</v>
      </c>
      <c r="J529" s="31">
        <f>tVentas9[[#This Row],[ TotalPrice_SinDescuento]]*(1-tVentas9[[#This Row],[Discount]]/100)</f>
        <v>432.26</v>
      </c>
      <c r="K529" s="17">
        <v>43178.026620370372</v>
      </c>
      <c r="L529" s="7" t="s">
        <v>3765</v>
      </c>
      <c r="M529" s="35">
        <f t="shared" si="17"/>
        <v>0</v>
      </c>
      <c r="N529" s="12" t="str">
        <f t="shared" si="16"/>
        <v/>
      </c>
    </row>
    <row r="530" spans="1:14" hidden="1">
      <c r="A530" s="13">
        <v>10528</v>
      </c>
      <c r="B530" s="13">
        <v>4</v>
      </c>
      <c r="C530" s="13">
        <v>78081</v>
      </c>
      <c r="D530" s="13">
        <v>325</v>
      </c>
      <c r="E530" s="12" t="str">
        <f>VLOOKUP(tVentas9[[#This Row],[ProductID]],tProductos[#All],3,FALSE)</f>
        <v>Halibut - Fletches</v>
      </c>
      <c r="F530" s="13">
        <v>20</v>
      </c>
      <c r="G530" s="32">
        <v>0</v>
      </c>
      <c r="H530" s="30">
        <f>VLOOKUP(tVentas9[[#This Row],[ProductID]],tProductos[#All],5,FALSE)</f>
        <v>31.65</v>
      </c>
      <c r="I530" s="31">
        <f>(tVentas9[[#This Row],[PrecioUnitario]])*(tVentas9[[#This Row],[Quantity]])</f>
        <v>633</v>
      </c>
      <c r="J530" s="31">
        <f>tVentas9[[#This Row],[ TotalPrice_SinDescuento]]*(1-tVentas9[[#This Row],[Discount]]/100)</f>
        <v>633</v>
      </c>
      <c r="K530" s="17">
        <v>43170.28497685185</v>
      </c>
      <c r="L530" s="7" t="s">
        <v>3766</v>
      </c>
      <c r="M530" s="35">
        <f t="shared" si="17"/>
        <v>0</v>
      </c>
      <c r="N530" s="12" t="str">
        <f t="shared" si="16"/>
        <v/>
      </c>
    </row>
    <row r="531" spans="1:14" hidden="1">
      <c r="A531" s="13">
        <v>10529</v>
      </c>
      <c r="B531" s="13">
        <v>21</v>
      </c>
      <c r="C531" s="13">
        <v>48646</v>
      </c>
      <c r="D531" s="13">
        <v>173</v>
      </c>
      <c r="E531" s="12" t="str">
        <f>VLOOKUP(tVentas9[[#This Row],[ProductID]],tProductos[#All],3,FALSE)</f>
        <v>Rosemary - Dry</v>
      </c>
      <c r="F531" s="13">
        <v>13</v>
      </c>
      <c r="G531" s="32">
        <v>2</v>
      </c>
      <c r="H531" s="30">
        <f>VLOOKUP(tVentas9[[#This Row],[ProductID]],tProductos[#All],5,FALSE)</f>
        <v>44.54</v>
      </c>
      <c r="I531" s="31">
        <f>(tVentas9[[#This Row],[PrecioUnitario]])*(tVentas9[[#This Row],[Quantity]])</f>
        <v>579.02</v>
      </c>
      <c r="J531" s="31">
        <f>tVentas9[[#This Row],[ TotalPrice_SinDescuento]]*(1-tVentas9[[#This Row],[Discount]]/100)</f>
        <v>567.43959999999993</v>
      </c>
      <c r="K531" s="17">
        <v>43183.336041666669</v>
      </c>
      <c r="L531" s="7" t="s">
        <v>3767</v>
      </c>
      <c r="M531" s="35">
        <f t="shared" si="17"/>
        <v>0</v>
      </c>
      <c r="N531" s="12" t="str">
        <f t="shared" si="16"/>
        <v/>
      </c>
    </row>
    <row r="532" spans="1:14" hidden="1">
      <c r="A532" s="13">
        <v>10530</v>
      </c>
      <c r="B532" s="13">
        <v>5</v>
      </c>
      <c r="C532" s="13">
        <v>94872</v>
      </c>
      <c r="D532" s="13">
        <v>44</v>
      </c>
      <c r="E532" s="12" t="str">
        <f>VLOOKUP(tVentas9[[#This Row],[ProductID]],tProductos[#All],3,FALSE)</f>
        <v>Wine - White, Colubia Cresh</v>
      </c>
      <c r="F532" s="13">
        <v>25</v>
      </c>
      <c r="G532" s="32">
        <v>0</v>
      </c>
      <c r="H532" s="30">
        <f>VLOOKUP(tVentas9[[#This Row],[ProductID]],tProductos[#All],5,FALSE)</f>
        <v>485.98</v>
      </c>
      <c r="I532" s="31">
        <f>(tVentas9[[#This Row],[PrecioUnitario]])*(tVentas9[[#This Row],[Quantity]])</f>
        <v>12149.5</v>
      </c>
      <c r="J532" s="31">
        <f>tVentas9[[#This Row],[ TotalPrice_SinDescuento]]*(1-tVentas9[[#This Row],[Discount]]/100)</f>
        <v>12149.5</v>
      </c>
      <c r="K532" s="17">
        <v>43213.880844907406</v>
      </c>
      <c r="L532" s="7" t="s">
        <v>3768</v>
      </c>
      <c r="M532" s="35">
        <f t="shared" si="17"/>
        <v>0</v>
      </c>
      <c r="N532" s="12" t="str">
        <f t="shared" si="16"/>
        <v/>
      </c>
    </row>
    <row r="533" spans="1:14" hidden="1">
      <c r="A533" s="13">
        <v>10531</v>
      </c>
      <c r="B533" s="13">
        <v>4</v>
      </c>
      <c r="C533" s="13">
        <v>40296</v>
      </c>
      <c r="D533" s="13">
        <v>132</v>
      </c>
      <c r="E533" s="12" t="str">
        <f>VLOOKUP(tVentas9[[#This Row],[ProductID]],tProductos[#All],3,FALSE)</f>
        <v>Beer - Blue</v>
      </c>
      <c r="F533" s="13">
        <v>11</v>
      </c>
      <c r="G533" s="32">
        <v>0</v>
      </c>
      <c r="H533" s="30">
        <f>VLOOKUP(tVentas9[[#This Row],[ProductID]],tProductos[#All],5,FALSE)</f>
        <v>116.21</v>
      </c>
      <c r="I533" s="31">
        <f>(tVentas9[[#This Row],[PrecioUnitario]])*(tVentas9[[#This Row],[Quantity]])</f>
        <v>1278.31</v>
      </c>
      <c r="J533" s="31">
        <f>tVentas9[[#This Row],[ TotalPrice_SinDescuento]]*(1-tVentas9[[#This Row],[Discount]]/100)</f>
        <v>1278.31</v>
      </c>
      <c r="K533" s="17">
        <v>43137.226006944446</v>
      </c>
      <c r="L533" s="7" t="s">
        <v>3769</v>
      </c>
      <c r="M533" s="35">
        <f t="shared" si="17"/>
        <v>0</v>
      </c>
      <c r="N533" s="12" t="str">
        <f t="shared" si="16"/>
        <v/>
      </c>
    </row>
    <row r="534" spans="1:14" hidden="1">
      <c r="A534" s="13">
        <v>10532</v>
      </c>
      <c r="B534" s="13">
        <v>6</v>
      </c>
      <c r="C534" s="13">
        <v>91443</v>
      </c>
      <c r="D534" s="13">
        <v>216</v>
      </c>
      <c r="E534" s="12" t="str">
        <f>VLOOKUP(tVentas9[[#This Row],[ProductID]],tProductos[#All],3,FALSE)</f>
        <v>Scallops - 10/20</v>
      </c>
      <c r="F534" s="13">
        <v>24</v>
      </c>
      <c r="G534" s="32">
        <v>0</v>
      </c>
      <c r="H534" s="30">
        <f>VLOOKUP(tVentas9[[#This Row],[ProductID]],tProductos[#All],5,FALSE)</f>
        <v>390.25</v>
      </c>
      <c r="I534" s="31">
        <f>(tVentas9[[#This Row],[PrecioUnitario]])*(tVentas9[[#This Row],[Quantity]])</f>
        <v>9366</v>
      </c>
      <c r="J534" s="31">
        <f>tVentas9[[#This Row],[ TotalPrice_SinDescuento]]*(1-tVentas9[[#This Row],[Discount]]/100)</f>
        <v>9366</v>
      </c>
      <c r="K534" s="17">
        <v>43186.508518518516</v>
      </c>
      <c r="L534" s="7" t="s">
        <v>3770</v>
      </c>
      <c r="M534" s="35">
        <f t="shared" si="17"/>
        <v>0</v>
      </c>
      <c r="N534" s="12" t="str">
        <f t="shared" si="16"/>
        <v/>
      </c>
    </row>
    <row r="535" spans="1:14" hidden="1">
      <c r="A535" s="13">
        <v>10533</v>
      </c>
      <c r="B535" s="13">
        <v>1</v>
      </c>
      <c r="C535" s="13">
        <v>23904</v>
      </c>
      <c r="D535" s="13">
        <v>22</v>
      </c>
      <c r="E535" s="12" t="str">
        <f>VLOOKUP(tVentas9[[#This Row],[ProductID]],tProductos[#All],3,FALSE)</f>
        <v>Rice - Jasmine Sented</v>
      </c>
      <c r="F535" s="13">
        <v>7</v>
      </c>
      <c r="G535" s="32">
        <v>0</v>
      </c>
      <c r="H535" s="30">
        <f>VLOOKUP(tVentas9[[#This Row],[ProductID]],tProductos[#All],5,FALSE)</f>
        <v>278.95</v>
      </c>
      <c r="I535" s="31">
        <f>(tVentas9[[#This Row],[PrecioUnitario]])*(tVentas9[[#This Row],[Quantity]])</f>
        <v>1952.6499999999999</v>
      </c>
      <c r="J535" s="31">
        <f>tVentas9[[#This Row],[ TotalPrice_SinDescuento]]*(1-tVentas9[[#This Row],[Discount]]/100)</f>
        <v>1952.6499999999999</v>
      </c>
      <c r="K535" s="17">
        <v>43170.438125000001</v>
      </c>
      <c r="L535" s="7" t="s">
        <v>3771</v>
      </c>
      <c r="M535" s="35">
        <f t="shared" si="17"/>
        <v>0</v>
      </c>
      <c r="N535" s="12" t="str">
        <f t="shared" si="16"/>
        <v/>
      </c>
    </row>
    <row r="536" spans="1:14" hidden="1">
      <c r="A536" s="13">
        <v>10534</v>
      </c>
      <c r="B536" s="13">
        <v>12</v>
      </c>
      <c r="C536" s="13">
        <v>76652</v>
      </c>
      <c r="D536" s="13">
        <v>81</v>
      </c>
      <c r="E536" s="12" t="str">
        <f>VLOOKUP(tVentas9[[#This Row],[ProductID]],tProductos[#All],3,FALSE)</f>
        <v>Cookies - Assorted</v>
      </c>
      <c r="F536" s="13">
        <v>20</v>
      </c>
      <c r="G536" s="32">
        <v>0</v>
      </c>
      <c r="H536" s="30">
        <f>VLOOKUP(tVentas9[[#This Row],[ProductID]],tProductos[#All],5,FALSE)</f>
        <v>866.48</v>
      </c>
      <c r="I536" s="31">
        <f>(tVentas9[[#This Row],[PrecioUnitario]])*(tVentas9[[#This Row],[Quantity]])</f>
        <v>17329.599999999999</v>
      </c>
      <c r="J536" s="31">
        <f>tVentas9[[#This Row],[ TotalPrice_SinDescuento]]*(1-tVentas9[[#This Row],[Discount]]/100)</f>
        <v>17329.599999999999</v>
      </c>
      <c r="K536" s="17">
        <v>43165.645636574074</v>
      </c>
      <c r="L536" s="7" t="s">
        <v>3772</v>
      </c>
      <c r="M536" s="35">
        <f t="shared" si="17"/>
        <v>0</v>
      </c>
      <c r="N536" s="12" t="str">
        <f t="shared" si="16"/>
        <v/>
      </c>
    </row>
    <row r="537" spans="1:14" hidden="1">
      <c r="A537" s="13">
        <v>10535</v>
      </c>
      <c r="B537" s="13">
        <v>15</v>
      </c>
      <c r="C537" s="13">
        <v>87929</v>
      </c>
      <c r="D537" s="13">
        <v>361</v>
      </c>
      <c r="E537" s="12" t="str">
        <f>VLOOKUP(tVentas9[[#This Row],[ProductID]],tProductos[#All],3,FALSE)</f>
        <v>Coffee Decaf Colombian</v>
      </c>
      <c r="F537" s="13">
        <v>23</v>
      </c>
      <c r="G537" s="32">
        <v>1</v>
      </c>
      <c r="H537" s="30">
        <f>VLOOKUP(tVentas9[[#This Row],[ProductID]],tProductos[#All],5,FALSE)</f>
        <v>364.51</v>
      </c>
      <c r="I537" s="31">
        <f>(tVentas9[[#This Row],[PrecioUnitario]])*(tVentas9[[#This Row],[Quantity]])</f>
        <v>8383.73</v>
      </c>
      <c r="J537" s="31">
        <f>tVentas9[[#This Row],[ TotalPrice_SinDescuento]]*(1-tVentas9[[#This Row],[Discount]]/100)</f>
        <v>8299.8927000000003</v>
      </c>
      <c r="K537" s="17">
        <v>43121.495474537034</v>
      </c>
      <c r="L537" s="7" t="s">
        <v>3773</v>
      </c>
      <c r="M537" s="35">
        <f t="shared" si="17"/>
        <v>0</v>
      </c>
      <c r="N537" s="12" t="str">
        <f t="shared" si="16"/>
        <v/>
      </c>
    </row>
    <row r="538" spans="1:14" hidden="1">
      <c r="A538" s="13">
        <v>10536</v>
      </c>
      <c r="B538" s="13">
        <v>1</v>
      </c>
      <c r="C538" s="13">
        <v>35789</v>
      </c>
      <c r="D538" s="13">
        <v>409</v>
      </c>
      <c r="E538" s="12" t="str">
        <f>VLOOKUP(tVentas9[[#This Row],[ProductID]],tProductos[#All],3,FALSE)</f>
        <v>Skirt - 29 Foot</v>
      </c>
      <c r="F538" s="13">
        <v>10</v>
      </c>
      <c r="G538" s="32">
        <v>0</v>
      </c>
      <c r="H538" s="30">
        <f>VLOOKUP(tVentas9[[#This Row],[ProductID]],tProductos[#All],5,FALSE)</f>
        <v>23.52</v>
      </c>
      <c r="I538" s="31">
        <f>(tVentas9[[#This Row],[PrecioUnitario]])*(tVentas9[[#This Row],[Quantity]])</f>
        <v>235.2</v>
      </c>
      <c r="J538" s="31">
        <f>tVentas9[[#This Row],[ TotalPrice_SinDescuento]]*(1-tVentas9[[#This Row],[Discount]]/100)</f>
        <v>235.2</v>
      </c>
      <c r="K538" s="17">
        <v>43192.018912037034</v>
      </c>
      <c r="L538" s="7" t="s">
        <v>3774</v>
      </c>
      <c r="M538" s="35">
        <f t="shared" si="17"/>
        <v>0</v>
      </c>
      <c r="N538" s="12" t="str">
        <f t="shared" si="16"/>
        <v/>
      </c>
    </row>
    <row r="539" spans="1:14" hidden="1">
      <c r="A539" s="13">
        <v>10537</v>
      </c>
      <c r="B539" s="13">
        <v>20</v>
      </c>
      <c r="C539" s="13">
        <v>92831</v>
      </c>
      <c r="D539" s="13">
        <v>274</v>
      </c>
      <c r="E539" s="12" t="str">
        <f>VLOOKUP(tVentas9[[#This Row],[ProductID]],tProductos[#All],3,FALSE)</f>
        <v>Papayas</v>
      </c>
      <c r="F539" s="13">
        <v>24</v>
      </c>
      <c r="G539" s="32">
        <v>0</v>
      </c>
      <c r="H539" s="30">
        <f>VLOOKUP(tVentas9[[#This Row],[ProductID]],tProductos[#All],5,FALSE)</f>
        <v>881.19</v>
      </c>
      <c r="I539" s="31">
        <f>(tVentas9[[#This Row],[PrecioUnitario]])*(tVentas9[[#This Row],[Quantity]])</f>
        <v>21148.560000000001</v>
      </c>
      <c r="J539" s="31">
        <f>tVentas9[[#This Row],[ TotalPrice_SinDescuento]]*(1-tVentas9[[#This Row],[Discount]]/100)</f>
        <v>21148.560000000001</v>
      </c>
      <c r="K539" s="17">
        <v>43223.520694444444</v>
      </c>
      <c r="L539" s="7" t="s">
        <v>3775</v>
      </c>
      <c r="M539" s="35">
        <f t="shared" si="17"/>
        <v>0</v>
      </c>
      <c r="N539" s="12" t="str">
        <f t="shared" si="16"/>
        <v/>
      </c>
    </row>
    <row r="540" spans="1:14" hidden="1">
      <c r="A540" s="13">
        <v>10538</v>
      </c>
      <c r="B540" s="13">
        <v>13</v>
      </c>
      <c r="C540" s="13">
        <v>51981</v>
      </c>
      <c r="D540" s="13">
        <v>213</v>
      </c>
      <c r="E540" s="12" t="str">
        <f>VLOOKUP(tVentas9[[#This Row],[ProductID]],tProductos[#All],3,FALSE)</f>
        <v>Pate - Cognac</v>
      </c>
      <c r="F540" s="13">
        <v>14</v>
      </c>
      <c r="G540" s="32">
        <v>0</v>
      </c>
      <c r="H540" s="30">
        <f>VLOOKUP(tVentas9[[#This Row],[ProductID]],tProductos[#All],5,FALSE)</f>
        <v>705.89</v>
      </c>
      <c r="I540" s="31">
        <f>(tVentas9[[#This Row],[PrecioUnitario]])*(tVentas9[[#This Row],[Quantity]])</f>
        <v>9882.4599999999991</v>
      </c>
      <c r="J540" s="31">
        <f>tVentas9[[#This Row],[ TotalPrice_SinDescuento]]*(1-tVentas9[[#This Row],[Discount]]/100)</f>
        <v>9882.4599999999991</v>
      </c>
      <c r="K540" s="17">
        <v>43156.441736111112</v>
      </c>
      <c r="L540" s="7" t="s">
        <v>3776</v>
      </c>
      <c r="M540" s="35">
        <f t="shared" si="17"/>
        <v>0</v>
      </c>
      <c r="N540" s="12" t="str">
        <f t="shared" si="16"/>
        <v/>
      </c>
    </row>
    <row r="541" spans="1:14" hidden="1">
      <c r="A541" s="13">
        <v>10539</v>
      </c>
      <c r="B541" s="13">
        <v>6</v>
      </c>
      <c r="C541" s="13">
        <v>33646</v>
      </c>
      <c r="D541" s="13">
        <v>452</v>
      </c>
      <c r="E541" s="12" t="str">
        <f>VLOOKUP(tVentas9[[#This Row],[ProductID]],tProductos[#All],3,FALSE)</f>
        <v>Napkin White - Starched</v>
      </c>
      <c r="F541" s="13">
        <v>9</v>
      </c>
      <c r="G541" s="32">
        <v>1</v>
      </c>
      <c r="H541" s="30">
        <f>VLOOKUP(tVentas9[[#This Row],[ProductID]],tProductos[#All],5,FALSE)</f>
        <v>285.64999999999998</v>
      </c>
      <c r="I541" s="31">
        <f>(tVentas9[[#This Row],[PrecioUnitario]])*(tVentas9[[#This Row],[Quantity]])</f>
        <v>2570.85</v>
      </c>
      <c r="J541" s="31">
        <f>tVentas9[[#This Row],[ TotalPrice_SinDescuento]]*(1-tVentas9[[#This Row],[Discount]]/100)</f>
        <v>2545.1414999999997</v>
      </c>
      <c r="K541" s="17">
        <v>43126.165266203701</v>
      </c>
      <c r="L541" s="7" t="s">
        <v>3777</v>
      </c>
      <c r="M541" s="35">
        <f t="shared" si="17"/>
        <v>0</v>
      </c>
      <c r="N541" s="12" t="str">
        <f t="shared" si="16"/>
        <v/>
      </c>
    </row>
    <row r="542" spans="1:14" hidden="1">
      <c r="A542" s="13">
        <v>10540</v>
      </c>
      <c r="B542" s="13">
        <v>22</v>
      </c>
      <c r="C542" s="13">
        <v>61219</v>
      </c>
      <c r="D542" s="13">
        <v>282</v>
      </c>
      <c r="E542" s="12" t="str">
        <f>VLOOKUP(tVentas9[[#This Row],[ProductID]],tProductos[#All],3,FALSE)</f>
        <v>Lemonade - Natural, 591 Ml</v>
      </c>
      <c r="F542" s="13">
        <v>16</v>
      </c>
      <c r="G542" s="32">
        <v>2</v>
      </c>
      <c r="H542" s="30">
        <f>VLOOKUP(tVentas9[[#This Row],[ProductID]],tProductos[#All],5,FALSE)</f>
        <v>561.5</v>
      </c>
      <c r="I542" s="31">
        <f>(tVentas9[[#This Row],[PrecioUnitario]])*(tVentas9[[#This Row],[Quantity]])</f>
        <v>8984</v>
      </c>
      <c r="J542" s="31">
        <f>tVentas9[[#This Row],[ TotalPrice_SinDescuento]]*(1-tVentas9[[#This Row],[Discount]]/100)</f>
        <v>8804.32</v>
      </c>
      <c r="K542" s="17">
        <v>43130.265023148146</v>
      </c>
      <c r="L542" s="7" t="s">
        <v>3778</v>
      </c>
      <c r="M542" s="35">
        <f t="shared" si="17"/>
        <v>0</v>
      </c>
      <c r="N542" s="12" t="str">
        <f t="shared" si="16"/>
        <v/>
      </c>
    </row>
    <row r="543" spans="1:14" hidden="1">
      <c r="A543" s="13">
        <v>10541</v>
      </c>
      <c r="B543" s="13">
        <v>4</v>
      </c>
      <c r="C543" s="13">
        <v>71122</v>
      </c>
      <c r="D543" s="13">
        <v>25</v>
      </c>
      <c r="E543" s="12" t="str">
        <f>VLOOKUP(tVentas9[[#This Row],[ProductID]],tProductos[#All],3,FALSE)</f>
        <v>Soupcontfoam16oz 116con</v>
      </c>
      <c r="F543" s="13">
        <v>19</v>
      </c>
      <c r="G543" s="32">
        <v>0</v>
      </c>
      <c r="H543" s="30">
        <f>VLOOKUP(tVentas9[[#This Row],[ProductID]],tProductos[#All],5,FALSE)</f>
        <v>807.66</v>
      </c>
      <c r="I543" s="31">
        <f>(tVentas9[[#This Row],[PrecioUnitario]])*(tVentas9[[#This Row],[Quantity]])</f>
        <v>15345.539999999999</v>
      </c>
      <c r="J543" s="31">
        <f>tVentas9[[#This Row],[ TotalPrice_SinDescuento]]*(1-tVentas9[[#This Row],[Discount]]/100)</f>
        <v>15345.539999999999</v>
      </c>
      <c r="K543" s="17">
        <v>43201.497349537036</v>
      </c>
      <c r="L543" s="7" t="s">
        <v>3779</v>
      </c>
      <c r="M543" s="35">
        <f t="shared" si="17"/>
        <v>0</v>
      </c>
      <c r="N543" s="12" t="str">
        <f t="shared" si="16"/>
        <v/>
      </c>
    </row>
    <row r="544" spans="1:14" hidden="1">
      <c r="A544" s="13">
        <v>10542</v>
      </c>
      <c r="B544" s="13">
        <v>1</v>
      </c>
      <c r="C544" s="13">
        <v>69845</v>
      </c>
      <c r="D544" s="13">
        <v>104</v>
      </c>
      <c r="E544" s="12" t="str">
        <f>VLOOKUP(tVentas9[[#This Row],[ProductID]],tProductos[#All],3,FALSE)</f>
        <v>Tia Maria</v>
      </c>
      <c r="F544" s="13">
        <v>18</v>
      </c>
      <c r="G544" s="32">
        <v>0</v>
      </c>
      <c r="H544" s="30">
        <f>VLOOKUP(tVentas9[[#This Row],[ProductID]],tProductos[#All],5,FALSE)</f>
        <v>982.47</v>
      </c>
      <c r="I544" s="31">
        <f>(tVentas9[[#This Row],[PrecioUnitario]])*(tVentas9[[#This Row],[Quantity]])</f>
        <v>17684.46</v>
      </c>
      <c r="J544" s="31">
        <f>tVentas9[[#This Row],[ TotalPrice_SinDescuento]]*(1-tVentas9[[#This Row],[Discount]]/100)</f>
        <v>17684.46</v>
      </c>
      <c r="K544" s="17">
        <v>43145.994467592594</v>
      </c>
      <c r="L544" s="7" t="s">
        <v>3780</v>
      </c>
      <c r="M544" s="35">
        <f t="shared" si="17"/>
        <v>0</v>
      </c>
      <c r="N544" s="12" t="str">
        <f t="shared" si="16"/>
        <v/>
      </c>
    </row>
    <row r="545" spans="1:14" hidden="1">
      <c r="A545" s="13">
        <v>10543</v>
      </c>
      <c r="B545" s="13">
        <v>16</v>
      </c>
      <c r="C545" s="13">
        <v>96930</v>
      </c>
      <c r="D545" s="13">
        <v>214</v>
      </c>
      <c r="E545" s="12" t="str">
        <f>VLOOKUP(tVentas9[[#This Row],[ProductID]],tProductos[#All],3,FALSE)</f>
        <v>French Pastry - Mini Chocolate</v>
      </c>
      <c r="F545" s="13">
        <v>25</v>
      </c>
      <c r="G545" s="32">
        <v>1</v>
      </c>
      <c r="H545" s="30">
        <f>VLOOKUP(tVentas9[[#This Row],[ProductID]],tProductos[#All],5,FALSE)</f>
        <v>612.12</v>
      </c>
      <c r="I545" s="31">
        <f>(tVentas9[[#This Row],[PrecioUnitario]])*(tVentas9[[#This Row],[Quantity]])</f>
        <v>15303</v>
      </c>
      <c r="J545" s="31">
        <f>tVentas9[[#This Row],[ TotalPrice_SinDescuento]]*(1-tVentas9[[#This Row],[Discount]]/100)</f>
        <v>15149.97</v>
      </c>
      <c r="K545" s="17">
        <v>43198.185578703706</v>
      </c>
      <c r="L545" s="7" t="s">
        <v>3781</v>
      </c>
      <c r="M545" s="35">
        <f t="shared" si="17"/>
        <v>0</v>
      </c>
      <c r="N545" s="12" t="str">
        <f t="shared" si="16"/>
        <v/>
      </c>
    </row>
    <row r="546" spans="1:14" hidden="1">
      <c r="A546" s="13">
        <v>10544</v>
      </c>
      <c r="B546" s="13">
        <v>15</v>
      </c>
      <c r="C546" s="13">
        <v>79447</v>
      </c>
      <c r="D546" s="13">
        <v>42</v>
      </c>
      <c r="E546" s="12" t="str">
        <f>VLOOKUP(tVentas9[[#This Row],[ProductID]],tProductos[#All],3,FALSE)</f>
        <v>Bread - Raisin Walnut Oval</v>
      </c>
      <c r="F546" s="13">
        <v>21</v>
      </c>
      <c r="G546" s="32">
        <v>0</v>
      </c>
      <c r="H546" s="30">
        <f>VLOOKUP(tVentas9[[#This Row],[ProductID]],tProductos[#All],5,FALSE)</f>
        <v>810.48</v>
      </c>
      <c r="I546" s="31">
        <f>(tVentas9[[#This Row],[PrecioUnitario]])*(tVentas9[[#This Row],[Quantity]])</f>
        <v>17020.080000000002</v>
      </c>
      <c r="J546" s="31">
        <f>tVentas9[[#This Row],[ TotalPrice_SinDescuento]]*(1-tVentas9[[#This Row],[Discount]]/100)</f>
        <v>17020.080000000002</v>
      </c>
      <c r="K546" s="17">
        <v>43202.655949074076</v>
      </c>
      <c r="L546" s="7" t="s">
        <v>3782</v>
      </c>
      <c r="M546" s="35">
        <f t="shared" si="17"/>
        <v>0</v>
      </c>
      <c r="N546" s="12" t="str">
        <f t="shared" si="16"/>
        <v/>
      </c>
    </row>
    <row r="547" spans="1:14" hidden="1">
      <c r="A547" s="13">
        <v>10545</v>
      </c>
      <c r="B547" s="13">
        <v>5</v>
      </c>
      <c r="C547" s="13">
        <v>59819</v>
      </c>
      <c r="D547" s="13">
        <v>108</v>
      </c>
      <c r="E547" s="12" t="str">
        <f>VLOOKUP(tVentas9[[#This Row],[ProductID]],tProductos[#All],3,FALSE)</f>
        <v>Pasta - Orecchiette</v>
      </c>
      <c r="F547" s="13">
        <v>16</v>
      </c>
      <c r="G547" s="32">
        <v>0</v>
      </c>
      <c r="H547" s="30">
        <f>VLOOKUP(tVentas9[[#This Row],[ProductID]],tProductos[#All],5,FALSE)</f>
        <v>790.03</v>
      </c>
      <c r="I547" s="31">
        <f>(tVentas9[[#This Row],[PrecioUnitario]])*(tVentas9[[#This Row],[Quantity]])</f>
        <v>12640.48</v>
      </c>
      <c r="J547" s="31">
        <f>tVentas9[[#This Row],[ TotalPrice_SinDescuento]]*(1-tVentas9[[#This Row],[Discount]]/100)</f>
        <v>12640.48</v>
      </c>
      <c r="K547" s="17">
        <v>43222.864594907405</v>
      </c>
      <c r="L547" s="7" t="s">
        <v>3783</v>
      </c>
      <c r="M547" s="35">
        <f t="shared" si="17"/>
        <v>0</v>
      </c>
      <c r="N547" s="12" t="str">
        <f t="shared" si="16"/>
        <v/>
      </c>
    </row>
    <row r="548" spans="1:14" hidden="1">
      <c r="A548" s="13">
        <v>10546</v>
      </c>
      <c r="B548" s="13">
        <v>20</v>
      </c>
      <c r="C548" s="13">
        <v>56699</v>
      </c>
      <c r="D548" s="13">
        <v>297</v>
      </c>
      <c r="E548" s="12" t="str">
        <f>VLOOKUP(tVentas9[[#This Row],[ProductID]],tProductos[#All],3,FALSE)</f>
        <v>Hinge W Undercut</v>
      </c>
      <c r="F548" s="13">
        <v>15</v>
      </c>
      <c r="G548" s="32">
        <v>0</v>
      </c>
      <c r="H548" s="30">
        <f>VLOOKUP(tVentas9[[#This Row],[ProductID]],tProductos[#All],5,FALSE)</f>
        <v>819</v>
      </c>
      <c r="I548" s="31">
        <f>(tVentas9[[#This Row],[PrecioUnitario]])*(tVentas9[[#This Row],[Quantity]])</f>
        <v>12285</v>
      </c>
      <c r="J548" s="31">
        <f>tVentas9[[#This Row],[ TotalPrice_SinDescuento]]*(1-tVentas9[[#This Row],[Discount]]/100)</f>
        <v>12285</v>
      </c>
      <c r="K548" s="17">
        <v>43109.310370370367</v>
      </c>
      <c r="L548" s="7" t="s">
        <v>3784</v>
      </c>
      <c r="M548" s="35">
        <f t="shared" si="17"/>
        <v>0</v>
      </c>
      <c r="N548" s="12" t="str">
        <f t="shared" si="16"/>
        <v/>
      </c>
    </row>
    <row r="549" spans="1:14" hidden="1">
      <c r="A549" s="13">
        <v>10547</v>
      </c>
      <c r="B549" s="13">
        <v>7</v>
      </c>
      <c r="C549" s="13">
        <v>62381</v>
      </c>
      <c r="D549" s="13">
        <v>85</v>
      </c>
      <c r="E549" s="12" t="str">
        <f>VLOOKUP(tVentas9[[#This Row],[ProductID]],tProductos[#All],3,FALSE)</f>
        <v>Cheese - Parmesan Cubes</v>
      </c>
      <c r="F549" s="13">
        <v>16</v>
      </c>
      <c r="G549" s="32">
        <v>0</v>
      </c>
      <c r="H549" s="30">
        <f>VLOOKUP(tVentas9[[#This Row],[ProductID]],tProductos[#All],5,FALSE)</f>
        <v>868.85</v>
      </c>
      <c r="I549" s="31">
        <f>(tVentas9[[#This Row],[PrecioUnitario]])*(tVentas9[[#This Row],[Quantity]])</f>
        <v>13901.6</v>
      </c>
      <c r="J549" s="31">
        <f>tVentas9[[#This Row],[ TotalPrice_SinDescuento]]*(1-tVentas9[[#This Row],[Discount]]/100)</f>
        <v>13901.6</v>
      </c>
      <c r="K549" s="17">
        <v>43181.418749999997</v>
      </c>
      <c r="L549" s="7" t="s">
        <v>3785</v>
      </c>
      <c r="M549" s="35">
        <f t="shared" si="17"/>
        <v>0</v>
      </c>
      <c r="N549" s="12" t="str">
        <f t="shared" si="16"/>
        <v/>
      </c>
    </row>
    <row r="550" spans="1:14" hidden="1">
      <c r="A550" s="13">
        <v>10548</v>
      </c>
      <c r="B550" s="13">
        <v>16</v>
      </c>
      <c r="C550" s="13">
        <v>71973</v>
      </c>
      <c r="D550" s="13">
        <v>357</v>
      </c>
      <c r="E550" s="12" t="str">
        <f>VLOOKUP(tVentas9[[#This Row],[ProductID]],tProductos[#All],3,FALSE)</f>
        <v>Tilapia - Fillets</v>
      </c>
      <c r="F550" s="13">
        <v>19</v>
      </c>
      <c r="G550" s="32">
        <v>2</v>
      </c>
      <c r="H550" s="30">
        <f>VLOOKUP(tVentas9[[#This Row],[ProductID]],tProductos[#All],5,FALSE)</f>
        <v>68.33</v>
      </c>
      <c r="I550" s="31">
        <f>(tVentas9[[#This Row],[PrecioUnitario]])*(tVentas9[[#This Row],[Quantity]])</f>
        <v>1298.27</v>
      </c>
      <c r="J550" s="31">
        <f>tVentas9[[#This Row],[ TotalPrice_SinDescuento]]*(1-tVentas9[[#This Row],[Discount]]/100)</f>
        <v>1272.3045999999999</v>
      </c>
      <c r="K550" s="17">
        <v>43193.709270833337</v>
      </c>
      <c r="L550" s="7" t="s">
        <v>3786</v>
      </c>
      <c r="M550" s="35">
        <f t="shared" si="17"/>
        <v>0</v>
      </c>
      <c r="N550" s="12" t="str">
        <f t="shared" si="16"/>
        <v/>
      </c>
    </row>
    <row r="551" spans="1:14" hidden="1">
      <c r="A551" s="13">
        <v>10549</v>
      </c>
      <c r="B551" s="13">
        <v>16</v>
      </c>
      <c r="C551" s="13">
        <v>77944</v>
      </c>
      <c r="D551" s="13">
        <v>195</v>
      </c>
      <c r="E551" s="12" t="str">
        <f>VLOOKUP(tVentas9[[#This Row],[ProductID]],tProductos[#All],3,FALSE)</f>
        <v>Beets - Mini Golden</v>
      </c>
      <c r="F551" s="13">
        <v>20</v>
      </c>
      <c r="G551" s="32">
        <v>1</v>
      </c>
      <c r="H551" s="30">
        <f>VLOOKUP(tVentas9[[#This Row],[ProductID]],tProductos[#All],5,FALSE)</f>
        <v>35.200000000000003</v>
      </c>
      <c r="I551" s="31">
        <f>(tVentas9[[#This Row],[PrecioUnitario]])*(tVentas9[[#This Row],[Quantity]])</f>
        <v>704</v>
      </c>
      <c r="J551" s="31">
        <f>tVentas9[[#This Row],[ TotalPrice_SinDescuento]]*(1-tVentas9[[#This Row],[Discount]]/100)</f>
        <v>696.96</v>
      </c>
      <c r="K551" s="17">
        <v>43111.730462962965</v>
      </c>
      <c r="L551" s="7" t="s">
        <v>3787</v>
      </c>
      <c r="M551" s="35">
        <f t="shared" si="17"/>
        <v>0</v>
      </c>
      <c r="N551" s="12" t="str">
        <f t="shared" si="16"/>
        <v/>
      </c>
    </row>
    <row r="552" spans="1:14" hidden="1">
      <c r="A552" s="13">
        <v>10550</v>
      </c>
      <c r="B552" s="13">
        <v>14</v>
      </c>
      <c r="C552" s="13">
        <v>25118</v>
      </c>
      <c r="D552" s="13">
        <v>340</v>
      </c>
      <c r="E552" s="12" t="str">
        <f>VLOOKUP(tVentas9[[#This Row],[ProductID]],tProductos[#All],3,FALSE)</f>
        <v>Veal - Sweetbread</v>
      </c>
      <c r="F552" s="13">
        <v>7</v>
      </c>
      <c r="G552" s="32">
        <v>2</v>
      </c>
      <c r="H552" s="30">
        <f>VLOOKUP(tVentas9[[#This Row],[ProductID]],tProductos[#All],5,FALSE)</f>
        <v>282.33999999999997</v>
      </c>
      <c r="I552" s="31">
        <f>(tVentas9[[#This Row],[PrecioUnitario]])*(tVentas9[[#This Row],[Quantity]])</f>
        <v>1976.3799999999999</v>
      </c>
      <c r="J552" s="31">
        <f>tVentas9[[#This Row],[ TotalPrice_SinDescuento]]*(1-tVentas9[[#This Row],[Discount]]/100)</f>
        <v>1936.8523999999998</v>
      </c>
      <c r="K552" s="17">
        <v>43199.386342592596</v>
      </c>
      <c r="L552" s="7" t="s">
        <v>3788</v>
      </c>
      <c r="M552" s="35">
        <f t="shared" si="17"/>
        <v>0</v>
      </c>
      <c r="N552" s="12" t="str">
        <f t="shared" si="16"/>
        <v/>
      </c>
    </row>
    <row r="553" spans="1:14" hidden="1">
      <c r="A553" s="13">
        <v>10551</v>
      </c>
      <c r="B553" s="13">
        <v>16</v>
      </c>
      <c r="C553" s="13">
        <v>50287</v>
      </c>
      <c r="D553" s="13">
        <v>332</v>
      </c>
      <c r="E553" s="12" t="str">
        <f>VLOOKUP(tVentas9[[#This Row],[ProductID]],tProductos[#All],3,FALSE)</f>
        <v>Bouq All Italian - Primerba</v>
      </c>
      <c r="F553" s="13">
        <v>13</v>
      </c>
      <c r="G553" s="32">
        <v>0</v>
      </c>
      <c r="H553" s="30">
        <f>VLOOKUP(tVentas9[[#This Row],[ProductID]],tProductos[#All],5,FALSE)</f>
        <v>597.57000000000005</v>
      </c>
      <c r="I553" s="31">
        <f>(tVentas9[[#This Row],[PrecioUnitario]])*(tVentas9[[#This Row],[Quantity]])</f>
        <v>7768.4100000000008</v>
      </c>
      <c r="J553" s="31">
        <f>tVentas9[[#This Row],[ TotalPrice_SinDescuento]]*(1-tVentas9[[#This Row],[Discount]]/100)</f>
        <v>7768.4100000000008</v>
      </c>
      <c r="K553" s="17">
        <v>43135.16265046296</v>
      </c>
      <c r="L553" s="7" t="s">
        <v>3789</v>
      </c>
      <c r="M553" s="35">
        <f t="shared" si="17"/>
        <v>0</v>
      </c>
      <c r="N553" s="12" t="str">
        <f t="shared" si="16"/>
        <v/>
      </c>
    </row>
    <row r="554" spans="1:14" hidden="1">
      <c r="A554" s="13">
        <v>10552</v>
      </c>
      <c r="B554" s="13">
        <v>17</v>
      </c>
      <c r="C554" s="13">
        <v>78184</v>
      </c>
      <c r="D554" s="13">
        <v>185</v>
      </c>
      <c r="E554" s="12" t="str">
        <f>VLOOKUP(tVentas9[[#This Row],[ProductID]],tProductos[#All],3,FALSE)</f>
        <v>Foam Dinner Plate</v>
      </c>
      <c r="F554" s="13">
        <v>20</v>
      </c>
      <c r="G554" s="32">
        <v>0</v>
      </c>
      <c r="H554" s="30">
        <f>VLOOKUP(tVentas9[[#This Row],[ProductID]],tProductos[#All],5,FALSE)</f>
        <v>484.19</v>
      </c>
      <c r="I554" s="31">
        <f>(tVentas9[[#This Row],[PrecioUnitario]])*(tVentas9[[#This Row],[Quantity]])</f>
        <v>9683.7999999999993</v>
      </c>
      <c r="J554" s="31">
        <f>tVentas9[[#This Row],[ TotalPrice_SinDescuento]]*(1-tVentas9[[#This Row],[Discount]]/100)</f>
        <v>9683.7999999999993</v>
      </c>
      <c r="K554" s="17">
        <v>43203.519872685189</v>
      </c>
      <c r="L554" s="7" t="s">
        <v>3790</v>
      </c>
      <c r="M554" s="35">
        <f t="shared" si="17"/>
        <v>0</v>
      </c>
      <c r="N554" s="12" t="str">
        <f t="shared" si="16"/>
        <v/>
      </c>
    </row>
    <row r="555" spans="1:14" hidden="1">
      <c r="A555" s="13">
        <v>10553</v>
      </c>
      <c r="B555" s="13">
        <v>4</v>
      </c>
      <c r="C555" s="13">
        <v>15130</v>
      </c>
      <c r="D555" s="13">
        <v>65</v>
      </c>
      <c r="E555" s="12" t="str">
        <f>VLOOKUP(tVentas9[[#This Row],[ProductID]],tProductos[#All],3,FALSE)</f>
        <v>Brandy - Bar</v>
      </c>
      <c r="F555" s="13">
        <v>4</v>
      </c>
      <c r="G555" s="32">
        <v>0</v>
      </c>
      <c r="H555" s="30">
        <f>VLOOKUP(tVentas9[[#This Row],[ProductID]],tProductos[#All],5,FALSE)</f>
        <v>221.1</v>
      </c>
      <c r="I555" s="31">
        <f>(tVentas9[[#This Row],[PrecioUnitario]])*(tVentas9[[#This Row],[Quantity]])</f>
        <v>884.4</v>
      </c>
      <c r="J555" s="31">
        <f>tVentas9[[#This Row],[ TotalPrice_SinDescuento]]*(1-tVentas9[[#This Row],[Discount]]/100)</f>
        <v>884.4</v>
      </c>
      <c r="K555" s="17">
        <v>43135.607777777775</v>
      </c>
      <c r="L555" s="7" t="s">
        <v>3791</v>
      </c>
      <c r="M555" s="35">
        <f t="shared" si="17"/>
        <v>0</v>
      </c>
      <c r="N555" s="12" t="str">
        <f t="shared" si="16"/>
        <v/>
      </c>
    </row>
    <row r="556" spans="1:14" hidden="1">
      <c r="A556" s="13">
        <v>10554</v>
      </c>
      <c r="B556" s="13">
        <v>18</v>
      </c>
      <c r="C556" s="13">
        <v>72218</v>
      </c>
      <c r="D556" s="13">
        <v>78</v>
      </c>
      <c r="E556" s="12" t="str">
        <f>VLOOKUP(tVentas9[[#This Row],[ProductID]],tProductos[#All],3,FALSE)</f>
        <v>Wine - Magnotta - Belpaese</v>
      </c>
      <c r="F556" s="13">
        <v>19</v>
      </c>
      <c r="G556" s="32">
        <v>0</v>
      </c>
      <c r="H556" s="30">
        <f>VLOOKUP(tVentas9[[#This Row],[ProductID]],tProductos[#All],5,FALSE)</f>
        <v>304.202</v>
      </c>
      <c r="I556" s="31">
        <f>(tVentas9[[#This Row],[PrecioUnitario]])*(tVentas9[[#This Row],[Quantity]])</f>
        <v>5779.8379999999997</v>
      </c>
      <c r="J556" s="31">
        <f>tVentas9[[#This Row],[ TotalPrice_SinDescuento]]*(1-tVentas9[[#This Row],[Discount]]/100)</f>
        <v>5779.8379999999997</v>
      </c>
      <c r="K556" s="17">
        <v>43203.507314814815</v>
      </c>
      <c r="L556" s="7" t="s">
        <v>3792</v>
      </c>
      <c r="M556" s="35">
        <f t="shared" si="17"/>
        <v>0</v>
      </c>
      <c r="N556" s="12" t="str">
        <f t="shared" si="16"/>
        <v/>
      </c>
    </row>
    <row r="557" spans="1:14" hidden="1">
      <c r="A557" s="13">
        <v>10555</v>
      </c>
      <c r="B557" s="13">
        <v>1</v>
      </c>
      <c r="C557" s="13">
        <v>77008</v>
      </c>
      <c r="D557" s="13">
        <v>189</v>
      </c>
      <c r="E557" s="12" t="str">
        <f>VLOOKUP(tVentas9[[#This Row],[ProductID]],tProductos[#All],3,FALSE)</f>
        <v>Bread - Roll, Soft White Round</v>
      </c>
      <c r="F557" s="13">
        <v>20</v>
      </c>
      <c r="G557" s="32">
        <v>0</v>
      </c>
      <c r="H557" s="30">
        <f>VLOOKUP(tVentas9[[#This Row],[ProductID]],tProductos[#All],5,FALSE)</f>
        <v>763.02</v>
      </c>
      <c r="I557" s="31">
        <f>(tVentas9[[#This Row],[PrecioUnitario]])*(tVentas9[[#This Row],[Quantity]])</f>
        <v>15260.4</v>
      </c>
      <c r="J557" s="31">
        <f>tVentas9[[#This Row],[ TotalPrice_SinDescuento]]*(1-tVentas9[[#This Row],[Discount]]/100)</f>
        <v>15260.4</v>
      </c>
      <c r="K557" s="17">
        <v>43219.698935185188</v>
      </c>
      <c r="L557" s="7" t="s">
        <v>3793</v>
      </c>
      <c r="M557" s="35">
        <f t="shared" si="17"/>
        <v>0</v>
      </c>
      <c r="N557" s="12" t="str">
        <f t="shared" si="16"/>
        <v/>
      </c>
    </row>
    <row r="558" spans="1:14" hidden="1">
      <c r="A558" s="13">
        <v>10556</v>
      </c>
      <c r="B558" s="13">
        <v>20</v>
      </c>
      <c r="C558" s="13">
        <v>47228</v>
      </c>
      <c r="D558" s="13">
        <v>410</v>
      </c>
      <c r="E558" s="12" t="str">
        <f>VLOOKUP(tVentas9[[#This Row],[ProductID]],tProductos[#All],3,FALSE)</f>
        <v>Fenngreek Seed</v>
      </c>
      <c r="F558" s="13">
        <v>12</v>
      </c>
      <c r="G558" s="32">
        <v>0</v>
      </c>
      <c r="H558" s="30">
        <f>VLOOKUP(tVentas9[[#This Row],[ProductID]],tProductos[#All],5,FALSE)</f>
        <v>18.350000000000001</v>
      </c>
      <c r="I558" s="31">
        <f>(tVentas9[[#This Row],[PrecioUnitario]])*(tVentas9[[#This Row],[Quantity]])</f>
        <v>220.20000000000002</v>
      </c>
      <c r="J558" s="31">
        <f>tVentas9[[#This Row],[ TotalPrice_SinDescuento]]*(1-tVentas9[[#This Row],[Discount]]/100)</f>
        <v>220.20000000000002</v>
      </c>
      <c r="K558" s="17">
        <v>43149.211678240739</v>
      </c>
      <c r="L558" s="7" t="s">
        <v>3794</v>
      </c>
      <c r="M558" s="35">
        <f t="shared" si="17"/>
        <v>0</v>
      </c>
      <c r="N558" s="12" t="str">
        <f t="shared" si="16"/>
        <v/>
      </c>
    </row>
    <row r="559" spans="1:14" hidden="1">
      <c r="A559" s="13">
        <v>10557</v>
      </c>
      <c r="B559" s="13">
        <v>21</v>
      </c>
      <c r="C559" s="13">
        <v>25711</v>
      </c>
      <c r="D559" s="13">
        <v>379</v>
      </c>
      <c r="E559" s="12" t="str">
        <f>VLOOKUP(tVentas9[[#This Row],[ProductID]],tProductos[#All],3,FALSE)</f>
        <v>Smoked Paprika</v>
      </c>
      <c r="F559" s="13">
        <v>7</v>
      </c>
      <c r="G559" s="32">
        <v>0</v>
      </c>
      <c r="H559" s="30">
        <f>VLOOKUP(tVentas9[[#This Row],[ProductID]],tProductos[#All],5,FALSE)</f>
        <v>893.04</v>
      </c>
      <c r="I559" s="31">
        <f>(tVentas9[[#This Row],[PrecioUnitario]])*(tVentas9[[#This Row],[Quantity]])</f>
        <v>6251.28</v>
      </c>
      <c r="J559" s="31">
        <f>tVentas9[[#This Row],[ TotalPrice_SinDescuento]]*(1-tVentas9[[#This Row],[Discount]]/100)</f>
        <v>6251.28</v>
      </c>
      <c r="K559" s="17">
        <v>43121.607662037037</v>
      </c>
      <c r="L559" s="7" t="s">
        <v>3795</v>
      </c>
      <c r="M559" s="35">
        <f t="shared" si="17"/>
        <v>0</v>
      </c>
      <c r="N559" s="12" t="str">
        <f t="shared" si="16"/>
        <v/>
      </c>
    </row>
    <row r="560" spans="1:14" hidden="1">
      <c r="A560" s="13">
        <v>10558</v>
      </c>
      <c r="B560" s="13">
        <v>18</v>
      </c>
      <c r="C560" s="13">
        <v>117</v>
      </c>
      <c r="D560" s="13">
        <v>383</v>
      </c>
      <c r="E560" s="12" t="str">
        <f>VLOOKUP(tVentas9[[#This Row],[ProductID]],tProductos[#All],3,FALSE)</f>
        <v>Cake - Box Window 10x10x2.5</v>
      </c>
      <c r="F560" s="13">
        <v>1</v>
      </c>
      <c r="G560" s="32">
        <v>0</v>
      </c>
      <c r="H560" s="30">
        <f>VLOOKUP(tVentas9[[#This Row],[ProductID]],tProductos[#All],5,FALSE)</f>
        <v>99.69</v>
      </c>
      <c r="I560" s="31">
        <f>(tVentas9[[#This Row],[PrecioUnitario]])*(tVentas9[[#This Row],[Quantity]])</f>
        <v>99.69</v>
      </c>
      <c r="J560" s="31">
        <f>tVentas9[[#This Row],[ TotalPrice_SinDescuento]]*(1-tVentas9[[#This Row],[Discount]]/100)</f>
        <v>99.69</v>
      </c>
      <c r="K560" s="17">
        <v>43191.141712962963</v>
      </c>
      <c r="L560" s="7" t="s">
        <v>3796</v>
      </c>
      <c r="M560" s="35">
        <f t="shared" si="17"/>
        <v>0</v>
      </c>
      <c r="N560" s="12" t="str">
        <f t="shared" si="16"/>
        <v/>
      </c>
    </row>
    <row r="561" spans="1:14" hidden="1">
      <c r="A561" s="13">
        <v>10559</v>
      </c>
      <c r="B561" s="13">
        <v>7</v>
      </c>
      <c r="C561" s="13">
        <v>38467</v>
      </c>
      <c r="D561" s="13">
        <v>38</v>
      </c>
      <c r="E561" s="12" t="str">
        <f>VLOOKUP(tVentas9[[#This Row],[ProductID]],tProductos[#All],3,FALSE)</f>
        <v>Sage - Ground</v>
      </c>
      <c r="F561" s="13">
        <v>10</v>
      </c>
      <c r="G561" s="32">
        <v>1</v>
      </c>
      <c r="H561" s="30">
        <f>VLOOKUP(tVentas9[[#This Row],[ProductID]],tProductos[#All],5,FALSE)</f>
        <v>816.57</v>
      </c>
      <c r="I561" s="31">
        <f>(tVentas9[[#This Row],[PrecioUnitario]])*(tVentas9[[#This Row],[Quantity]])</f>
        <v>8165.7000000000007</v>
      </c>
      <c r="J561" s="31">
        <f>tVentas9[[#This Row],[ TotalPrice_SinDescuento]]*(1-tVentas9[[#This Row],[Discount]]/100)</f>
        <v>8084.0430000000006</v>
      </c>
      <c r="K561" s="17">
        <v>43224.187303240738</v>
      </c>
      <c r="L561" s="7" t="s">
        <v>3797</v>
      </c>
      <c r="M561" s="35">
        <f t="shared" si="17"/>
        <v>0</v>
      </c>
      <c r="N561" s="12" t="str">
        <f t="shared" si="16"/>
        <v/>
      </c>
    </row>
    <row r="562" spans="1:14" hidden="1">
      <c r="A562" s="13">
        <v>10560</v>
      </c>
      <c r="B562" s="13">
        <v>17</v>
      </c>
      <c r="C562" s="13">
        <v>24818</v>
      </c>
      <c r="D562" s="13">
        <v>12</v>
      </c>
      <c r="E562" s="12" t="str">
        <f>VLOOKUP(tVentas9[[#This Row],[ProductID]],tProductos[#All],3,FALSE)</f>
        <v>Ezy Change Mophandle</v>
      </c>
      <c r="F562" s="13">
        <v>7</v>
      </c>
      <c r="G562" s="32">
        <v>0</v>
      </c>
      <c r="H562" s="30">
        <f>VLOOKUP(tVentas9[[#This Row],[ProductID]],tProductos[#All],5,FALSE)</f>
        <v>493.35</v>
      </c>
      <c r="I562" s="31">
        <f>(tVentas9[[#This Row],[PrecioUnitario]])*(tVentas9[[#This Row],[Quantity]])</f>
        <v>3453.4500000000003</v>
      </c>
      <c r="J562" s="31">
        <f>tVentas9[[#This Row],[ TotalPrice_SinDescuento]]*(1-tVentas9[[#This Row],[Discount]]/100)</f>
        <v>3453.4500000000003</v>
      </c>
      <c r="K562" s="17">
        <v>43199.665127314816</v>
      </c>
      <c r="L562" s="7" t="s">
        <v>3798</v>
      </c>
      <c r="M562" s="35">
        <f t="shared" si="17"/>
        <v>0</v>
      </c>
      <c r="N562" s="12" t="str">
        <f t="shared" si="16"/>
        <v/>
      </c>
    </row>
    <row r="563" spans="1:14" hidden="1">
      <c r="A563" s="13">
        <v>10561</v>
      </c>
      <c r="B563" s="13">
        <v>7</v>
      </c>
      <c r="C563" s="13">
        <v>80686</v>
      </c>
      <c r="D563" s="13">
        <v>45</v>
      </c>
      <c r="E563" s="12" t="str">
        <f>VLOOKUP(tVentas9[[#This Row],[ProductID]],tProductos[#All],3,FALSE)</f>
        <v>Beef - Ground Medium</v>
      </c>
      <c r="F563" s="13">
        <v>21</v>
      </c>
      <c r="G563" s="32">
        <v>0</v>
      </c>
      <c r="H563" s="30">
        <f>VLOOKUP(tVentas9[[#This Row],[ProductID]],tProductos[#All],5,FALSE)</f>
        <v>795.32399999999996</v>
      </c>
      <c r="I563" s="31">
        <f>(tVentas9[[#This Row],[PrecioUnitario]])*(tVentas9[[#This Row],[Quantity]])</f>
        <v>16701.804</v>
      </c>
      <c r="J563" s="31">
        <f>tVentas9[[#This Row],[ TotalPrice_SinDescuento]]*(1-tVentas9[[#This Row],[Discount]]/100)</f>
        <v>16701.804</v>
      </c>
      <c r="K563" s="17">
        <v>43196.809004629627</v>
      </c>
      <c r="L563" s="7" t="s">
        <v>3799</v>
      </c>
      <c r="M563" s="35">
        <f t="shared" si="17"/>
        <v>0</v>
      </c>
      <c r="N563" s="12" t="str">
        <f t="shared" si="16"/>
        <v/>
      </c>
    </row>
    <row r="564" spans="1:14" hidden="1">
      <c r="A564" s="13">
        <v>10562</v>
      </c>
      <c r="B564" s="13">
        <v>19</v>
      </c>
      <c r="C564" s="13">
        <v>1173</v>
      </c>
      <c r="D564" s="13">
        <v>160</v>
      </c>
      <c r="E564" s="12" t="str">
        <f>VLOOKUP(tVentas9[[#This Row],[ProductID]],tProductos[#All],3,FALSE)</f>
        <v>Beef Ground Medium</v>
      </c>
      <c r="F564" s="13">
        <v>1</v>
      </c>
      <c r="G564" s="32">
        <v>0</v>
      </c>
      <c r="H564" s="30">
        <f>VLOOKUP(tVentas9[[#This Row],[ProductID]],tProductos[#All],5,FALSE)</f>
        <v>546.87</v>
      </c>
      <c r="I564" s="31">
        <f>(tVentas9[[#This Row],[PrecioUnitario]])*(tVentas9[[#This Row],[Quantity]])</f>
        <v>546.87</v>
      </c>
      <c r="J564" s="31">
        <f>tVentas9[[#This Row],[ TotalPrice_SinDescuento]]*(1-tVentas9[[#This Row],[Discount]]/100)</f>
        <v>546.87</v>
      </c>
      <c r="K564" s="17">
        <v>43134.076249999998</v>
      </c>
      <c r="L564" s="7" t="s">
        <v>3800</v>
      </c>
      <c r="M564" s="35">
        <f t="shared" si="17"/>
        <v>0</v>
      </c>
      <c r="N564" s="12" t="str">
        <f t="shared" si="16"/>
        <v/>
      </c>
    </row>
    <row r="565" spans="1:14" hidden="1">
      <c r="A565" s="13">
        <v>10563</v>
      </c>
      <c r="B565" s="13">
        <v>6</v>
      </c>
      <c r="C565" s="13">
        <v>87938</v>
      </c>
      <c r="D565" s="13">
        <v>177</v>
      </c>
      <c r="E565" s="12" t="str">
        <f>VLOOKUP(tVentas9[[#This Row],[ProductID]],tProductos[#All],3,FALSE)</f>
        <v>Coconut - Shredded, Sweet</v>
      </c>
      <c r="F565" s="13">
        <v>23</v>
      </c>
      <c r="G565" s="32">
        <v>0</v>
      </c>
      <c r="H565" s="30">
        <f>VLOOKUP(tVentas9[[#This Row],[ProductID]],tProductos[#All],5,FALSE)</f>
        <v>691.67</v>
      </c>
      <c r="I565" s="31">
        <f>(tVentas9[[#This Row],[PrecioUnitario]])*(tVentas9[[#This Row],[Quantity]])</f>
        <v>15908.41</v>
      </c>
      <c r="J565" s="31">
        <f>tVentas9[[#This Row],[ TotalPrice_SinDescuento]]*(1-tVentas9[[#This Row],[Discount]]/100)</f>
        <v>15908.41</v>
      </c>
      <c r="K565" s="17">
        <v>43134.356481481482</v>
      </c>
      <c r="L565" s="7" t="s">
        <v>3801</v>
      </c>
      <c r="M565" s="35">
        <f t="shared" si="17"/>
        <v>0</v>
      </c>
      <c r="N565" s="12" t="str">
        <f t="shared" si="16"/>
        <v/>
      </c>
    </row>
    <row r="566" spans="1:14" hidden="1">
      <c r="A566" s="13">
        <v>10564</v>
      </c>
      <c r="B566" s="13">
        <v>3</v>
      </c>
      <c r="C566" s="13">
        <v>11872</v>
      </c>
      <c r="D566" s="13">
        <v>62</v>
      </c>
      <c r="E566" s="12" t="str">
        <f>VLOOKUP(tVentas9[[#This Row],[ProductID]],tProductos[#All],3,FALSE)</f>
        <v>Pears - Bosc</v>
      </c>
      <c r="F566" s="13">
        <v>4</v>
      </c>
      <c r="G566" s="32">
        <v>0</v>
      </c>
      <c r="H566" s="30">
        <f>VLOOKUP(tVentas9[[#This Row],[ProductID]],tProductos[#All],5,FALSE)</f>
        <v>195.21</v>
      </c>
      <c r="I566" s="31">
        <f>(tVentas9[[#This Row],[PrecioUnitario]])*(tVentas9[[#This Row],[Quantity]])</f>
        <v>780.84</v>
      </c>
      <c r="J566" s="31">
        <f>tVentas9[[#This Row],[ TotalPrice_SinDescuento]]*(1-tVentas9[[#This Row],[Discount]]/100)</f>
        <v>780.84</v>
      </c>
      <c r="K566" s="17">
        <v>43190.146527777775</v>
      </c>
      <c r="L566" s="7" t="s">
        <v>3802</v>
      </c>
      <c r="M566" s="35">
        <f t="shared" si="17"/>
        <v>0</v>
      </c>
      <c r="N566" s="12" t="str">
        <f t="shared" si="16"/>
        <v/>
      </c>
    </row>
    <row r="567" spans="1:14" hidden="1">
      <c r="A567" s="13">
        <v>10565</v>
      </c>
      <c r="B567" s="13">
        <v>17</v>
      </c>
      <c r="C567" s="13">
        <v>83030</v>
      </c>
      <c r="D567" s="13">
        <v>10</v>
      </c>
      <c r="E567" s="12" t="str">
        <f>VLOOKUP(tVentas9[[#This Row],[ProductID]],tProductos[#All],3,FALSE)</f>
        <v>Scampi Tail</v>
      </c>
      <c r="F567" s="13">
        <v>22</v>
      </c>
      <c r="G567" s="32">
        <v>2</v>
      </c>
      <c r="H567" s="30">
        <f>VLOOKUP(tVentas9[[#This Row],[ProductID]],tProductos[#All],5,FALSE)</f>
        <v>950.95</v>
      </c>
      <c r="I567" s="31">
        <f>(tVentas9[[#This Row],[PrecioUnitario]])*(tVentas9[[#This Row],[Quantity]])</f>
        <v>20920.900000000001</v>
      </c>
      <c r="J567" s="31">
        <f>tVentas9[[#This Row],[ TotalPrice_SinDescuento]]*(1-tVentas9[[#This Row],[Discount]]/100)</f>
        <v>20502.482</v>
      </c>
      <c r="K567" s="17">
        <v>43195.794236111113</v>
      </c>
      <c r="L567" s="7" t="s">
        <v>3803</v>
      </c>
      <c r="M567" s="35">
        <f t="shared" si="17"/>
        <v>0</v>
      </c>
      <c r="N567" s="12" t="str">
        <f t="shared" si="16"/>
        <v/>
      </c>
    </row>
    <row r="568" spans="1:14" hidden="1">
      <c r="A568" s="13">
        <v>10566</v>
      </c>
      <c r="B568" s="13">
        <v>22</v>
      </c>
      <c r="C568" s="13">
        <v>53951</v>
      </c>
      <c r="D568" s="13">
        <v>432</v>
      </c>
      <c r="E568" s="12" t="str">
        <f>VLOOKUP(tVentas9[[#This Row],[ProductID]],tProductos[#All],3,FALSE)</f>
        <v>Beer - Original Organic Lager</v>
      </c>
      <c r="F568" s="13">
        <v>14</v>
      </c>
      <c r="G568" s="32">
        <v>0</v>
      </c>
      <c r="H568" s="30">
        <f>VLOOKUP(tVentas9[[#This Row],[ProductID]],tProductos[#All],5,FALSE)</f>
        <v>327.14999999999998</v>
      </c>
      <c r="I568" s="31">
        <f>(tVentas9[[#This Row],[PrecioUnitario]])*(tVentas9[[#This Row],[Quantity]])</f>
        <v>4580.0999999999995</v>
      </c>
      <c r="J568" s="31">
        <f>tVentas9[[#This Row],[ TotalPrice_SinDescuento]]*(1-tVentas9[[#This Row],[Discount]]/100)</f>
        <v>4580.0999999999995</v>
      </c>
      <c r="K568" s="17">
        <v>43212.814930555556</v>
      </c>
      <c r="L568" s="7" t="s">
        <v>3804</v>
      </c>
      <c r="M568" s="35">
        <f t="shared" si="17"/>
        <v>0</v>
      </c>
      <c r="N568" s="12" t="str">
        <f t="shared" si="16"/>
        <v/>
      </c>
    </row>
    <row r="569" spans="1:14" hidden="1">
      <c r="A569" s="13">
        <v>10567</v>
      </c>
      <c r="B569" s="13">
        <v>19</v>
      </c>
      <c r="C569" s="13">
        <v>62347</v>
      </c>
      <c r="D569" s="13">
        <v>392</v>
      </c>
      <c r="E569" s="12" t="str">
        <f>VLOOKUP(tVentas9[[#This Row],[ProductID]],tProductos[#All],3,FALSE)</f>
        <v>Puree - Passion Fruit</v>
      </c>
      <c r="F569" s="13">
        <v>16</v>
      </c>
      <c r="G569" s="32">
        <v>0</v>
      </c>
      <c r="H569" s="30">
        <f>VLOOKUP(tVentas9[[#This Row],[ProductID]],tProductos[#All],5,FALSE)</f>
        <v>988.26</v>
      </c>
      <c r="I569" s="31">
        <f>(tVentas9[[#This Row],[PrecioUnitario]])*(tVentas9[[#This Row],[Quantity]])</f>
        <v>15812.16</v>
      </c>
      <c r="J569" s="31">
        <f>tVentas9[[#This Row],[ TotalPrice_SinDescuento]]*(1-tVentas9[[#This Row],[Discount]]/100)</f>
        <v>15812.16</v>
      </c>
      <c r="K569" s="17">
        <v>43180.590717592589</v>
      </c>
      <c r="L569" s="7" t="s">
        <v>3805</v>
      </c>
      <c r="M569" s="35">
        <f t="shared" si="17"/>
        <v>0</v>
      </c>
      <c r="N569" s="12" t="str">
        <f t="shared" si="16"/>
        <v/>
      </c>
    </row>
    <row r="570" spans="1:14" hidden="1">
      <c r="A570" s="13">
        <v>10568</v>
      </c>
      <c r="B570" s="13">
        <v>16</v>
      </c>
      <c r="C570" s="13">
        <v>42392</v>
      </c>
      <c r="D570" s="13">
        <v>251</v>
      </c>
      <c r="E570" s="12" t="str">
        <f>VLOOKUP(tVentas9[[#This Row],[ProductID]],tProductos[#All],3,FALSE)</f>
        <v>Oranges - Navel, 72</v>
      </c>
      <c r="F570" s="13">
        <v>11</v>
      </c>
      <c r="G570" s="32">
        <v>0</v>
      </c>
      <c r="H570" s="30">
        <f>VLOOKUP(tVentas9[[#This Row],[ProductID]],tProductos[#All],5,FALSE)</f>
        <v>117.08</v>
      </c>
      <c r="I570" s="31">
        <f>(tVentas9[[#This Row],[PrecioUnitario]])*(tVentas9[[#This Row],[Quantity]])</f>
        <v>1287.8799999999999</v>
      </c>
      <c r="J570" s="31">
        <f>tVentas9[[#This Row],[ TotalPrice_SinDescuento]]*(1-tVentas9[[#This Row],[Discount]]/100)</f>
        <v>1287.8799999999999</v>
      </c>
      <c r="K570" s="17">
        <v>43202.441435185188</v>
      </c>
      <c r="L570" s="7" t="s">
        <v>3806</v>
      </c>
      <c r="M570" s="35">
        <f t="shared" si="17"/>
        <v>0</v>
      </c>
      <c r="N570" s="12" t="str">
        <f t="shared" si="16"/>
        <v/>
      </c>
    </row>
    <row r="571" spans="1:14" hidden="1">
      <c r="A571" s="13">
        <v>10569</v>
      </c>
      <c r="B571" s="13">
        <v>2</v>
      </c>
      <c r="C571" s="13">
        <v>20942</v>
      </c>
      <c r="D571" s="13">
        <v>202</v>
      </c>
      <c r="E571" s="12" t="str">
        <f>VLOOKUP(tVentas9[[#This Row],[ProductID]],tProductos[#All],3,FALSE)</f>
        <v>Bay Leaf</v>
      </c>
      <c r="F571" s="13">
        <v>6</v>
      </c>
      <c r="G571" s="32">
        <v>2</v>
      </c>
      <c r="H571" s="30">
        <f>VLOOKUP(tVentas9[[#This Row],[ProductID]],tProductos[#All],5,FALSE)</f>
        <v>788.77</v>
      </c>
      <c r="I571" s="31">
        <f>(tVentas9[[#This Row],[PrecioUnitario]])*(tVentas9[[#This Row],[Quantity]])</f>
        <v>4732.62</v>
      </c>
      <c r="J571" s="31">
        <f>tVentas9[[#This Row],[ TotalPrice_SinDescuento]]*(1-tVentas9[[#This Row],[Discount]]/100)</f>
        <v>4637.9675999999999</v>
      </c>
      <c r="K571" s="17">
        <v>43215.490868055553</v>
      </c>
      <c r="L571" s="7" t="s">
        <v>3807</v>
      </c>
      <c r="M571" s="35">
        <f t="shared" si="17"/>
        <v>0</v>
      </c>
      <c r="N571" s="12" t="str">
        <f t="shared" si="16"/>
        <v/>
      </c>
    </row>
    <row r="572" spans="1:14" hidden="1">
      <c r="A572" s="13">
        <v>10570</v>
      </c>
      <c r="B572" s="13">
        <v>19</v>
      </c>
      <c r="C572" s="13">
        <v>50534</v>
      </c>
      <c r="D572" s="13">
        <v>21</v>
      </c>
      <c r="E572" s="12" t="str">
        <f>VLOOKUP(tVentas9[[#This Row],[ProductID]],tProductos[#All],3,FALSE)</f>
        <v>Kiwi</v>
      </c>
      <c r="F572" s="13">
        <v>13</v>
      </c>
      <c r="G572" s="32">
        <v>0</v>
      </c>
      <c r="H572" s="30">
        <f>VLOOKUP(tVentas9[[#This Row],[ProductID]],tProductos[#All],5,FALSE)</f>
        <v>467.25</v>
      </c>
      <c r="I572" s="31">
        <f>(tVentas9[[#This Row],[PrecioUnitario]])*(tVentas9[[#This Row],[Quantity]])</f>
        <v>6074.25</v>
      </c>
      <c r="J572" s="31">
        <f>tVentas9[[#This Row],[ TotalPrice_SinDescuento]]*(1-tVentas9[[#This Row],[Discount]]/100)</f>
        <v>6074.25</v>
      </c>
      <c r="K572" s="17">
        <v>43155.165833333333</v>
      </c>
      <c r="L572" s="7" t="s">
        <v>3808</v>
      </c>
      <c r="M572" s="35">
        <f t="shared" si="17"/>
        <v>0</v>
      </c>
      <c r="N572" s="12" t="str">
        <f t="shared" si="16"/>
        <v/>
      </c>
    </row>
    <row r="573" spans="1:14" hidden="1">
      <c r="A573" s="13">
        <v>10571</v>
      </c>
      <c r="B573" s="13">
        <v>19</v>
      </c>
      <c r="C573" s="13">
        <v>18636</v>
      </c>
      <c r="D573" s="13">
        <v>126</v>
      </c>
      <c r="E573" s="12" t="str">
        <f>VLOOKUP(tVentas9[[#This Row],[ProductID]],tProductos[#All],3,FALSE)</f>
        <v>Crackers - Trio</v>
      </c>
      <c r="F573" s="13">
        <v>5</v>
      </c>
      <c r="G573" s="32">
        <v>0</v>
      </c>
      <c r="H573" s="30">
        <f>VLOOKUP(tVentas9[[#This Row],[ProductID]],tProductos[#All],5,FALSE)</f>
        <v>141.91</v>
      </c>
      <c r="I573" s="31">
        <f>(tVentas9[[#This Row],[PrecioUnitario]])*(tVentas9[[#This Row],[Quantity]])</f>
        <v>709.55</v>
      </c>
      <c r="J573" s="31">
        <f>tVentas9[[#This Row],[ TotalPrice_SinDescuento]]*(1-tVentas9[[#This Row],[Discount]]/100)</f>
        <v>709.55</v>
      </c>
      <c r="K573" s="17">
        <v>43149.978009259263</v>
      </c>
      <c r="L573" s="7" t="s">
        <v>3809</v>
      </c>
      <c r="M573" s="35">
        <f t="shared" si="17"/>
        <v>0</v>
      </c>
      <c r="N573" s="12" t="str">
        <f t="shared" si="16"/>
        <v/>
      </c>
    </row>
    <row r="574" spans="1:14" hidden="1">
      <c r="A574" s="13">
        <v>10572</v>
      </c>
      <c r="B574" s="13">
        <v>7</v>
      </c>
      <c r="C574" s="13">
        <v>60644</v>
      </c>
      <c r="D574" s="13">
        <v>287</v>
      </c>
      <c r="E574" s="12" t="str">
        <f>VLOOKUP(tVentas9[[#This Row],[ProductID]],tProductos[#All],3,FALSE)</f>
        <v>Bread - Italian Roll With Herbs</v>
      </c>
      <c r="F574" s="13">
        <v>16</v>
      </c>
      <c r="G574" s="32">
        <v>0</v>
      </c>
      <c r="H574" s="30">
        <f>VLOOKUP(tVentas9[[#This Row],[ProductID]],tProductos[#All],5,FALSE)</f>
        <v>57.7</v>
      </c>
      <c r="I574" s="31">
        <f>(tVentas9[[#This Row],[PrecioUnitario]])*(tVentas9[[#This Row],[Quantity]])</f>
        <v>923.2</v>
      </c>
      <c r="J574" s="31">
        <f>tVentas9[[#This Row],[ TotalPrice_SinDescuento]]*(1-tVentas9[[#This Row],[Discount]]/100)</f>
        <v>923.2</v>
      </c>
      <c r="K574" s="17">
        <v>43180.366006944445</v>
      </c>
      <c r="L574" s="7" t="s">
        <v>3810</v>
      </c>
      <c r="M574" s="35">
        <f t="shared" si="17"/>
        <v>0</v>
      </c>
      <c r="N574" s="12" t="str">
        <f t="shared" si="16"/>
        <v/>
      </c>
    </row>
    <row r="575" spans="1:14" hidden="1">
      <c r="A575" s="13">
        <v>10573</v>
      </c>
      <c r="B575" s="13">
        <v>13</v>
      </c>
      <c r="C575" s="13">
        <v>93400</v>
      </c>
      <c r="D575" s="13">
        <v>257</v>
      </c>
      <c r="E575" s="12" t="str">
        <f>VLOOKUP(tVentas9[[#This Row],[ProductID]],tProductos[#All],3,FALSE)</f>
        <v>Pasta - Detalini, White, Fresh</v>
      </c>
      <c r="F575" s="13">
        <v>24</v>
      </c>
      <c r="G575" s="32">
        <v>0</v>
      </c>
      <c r="H575" s="30">
        <f>VLOOKUP(tVentas9[[#This Row],[ProductID]],tProductos[#All],5,FALSE)</f>
        <v>84.43</v>
      </c>
      <c r="I575" s="31">
        <f>(tVentas9[[#This Row],[PrecioUnitario]])*(tVentas9[[#This Row],[Quantity]])</f>
        <v>2026.3200000000002</v>
      </c>
      <c r="J575" s="31">
        <f>tVentas9[[#This Row],[ TotalPrice_SinDescuento]]*(1-tVentas9[[#This Row],[Discount]]/100)</f>
        <v>2026.3200000000002</v>
      </c>
      <c r="K575" s="17">
        <v>43193.447777777779</v>
      </c>
      <c r="L575" s="7" t="s">
        <v>3811</v>
      </c>
      <c r="M575" s="35">
        <f t="shared" si="17"/>
        <v>0</v>
      </c>
      <c r="N575" s="12" t="str">
        <f t="shared" si="16"/>
        <v/>
      </c>
    </row>
    <row r="576" spans="1:14" hidden="1">
      <c r="A576" s="13">
        <v>10574</v>
      </c>
      <c r="B576" s="13">
        <v>16</v>
      </c>
      <c r="C576" s="13">
        <v>68696</v>
      </c>
      <c r="D576" s="13">
        <v>98</v>
      </c>
      <c r="E576" s="12" t="str">
        <f>VLOOKUP(tVentas9[[#This Row],[ProductID]],tProductos[#All],3,FALSE)</f>
        <v>Shrimp - 31/40</v>
      </c>
      <c r="F576" s="13">
        <v>18</v>
      </c>
      <c r="G576" s="32">
        <v>0</v>
      </c>
      <c r="H576" s="30">
        <f>VLOOKUP(tVentas9[[#This Row],[ProductID]],tProductos[#All],5,FALSE)</f>
        <v>998.75</v>
      </c>
      <c r="I576" s="31">
        <f>(tVentas9[[#This Row],[PrecioUnitario]])*(tVentas9[[#This Row],[Quantity]])</f>
        <v>17977.5</v>
      </c>
      <c r="J576" s="31">
        <f>tVentas9[[#This Row],[ TotalPrice_SinDescuento]]*(1-tVentas9[[#This Row],[Discount]]/100)</f>
        <v>17977.5</v>
      </c>
      <c r="K576" s="17">
        <v>43204.150763888887</v>
      </c>
      <c r="L576" s="7" t="s">
        <v>3812</v>
      </c>
      <c r="M576" s="35">
        <f t="shared" si="17"/>
        <v>0</v>
      </c>
      <c r="N576" s="12" t="str">
        <f t="shared" si="16"/>
        <v/>
      </c>
    </row>
    <row r="577" spans="1:14" hidden="1">
      <c r="A577" s="13">
        <v>10575</v>
      </c>
      <c r="B577" s="13">
        <v>14</v>
      </c>
      <c r="C577" s="13">
        <v>4960</v>
      </c>
      <c r="D577" s="13">
        <v>343</v>
      </c>
      <c r="E577" s="12" t="str">
        <f>VLOOKUP(tVentas9[[#This Row],[ProductID]],tProductos[#All],3,FALSE)</f>
        <v>Otomegusa Dashi Konbu</v>
      </c>
      <c r="F577" s="13">
        <v>2</v>
      </c>
      <c r="G577" s="32">
        <v>0</v>
      </c>
      <c r="H577" s="30">
        <f>VLOOKUP(tVentas9[[#This Row],[ProductID]],tProductos[#All],5,FALSE)</f>
        <v>512.05999999999995</v>
      </c>
      <c r="I577" s="31">
        <f>(tVentas9[[#This Row],[PrecioUnitario]])*(tVentas9[[#This Row],[Quantity]])</f>
        <v>1024.1199999999999</v>
      </c>
      <c r="J577" s="31">
        <f>tVentas9[[#This Row],[ TotalPrice_SinDescuento]]*(1-tVentas9[[#This Row],[Discount]]/100)</f>
        <v>1024.1199999999999</v>
      </c>
      <c r="K577" s="17">
        <v>43138.798854166664</v>
      </c>
      <c r="L577" s="7" t="s">
        <v>3813</v>
      </c>
      <c r="M577" s="35">
        <f t="shared" si="17"/>
        <v>0</v>
      </c>
      <c r="N577" s="12" t="str">
        <f t="shared" si="16"/>
        <v/>
      </c>
    </row>
    <row r="578" spans="1:14" hidden="1">
      <c r="A578" s="13">
        <v>10576</v>
      </c>
      <c r="B578" s="13">
        <v>13</v>
      </c>
      <c r="C578" s="13">
        <v>31393</v>
      </c>
      <c r="D578" s="13">
        <v>438</v>
      </c>
      <c r="E578" s="12" t="str">
        <f>VLOOKUP(tVentas9[[#This Row],[ProductID]],tProductos[#All],3,FALSE)</f>
        <v>Juice - Orange</v>
      </c>
      <c r="F578" s="13">
        <v>8</v>
      </c>
      <c r="G578" s="32">
        <v>0</v>
      </c>
      <c r="H578" s="30">
        <f>VLOOKUP(tVentas9[[#This Row],[ProductID]],tProductos[#All],5,FALSE)</f>
        <v>449.41</v>
      </c>
      <c r="I578" s="31">
        <f>(tVentas9[[#This Row],[PrecioUnitario]])*(tVentas9[[#This Row],[Quantity]])</f>
        <v>3595.28</v>
      </c>
      <c r="J578" s="31">
        <f>tVentas9[[#This Row],[ TotalPrice_SinDescuento]]*(1-tVentas9[[#This Row],[Discount]]/100)</f>
        <v>3595.28</v>
      </c>
      <c r="K578" s="17">
        <v>43115.874594907407</v>
      </c>
      <c r="L578" s="7" t="s">
        <v>3814</v>
      </c>
      <c r="M578" s="35">
        <f t="shared" si="17"/>
        <v>0</v>
      </c>
      <c r="N578" s="12" t="str">
        <f t="shared" ref="N578:N641" si="18">IF($M578&gt;0.4,"ELIMINAR","")</f>
        <v/>
      </c>
    </row>
    <row r="579" spans="1:14" hidden="1">
      <c r="A579" s="13">
        <v>10577</v>
      </c>
      <c r="B579" s="13">
        <v>9</v>
      </c>
      <c r="C579" s="13">
        <v>42973</v>
      </c>
      <c r="D579" s="13">
        <v>232</v>
      </c>
      <c r="E579" s="12" t="str">
        <f>VLOOKUP(tVentas9[[#This Row],[ProductID]],tProductos[#All],3,FALSE)</f>
        <v>Quiche Assorted</v>
      </c>
      <c r="F579" s="13">
        <v>11</v>
      </c>
      <c r="G579" s="32">
        <v>0</v>
      </c>
      <c r="H579" s="30">
        <f>VLOOKUP(tVentas9[[#This Row],[ProductID]],tProductos[#All],5,FALSE)</f>
        <v>33.94</v>
      </c>
      <c r="I579" s="31">
        <f>(tVentas9[[#This Row],[PrecioUnitario]])*(tVentas9[[#This Row],[Quantity]])</f>
        <v>373.34</v>
      </c>
      <c r="J579" s="31">
        <f>tVentas9[[#This Row],[ TotalPrice_SinDescuento]]*(1-tVentas9[[#This Row],[Discount]]/100)</f>
        <v>373.34</v>
      </c>
      <c r="K579" s="17">
        <v>43162.780821759261</v>
      </c>
      <c r="L579" s="7" t="s">
        <v>3815</v>
      </c>
      <c r="M579" s="35">
        <f t="shared" si="17"/>
        <v>0</v>
      </c>
      <c r="N579" s="12" t="str">
        <f t="shared" si="18"/>
        <v/>
      </c>
    </row>
    <row r="580" spans="1:14" hidden="1">
      <c r="A580" s="13">
        <v>10578</v>
      </c>
      <c r="B580" s="13">
        <v>10</v>
      </c>
      <c r="C580" s="13">
        <v>11720</v>
      </c>
      <c r="D580" s="13">
        <v>88</v>
      </c>
      <c r="E580" s="12" t="str">
        <f>VLOOKUP(tVentas9[[#This Row],[ProductID]],tProductos[#All],3,FALSE)</f>
        <v>Remy Red</v>
      </c>
      <c r="F580" s="13">
        <v>3</v>
      </c>
      <c r="G580" s="32">
        <v>0</v>
      </c>
      <c r="H580" s="30">
        <f>VLOOKUP(tVentas9[[#This Row],[ProductID]],tProductos[#All],5,FALSE)</f>
        <v>91.99</v>
      </c>
      <c r="I580" s="31">
        <f>(tVentas9[[#This Row],[PrecioUnitario]])*(tVentas9[[#This Row],[Quantity]])</f>
        <v>275.96999999999997</v>
      </c>
      <c r="J580" s="31">
        <f>tVentas9[[#This Row],[ TotalPrice_SinDescuento]]*(1-tVentas9[[#This Row],[Discount]]/100)</f>
        <v>275.96999999999997</v>
      </c>
      <c r="K580" s="17">
        <v>43226.943229166667</v>
      </c>
      <c r="L580" s="7" t="s">
        <v>3816</v>
      </c>
      <c r="M580" s="35">
        <f t="shared" ref="M580:M643" si="19">COUNTBLANK(A580:L580) /COUNTA(A580:L580)</f>
        <v>0</v>
      </c>
      <c r="N580" s="12" t="str">
        <f t="shared" si="18"/>
        <v/>
      </c>
    </row>
    <row r="581" spans="1:14" hidden="1">
      <c r="A581" s="13">
        <v>10579</v>
      </c>
      <c r="B581" s="13">
        <v>5</v>
      </c>
      <c r="C581" s="13">
        <v>69541</v>
      </c>
      <c r="D581" s="13">
        <v>213</v>
      </c>
      <c r="E581" s="12" t="str">
        <f>VLOOKUP(tVentas9[[#This Row],[ProductID]],tProductos[#All],3,FALSE)</f>
        <v>Pate - Cognac</v>
      </c>
      <c r="F581" s="13">
        <v>18</v>
      </c>
      <c r="G581" s="32">
        <v>0</v>
      </c>
      <c r="H581" s="30">
        <f>VLOOKUP(tVentas9[[#This Row],[ProductID]],tProductos[#All],5,FALSE)</f>
        <v>705.89</v>
      </c>
      <c r="I581" s="31">
        <f>(tVentas9[[#This Row],[PrecioUnitario]])*(tVentas9[[#This Row],[Quantity]])</f>
        <v>12706.02</v>
      </c>
      <c r="J581" s="31">
        <f>tVentas9[[#This Row],[ TotalPrice_SinDescuento]]*(1-tVentas9[[#This Row],[Discount]]/100)</f>
        <v>12706.02</v>
      </c>
      <c r="K581" s="17">
        <v>43151.019328703704</v>
      </c>
      <c r="L581" s="7" t="s">
        <v>3817</v>
      </c>
      <c r="M581" s="35">
        <f t="shared" si="19"/>
        <v>0</v>
      </c>
      <c r="N581" s="12" t="str">
        <f t="shared" si="18"/>
        <v/>
      </c>
    </row>
    <row r="582" spans="1:14" hidden="1">
      <c r="A582" s="13">
        <v>10580</v>
      </c>
      <c r="B582" s="13">
        <v>7</v>
      </c>
      <c r="C582" s="13">
        <v>97268</v>
      </c>
      <c r="D582" s="13">
        <v>9</v>
      </c>
      <c r="E582" s="12" t="str">
        <f>VLOOKUP(tVentas9[[#This Row],[ProductID]],tProductos[#All],3,FALSE)</f>
        <v>Rabbit - Whole</v>
      </c>
      <c r="F582" s="13">
        <v>25</v>
      </c>
      <c r="G582" s="32">
        <v>1</v>
      </c>
      <c r="H582" s="30">
        <f>VLOOKUP(tVentas9[[#This Row],[ProductID]],tProductos[#All],5,FALSE)</f>
        <v>844.21</v>
      </c>
      <c r="I582" s="31">
        <f>(tVentas9[[#This Row],[PrecioUnitario]])*(tVentas9[[#This Row],[Quantity]])</f>
        <v>21105.25</v>
      </c>
      <c r="J582" s="31">
        <f>tVentas9[[#This Row],[ TotalPrice_SinDescuento]]*(1-tVentas9[[#This Row],[Discount]]/100)</f>
        <v>20894.197499999998</v>
      </c>
      <c r="K582" s="17">
        <v>43101.830717592595</v>
      </c>
      <c r="L582" s="7" t="s">
        <v>3818</v>
      </c>
      <c r="M582" s="35">
        <f t="shared" si="19"/>
        <v>0</v>
      </c>
      <c r="N582" s="12" t="str">
        <f t="shared" si="18"/>
        <v/>
      </c>
    </row>
    <row r="583" spans="1:14" hidden="1">
      <c r="A583" s="13">
        <v>10581</v>
      </c>
      <c r="B583" s="13">
        <v>15</v>
      </c>
      <c r="C583" s="13">
        <v>20405</v>
      </c>
      <c r="D583" s="13">
        <v>255</v>
      </c>
      <c r="E583" s="12" t="str">
        <f>VLOOKUP(tVentas9[[#This Row],[ProductID]],tProductos[#All],3,FALSE)</f>
        <v>Kellogs All Bran Bars</v>
      </c>
      <c r="F583" s="13">
        <v>6</v>
      </c>
      <c r="G583" s="32">
        <v>0</v>
      </c>
      <c r="H583" s="30">
        <f>VLOOKUP(tVentas9[[#This Row],[ProductID]],tProductos[#All],5,FALSE)</f>
        <v>292.27999999999997</v>
      </c>
      <c r="I583" s="31">
        <f>(tVentas9[[#This Row],[PrecioUnitario]])*(tVentas9[[#This Row],[Quantity]])</f>
        <v>1753.6799999999998</v>
      </c>
      <c r="J583" s="31">
        <f>tVentas9[[#This Row],[ TotalPrice_SinDescuento]]*(1-tVentas9[[#This Row],[Discount]]/100)</f>
        <v>1753.6799999999998</v>
      </c>
      <c r="K583" s="17">
        <v>43188.112916666665</v>
      </c>
      <c r="L583" s="7" t="s">
        <v>3819</v>
      </c>
      <c r="M583" s="35">
        <f t="shared" si="19"/>
        <v>0</v>
      </c>
      <c r="N583" s="12" t="str">
        <f t="shared" si="18"/>
        <v/>
      </c>
    </row>
    <row r="584" spans="1:14" hidden="1">
      <c r="A584" s="13">
        <v>10582</v>
      </c>
      <c r="B584" s="13">
        <v>13</v>
      </c>
      <c r="C584" s="13">
        <v>31456</v>
      </c>
      <c r="D584" s="13">
        <v>430</v>
      </c>
      <c r="E584" s="12" t="str">
        <f>VLOOKUP(tVentas9[[#This Row],[ProductID]],tProductos[#All],3,FALSE)</f>
        <v>Milk - 1%</v>
      </c>
      <c r="F584" s="13">
        <v>8</v>
      </c>
      <c r="G584" s="32">
        <v>0</v>
      </c>
      <c r="H584" s="30">
        <f>VLOOKUP(tVentas9[[#This Row],[ProductID]],tProductos[#All],5,FALSE)</f>
        <v>462.58</v>
      </c>
      <c r="I584" s="31">
        <f>(tVentas9[[#This Row],[PrecioUnitario]])*(tVentas9[[#This Row],[Quantity]])</f>
        <v>3700.64</v>
      </c>
      <c r="J584" s="31">
        <f>tVentas9[[#This Row],[ TotalPrice_SinDescuento]]*(1-tVentas9[[#This Row],[Discount]]/100)</f>
        <v>3700.64</v>
      </c>
      <c r="K584" s="17">
        <v>43214.317337962966</v>
      </c>
      <c r="L584" s="7" t="s">
        <v>3820</v>
      </c>
      <c r="M584" s="35">
        <f t="shared" si="19"/>
        <v>0</v>
      </c>
      <c r="N584" s="12" t="str">
        <f t="shared" si="18"/>
        <v/>
      </c>
    </row>
    <row r="585" spans="1:14" hidden="1">
      <c r="A585" s="13">
        <v>10583</v>
      </c>
      <c r="B585" s="13">
        <v>11</v>
      </c>
      <c r="C585" s="13">
        <v>138</v>
      </c>
      <c r="D585" s="13">
        <v>130</v>
      </c>
      <c r="E585" s="12" t="str">
        <f>VLOOKUP(tVentas9[[#This Row],[ProductID]],tProductos[#All],3,FALSE)</f>
        <v>Beef Wellington</v>
      </c>
      <c r="F585" s="13">
        <v>1</v>
      </c>
      <c r="G585" s="32">
        <v>0</v>
      </c>
      <c r="H585" s="30">
        <f>VLOOKUP(tVentas9[[#This Row],[ProductID]],tProductos[#All],5,FALSE)</f>
        <v>419.8</v>
      </c>
      <c r="I585" s="31">
        <f>(tVentas9[[#This Row],[PrecioUnitario]])*(tVentas9[[#This Row],[Quantity]])</f>
        <v>419.8</v>
      </c>
      <c r="J585" s="31">
        <f>tVentas9[[#This Row],[ TotalPrice_SinDescuento]]*(1-tVentas9[[#This Row],[Discount]]/100)</f>
        <v>419.8</v>
      </c>
      <c r="K585" s="17">
        <v>43159.554513888892</v>
      </c>
      <c r="L585" s="7" t="s">
        <v>3821</v>
      </c>
      <c r="M585" s="35">
        <f t="shared" si="19"/>
        <v>0</v>
      </c>
      <c r="N585" s="12" t="str">
        <f t="shared" si="18"/>
        <v/>
      </c>
    </row>
    <row r="586" spans="1:14" hidden="1">
      <c r="A586" s="13">
        <v>10584</v>
      </c>
      <c r="B586" s="13">
        <v>8</v>
      </c>
      <c r="C586" s="13">
        <v>23528</v>
      </c>
      <c r="D586" s="13">
        <v>285</v>
      </c>
      <c r="E586" s="12" t="str">
        <f>VLOOKUP(tVentas9[[#This Row],[ProductID]],tProductos[#All],3,FALSE)</f>
        <v>Cheese - Mix</v>
      </c>
      <c r="F586" s="13">
        <v>6</v>
      </c>
      <c r="G586" s="32">
        <v>1</v>
      </c>
      <c r="H586" s="30">
        <f>VLOOKUP(tVentas9[[#This Row],[ProductID]],tProductos[#All],5,FALSE)</f>
        <v>718.3</v>
      </c>
      <c r="I586" s="31">
        <f>(tVentas9[[#This Row],[PrecioUnitario]])*(tVentas9[[#This Row],[Quantity]])</f>
        <v>4309.7999999999993</v>
      </c>
      <c r="J586" s="31">
        <f>tVentas9[[#This Row],[ TotalPrice_SinDescuento]]*(1-tVentas9[[#This Row],[Discount]]/100)</f>
        <v>4266.7019999999993</v>
      </c>
      <c r="K586" s="17">
        <v>43213.949699074074</v>
      </c>
      <c r="L586" s="7" t="s">
        <v>3822</v>
      </c>
      <c r="M586" s="35">
        <f t="shared" si="19"/>
        <v>0</v>
      </c>
      <c r="N586" s="12" t="str">
        <f t="shared" si="18"/>
        <v/>
      </c>
    </row>
    <row r="587" spans="1:14" hidden="1">
      <c r="A587" s="13">
        <v>10585</v>
      </c>
      <c r="B587" s="13">
        <v>12</v>
      </c>
      <c r="C587" s="13">
        <v>44585</v>
      </c>
      <c r="D587" s="13">
        <v>165</v>
      </c>
      <c r="E587" s="12" t="str">
        <f>VLOOKUP(tVentas9[[#This Row],[ProductID]],tProductos[#All],3,FALSE)</f>
        <v>Bread Crumbs - Japanese Style</v>
      </c>
      <c r="F587" s="13">
        <v>12</v>
      </c>
      <c r="G587" s="32">
        <v>1</v>
      </c>
      <c r="H587" s="30">
        <f>VLOOKUP(tVentas9[[#This Row],[ProductID]],tProductos[#All],5,FALSE)</f>
        <v>449</v>
      </c>
      <c r="I587" s="31">
        <f>(tVentas9[[#This Row],[PrecioUnitario]])*(tVentas9[[#This Row],[Quantity]])</f>
        <v>5388</v>
      </c>
      <c r="J587" s="31">
        <f>tVentas9[[#This Row],[ TotalPrice_SinDescuento]]*(1-tVentas9[[#This Row],[Discount]]/100)</f>
        <v>5334.12</v>
      </c>
      <c r="K587" s="17">
        <v>43179.718194444446</v>
      </c>
      <c r="L587" s="7" t="s">
        <v>3823</v>
      </c>
      <c r="M587" s="35">
        <f t="shared" si="19"/>
        <v>0</v>
      </c>
      <c r="N587" s="12" t="str">
        <f t="shared" si="18"/>
        <v/>
      </c>
    </row>
    <row r="588" spans="1:14" hidden="1">
      <c r="A588" s="13">
        <v>10586</v>
      </c>
      <c r="B588" s="13">
        <v>11</v>
      </c>
      <c r="C588" s="13">
        <v>60871</v>
      </c>
      <c r="D588" s="13">
        <v>399</v>
      </c>
      <c r="E588" s="12" t="str">
        <f>VLOOKUP(tVentas9[[#This Row],[ProductID]],tProductos[#All],3,FALSE)</f>
        <v>Berry Brulee</v>
      </c>
      <c r="F588" s="13">
        <v>16</v>
      </c>
      <c r="G588" s="32">
        <v>0</v>
      </c>
      <c r="H588" s="30">
        <f>VLOOKUP(tVentas9[[#This Row],[ProductID]],tProductos[#All],5,FALSE)</f>
        <v>509.11</v>
      </c>
      <c r="I588" s="31">
        <f>(tVentas9[[#This Row],[PrecioUnitario]])*(tVentas9[[#This Row],[Quantity]])</f>
        <v>8145.76</v>
      </c>
      <c r="J588" s="31">
        <f>tVentas9[[#This Row],[ TotalPrice_SinDescuento]]*(1-tVentas9[[#This Row],[Discount]]/100)</f>
        <v>8145.76</v>
      </c>
      <c r="K588" s="17">
        <v>43163.706134259257</v>
      </c>
      <c r="L588" s="7" t="s">
        <v>3824</v>
      </c>
      <c r="M588" s="35">
        <f t="shared" si="19"/>
        <v>0</v>
      </c>
      <c r="N588" s="12" t="str">
        <f t="shared" si="18"/>
        <v/>
      </c>
    </row>
    <row r="589" spans="1:14" hidden="1">
      <c r="A589" s="13">
        <v>10587</v>
      </c>
      <c r="B589" s="13">
        <v>2</v>
      </c>
      <c r="C589" s="13">
        <v>76314</v>
      </c>
      <c r="D589" s="13">
        <v>152</v>
      </c>
      <c r="E589" s="12" t="str">
        <f>VLOOKUP(tVentas9[[#This Row],[ProductID]],tProductos[#All],3,FALSE)</f>
        <v>Lentils - Red, Dry</v>
      </c>
      <c r="F589" s="13">
        <v>20</v>
      </c>
      <c r="G589" s="32">
        <v>1</v>
      </c>
      <c r="H589" s="30">
        <f>VLOOKUP(tVentas9[[#This Row],[ProductID]],tProductos[#All],5,FALSE)</f>
        <v>588.12</v>
      </c>
      <c r="I589" s="31">
        <f>(tVentas9[[#This Row],[PrecioUnitario]])*(tVentas9[[#This Row],[Quantity]])</f>
        <v>11762.4</v>
      </c>
      <c r="J589" s="31">
        <f>tVentas9[[#This Row],[ TotalPrice_SinDescuento]]*(1-tVentas9[[#This Row],[Discount]]/100)</f>
        <v>11644.776</v>
      </c>
      <c r="K589" s="17">
        <v>43151.900740740741</v>
      </c>
      <c r="L589" s="7" t="s">
        <v>3825</v>
      </c>
      <c r="M589" s="35">
        <f t="shared" si="19"/>
        <v>0</v>
      </c>
      <c r="N589" s="12" t="str">
        <f t="shared" si="18"/>
        <v/>
      </c>
    </row>
    <row r="590" spans="1:14" hidden="1">
      <c r="A590" s="13">
        <v>10588</v>
      </c>
      <c r="B590" s="13">
        <v>7</v>
      </c>
      <c r="C590" s="13">
        <v>50445</v>
      </c>
      <c r="D590" s="13">
        <v>396</v>
      </c>
      <c r="E590" s="12" t="str">
        <f>VLOOKUP(tVentas9[[#This Row],[ProductID]],tProductos[#All],3,FALSE)</f>
        <v>Tea - Jasmin Green</v>
      </c>
      <c r="F590" s="13">
        <v>13</v>
      </c>
      <c r="G590" s="32">
        <v>0</v>
      </c>
      <c r="H590" s="30">
        <f>VLOOKUP(tVentas9[[#This Row],[ProductID]],tProductos[#All],5,FALSE)</f>
        <v>369.16</v>
      </c>
      <c r="I590" s="31">
        <f>(tVentas9[[#This Row],[PrecioUnitario]])*(tVentas9[[#This Row],[Quantity]])</f>
        <v>4799.08</v>
      </c>
      <c r="J590" s="31">
        <f>tVentas9[[#This Row],[ TotalPrice_SinDescuento]]*(1-tVentas9[[#This Row],[Discount]]/100)</f>
        <v>4799.08</v>
      </c>
      <c r="K590" s="17">
        <v>43196.930810185186</v>
      </c>
      <c r="L590" s="7" t="s">
        <v>3826</v>
      </c>
      <c r="M590" s="35">
        <f t="shared" si="19"/>
        <v>0</v>
      </c>
      <c r="N590" s="12" t="str">
        <f t="shared" si="18"/>
        <v/>
      </c>
    </row>
    <row r="591" spans="1:14" hidden="1">
      <c r="A591" s="13">
        <v>10589</v>
      </c>
      <c r="B591" s="13">
        <v>12</v>
      </c>
      <c r="C591" s="13">
        <v>98403</v>
      </c>
      <c r="D591" s="13">
        <v>345</v>
      </c>
      <c r="E591" s="12" t="str">
        <f>VLOOKUP(tVentas9[[#This Row],[ProductID]],tProductos[#All],3,FALSE)</f>
        <v>Bread - Calabrese Baguette</v>
      </c>
      <c r="F591" s="13">
        <v>25</v>
      </c>
      <c r="G591" s="32">
        <v>2</v>
      </c>
      <c r="H591" s="30">
        <f>VLOOKUP(tVentas9[[#This Row],[ProductID]],tProductos[#All],5,FALSE)</f>
        <v>985.97</v>
      </c>
      <c r="I591" s="31">
        <f>(tVentas9[[#This Row],[PrecioUnitario]])*(tVentas9[[#This Row],[Quantity]])</f>
        <v>24649.25</v>
      </c>
      <c r="J591" s="31">
        <f>tVentas9[[#This Row],[ TotalPrice_SinDescuento]]*(1-tVentas9[[#This Row],[Discount]]/100)</f>
        <v>24156.264999999999</v>
      </c>
      <c r="K591" s="17">
        <v>43175.946689814817</v>
      </c>
      <c r="L591" s="7" t="s">
        <v>3827</v>
      </c>
      <c r="M591" s="35">
        <f t="shared" si="19"/>
        <v>0</v>
      </c>
      <c r="N591" s="12" t="str">
        <f t="shared" si="18"/>
        <v/>
      </c>
    </row>
    <row r="592" spans="1:14" hidden="1">
      <c r="A592" s="13">
        <v>10590</v>
      </c>
      <c r="B592" s="13">
        <v>18</v>
      </c>
      <c r="C592" s="13">
        <v>40701</v>
      </c>
      <c r="D592" s="13">
        <v>403</v>
      </c>
      <c r="E592" s="12" t="str">
        <f>VLOOKUP(tVentas9[[#This Row],[ProductID]],tProductos[#All],3,FALSE)</f>
        <v>Liners - Baking Cups</v>
      </c>
      <c r="F592" s="13">
        <v>11</v>
      </c>
      <c r="G592" s="32">
        <v>0</v>
      </c>
      <c r="H592" s="30">
        <f>VLOOKUP(tVentas9[[#This Row],[ProductID]],tProductos[#All],5,FALSE)</f>
        <v>681.89</v>
      </c>
      <c r="I592" s="31">
        <f>(tVentas9[[#This Row],[PrecioUnitario]])*(tVentas9[[#This Row],[Quantity]])</f>
        <v>7500.79</v>
      </c>
      <c r="J592" s="31">
        <f>tVentas9[[#This Row],[ TotalPrice_SinDescuento]]*(1-tVentas9[[#This Row],[Discount]]/100)</f>
        <v>7500.79</v>
      </c>
      <c r="K592" s="17">
        <v>43202.283784722225</v>
      </c>
      <c r="L592" s="7" t="s">
        <v>3828</v>
      </c>
      <c r="M592" s="35">
        <f t="shared" si="19"/>
        <v>0</v>
      </c>
      <c r="N592" s="12" t="str">
        <f t="shared" si="18"/>
        <v/>
      </c>
    </row>
    <row r="593" spans="1:14" hidden="1">
      <c r="A593" s="13">
        <v>10591</v>
      </c>
      <c r="B593" s="13">
        <v>3</v>
      </c>
      <c r="C593" s="13">
        <v>10078</v>
      </c>
      <c r="D593" s="13">
        <v>31</v>
      </c>
      <c r="E593" s="12" t="str">
        <f>VLOOKUP(tVentas9[[#This Row],[ProductID]],tProductos[#All],3,FALSE)</f>
        <v>Yeast Dry - Fermipan</v>
      </c>
      <c r="F593" s="13">
        <v>3</v>
      </c>
      <c r="G593" s="32">
        <v>0</v>
      </c>
      <c r="H593" s="30">
        <f>VLOOKUP(tVentas9[[#This Row],[ProductID]],tProductos[#All],5,FALSE)</f>
        <v>739.85</v>
      </c>
      <c r="I593" s="31">
        <f>(tVentas9[[#This Row],[PrecioUnitario]])*(tVentas9[[#This Row],[Quantity]])</f>
        <v>2219.5500000000002</v>
      </c>
      <c r="J593" s="31">
        <f>tVentas9[[#This Row],[ TotalPrice_SinDescuento]]*(1-tVentas9[[#This Row],[Discount]]/100)</f>
        <v>2219.5500000000002</v>
      </c>
      <c r="K593" s="17">
        <v>43171.411238425928</v>
      </c>
      <c r="L593" s="7" t="s">
        <v>3829</v>
      </c>
      <c r="M593" s="35">
        <f t="shared" si="19"/>
        <v>0</v>
      </c>
      <c r="N593" s="12" t="str">
        <f t="shared" si="18"/>
        <v/>
      </c>
    </row>
    <row r="594" spans="1:14" hidden="1">
      <c r="A594" s="13">
        <v>10592</v>
      </c>
      <c r="B594" s="13">
        <v>2</v>
      </c>
      <c r="C594" s="13">
        <v>92714</v>
      </c>
      <c r="D594" s="13">
        <v>343</v>
      </c>
      <c r="E594" s="12" t="str">
        <f>VLOOKUP(tVentas9[[#This Row],[ProductID]],tProductos[#All],3,FALSE)</f>
        <v>Otomegusa Dashi Konbu</v>
      </c>
      <c r="F594" s="13">
        <v>24</v>
      </c>
      <c r="G594" s="32">
        <v>1</v>
      </c>
      <c r="H594" s="30">
        <f>VLOOKUP(tVentas9[[#This Row],[ProductID]],tProductos[#All],5,FALSE)</f>
        <v>512.05999999999995</v>
      </c>
      <c r="I594" s="31">
        <f>(tVentas9[[#This Row],[PrecioUnitario]])*(tVentas9[[#This Row],[Quantity]])</f>
        <v>12289.439999999999</v>
      </c>
      <c r="J594" s="31">
        <f>tVentas9[[#This Row],[ TotalPrice_SinDescuento]]*(1-tVentas9[[#This Row],[Discount]]/100)</f>
        <v>12166.545599999999</v>
      </c>
      <c r="K594" s="17">
        <v>43133.378981481481</v>
      </c>
      <c r="L594" s="7" t="s">
        <v>3830</v>
      </c>
      <c r="M594" s="35">
        <f t="shared" si="19"/>
        <v>0</v>
      </c>
      <c r="N594" s="12" t="str">
        <f t="shared" si="18"/>
        <v/>
      </c>
    </row>
    <row r="595" spans="1:14" hidden="1">
      <c r="A595" s="13">
        <v>10593</v>
      </c>
      <c r="B595" s="13">
        <v>7</v>
      </c>
      <c r="C595" s="13">
        <v>13515</v>
      </c>
      <c r="D595" s="13">
        <v>176</v>
      </c>
      <c r="E595" s="12" t="str">
        <f>VLOOKUP(tVentas9[[#This Row],[ProductID]],tProductos[#All],3,FALSE)</f>
        <v>Smirnoff Green Apple Twist</v>
      </c>
      <c r="F595" s="13">
        <v>4</v>
      </c>
      <c r="G595" s="32">
        <v>0</v>
      </c>
      <c r="H595" s="30">
        <f>VLOOKUP(tVentas9[[#This Row],[ProductID]],tProductos[#All],5,FALSE)</f>
        <v>813.16</v>
      </c>
      <c r="I595" s="31">
        <f>(tVentas9[[#This Row],[PrecioUnitario]])*(tVentas9[[#This Row],[Quantity]])</f>
        <v>3252.64</v>
      </c>
      <c r="J595" s="31">
        <f>tVentas9[[#This Row],[ TotalPrice_SinDescuento]]*(1-tVentas9[[#This Row],[Discount]]/100)</f>
        <v>3252.64</v>
      </c>
      <c r="K595" s="17">
        <v>43162.254432870373</v>
      </c>
      <c r="L595" s="7" t="s">
        <v>3831</v>
      </c>
      <c r="M595" s="35">
        <f t="shared" si="19"/>
        <v>0</v>
      </c>
      <c r="N595" s="12" t="str">
        <f t="shared" si="18"/>
        <v/>
      </c>
    </row>
    <row r="596" spans="1:14" hidden="1">
      <c r="A596" s="13">
        <v>10594</v>
      </c>
      <c r="B596" s="13">
        <v>12</v>
      </c>
      <c r="C596" s="13">
        <v>8829</v>
      </c>
      <c r="D596" s="13">
        <v>441</v>
      </c>
      <c r="E596" s="12" t="str">
        <f>VLOOKUP(tVentas9[[#This Row],[ProductID]],tProductos[#All],3,FALSE)</f>
        <v>Blackberries</v>
      </c>
      <c r="F596" s="13">
        <v>3</v>
      </c>
      <c r="G596" s="32">
        <v>2</v>
      </c>
      <c r="H596" s="30">
        <f>VLOOKUP(tVentas9[[#This Row],[ProductID]],tProductos[#All],5,FALSE)</f>
        <v>729.43</v>
      </c>
      <c r="I596" s="31">
        <f>(tVentas9[[#This Row],[PrecioUnitario]])*(tVentas9[[#This Row],[Quantity]])</f>
        <v>2188.29</v>
      </c>
      <c r="J596" s="31">
        <f>tVentas9[[#This Row],[ TotalPrice_SinDescuento]]*(1-tVentas9[[#This Row],[Discount]]/100)</f>
        <v>2144.5241999999998</v>
      </c>
      <c r="K596" s="17">
        <v>43156.500138888892</v>
      </c>
      <c r="L596" s="7" t="s">
        <v>3832</v>
      </c>
      <c r="M596" s="35">
        <f t="shared" si="19"/>
        <v>0</v>
      </c>
      <c r="N596" s="12" t="str">
        <f t="shared" si="18"/>
        <v/>
      </c>
    </row>
    <row r="597" spans="1:14" hidden="1">
      <c r="A597" s="13">
        <v>10595</v>
      </c>
      <c r="B597" s="13">
        <v>16</v>
      </c>
      <c r="C597" s="13">
        <v>79292</v>
      </c>
      <c r="D597" s="13">
        <v>237</v>
      </c>
      <c r="E597" s="12" t="str">
        <f>VLOOKUP(tVentas9[[#This Row],[ProductID]],tProductos[#All],3,FALSE)</f>
        <v>Mayonnaise - Individual Pkg</v>
      </c>
      <c r="F597" s="13">
        <v>21</v>
      </c>
      <c r="G597" s="32">
        <v>0</v>
      </c>
      <c r="H597" s="30">
        <f>VLOOKUP(tVentas9[[#This Row],[ProductID]],tProductos[#All],5,FALSE)</f>
        <v>656.3</v>
      </c>
      <c r="I597" s="31">
        <f>(tVentas9[[#This Row],[PrecioUnitario]])*(tVentas9[[#This Row],[Quantity]])</f>
        <v>13782.3</v>
      </c>
      <c r="J597" s="31">
        <f>tVentas9[[#This Row],[ TotalPrice_SinDescuento]]*(1-tVentas9[[#This Row],[Discount]]/100)</f>
        <v>13782.3</v>
      </c>
      <c r="K597" s="17">
        <v>43163.456030092595</v>
      </c>
      <c r="L597" s="7" t="s">
        <v>3833</v>
      </c>
      <c r="M597" s="35">
        <f t="shared" si="19"/>
        <v>0</v>
      </c>
      <c r="N597" s="12" t="str">
        <f t="shared" si="18"/>
        <v/>
      </c>
    </row>
    <row r="598" spans="1:14" hidden="1">
      <c r="A598" s="13">
        <v>10596</v>
      </c>
      <c r="B598" s="13">
        <v>9</v>
      </c>
      <c r="C598" s="13">
        <v>69949</v>
      </c>
      <c r="D598" s="13">
        <v>318</v>
      </c>
      <c r="E598" s="12" t="str">
        <f>VLOOKUP(tVentas9[[#This Row],[ProductID]],tProductos[#All],3,FALSE)</f>
        <v>Ecolab - Solid Fusion</v>
      </c>
      <c r="F598" s="13">
        <v>18</v>
      </c>
      <c r="G598" s="32">
        <v>0</v>
      </c>
      <c r="H598" s="30">
        <f>VLOOKUP(tVentas9[[#This Row],[ProductID]],tProductos[#All],5,FALSE)</f>
        <v>57.26</v>
      </c>
      <c r="I598" s="31">
        <f>(tVentas9[[#This Row],[PrecioUnitario]])*(tVentas9[[#This Row],[Quantity]])</f>
        <v>1030.68</v>
      </c>
      <c r="J598" s="31">
        <f>tVentas9[[#This Row],[ TotalPrice_SinDescuento]]*(1-tVentas9[[#This Row],[Discount]]/100)</f>
        <v>1030.68</v>
      </c>
      <c r="K598" s="17">
        <v>43168.421111111114</v>
      </c>
      <c r="L598" s="7" t="s">
        <v>3834</v>
      </c>
      <c r="M598" s="35">
        <f t="shared" si="19"/>
        <v>0</v>
      </c>
      <c r="N598" s="12" t="str">
        <f t="shared" si="18"/>
        <v/>
      </c>
    </row>
    <row r="599" spans="1:14" hidden="1">
      <c r="A599" s="13">
        <v>10597</v>
      </c>
      <c r="B599" s="13">
        <v>19</v>
      </c>
      <c r="C599" s="13">
        <v>80666</v>
      </c>
      <c r="D599" s="13">
        <v>380</v>
      </c>
      <c r="E599" s="12" t="str">
        <f>VLOOKUP(tVentas9[[#This Row],[ProductID]],tProductos[#All],3,FALSE)</f>
        <v>Wine - White Cab Sauv.on</v>
      </c>
      <c r="F599" s="13">
        <v>21</v>
      </c>
      <c r="G599" s="32">
        <v>0</v>
      </c>
      <c r="H599" s="30">
        <f>VLOOKUP(tVentas9[[#This Row],[ProductID]],tProductos[#All],5,FALSE)</f>
        <v>859.74</v>
      </c>
      <c r="I599" s="31">
        <f>(tVentas9[[#This Row],[PrecioUnitario]])*(tVentas9[[#This Row],[Quantity]])</f>
        <v>18054.54</v>
      </c>
      <c r="J599" s="31">
        <f>tVentas9[[#This Row],[ TotalPrice_SinDescuento]]*(1-tVentas9[[#This Row],[Discount]]/100)</f>
        <v>18054.54</v>
      </c>
      <c r="K599" s="17">
        <v>43112.637986111113</v>
      </c>
      <c r="L599" s="7" t="s">
        <v>3835</v>
      </c>
      <c r="M599" s="35">
        <f t="shared" si="19"/>
        <v>0</v>
      </c>
      <c r="N599" s="12" t="str">
        <f t="shared" si="18"/>
        <v/>
      </c>
    </row>
    <row r="600" spans="1:14" hidden="1">
      <c r="A600" s="13">
        <v>10598</v>
      </c>
      <c r="B600" s="13">
        <v>13</v>
      </c>
      <c r="C600" s="13">
        <v>85059</v>
      </c>
      <c r="D600" s="13">
        <v>152</v>
      </c>
      <c r="E600" s="12" t="str">
        <f>VLOOKUP(tVentas9[[#This Row],[ProductID]],tProductos[#All],3,FALSE)</f>
        <v>Lentils - Red, Dry</v>
      </c>
      <c r="F600" s="13">
        <v>22</v>
      </c>
      <c r="G600" s="32">
        <v>0</v>
      </c>
      <c r="H600" s="30">
        <f>VLOOKUP(tVentas9[[#This Row],[ProductID]],tProductos[#All],5,FALSE)</f>
        <v>588.12</v>
      </c>
      <c r="I600" s="31">
        <f>(tVentas9[[#This Row],[PrecioUnitario]])*(tVentas9[[#This Row],[Quantity]])</f>
        <v>12938.64</v>
      </c>
      <c r="J600" s="31">
        <f>tVentas9[[#This Row],[ TotalPrice_SinDescuento]]*(1-tVentas9[[#This Row],[Discount]]/100)</f>
        <v>12938.64</v>
      </c>
      <c r="K600" s="13">
        <v>0</v>
      </c>
      <c r="L600" s="7" t="s">
        <v>3836</v>
      </c>
      <c r="M600" s="35">
        <f t="shared" si="19"/>
        <v>0</v>
      </c>
      <c r="N600" s="12" t="str">
        <f t="shared" si="18"/>
        <v/>
      </c>
    </row>
    <row r="601" spans="1:14" hidden="1">
      <c r="A601" s="13">
        <v>10599</v>
      </c>
      <c r="B601" s="13">
        <v>21</v>
      </c>
      <c r="C601" s="13">
        <v>95176</v>
      </c>
      <c r="D601" s="13">
        <v>33</v>
      </c>
      <c r="E601" s="12" t="str">
        <f>VLOOKUP(tVentas9[[#This Row],[ProductID]],tProductos[#All],3,FALSE)</f>
        <v>Beans - Wax</v>
      </c>
      <c r="F601" s="13">
        <v>25</v>
      </c>
      <c r="G601" s="32">
        <v>0</v>
      </c>
      <c r="H601" s="30">
        <f>VLOOKUP(tVentas9[[#This Row],[ProductID]],tProductos[#All],5,FALSE)</f>
        <v>455.55</v>
      </c>
      <c r="I601" s="31">
        <f>(tVentas9[[#This Row],[PrecioUnitario]])*(tVentas9[[#This Row],[Quantity]])</f>
        <v>11388.75</v>
      </c>
      <c r="J601" s="31">
        <f>tVentas9[[#This Row],[ TotalPrice_SinDescuento]]*(1-tVentas9[[#This Row],[Discount]]/100)</f>
        <v>11388.75</v>
      </c>
      <c r="K601" s="17">
        <v>43109.039050925923</v>
      </c>
      <c r="L601" s="7" t="s">
        <v>3837</v>
      </c>
      <c r="M601" s="35">
        <f t="shared" si="19"/>
        <v>0</v>
      </c>
      <c r="N601" s="12" t="str">
        <f t="shared" si="18"/>
        <v/>
      </c>
    </row>
    <row r="602" spans="1:14" hidden="1">
      <c r="A602" s="13">
        <v>10600</v>
      </c>
      <c r="B602" s="13">
        <v>6</v>
      </c>
      <c r="C602" s="13">
        <v>5869</v>
      </c>
      <c r="D602" s="13">
        <v>128</v>
      </c>
      <c r="E602" s="12" t="str">
        <f>VLOOKUP(tVentas9[[#This Row],[ProductID]],tProductos[#All],3,FALSE)</f>
        <v>Coffee - Irish Cream</v>
      </c>
      <c r="F602" s="13">
        <v>2</v>
      </c>
      <c r="G602" s="32">
        <v>0</v>
      </c>
      <c r="H602" s="30">
        <f>VLOOKUP(tVentas9[[#This Row],[ProductID]],tProductos[#All],5,FALSE)</f>
        <v>46.79</v>
      </c>
      <c r="I602" s="31">
        <f>(tVentas9[[#This Row],[PrecioUnitario]])*(tVentas9[[#This Row],[Quantity]])</f>
        <v>93.58</v>
      </c>
      <c r="J602" s="31">
        <f>tVentas9[[#This Row],[ TotalPrice_SinDescuento]]*(1-tVentas9[[#This Row],[Discount]]/100)</f>
        <v>93.58</v>
      </c>
      <c r="K602" s="17">
        <v>43107.861712962964</v>
      </c>
      <c r="L602" s="7" t="s">
        <v>3838</v>
      </c>
      <c r="M602" s="35">
        <f t="shared" si="19"/>
        <v>0</v>
      </c>
      <c r="N602" s="12" t="str">
        <f t="shared" si="18"/>
        <v/>
      </c>
    </row>
    <row r="603" spans="1:14" hidden="1">
      <c r="A603" s="13">
        <v>10601</v>
      </c>
      <c r="B603" s="13">
        <v>2</v>
      </c>
      <c r="C603" s="13">
        <v>93111</v>
      </c>
      <c r="D603" s="13">
        <v>358</v>
      </c>
      <c r="E603" s="12" t="str">
        <f>VLOOKUP(tVentas9[[#This Row],[ProductID]],tProductos[#All],3,FALSE)</f>
        <v>Cheese - Boursin, Garlic / Herbs</v>
      </c>
      <c r="F603" s="13">
        <v>24</v>
      </c>
      <c r="G603" s="32">
        <v>0</v>
      </c>
      <c r="H603" s="30">
        <f>VLOOKUP(tVentas9[[#This Row],[ProductID]],tProductos[#All],5,FALSE)</f>
        <v>847.11</v>
      </c>
      <c r="I603" s="31">
        <f>(tVentas9[[#This Row],[PrecioUnitario]])*(tVentas9[[#This Row],[Quantity]])</f>
        <v>20330.64</v>
      </c>
      <c r="J603" s="31">
        <f>tVentas9[[#This Row],[ TotalPrice_SinDescuento]]*(1-tVentas9[[#This Row],[Discount]]/100)</f>
        <v>20330.64</v>
      </c>
      <c r="K603" s="17">
        <v>43111.049664351849</v>
      </c>
      <c r="L603" s="7" t="s">
        <v>3839</v>
      </c>
      <c r="M603" s="35">
        <f t="shared" si="19"/>
        <v>0</v>
      </c>
      <c r="N603" s="12" t="str">
        <f t="shared" si="18"/>
        <v/>
      </c>
    </row>
    <row r="604" spans="1:14" hidden="1">
      <c r="A604" s="13">
        <v>10602</v>
      </c>
      <c r="B604" s="13">
        <v>14</v>
      </c>
      <c r="C604" s="13">
        <v>19990</v>
      </c>
      <c r="D604" s="13">
        <v>287</v>
      </c>
      <c r="E604" s="12" t="str">
        <f>VLOOKUP(tVentas9[[#This Row],[ProductID]],tProductos[#All],3,FALSE)</f>
        <v>Bread - Italian Roll With Herbs</v>
      </c>
      <c r="F604" s="13">
        <v>6</v>
      </c>
      <c r="G604" s="32">
        <v>1</v>
      </c>
      <c r="H604" s="30">
        <f>VLOOKUP(tVentas9[[#This Row],[ProductID]],tProductos[#All],5,FALSE)</f>
        <v>57.7</v>
      </c>
      <c r="I604" s="31">
        <f>(tVentas9[[#This Row],[PrecioUnitario]])*(tVentas9[[#This Row],[Quantity]])</f>
        <v>346.20000000000005</v>
      </c>
      <c r="J604" s="31">
        <f>tVentas9[[#This Row],[ TotalPrice_SinDescuento]]*(1-tVentas9[[#This Row],[Discount]]/100)</f>
        <v>342.73800000000006</v>
      </c>
      <c r="K604" s="17">
        <v>43158.719652777778</v>
      </c>
      <c r="L604" s="7" t="s">
        <v>3840</v>
      </c>
      <c r="M604" s="35">
        <f t="shared" si="19"/>
        <v>0</v>
      </c>
      <c r="N604" s="12" t="str">
        <f t="shared" si="18"/>
        <v/>
      </c>
    </row>
    <row r="605" spans="1:14" hidden="1">
      <c r="A605" s="13">
        <v>10603</v>
      </c>
      <c r="B605" s="13">
        <v>15</v>
      </c>
      <c r="C605" s="13">
        <v>51031</v>
      </c>
      <c r="D605" s="13">
        <v>155</v>
      </c>
      <c r="E605" s="12" t="str">
        <f>VLOOKUP(tVentas9[[#This Row],[ProductID]],tProductos[#All],3,FALSE)</f>
        <v>Peas - Pigeon, Dry</v>
      </c>
      <c r="F605" s="13">
        <v>13</v>
      </c>
      <c r="G605" s="32">
        <v>0</v>
      </c>
      <c r="H605" s="30">
        <f>VLOOKUP(tVentas9[[#This Row],[ProductID]],tProductos[#All],5,FALSE)</f>
        <v>635.52</v>
      </c>
      <c r="I605" s="31">
        <f>(tVentas9[[#This Row],[PrecioUnitario]])*(tVentas9[[#This Row],[Quantity]])</f>
        <v>8261.76</v>
      </c>
      <c r="J605" s="31">
        <f>tVentas9[[#This Row],[ TotalPrice_SinDescuento]]*(1-tVentas9[[#This Row],[Discount]]/100)</f>
        <v>8261.76</v>
      </c>
      <c r="K605" s="17">
        <v>43208.977314814816</v>
      </c>
      <c r="L605" s="7" t="s">
        <v>3841</v>
      </c>
      <c r="M605" s="35">
        <f t="shared" si="19"/>
        <v>0</v>
      </c>
      <c r="N605" s="12" t="str">
        <f t="shared" si="18"/>
        <v/>
      </c>
    </row>
    <row r="606" spans="1:14" hidden="1">
      <c r="A606" s="13">
        <v>10604</v>
      </c>
      <c r="B606" s="13">
        <v>21</v>
      </c>
      <c r="C606" s="13">
        <v>27410</v>
      </c>
      <c r="D606" s="13">
        <v>175</v>
      </c>
      <c r="E606" s="12" t="str">
        <f>VLOOKUP(tVentas9[[#This Row],[ProductID]],tProductos[#All],3,FALSE)</f>
        <v>Oil - Safflower</v>
      </c>
      <c r="F606" s="13">
        <v>7</v>
      </c>
      <c r="G606" s="32">
        <v>0</v>
      </c>
      <c r="H606" s="30">
        <f>VLOOKUP(tVentas9[[#This Row],[ProductID]],tProductos[#All],5,FALSE)</f>
        <v>917.67</v>
      </c>
      <c r="I606" s="31">
        <f>(tVentas9[[#This Row],[PrecioUnitario]])*(tVentas9[[#This Row],[Quantity]])</f>
        <v>6423.69</v>
      </c>
      <c r="J606" s="31">
        <f>tVentas9[[#This Row],[ TotalPrice_SinDescuento]]*(1-tVentas9[[#This Row],[Discount]]/100)</f>
        <v>6423.69</v>
      </c>
      <c r="K606" s="17">
        <v>43208.218414351853</v>
      </c>
      <c r="L606" s="7" t="s">
        <v>3842</v>
      </c>
      <c r="M606" s="35">
        <f t="shared" si="19"/>
        <v>0</v>
      </c>
      <c r="N606" s="12" t="str">
        <f t="shared" si="18"/>
        <v/>
      </c>
    </row>
    <row r="607" spans="1:14" hidden="1">
      <c r="A607" s="13">
        <v>10605</v>
      </c>
      <c r="B607" s="13">
        <v>19</v>
      </c>
      <c r="C607" s="13">
        <v>6483</v>
      </c>
      <c r="D607" s="13">
        <v>215</v>
      </c>
      <c r="E607" s="12" t="str">
        <f>VLOOKUP(tVentas9[[#This Row],[ProductID]],tProductos[#All],3,FALSE)</f>
        <v>Veal - Brisket, Provimi,bnls</v>
      </c>
      <c r="F607" s="13">
        <v>2</v>
      </c>
      <c r="G607" s="32">
        <v>2</v>
      </c>
      <c r="H607" s="30">
        <f>VLOOKUP(tVentas9[[#This Row],[ProductID]],tProductos[#All],5,FALSE)</f>
        <v>901.15</v>
      </c>
      <c r="I607" s="31">
        <f>(tVentas9[[#This Row],[PrecioUnitario]])*(tVentas9[[#This Row],[Quantity]])</f>
        <v>1802.3</v>
      </c>
      <c r="J607" s="31">
        <f>tVentas9[[#This Row],[ TotalPrice_SinDescuento]]*(1-tVentas9[[#This Row],[Discount]]/100)</f>
        <v>1766.2539999999999</v>
      </c>
      <c r="K607" s="17">
        <v>43186.564641203702</v>
      </c>
      <c r="L607" s="7" t="s">
        <v>3843</v>
      </c>
      <c r="M607" s="35">
        <f t="shared" si="19"/>
        <v>0</v>
      </c>
      <c r="N607" s="12" t="str">
        <f t="shared" si="18"/>
        <v/>
      </c>
    </row>
    <row r="608" spans="1:14" hidden="1">
      <c r="A608" s="13">
        <v>10606</v>
      </c>
      <c r="B608" s="13">
        <v>10</v>
      </c>
      <c r="C608" s="13">
        <v>88402</v>
      </c>
      <c r="D608" s="13">
        <v>45</v>
      </c>
      <c r="E608" s="12" t="str">
        <f>VLOOKUP(tVentas9[[#This Row],[ProductID]],tProductos[#All],3,FALSE)</f>
        <v>Beef - Ground Medium</v>
      </c>
      <c r="F608" s="13">
        <v>23</v>
      </c>
      <c r="G608" s="32">
        <v>0</v>
      </c>
      <c r="H608" s="30">
        <f>VLOOKUP(tVentas9[[#This Row],[ProductID]],tProductos[#All],5,FALSE)</f>
        <v>795.32399999999996</v>
      </c>
      <c r="I608" s="31">
        <f>(tVentas9[[#This Row],[PrecioUnitario]])*(tVentas9[[#This Row],[Quantity]])</f>
        <v>18292.451999999997</v>
      </c>
      <c r="J608" s="31">
        <f>tVentas9[[#This Row],[ TotalPrice_SinDescuento]]*(1-tVentas9[[#This Row],[Discount]]/100)</f>
        <v>18292.451999999997</v>
      </c>
      <c r="K608" s="17">
        <v>43150.408333333333</v>
      </c>
      <c r="L608" s="7" t="s">
        <v>3844</v>
      </c>
      <c r="M608" s="35">
        <f t="shared" si="19"/>
        <v>0</v>
      </c>
      <c r="N608" s="12" t="str">
        <f t="shared" si="18"/>
        <v/>
      </c>
    </row>
    <row r="609" spans="1:14" hidden="1">
      <c r="A609" s="13">
        <v>10607</v>
      </c>
      <c r="B609" s="13">
        <v>5</v>
      </c>
      <c r="C609" s="13">
        <v>83544</v>
      </c>
      <c r="D609" s="13">
        <v>381</v>
      </c>
      <c r="E609" s="12" t="str">
        <f>VLOOKUP(tVentas9[[#This Row],[ProductID]],tProductos[#All],3,FALSE)</f>
        <v>Vaccum Bag 10x13</v>
      </c>
      <c r="F609" s="13">
        <v>22</v>
      </c>
      <c r="G609" s="32">
        <v>0</v>
      </c>
      <c r="H609" s="30">
        <f>VLOOKUP(tVentas9[[#This Row],[ProductID]],tProductos[#All],5,FALSE)</f>
        <v>442.33</v>
      </c>
      <c r="I609" s="31">
        <f>(tVentas9[[#This Row],[PrecioUnitario]])*(tVentas9[[#This Row],[Quantity]])</f>
        <v>9731.26</v>
      </c>
      <c r="J609" s="31">
        <f>tVentas9[[#This Row],[ TotalPrice_SinDescuento]]*(1-tVentas9[[#This Row],[Discount]]/100)</f>
        <v>9731.26</v>
      </c>
      <c r="K609" s="17">
        <v>43184.796643518515</v>
      </c>
      <c r="L609" s="7" t="s">
        <v>3845</v>
      </c>
      <c r="M609" s="35">
        <f t="shared" si="19"/>
        <v>0</v>
      </c>
      <c r="N609" s="12" t="str">
        <f t="shared" si="18"/>
        <v/>
      </c>
    </row>
    <row r="610" spans="1:14" hidden="1">
      <c r="A610" s="13">
        <v>10608</v>
      </c>
      <c r="B610" s="13">
        <v>11</v>
      </c>
      <c r="C610" s="13">
        <v>45194</v>
      </c>
      <c r="D610" s="13">
        <v>420</v>
      </c>
      <c r="E610" s="12" t="str">
        <f>VLOOKUP(tVentas9[[#This Row],[ProductID]],tProductos[#All],3,FALSE)</f>
        <v>Whmis - Spray Bottle Trigger</v>
      </c>
      <c r="F610" s="13">
        <v>12</v>
      </c>
      <c r="G610" s="32">
        <v>0</v>
      </c>
      <c r="H610" s="30">
        <f>VLOOKUP(tVentas9[[#This Row],[ProductID]],tProductos[#All],5,FALSE)</f>
        <v>699.16</v>
      </c>
      <c r="I610" s="31">
        <f>(tVentas9[[#This Row],[PrecioUnitario]])*(tVentas9[[#This Row],[Quantity]])</f>
        <v>8389.92</v>
      </c>
      <c r="J610" s="31">
        <f>tVentas9[[#This Row],[ TotalPrice_SinDescuento]]*(1-tVentas9[[#This Row],[Discount]]/100)</f>
        <v>8389.92</v>
      </c>
      <c r="K610" s="17">
        <v>43111.072094907409</v>
      </c>
      <c r="L610" s="7" t="s">
        <v>3846</v>
      </c>
      <c r="M610" s="35">
        <f t="shared" si="19"/>
        <v>0</v>
      </c>
      <c r="N610" s="12" t="str">
        <f t="shared" si="18"/>
        <v/>
      </c>
    </row>
    <row r="611" spans="1:14" hidden="1">
      <c r="A611" s="13">
        <v>10609</v>
      </c>
      <c r="B611" s="13">
        <v>5</v>
      </c>
      <c r="C611" s="13">
        <v>67258</v>
      </c>
      <c r="D611" s="13">
        <v>188</v>
      </c>
      <c r="E611" s="12" t="str">
        <f>VLOOKUP(tVentas9[[#This Row],[ProductID]],tProductos[#All],3,FALSE)</f>
        <v>Cup - Translucent 7 Oz Clear</v>
      </c>
      <c r="F611" s="13">
        <v>18</v>
      </c>
      <c r="G611" s="32">
        <v>0</v>
      </c>
      <c r="H611" s="30">
        <f>VLOOKUP(tVentas9[[#This Row],[ProductID]],tProductos[#All],5,FALSE)</f>
        <v>781.76</v>
      </c>
      <c r="I611" s="31">
        <f>(tVentas9[[#This Row],[PrecioUnitario]])*(tVentas9[[#This Row],[Quantity]])</f>
        <v>14071.68</v>
      </c>
      <c r="J611" s="31">
        <f>tVentas9[[#This Row],[ TotalPrice_SinDescuento]]*(1-tVentas9[[#This Row],[Discount]]/100)</f>
        <v>14071.68</v>
      </c>
      <c r="K611" s="17">
        <v>43161.457025462965</v>
      </c>
      <c r="L611" s="7" t="s">
        <v>3847</v>
      </c>
      <c r="M611" s="35">
        <f t="shared" si="19"/>
        <v>0</v>
      </c>
      <c r="N611" s="12" t="str">
        <f t="shared" si="18"/>
        <v/>
      </c>
    </row>
    <row r="612" spans="1:14" hidden="1">
      <c r="A612" s="13">
        <v>10610</v>
      </c>
      <c r="B612" s="13">
        <v>11</v>
      </c>
      <c r="C612" s="13">
        <v>45615</v>
      </c>
      <c r="D612" s="13">
        <v>203</v>
      </c>
      <c r="E612" s="12" t="str">
        <f>VLOOKUP(tVentas9[[#This Row],[ProductID]],tProductos[#All],3,FALSE)</f>
        <v>Chicken - Leg, Boneless</v>
      </c>
      <c r="F612" s="13">
        <v>12</v>
      </c>
      <c r="G612" s="32">
        <v>0</v>
      </c>
      <c r="H612" s="30">
        <f>VLOOKUP(tVentas9[[#This Row],[ProductID]],tProductos[#All],5,FALSE)</f>
        <v>599.54999999999995</v>
      </c>
      <c r="I612" s="31">
        <f>(tVentas9[[#This Row],[PrecioUnitario]])*(tVentas9[[#This Row],[Quantity]])</f>
        <v>7194.5999999999995</v>
      </c>
      <c r="J612" s="31">
        <f>tVentas9[[#This Row],[ TotalPrice_SinDescuento]]*(1-tVentas9[[#This Row],[Discount]]/100)</f>
        <v>7194.5999999999995</v>
      </c>
      <c r="K612" s="17">
        <v>43165.708460648151</v>
      </c>
      <c r="L612" s="7" t="s">
        <v>3848</v>
      </c>
      <c r="M612" s="35">
        <f t="shared" si="19"/>
        <v>0</v>
      </c>
      <c r="N612" s="12" t="str">
        <f t="shared" si="18"/>
        <v/>
      </c>
    </row>
    <row r="613" spans="1:14" hidden="1">
      <c r="A613" s="13">
        <v>10611</v>
      </c>
      <c r="B613" s="13">
        <v>11</v>
      </c>
      <c r="C613" s="13">
        <v>4256</v>
      </c>
      <c r="D613" s="13">
        <v>179</v>
      </c>
      <c r="E613" s="12" t="str">
        <f>VLOOKUP(tVentas9[[#This Row],[ProductID]],tProductos[#All],3,FALSE)</f>
        <v>Yoghurt Tubes</v>
      </c>
      <c r="F613" s="13">
        <v>2</v>
      </c>
      <c r="G613" s="32">
        <v>0</v>
      </c>
      <c r="H613" s="30">
        <f>VLOOKUP(tVentas9[[#This Row],[ProductID]],tProductos[#All],5,FALSE)</f>
        <v>838.75</v>
      </c>
      <c r="I613" s="31">
        <f>(tVentas9[[#This Row],[PrecioUnitario]])*(tVentas9[[#This Row],[Quantity]])</f>
        <v>1677.5</v>
      </c>
      <c r="J613" s="31">
        <f>tVentas9[[#This Row],[ TotalPrice_SinDescuento]]*(1-tVentas9[[#This Row],[Discount]]/100)</f>
        <v>1677.5</v>
      </c>
      <c r="K613" s="17">
        <v>43204.824340277781</v>
      </c>
      <c r="L613" s="7" t="s">
        <v>3849</v>
      </c>
      <c r="M613" s="35">
        <f t="shared" si="19"/>
        <v>0</v>
      </c>
      <c r="N613" s="12" t="str">
        <f t="shared" si="18"/>
        <v/>
      </c>
    </row>
    <row r="614" spans="1:14" hidden="1">
      <c r="A614" s="13">
        <v>10612</v>
      </c>
      <c r="B614" s="13">
        <v>11</v>
      </c>
      <c r="C614" s="13">
        <v>13991</v>
      </c>
      <c r="D614" s="13">
        <v>292</v>
      </c>
      <c r="E614" s="12" t="str">
        <f>VLOOKUP(tVentas9[[#This Row],[ProductID]],tProductos[#All],3,FALSE)</f>
        <v>Turkey - Oven Roast Breast</v>
      </c>
      <c r="F614" s="13">
        <v>4</v>
      </c>
      <c r="G614" s="32">
        <v>0</v>
      </c>
      <c r="H614" s="30">
        <f>VLOOKUP(tVentas9[[#This Row],[ProductID]],tProductos[#All],5,FALSE)</f>
        <v>345.36</v>
      </c>
      <c r="I614" s="31">
        <f>(tVentas9[[#This Row],[PrecioUnitario]])*(tVentas9[[#This Row],[Quantity]])</f>
        <v>1381.44</v>
      </c>
      <c r="J614" s="31">
        <f>tVentas9[[#This Row],[ TotalPrice_SinDescuento]]*(1-tVentas9[[#This Row],[Discount]]/100)</f>
        <v>1381.44</v>
      </c>
      <c r="K614" s="17">
        <v>43216.430856481478</v>
      </c>
      <c r="L614" s="7" t="s">
        <v>3850</v>
      </c>
      <c r="M614" s="35">
        <f t="shared" si="19"/>
        <v>0</v>
      </c>
      <c r="N614" s="12" t="str">
        <f t="shared" si="18"/>
        <v/>
      </c>
    </row>
    <row r="615" spans="1:14" hidden="1">
      <c r="A615" s="13">
        <v>10613</v>
      </c>
      <c r="B615" s="13">
        <v>14</v>
      </c>
      <c r="C615" s="13">
        <v>29336</v>
      </c>
      <c r="D615" s="13">
        <v>170</v>
      </c>
      <c r="E615" s="12" t="str">
        <f>VLOOKUP(tVentas9[[#This Row],[ProductID]],tProductos[#All],3,FALSE)</f>
        <v>Initation Crab Meat</v>
      </c>
      <c r="F615" s="13">
        <v>8</v>
      </c>
      <c r="G615" s="32">
        <v>1</v>
      </c>
      <c r="H615" s="30">
        <f>VLOOKUP(tVentas9[[#This Row],[ProductID]],tProductos[#All],5,FALSE)</f>
        <v>206.55</v>
      </c>
      <c r="I615" s="31">
        <f>(tVentas9[[#This Row],[PrecioUnitario]])*(tVentas9[[#This Row],[Quantity]])</f>
        <v>1652.4</v>
      </c>
      <c r="J615" s="31">
        <f>tVentas9[[#This Row],[ TotalPrice_SinDescuento]]*(1-tVentas9[[#This Row],[Discount]]/100)</f>
        <v>1635.876</v>
      </c>
      <c r="K615" s="17">
        <v>43124.66443287037</v>
      </c>
      <c r="L615" s="7" t="s">
        <v>3851</v>
      </c>
      <c r="M615" s="35">
        <f t="shared" si="19"/>
        <v>0</v>
      </c>
      <c r="N615" s="12" t="str">
        <f t="shared" si="18"/>
        <v/>
      </c>
    </row>
    <row r="616" spans="1:14" hidden="1">
      <c r="A616" s="13">
        <v>10614</v>
      </c>
      <c r="B616" s="13">
        <v>23</v>
      </c>
      <c r="C616" s="13">
        <v>39959</v>
      </c>
      <c r="D616" s="13">
        <v>29</v>
      </c>
      <c r="E616" s="12" t="str">
        <f>VLOOKUP(tVentas9[[#This Row],[ProductID]],tProductos[#All],3,FALSE)</f>
        <v>Spinach - Baby</v>
      </c>
      <c r="F616" s="13">
        <v>11</v>
      </c>
      <c r="G616" s="32">
        <v>1</v>
      </c>
      <c r="H616" s="30">
        <f>VLOOKUP(tVentas9[[#This Row],[ProductID]],tProductos[#All],5,FALSE)</f>
        <v>335.88</v>
      </c>
      <c r="I616" s="31">
        <f>(tVentas9[[#This Row],[PrecioUnitario]])*(tVentas9[[#This Row],[Quantity]])</f>
        <v>3694.68</v>
      </c>
      <c r="J616" s="31">
        <f>tVentas9[[#This Row],[ TotalPrice_SinDescuento]]*(1-tVentas9[[#This Row],[Discount]]/100)</f>
        <v>3657.7331999999997</v>
      </c>
      <c r="K616" s="17">
        <v>43141.122384259259</v>
      </c>
      <c r="L616" s="7" t="s">
        <v>3852</v>
      </c>
      <c r="M616" s="35">
        <f t="shared" si="19"/>
        <v>0</v>
      </c>
      <c r="N616" s="12" t="str">
        <f t="shared" si="18"/>
        <v/>
      </c>
    </row>
    <row r="617" spans="1:14" hidden="1">
      <c r="A617" s="13">
        <v>10615</v>
      </c>
      <c r="B617" s="13">
        <v>3</v>
      </c>
      <c r="C617" s="13">
        <v>4413</v>
      </c>
      <c r="D617" s="13">
        <v>210</v>
      </c>
      <c r="E617" s="12" t="str">
        <f>VLOOKUP(tVentas9[[#This Row],[ProductID]],tProductos[#All],3,FALSE)</f>
        <v>Cheese - Brie,danish</v>
      </c>
      <c r="F617" s="13">
        <v>2</v>
      </c>
      <c r="G617" s="32">
        <v>0</v>
      </c>
      <c r="H617" s="30">
        <f>VLOOKUP(tVentas9[[#This Row],[ProductID]],tProductos[#All],5,FALSE)</f>
        <v>822.35</v>
      </c>
      <c r="I617" s="31">
        <f>(tVentas9[[#This Row],[PrecioUnitario]])*(tVentas9[[#This Row],[Quantity]])</f>
        <v>1644.7</v>
      </c>
      <c r="J617" s="31">
        <f>tVentas9[[#This Row],[ TotalPrice_SinDescuento]]*(1-tVentas9[[#This Row],[Discount]]/100)</f>
        <v>1644.7</v>
      </c>
      <c r="K617" s="17">
        <v>43223.356585648151</v>
      </c>
      <c r="L617" s="7" t="s">
        <v>3853</v>
      </c>
      <c r="M617" s="35">
        <f t="shared" si="19"/>
        <v>0</v>
      </c>
      <c r="N617" s="12" t="str">
        <f t="shared" si="18"/>
        <v/>
      </c>
    </row>
    <row r="618" spans="1:14" hidden="1">
      <c r="A618" s="13">
        <v>10616</v>
      </c>
      <c r="B618" s="13">
        <v>17</v>
      </c>
      <c r="C618" s="13">
        <v>49231</v>
      </c>
      <c r="D618" s="13">
        <v>67</v>
      </c>
      <c r="E618" s="12" t="str">
        <f>VLOOKUP(tVentas9[[#This Row],[ProductID]],tProductos[#All],3,FALSE)</f>
        <v>Wine - Sogrape Mateus Rose</v>
      </c>
      <c r="F618" s="13">
        <v>13</v>
      </c>
      <c r="G618" s="32">
        <v>1</v>
      </c>
      <c r="H618" s="30">
        <f>VLOOKUP(tVentas9[[#This Row],[ProductID]],tProductos[#All],5,FALSE)</f>
        <v>37.799999999999997</v>
      </c>
      <c r="I618" s="31">
        <f>(tVentas9[[#This Row],[PrecioUnitario]])*(tVentas9[[#This Row],[Quantity]])</f>
        <v>491.4</v>
      </c>
      <c r="J618" s="31">
        <f>tVentas9[[#This Row],[ TotalPrice_SinDescuento]]*(1-tVentas9[[#This Row],[Discount]]/100)</f>
        <v>486.48599999999999</v>
      </c>
      <c r="K618" s="17">
        <v>43112.552210648151</v>
      </c>
      <c r="L618" s="7" t="s">
        <v>3854</v>
      </c>
      <c r="M618" s="35">
        <f t="shared" si="19"/>
        <v>0</v>
      </c>
      <c r="N618" s="12" t="str">
        <f t="shared" si="18"/>
        <v/>
      </c>
    </row>
    <row r="619" spans="1:14" hidden="1">
      <c r="A619" s="13">
        <v>10617</v>
      </c>
      <c r="B619" s="13">
        <v>8</v>
      </c>
      <c r="C619" s="13">
        <v>1036</v>
      </c>
      <c r="D619" s="13">
        <v>30</v>
      </c>
      <c r="E619" s="12" t="str">
        <f>VLOOKUP(tVentas9[[#This Row],[ProductID]],tProductos[#All],3,FALSE)</f>
        <v>Cheese - Brie, Triple Creme</v>
      </c>
      <c r="F619" s="13">
        <v>1</v>
      </c>
      <c r="G619" s="32">
        <v>1</v>
      </c>
      <c r="H619" s="30">
        <f>VLOOKUP(tVentas9[[#This Row],[ProductID]],tProductos[#All],5,FALSE)</f>
        <v>67.89</v>
      </c>
      <c r="I619" s="31">
        <f>(tVentas9[[#This Row],[PrecioUnitario]])*(tVentas9[[#This Row],[Quantity]])</f>
        <v>67.89</v>
      </c>
      <c r="J619" s="31">
        <f>tVentas9[[#This Row],[ TotalPrice_SinDescuento]]*(1-tVentas9[[#This Row],[Discount]]/100)</f>
        <v>67.211100000000002</v>
      </c>
      <c r="K619" s="17">
        <v>43212.491655092592</v>
      </c>
      <c r="L619" s="7" t="s">
        <v>3855</v>
      </c>
      <c r="M619" s="35">
        <f t="shared" si="19"/>
        <v>0</v>
      </c>
      <c r="N619" s="12" t="str">
        <f t="shared" si="18"/>
        <v/>
      </c>
    </row>
    <row r="620" spans="1:14" hidden="1">
      <c r="A620" s="13">
        <v>10618</v>
      </c>
      <c r="B620" s="13">
        <v>22</v>
      </c>
      <c r="C620" s="13">
        <v>64411</v>
      </c>
      <c r="D620" s="13">
        <v>344</v>
      </c>
      <c r="E620" s="12" t="str">
        <f>VLOOKUP(tVentas9[[#This Row],[ProductID]],tProductos[#All],3,FALSE)</f>
        <v>Sausage - Liver</v>
      </c>
      <c r="F620" s="13">
        <v>17</v>
      </c>
      <c r="G620" s="32">
        <v>0</v>
      </c>
      <c r="H620" s="30">
        <f>VLOOKUP(tVentas9[[#This Row],[ProductID]],tProductos[#All],5,FALSE)</f>
        <v>635.38</v>
      </c>
      <c r="I620" s="31">
        <f>(tVentas9[[#This Row],[PrecioUnitario]])*(tVentas9[[#This Row],[Quantity]])</f>
        <v>10801.46</v>
      </c>
      <c r="J620" s="31">
        <f>tVentas9[[#This Row],[ TotalPrice_SinDescuento]]*(1-tVentas9[[#This Row],[Discount]]/100)</f>
        <v>10801.46</v>
      </c>
      <c r="K620" s="17">
        <v>43204.521736111114</v>
      </c>
      <c r="L620" s="7" t="s">
        <v>3856</v>
      </c>
      <c r="M620" s="35">
        <f t="shared" si="19"/>
        <v>0</v>
      </c>
      <c r="N620" s="12" t="str">
        <f t="shared" si="18"/>
        <v/>
      </c>
    </row>
    <row r="621" spans="1:14" hidden="1">
      <c r="A621" s="13">
        <v>10619</v>
      </c>
      <c r="B621" s="13">
        <v>14</v>
      </c>
      <c r="C621" s="13">
        <v>66047</v>
      </c>
      <c r="D621" s="13">
        <v>350</v>
      </c>
      <c r="E621" s="12" t="str">
        <f>VLOOKUP(tVentas9[[#This Row],[ProductID]],tProductos[#All],3,FALSE)</f>
        <v>Isomalt</v>
      </c>
      <c r="F621" s="13">
        <v>17</v>
      </c>
      <c r="G621" s="32">
        <v>0</v>
      </c>
      <c r="H621" s="30">
        <f>VLOOKUP(tVentas9[[#This Row],[ProductID]],tProductos[#All],5,FALSE)</f>
        <v>8.2799999999999994</v>
      </c>
      <c r="I621" s="31">
        <f>(tVentas9[[#This Row],[PrecioUnitario]])*(tVentas9[[#This Row],[Quantity]])</f>
        <v>140.76</v>
      </c>
      <c r="J621" s="31">
        <f>tVentas9[[#This Row],[ TotalPrice_SinDescuento]]*(1-tVentas9[[#This Row],[Discount]]/100)</f>
        <v>140.76</v>
      </c>
      <c r="K621" s="17">
        <v>43150.406793981485</v>
      </c>
      <c r="L621" s="7" t="s">
        <v>3857</v>
      </c>
      <c r="M621" s="35">
        <f t="shared" si="19"/>
        <v>0</v>
      </c>
      <c r="N621" s="12" t="str">
        <f t="shared" si="18"/>
        <v/>
      </c>
    </row>
    <row r="622" spans="1:14" hidden="1">
      <c r="A622" s="13">
        <v>10620</v>
      </c>
      <c r="B622" s="13">
        <v>7</v>
      </c>
      <c r="C622" s="13">
        <v>22160</v>
      </c>
      <c r="D622" s="13">
        <v>63</v>
      </c>
      <c r="E622" s="12" t="str">
        <f>VLOOKUP(tVentas9[[#This Row],[ProductID]],tProductos[#All],3,FALSE)</f>
        <v>Cake - Mini Cheesecake</v>
      </c>
      <c r="F622" s="13">
        <v>6</v>
      </c>
      <c r="G622" s="32">
        <v>0</v>
      </c>
      <c r="H622" s="30">
        <f>VLOOKUP(tVentas9[[#This Row],[ProductID]],tProductos[#All],5,FALSE)</f>
        <v>562.67999999999995</v>
      </c>
      <c r="I622" s="31">
        <f>(tVentas9[[#This Row],[PrecioUnitario]])*(tVentas9[[#This Row],[Quantity]])</f>
        <v>3376.08</v>
      </c>
      <c r="J622" s="31">
        <f>tVentas9[[#This Row],[ TotalPrice_SinDescuento]]*(1-tVentas9[[#This Row],[Discount]]/100)</f>
        <v>3376.08</v>
      </c>
      <c r="K622" s="17">
        <v>43111.42832175926</v>
      </c>
      <c r="L622" s="7" t="s">
        <v>3858</v>
      </c>
      <c r="M622" s="35">
        <f t="shared" si="19"/>
        <v>0</v>
      </c>
      <c r="N622" s="12" t="str">
        <f t="shared" si="18"/>
        <v/>
      </c>
    </row>
    <row r="623" spans="1:14" hidden="1">
      <c r="A623" s="13">
        <v>10621</v>
      </c>
      <c r="B623" s="13">
        <v>21</v>
      </c>
      <c r="C623" s="13">
        <v>76396</v>
      </c>
      <c r="D623" s="13">
        <v>280</v>
      </c>
      <c r="E623" s="12" t="str">
        <f>VLOOKUP(tVentas9[[#This Row],[ProductID]],tProductos[#All],3,FALSE)</f>
        <v>Onion Powder</v>
      </c>
      <c r="F623" s="13">
        <v>20</v>
      </c>
      <c r="G623" s="32">
        <v>0</v>
      </c>
      <c r="H623" s="30">
        <f>VLOOKUP(tVentas9[[#This Row],[ProductID]],tProductos[#All],5,FALSE)</f>
        <v>618.35</v>
      </c>
      <c r="I623" s="31">
        <f>(tVentas9[[#This Row],[PrecioUnitario]])*(tVentas9[[#This Row],[Quantity]])</f>
        <v>12367</v>
      </c>
      <c r="J623" s="31">
        <f>tVentas9[[#This Row],[ TotalPrice_SinDescuento]]*(1-tVentas9[[#This Row],[Discount]]/100)</f>
        <v>12367</v>
      </c>
      <c r="K623" s="17">
        <v>43133.088090277779</v>
      </c>
      <c r="L623" s="7" t="s">
        <v>3859</v>
      </c>
      <c r="M623" s="35">
        <f t="shared" si="19"/>
        <v>0</v>
      </c>
      <c r="N623" s="12" t="str">
        <f t="shared" si="18"/>
        <v/>
      </c>
    </row>
    <row r="624" spans="1:14" hidden="1">
      <c r="A624" s="13">
        <v>10622</v>
      </c>
      <c r="B624" s="13">
        <v>13</v>
      </c>
      <c r="C624" s="13">
        <v>11902</v>
      </c>
      <c r="D624" s="13">
        <v>448</v>
      </c>
      <c r="E624" s="12" t="str">
        <f>VLOOKUP(tVentas9[[#This Row],[ProductID]],tProductos[#All],3,FALSE)</f>
        <v>Gatorade - Xfactor Berry</v>
      </c>
      <c r="F624" s="13">
        <v>4</v>
      </c>
      <c r="G624" s="32">
        <v>0</v>
      </c>
      <c r="H624" s="30">
        <f>VLOOKUP(tVentas9[[#This Row],[ProductID]],tProductos[#All],5,FALSE)</f>
        <v>768.98</v>
      </c>
      <c r="I624" s="31">
        <f>(tVentas9[[#This Row],[PrecioUnitario]])*(tVentas9[[#This Row],[Quantity]])</f>
        <v>3075.92</v>
      </c>
      <c r="J624" s="31">
        <f>tVentas9[[#This Row],[ TotalPrice_SinDescuento]]*(1-tVentas9[[#This Row],[Discount]]/100)</f>
        <v>3075.92</v>
      </c>
      <c r="K624" s="17">
        <v>43161.914201388892</v>
      </c>
      <c r="L624" s="7" t="s">
        <v>3860</v>
      </c>
      <c r="M624" s="35">
        <f t="shared" si="19"/>
        <v>0</v>
      </c>
      <c r="N624" s="12" t="str">
        <f t="shared" si="18"/>
        <v/>
      </c>
    </row>
    <row r="625" spans="1:14" hidden="1">
      <c r="A625" s="13">
        <v>10623</v>
      </c>
      <c r="B625" s="13">
        <v>5</v>
      </c>
      <c r="C625" s="13">
        <v>42748</v>
      </c>
      <c r="D625" s="13">
        <v>358</v>
      </c>
      <c r="E625" s="12" t="str">
        <f>VLOOKUP(tVentas9[[#This Row],[ProductID]],tProductos[#All],3,FALSE)</f>
        <v>Cheese - Boursin, Garlic / Herbs</v>
      </c>
      <c r="F625" s="13">
        <v>11</v>
      </c>
      <c r="G625" s="32">
        <v>0</v>
      </c>
      <c r="H625" s="30">
        <f>VLOOKUP(tVentas9[[#This Row],[ProductID]],tProductos[#All],5,FALSE)</f>
        <v>847.11</v>
      </c>
      <c r="I625" s="31">
        <f>(tVentas9[[#This Row],[PrecioUnitario]])*(tVentas9[[#This Row],[Quantity]])</f>
        <v>9318.2100000000009</v>
      </c>
      <c r="J625" s="31">
        <f>tVentas9[[#This Row],[ TotalPrice_SinDescuento]]*(1-tVentas9[[#This Row],[Discount]]/100)</f>
        <v>9318.2100000000009</v>
      </c>
      <c r="K625" s="17">
        <v>43213.659895833334</v>
      </c>
      <c r="L625" s="7" t="s">
        <v>3861</v>
      </c>
      <c r="M625" s="35">
        <f t="shared" si="19"/>
        <v>0</v>
      </c>
      <c r="N625" s="12" t="str">
        <f t="shared" si="18"/>
        <v/>
      </c>
    </row>
    <row r="626" spans="1:14" hidden="1">
      <c r="A626" s="13">
        <v>10624</v>
      </c>
      <c r="B626" s="13">
        <v>7</v>
      </c>
      <c r="C626" s="13">
        <v>79000</v>
      </c>
      <c r="D626" s="13">
        <v>252</v>
      </c>
      <c r="E626" s="12" t="str">
        <f>VLOOKUP(tVentas9[[#This Row],[ProductID]],tProductos[#All],3,FALSE)</f>
        <v>Nantucket - Pomegranate Pear</v>
      </c>
      <c r="F626" s="13">
        <v>20</v>
      </c>
      <c r="G626" s="32">
        <v>0</v>
      </c>
      <c r="H626" s="30">
        <f>VLOOKUP(tVentas9[[#This Row],[ProductID]],tProductos[#All],5,FALSE)</f>
        <v>278.16000000000003</v>
      </c>
      <c r="I626" s="31">
        <f>(tVentas9[[#This Row],[PrecioUnitario]])*(tVentas9[[#This Row],[Quantity]])</f>
        <v>5563.2000000000007</v>
      </c>
      <c r="J626" s="31">
        <f>tVentas9[[#This Row],[ TotalPrice_SinDescuento]]*(1-tVentas9[[#This Row],[Discount]]/100)</f>
        <v>5563.2000000000007</v>
      </c>
      <c r="K626" s="17">
        <v>43127.494745370372</v>
      </c>
      <c r="L626" s="7" t="s">
        <v>3862</v>
      </c>
      <c r="M626" s="35">
        <f t="shared" si="19"/>
        <v>0</v>
      </c>
      <c r="N626" s="12" t="str">
        <f t="shared" si="18"/>
        <v/>
      </c>
    </row>
    <row r="627" spans="1:14" hidden="1">
      <c r="A627" s="13">
        <v>10625</v>
      </c>
      <c r="B627" s="13">
        <v>17</v>
      </c>
      <c r="C627" s="13">
        <v>40456</v>
      </c>
      <c r="D627" s="13">
        <v>442</v>
      </c>
      <c r="E627" s="12" t="str">
        <f>VLOOKUP(tVentas9[[#This Row],[ProductID]],tProductos[#All],3,FALSE)</f>
        <v>Wine - Ej Gallo Sierra Valley</v>
      </c>
      <c r="F627" s="13">
        <v>11</v>
      </c>
      <c r="G627" s="32">
        <v>0</v>
      </c>
      <c r="H627" s="30">
        <f>VLOOKUP(tVentas9[[#This Row],[ProductID]],tProductos[#All],5,FALSE)</f>
        <v>729.04</v>
      </c>
      <c r="I627" s="31">
        <f>(tVentas9[[#This Row],[PrecioUnitario]])*(tVentas9[[#This Row],[Quantity]])</f>
        <v>8019.44</v>
      </c>
      <c r="J627" s="31">
        <f>tVentas9[[#This Row],[ TotalPrice_SinDescuento]]*(1-tVentas9[[#This Row],[Discount]]/100)</f>
        <v>8019.44</v>
      </c>
      <c r="K627" s="17">
        <v>43114.207071759258</v>
      </c>
      <c r="L627" s="7" t="s">
        <v>3863</v>
      </c>
      <c r="M627" s="35">
        <f t="shared" si="19"/>
        <v>0</v>
      </c>
      <c r="N627" s="12" t="str">
        <f t="shared" si="18"/>
        <v/>
      </c>
    </row>
    <row r="628" spans="1:14" hidden="1">
      <c r="A628" s="13">
        <v>10626</v>
      </c>
      <c r="B628" s="13">
        <v>17</v>
      </c>
      <c r="C628" s="13">
        <v>24681</v>
      </c>
      <c r="D628" s="13">
        <v>235</v>
      </c>
      <c r="E628" s="12" t="str">
        <f>VLOOKUP(tVentas9[[#This Row],[ProductID]],tProductos[#All],3,FALSE)</f>
        <v>Bread - English Muffin</v>
      </c>
      <c r="F628" s="13">
        <v>7</v>
      </c>
      <c r="G628" s="32">
        <v>0</v>
      </c>
      <c r="H628" s="30">
        <f>VLOOKUP(tVentas9[[#This Row],[ProductID]],tProductos[#All],5,FALSE)</f>
        <v>345.06</v>
      </c>
      <c r="I628" s="31">
        <f>(tVentas9[[#This Row],[PrecioUnitario]])*(tVentas9[[#This Row],[Quantity]])</f>
        <v>2415.42</v>
      </c>
      <c r="J628" s="31">
        <f>tVentas9[[#This Row],[ TotalPrice_SinDescuento]]*(1-tVentas9[[#This Row],[Discount]]/100)</f>
        <v>2415.42</v>
      </c>
      <c r="K628" s="17">
        <v>43213.754583333335</v>
      </c>
      <c r="L628" s="7" t="s">
        <v>3864</v>
      </c>
      <c r="M628" s="35">
        <f t="shared" si="19"/>
        <v>0</v>
      </c>
      <c r="N628" s="12" t="str">
        <f t="shared" si="18"/>
        <v/>
      </c>
    </row>
    <row r="629" spans="1:14" hidden="1">
      <c r="A629" s="13">
        <v>10627</v>
      </c>
      <c r="B629" s="13">
        <v>23</v>
      </c>
      <c r="C629" s="13">
        <v>47130</v>
      </c>
      <c r="D629" s="13">
        <v>112</v>
      </c>
      <c r="E629" s="12" t="str">
        <f>VLOOKUP(tVentas9[[#This Row],[ProductID]],tProductos[#All],3,FALSE)</f>
        <v>Browning Caramel Glace</v>
      </c>
      <c r="F629" s="13">
        <v>12</v>
      </c>
      <c r="G629" s="32">
        <v>0</v>
      </c>
      <c r="H629" s="30">
        <f>VLOOKUP(tVentas9[[#This Row],[ProductID]],tProductos[#All],5,FALSE)</f>
        <v>817.94</v>
      </c>
      <c r="I629" s="31">
        <f>(tVentas9[[#This Row],[PrecioUnitario]])*(tVentas9[[#This Row],[Quantity]])</f>
        <v>9815.2800000000007</v>
      </c>
      <c r="J629" s="31">
        <f>tVentas9[[#This Row],[ TotalPrice_SinDescuento]]*(1-tVentas9[[#This Row],[Discount]]/100)</f>
        <v>9815.2800000000007</v>
      </c>
      <c r="K629" s="13">
        <v>0</v>
      </c>
      <c r="L629" s="7" t="s">
        <v>3865</v>
      </c>
      <c r="M629" s="35">
        <f t="shared" si="19"/>
        <v>0</v>
      </c>
      <c r="N629" s="12" t="str">
        <f t="shared" si="18"/>
        <v/>
      </c>
    </row>
    <row r="630" spans="1:14" hidden="1">
      <c r="A630" s="13">
        <v>10628</v>
      </c>
      <c r="B630" s="13">
        <v>1</v>
      </c>
      <c r="C630" s="13">
        <v>84572</v>
      </c>
      <c r="D630" s="13">
        <v>268</v>
      </c>
      <c r="E630" s="12" t="str">
        <f>VLOOKUP(tVentas9[[#This Row],[ProductID]],tProductos[#All],3,FALSE)</f>
        <v>Vanilla Beans</v>
      </c>
      <c r="F630" s="13">
        <v>22</v>
      </c>
      <c r="G630" s="32">
        <v>0</v>
      </c>
      <c r="H630" s="30">
        <f>VLOOKUP(tVentas9[[#This Row],[ProductID]],tProductos[#All],5,FALSE)</f>
        <v>978.43</v>
      </c>
      <c r="I630" s="31">
        <f>(tVentas9[[#This Row],[PrecioUnitario]])*(tVentas9[[#This Row],[Quantity]])</f>
        <v>21525.46</v>
      </c>
      <c r="J630" s="31">
        <f>tVentas9[[#This Row],[ TotalPrice_SinDescuento]]*(1-tVentas9[[#This Row],[Discount]]/100)</f>
        <v>21525.46</v>
      </c>
      <c r="K630" s="17">
        <v>43117.599027777775</v>
      </c>
      <c r="L630" s="7" t="s">
        <v>3866</v>
      </c>
      <c r="M630" s="35">
        <f t="shared" si="19"/>
        <v>0</v>
      </c>
      <c r="N630" s="12" t="str">
        <f t="shared" si="18"/>
        <v/>
      </c>
    </row>
    <row r="631" spans="1:14" hidden="1">
      <c r="A631" s="13">
        <v>10629</v>
      </c>
      <c r="B631" s="13">
        <v>1</v>
      </c>
      <c r="C631" s="13">
        <v>88163</v>
      </c>
      <c r="D631" s="13">
        <v>313</v>
      </c>
      <c r="E631" s="12" t="str">
        <f>VLOOKUP(tVentas9[[#This Row],[ProductID]],tProductos[#All],3,FALSE)</f>
        <v>Veal - Slab Bacon</v>
      </c>
      <c r="F631" s="13">
        <v>23</v>
      </c>
      <c r="G631" s="32">
        <v>0</v>
      </c>
      <c r="H631" s="30">
        <f>VLOOKUP(tVentas9[[#This Row],[ProductID]],tProductos[#All],5,FALSE)</f>
        <v>399.11</v>
      </c>
      <c r="I631" s="31">
        <f>(tVentas9[[#This Row],[PrecioUnitario]])*(tVentas9[[#This Row],[Quantity]])</f>
        <v>9179.5300000000007</v>
      </c>
      <c r="J631" s="31">
        <f>tVentas9[[#This Row],[ TotalPrice_SinDescuento]]*(1-tVentas9[[#This Row],[Discount]]/100)</f>
        <v>9179.5300000000007</v>
      </c>
      <c r="K631" s="17">
        <v>43119.111585648148</v>
      </c>
      <c r="L631" s="7" t="s">
        <v>3867</v>
      </c>
      <c r="M631" s="35">
        <f t="shared" si="19"/>
        <v>0</v>
      </c>
      <c r="N631" s="12" t="str">
        <f t="shared" si="18"/>
        <v/>
      </c>
    </row>
    <row r="632" spans="1:14" hidden="1">
      <c r="A632" s="13">
        <v>10630</v>
      </c>
      <c r="B632" s="13">
        <v>5</v>
      </c>
      <c r="C632" s="13">
        <v>33771</v>
      </c>
      <c r="D632" s="13">
        <v>26</v>
      </c>
      <c r="E632" s="12" t="str">
        <f>VLOOKUP(tVentas9[[#This Row],[ProductID]],tProductos[#All],3,FALSE)</f>
        <v>Squid U5 - Thailand</v>
      </c>
      <c r="F632" s="13">
        <v>9</v>
      </c>
      <c r="G632" s="32">
        <v>0</v>
      </c>
      <c r="H632" s="30">
        <f>VLOOKUP(tVentas9[[#This Row],[ProductID]],tProductos[#All],5,FALSE)</f>
        <v>337.82</v>
      </c>
      <c r="I632" s="31">
        <f>(tVentas9[[#This Row],[PrecioUnitario]])*(tVentas9[[#This Row],[Quantity]])</f>
        <v>3040.38</v>
      </c>
      <c r="J632" s="31">
        <f>tVentas9[[#This Row],[ TotalPrice_SinDescuento]]*(1-tVentas9[[#This Row],[Discount]]/100)</f>
        <v>3040.38</v>
      </c>
      <c r="K632" s="17">
        <v>43137.947638888887</v>
      </c>
      <c r="L632" s="7" t="s">
        <v>3868</v>
      </c>
      <c r="M632" s="35">
        <f t="shared" si="19"/>
        <v>0</v>
      </c>
      <c r="N632" s="12" t="str">
        <f t="shared" si="18"/>
        <v/>
      </c>
    </row>
    <row r="633" spans="1:14" hidden="1">
      <c r="A633" s="13">
        <v>10631</v>
      </c>
      <c r="B633" s="13">
        <v>18</v>
      </c>
      <c r="C633" s="13">
        <v>49487</v>
      </c>
      <c r="D633" s="13">
        <v>59</v>
      </c>
      <c r="E633" s="12" t="str">
        <f>VLOOKUP(tVentas9[[#This Row],[ProductID]],tProductos[#All],3,FALSE)</f>
        <v>Pastry - Butterscotch Baked</v>
      </c>
      <c r="F633" s="13">
        <v>13</v>
      </c>
      <c r="G633" s="32">
        <v>0</v>
      </c>
      <c r="H633" s="30">
        <f>VLOOKUP(tVentas9[[#This Row],[ProductID]],tProductos[#All],5,FALSE)</f>
        <v>735.38</v>
      </c>
      <c r="I633" s="31">
        <f>(tVentas9[[#This Row],[PrecioUnitario]])*(tVentas9[[#This Row],[Quantity]])</f>
        <v>9559.94</v>
      </c>
      <c r="J633" s="31">
        <f>tVentas9[[#This Row],[ TotalPrice_SinDescuento]]*(1-tVentas9[[#This Row],[Discount]]/100)</f>
        <v>9559.94</v>
      </c>
      <c r="K633" s="17">
        <v>43141.694733796299</v>
      </c>
      <c r="L633" s="7" t="s">
        <v>3869</v>
      </c>
      <c r="M633" s="35">
        <f t="shared" si="19"/>
        <v>0</v>
      </c>
      <c r="N633" s="12" t="str">
        <f t="shared" si="18"/>
        <v/>
      </c>
    </row>
    <row r="634" spans="1:14" hidden="1">
      <c r="A634" s="13">
        <v>10632</v>
      </c>
      <c r="B634" s="13">
        <v>20</v>
      </c>
      <c r="C634" s="13">
        <v>56674</v>
      </c>
      <c r="D634" s="13">
        <v>80</v>
      </c>
      <c r="E634" s="12" t="str">
        <f>VLOOKUP(tVentas9[[#This Row],[ProductID]],tProductos[#All],3,FALSE)</f>
        <v>Wasabi Powder</v>
      </c>
      <c r="F634" s="13">
        <v>15</v>
      </c>
      <c r="G634" s="32">
        <v>0</v>
      </c>
      <c r="H634" s="30">
        <f>VLOOKUP(tVentas9[[#This Row],[ProductID]],tProductos[#All],5,FALSE)</f>
        <v>939.75</v>
      </c>
      <c r="I634" s="31">
        <f>(tVentas9[[#This Row],[PrecioUnitario]])*(tVentas9[[#This Row],[Quantity]])</f>
        <v>14096.25</v>
      </c>
      <c r="J634" s="31">
        <f>tVentas9[[#This Row],[ TotalPrice_SinDescuento]]*(1-tVentas9[[#This Row],[Discount]]/100)</f>
        <v>14096.25</v>
      </c>
      <c r="K634" s="17">
        <v>43200.377743055556</v>
      </c>
      <c r="L634" s="7" t="s">
        <v>3870</v>
      </c>
      <c r="M634" s="35">
        <f t="shared" si="19"/>
        <v>0</v>
      </c>
      <c r="N634" s="12" t="str">
        <f t="shared" si="18"/>
        <v/>
      </c>
    </row>
    <row r="635" spans="1:14" hidden="1">
      <c r="A635" s="13">
        <v>10633</v>
      </c>
      <c r="B635" s="13">
        <v>12</v>
      </c>
      <c r="C635" s="13">
        <v>15303</v>
      </c>
      <c r="D635" s="13">
        <v>55</v>
      </c>
      <c r="E635" s="12" t="str">
        <f>VLOOKUP(tVentas9[[#This Row],[ProductID]],tProductos[#All],3,FALSE)</f>
        <v>Cinnamon Buns Sticky</v>
      </c>
      <c r="F635" s="13">
        <v>4</v>
      </c>
      <c r="G635" s="32">
        <v>0</v>
      </c>
      <c r="H635" s="30">
        <f>VLOOKUP(tVentas9[[#This Row],[ProductID]],tProductos[#All],5,FALSE)</f>
        <v>66.180000000000007</v>
      </c>
      <c r="I635" s="31">
        <f>(tVentas9[[#This Row],[PrecioUnitario]])*(tVentas9[[#This Row],[Quantity]])</f>
        <v>264.72000000000003</v>
      </c>
      <c r="J635" s="31">
        <f>tVentas9[[#This Row],[ TotalPrice_SinDescuento]]*(1-tVentas9[[#This Row],[Discount]]/100)</f>
        <v>264.72000000000003</v>
      </c>
      <c r="K635" s="17">
        <v>43104.236608796295</v>
      </c>
      <c r="L635" s="7" t="s">
        <v>3871</v>
      </c>
      <c r="M635" s="35">
        <f t="shared" si="19"/>
        <v>0</v>
      </c>
      <c r="N635" s="12" t="str">
        <f t="shared" si="18"/>
        <v/>
      </c>
    </row>
    <row r="636" spans="1:14" hidden="1">
      <c r="A636" s="13">
        <v>10634</v>
      </c>
      <c r="B636" s="13">
        <v>22</v>
      </c>
      <c r="C636" s="13">
        <v>63673</v>
      </c>
      <c r="D636" s="13">
        <v>85</v>
      </c>
      <c r="E636" s="12" t="str">
        <f>VLOOKUP(tVentas9[[#This Row],[ProductID]],tProductos[#All],3,FALSE)</f>
        <v>Cheese - Parmesan Cubes</v>
      </c>
      <c r="F636" s="13">
        <v>17</v>
      </c>
      <c r="G636" s="32">
        <v>0</v>
      </c>
      <c r="H636" s="30">
        <f>VLOOKUP(tVentas9[[#This Row],[ProductID]],tProductos[#All],5,FALSE)</f>
        <v>868.85</v>
      </c>
      <c r="I636" s="31">
        <f>(tVentas9[[#This Row],[PrecioUnitario]])*(tVentas9[[#This Row],[Quantity]])</f>
        <v>14770.45</v>
      </c>
      <c r="J636" s="31">
        <f>tVentas9[[#This Row],[ TotalPrice_SinDescuento]]*(1-tVentas9[[#This Row],[Discount]]/100)</f>
        <v>14770.45</v>
      </c>
      <c r="K636" s="17">
        <v>43154.741770833331</v>
      </c>
      <c r="L636" s="7" t="s">
        <v>3872</v>
      </c>
      <c r="M636" s="35">
        <f t="shared" si="19"/>
        <v>0</v>
      </c>
      <c r="N636" s="12" t="str">
        <f t="shared" si="18"/>
        <v/>
      </c>
    </row>
    <row r="637" spans="1:14" hidden="1">
      <c r="A637" s="13">
        <v>10635</v>
      </c>
      <c r="B637" s="13">
        <v>6</v>
      </c>
      <c r="C637" s="13">
        <v>4157</v>
      </c>
      <c r="D637" s="13">
        <v>103</v>
      </c>
      <c r="E637" s="12" t="str">
        <f>VLOOKUP(tVentas9[[#This Row],[ProductID]],tProductos[#All],3,FALSE)</f>
        <v>Cream Of Tartar</v>
      </c>
      <c r="F637" s="13">
        <v>2</v>
      </c>
      <c r="G637" s="32">
        <v>0</v>
      </c>
      <c r="H637" s="30">
        <f>VLOOKUP(tVentas9[[#This Row],[ProductID]],tProductos[#All],5,FALSE)</f>
        <v>727.53</v>
      </c>
      <c r="I637" s="31">
        <f>(tVentas9[[#This Row],[PrecioUnitario]])*(tVentas9[[#This Row],[Quantity]])</f>
        <v>1455.06</v>
      </c>
      <c r="J637" s="31">
        <f>tVentas9[[#This Row],[ TotalPrice_SinDescuento]]*(1-tVentas9[[#This Row],[Discount]]/100)</f>
        <v>1455.06</v>
      </c>
      <c r="K637" s="17">
        <v>43220.081516203703</v>
      </c>
      <c r="L637" s="7" t="s">
        <v>3873</v>
      </c>
      <c r="M637" s="35">
        <f t="shared" si="19"/>
        <v>0</v>
      </c>
      <c r="N637" s="12" t="str">
        <f t="shared" si="18"/>
        <v/>
      </c>
    </row>
    <row r="638" spans="1:14" hidden="1">
      <c r="A638" s="13">
        <v>10636</v>
      </c>
      <c r="B638" s="13">
        <v>2</v>
      </c>
      <c r="C638" s="13">
        <v>416</v>
      </c>
      <c r="D638" s="13">
        <v>420</v>
      </c>
      <c r="E638" s="12" t="str">
        <f>VLOOKUP(tVentas9[[#This Row],[ProductID]],tProductos[#All],3,FALSE)</f>
        <v>Whmis - Spray Bottle Trigger</v>
      </c>
      <c r="F638" s="13">
        <v>1</v>
      </c>
      <c r="G638" s="32">
        <v>0</v>
      </c>
      <c r="H638" s="30">
        <f>VLOOKUP(tVentas9[[#This Row],[ProductID]],tProductos[#All],5,FALSE)</f>
        <v>699.16</v>
      </c>
      <c r="I638" s="31">
        <f>(tVentas9[[#This Row],[PrecioUnitario]])*(tVentas9[[#This Row],[Quantity]])</f>
        <v>699.16</v>
      </c>
      <c r="J638" s="31">
        <f>tVentas9[[#This Row],[ TotalPrice_SinDescuento]]*(1-tVentas9[[#This Row],[Discount]]/100)</f>
        <v>699.16</v>
      </c>
      <c r="K638" s="17">
        <v>43140.969664351855</v>
      </c>
      <c r="L638" s="7" t="s">
        <v>3874</v>
      </c>
      <c r="M638" s="35">
        <f t="shared" si="19"/>
        <v>0</v>
      </c>
      <c r="N638" s="12" t="str">
        <f t="shared" si="18"/>
        <v/>
      </c>
    </row>
    <row r="639" spans="1:14" hidden="1">
      <c r="A639" s="13">
        <v>10637</v>
      </c>
      <c r="B639" s="13">
        <v>22</v>
      </c>
      <c r="C639" s="13">
        <v>79184</v>
      </c>
      <c r="D639" s="13">
        <v>275</v>
      </c>
      <c r="E639" s="12" t="str">
        <f>VLOOKUP(tVentas9[[#This Row],[ProductID]],tProductos[#All],3,FALSE)</f>
        <v>Corn Meal</v>
      </c>
      <c r="F639" s="13">
        <v>21</v>
      </c>
      <c r="G639" s="32">
        <v>0</v>
      </c>
      <c r="H639" s="30">
        <f>VLOOKUP(tVentas9[[#This Row],[ProductID]],tProductos[#All],5,FALSE)</f>
        <v>50.14</v>
      </c>
      <c r="I639" s="31">
        <f>(tVentas9[[#This Row],[PrecioUnitario]])*(tVentas9[[#This Row],[Quantity]])</f>
        <v>1052.94</v>
      </c>
      <c r="J639" s="31">
        <f>tVentas9[[#This Row],[ TotalPrice_SinDescuento]]*(1-tVentas9[[#This Row],[Discount]]/100)</f>
        <v>1052.94</v>
      </c>
      <c r="K639" s="17">
        <v>43173.111064814817</v>
      </c>
      <c r="L639" s="7" t="s">
        <v>3875</v>
      </c>
      <c r="M639" s="35">
        <f t="shared" si="19"/>
        <v>0</v>
      </c>
      <c r="N639" s="12" t="str">
        <f t="shared" si="18"/>
        <v/>
      </c>
    </row>
    <row r="640" spans="1:14" hidden="1">
      <c r="A640" s="13">
        <v>10638</v>
      </c>
      <c r="B640" s="13">
        <v>14</v>
      </c>
      <c r="C640" s="13">
        <v>71488</v>
      </c>
      <c r="D640" s="13">
        <v>408</v>
      </c>
      <c r="E640" s="12" t="str">
        <f>VLOOKUP(tVentas9[[#This Row],[ProductID]],tProductos[#All],3,FALSE)</f>
        <v>Blueberries</v>
      </c>
      <c r="F640" s="13">
        <v>19</v>
      </c>
      <c r="G640" s="32">
        <v>0</v>
      </c>
      <c r="H640" s="30">
        <f>VLOOKUP(tVentas9[[#This Row],[ProductID]],tProductos[#All],5,FALSE)</f>
        <v>687.34</v>
      </c>
      <c r="I640" s="31">
        <f>(tVentas9[[#This Row],[PrecioUnitario]])*(tVentas9[[#This Row],[Quantity]])</f>
        <v>13059.460000000001</v>
      </c>
      <c r="J640" s="31">
        <f>tVentas9[[#This Row],[ TotalPrice_SinDescuento]]*(1-tVentas9[[#This Row],[Discount]]/100)</f>
        <v>13059.460000000001</v>
      </c>
      <c r="K640" s="17">
        <v>43209.135601851849</v>
      </c>
      <c r="L640" s="7" t="s">
        <v>3876</v>
      </c>
      <c r="M640" s="35">
        <f t="shared" si="19"/>
        <v>0</v>
      </c>
      <c r="N640" s="12" t="str">
        <f t="shared" si="18"/>
        <v/>
      </c>
    </row>
    <row r="641" spans="1:14" hidden="1">
      <c r="A641" s="13">
        <v>10639</v>
      </c>
      <c r="B641" s="13">
        <v>12</v>
      </c>
      <c r="C641" s="13">
        <v>17046</v>
      </c>
      <c r="D641" s="13">
        <v>71</v>
      </c>
      <c r="E641" s="12" t="str">
        <f>VLOOKUP(tVentas9[[#This Row],[ProductID]],tProductos[#All],3,FALSE)</f>
        <v>Cheese - Wine</v>
      </c>
      <c r="F641" s="13">
        <v>5</v>
      </c>
      <c r="G641" s="32">
        <v>0</v>
      </c>
      <c r="H641" s="30">
        <f>VLOOKUP(tVentas9[[#This Row],[ProductID]],tProductos[#All],5,FALSE)</f>
        <v>744.07</v>
      </c>
      <c r="I641" s="31">
        <f>(tVentas9[[#This Row],[PrecioUnitario]])*(tVentas9[[#This Row],[Quantity]])</f>
        <v>3720.3500000000004</v>
      </c>
      <c r="J641" s="31">
        <f>tVentas9[[#This Row],[ TotalPrice_SinDescuento]]*(1-tVentas9[[#This Row],[Discount]]/100)</f>
        <v>3720.3500000000004</v>
      </c>
      <c r="K641" s="17">
        <v>43107.098923611113</v>
      </c>
      <c r="L641" s="7" t="s">
        <v>3877</v>
      </c>
      <c r="M641" s="35">
        <f t="shared" si="19"/>
        <v>0</v>
      </c>
      <c r="N641" s="12" t="str">
        <f t="shared" si="18"/>
        <v/>
      </c>
    </row>
    <row r="642" spans="1:14" hidden="1">
      <c r="A642" s="13">
        <v>10640</v>
      </c>
      <c r="B642" s="13">
        <v>2</v>
      </c>
      <c r="C642" s="13">
        <v>54942</v>
      </c>
      <c r="D642" s="13">
        <v>120</v>
      </c>
      <c r="E642" s="12" t="str">
        <f>VLOOKUP(tVentas9[[#This Row],[ProductID]],tProductos[#All],3,FALSE)</f>
        <v>Water - Spring Water 500ml</v>
      </c>
      <c r="F642" s="13">
        <v>14</v>
      </c>
      <c r="G642" s="32">
        <v>0</v>
      </c>
      <c r="H642" s="30">
        <f>VLOOKUP(tVentas9[[#This Row],[ProductID]],tProductos[#All],5,FALSE)</f>
        <v>27.31</v>
      </c>
      <c r="I642" s="31">
        <f>(tVentas9[[#This Row],[PrecioUnitario]])*(tVentas9[[#This Row],[Quantity]])</f>
        <v>382.34</v>
      </c>
      <c r="J642" s="31">
        <f>tVentas9[[#This Row],[ TotalPrice_SinDescuento]]*(1-tVentas9[[#This Row],[Discount]]/100)</f>
        <v>382.34</v>
      </c>
      <c r="K642" s="17">
        <v>43202.989872685182</v>
      </c>
      <c r="L642" s="7" t="s">
        <v>3878</v>
      </c>
      <c r="M642" s="35">
        <f t="shared" si="19"/>
        <v>0</v>
      </c>
      <c r="N642" s="12" t="str">
        <f t="shared" ref="N642:N705" si="20">IF($M642&gt;0.4,"ELIMINAR","")</f>
        <v/>
      </c>
    </row>
    <row r="643" spans="1:14" hidden="1">
      <c r="A643" s="13">
        <v>10641</v>
      </c>
      <c r="B643" s="13">
        <v>6</v>
      </c>
      <c r="C643" s="13">
        <v>76087</v>
      </c>
      <c r="D643" s="13">
        <v>19</v>
      </c>
      <c r="E643" s="12" t="str">
        <f>VLOOKUP(tVentas9[[#This Row],[ProductID]],tProductos[#All],3,FALSE)</f>
        <v>Tea - Earl Grey</v>
      </c>
      <c r="F643" s="13">
        <v>20</v>
      </c>
      <c r="G643" s="32">
        <v>0</v>
      </c>
      <c r="H643" s="30">
        <f>VLOOKUP(tVentas9[[#This Row],[ProductID]],tProductos[#All],5,FALSE)</f>
        <v>225.61</v>
      </c>
      <c r="I643" s="31">
        <f>(tVentas9[[#This Row],[PrecioUnitario]])*(tVentas9[[#This Row],[Quantity]])</f>
        <v>4512.2000000000007</v>
      </c>
      <c r="J643" s="31">
        <f>tVentas9[[#This Row],[ TotalPrice_SinDescuento]]*(1-tVentas9[[#This Row],[Discount]]/100)</f>
        <v>4512.2000000000007</v>
      </c>
      <c r="K643" s="17">
        <v>43164.541365740741</v>
      </c>
      <c r="L643" s="7" t="s">
        <v>3879</v>
      </c>
      <c r="M643" s="35">
        <f t="shared" si="19"/>
        <v>0</v>
      </c>
      <c r="N643" s="12" t="str">
        <f t="shared" si="20"/>
        <v/>
      </c>
    </row>
    <row r="644" spans="1:14" hidden="1">
      <c r="A644" s="13">
        <v>10642</v>
      </c>
      <c r="B644" s="13">
        <v>14</v>
      </c>
      <c r="C644" s="13">
        <v>31121</v>
      </c>
      <c r="D644" s="13">
        <v>185</v>
      </c>
      <c r="E644" s="12" t="str">
        <f>VLOOKUP(tVentas9[[#This Row],[ProductID]],tProductos[#All],3,FALSE)</f>
        <v>Foam Dinner Plate</v>
      </c>
      <c r="F644" s="13">
        <v>8</v>
      </c>
      <c r="G644" s="32">
        <v>0</v>
      </c>
      <c r="H644" s="30">
        <f>VLOOKUP(tVentas9[[#This Row],[ProductID]],tProductos[#All],5,FALSE)</f>
        <v>484.19</v>
      </c>
      <c r="I644" s="31">
        <f>(tVentas9[[#This Row],[PrecioUnitario]])*(tVentas9[[#This Row],[Quantity]])</f>
        <v>3873.52</v>
      </c>
      <c r="J644" s="31">
        <f>tVentas9[[#This Row],[ TotalPrice_SinDescuento]]*(1-tVentas9[[#This Row],[Discount]]/100)</f>
        <v>3873.52</v>
      </c>
      <c r="K644" s="17">
        <v>43224.9215625</v>
      </c>
      <c r="L644" s="7" t="s">
        <v>3880</v>
      </c>
      <c r="M644" s="35">
        <f t="shared" ref="M644:M707" si="21">COUNTBLANK(A644:L644) /COUNTA(A644:L644)</f>
        <v>0</v>
      </c>
      <c r="N644" s="12" t="str">
        <f t="shared" si="20"/>
        <v/>
      </c>
    </row>
    <row r="645" spans="1:14" hidden="1">
      <c r="A645" s="13">
        <v>10643</v>
      </c>
      <c r="B645" s="13">
        <v>2</v>
      </c>
      <c r="C645" s="13">
        <v>81947</v>
      </c>
      <c r="D645" s="13">
        <v>209</v>
      </c>
      <c r="E645" s="12" t="str">
        <f>VLOOKUP(tVentas9[[#This Row],[ProductID]],tProductos[#All],3,FALSE)</f>
        <v>Sugar - Fine</v>
      </c>
      <c r="F645" s="13">
        <v>21</v>
      </c>
      <c r="G645" s="32">
        <v>2</v>
      </c>
      <c r="H645" s="30">
        <f>VLOOKUP(tVentas9[[#This Row],[ProductID]],tProductos[#All],5,FALSE)</f>
        <v>329.88</v>
      </c>
      <c r="I645" s="31">
        <f>(tVentas9[[#This Row],[PrecioUnitario]])*(tVentas9[[#This Row],[Quantity]])</f>
        <v>6927.48</v>
      </c>
      <c r="J645" s="31">
        <f>tVentas9[[#This Row],[ TotalPrice_SinDescuento]]*(1-tVentas9[[#This Row],[Discount]]/100)</f>
        <v>6788.9303999999993</v>
      </c>
      <c r="K645" s="17">
        <v>43153.634050925924</v>
      </c>
      <c r="L645" s="7" t="s">
        <v>3881</v>
      </c>
      <c r="M645" s="35">
        <f t="shared" si="21"/>
        <v>0</v>
      </c>
      <c r="N645" s="12" t="str">
        <f t="shared" si="20"/>
        <v/>
      </c>
    </row>
    <row r="646" spans="1:14" hidden="1">
      <c r="A646" s="13">
        <v>10644</v>
      </c>
      <c r="B646" s="13">
        <v>1</v>
      </c>
      <c r="C646" s="13">
        <v>52789</v>
      </c>
      <c r="D646" s="13">
        <v>142</v>
      </c>
      <c r="E646" s="12" t="str">
        <f>VLOOKUP(tVentas9[[#This Row],[ProductID]],tProductos[#All],3,FALSE)</f>
        <v>Pork - Bacon, Double Smoked</v>
      </c>
      <c r="F646" s="13">
        <v>14</v>
      </c>
      <c r="G646" s="32">
        <v>0</v>
      </c>
      <c r="H646" s="30">
        <f>VLOOKUP(tVentas9[[#This Row],[ProductID]],tProductos[#All],5,FALSE)</f>
        <v>247.8</v>
      </c>
      <c r="I646" s="31">
        <f>(tVentas9[[#This Row],[PrecioUnitario]])*(tVentas9[[#This Row],[Quantity]])</f>
        <v>3469.2000000000003</v>
      </c>
      <c r="J646" s="31">
        <f>tVentas9[[#This Row],[ TotalPrice_SinDescuento]]*(1-tVentas9[[#This Row],[Discount]]/100)</f>
        <v>3469.2000000000003</v>
      </c>
      <c r="K646" s="17">
        <v>43220.443715277775</v>
      </c>
      <c r="L646" s="7" t="s">
        <v>3882</v>
      </c>
      <c r="M646" s="35">
        <f t="shared" si="21"/>
        <v>0</v>
      </c>
      <c r="N646" s="12" t="str">
        <f t="shared" si="20"/>
        <v/>
      </c>
    </row>
    <row r="647" spans="1:14" hidden="1">
      <c r="A647" s="13">
        <v>10645</v>
      </c>
      <c r="B647" s="13">
        <v>7</v>
      </c>
      <c r="C647" s="13">
        <v>36446</v>
      </c>
      <c r="D647" s="13">
        <v>225</v>
      </c>
      <c r="E647" s="12" t="str">
        <f>VLOOKUP(tVentas9[[#This Row],[ProductID]],tProductos[#All],3,FALSE)</f>
        <v>Wine - Charddonnay Errazuriz</v>
      </c>
      <c r="F647" s="13">
        <v>10</v>
      </c>
      <c r="G647" s="32">
        <v>0</v>
      </c>
      <c r="H647" s="30">
        <f>VLOOKUP(tVentas9[[#This Row],[ProductID]],tProductos[#All],5,FALSE)</f>
        <v>103.72</v>
      </c>
      <c r="I647" s="31">
        <f>(tVentas9[[#This Row],[PrecioUnitario]])*(tVentas9[[#This Row],[Quantity]])</f>
        <v>1037.2</v>
      </c>
      <c r="J647" s="31">
        <f>tVentas9[[#This Row],[ TotalPrice_SinDescuento]]*(1-tVentas9[[#This Row],[Discount]]/100)</f>
        <v>1037.2</v>
      </c>
      <c r="K647" s="17">
        <v>43132.222349537034</v>
      </c>
      <c r="L647" s="7" t="s">
        <v>3883</v>
      </c>
      <c r="M647" s="35">
        <f t="shared" si="21"/>
        <v>0</v>
      </c>
      <c r="N647" s="12" t="str">
        <f t="shared" si="20"/>
        <v/>
      </c>
    </row>
    <row r="648" spans="1:14" hidden="1">
      <c r="A648" s="13">
        <v>10646</v>
      </c>
      <c r="B648" s="13">
        <v>15</v>
      </c>
      <c r="C648" s="13">
        <v>94847</v>
      </c>
      <c r="D648" s="13">
        <v>192</v>
      </c>
      <c r="E648" s="12" t="str">
        <f>VLOOKUP(tVentas9[[#This Row],[ProductID]],tProductos[#All],3,FALSE)</f>
        <v>Wine - Magnotta, Merlot Sr Vqa</v>
      </c>
      <c r="F648" s="13">
        <v>25</v>
      </c>
      <c r="G648" s="32">
        <v>0</v>
      </c>
      <c r="H648" s="30">
        <f>VLOOKUP(tVentas9[[#This Row],[ProductID]],tProductos[#All],5,FALSE)</f>
        <v>295.92</v>
      </c>
      <c r="I648" s="31">
        <f>(tVentas9[[#This Row],[PrecioUnitario]])*(tVentas9[[#This Row],[Quantity]])</f>
        <v>7398</v>
      </c>
      <c r="J648" s="31">
        <f>tVentas9[[#This Row],[ TotalPrice_SinDescuento]]*(1-tVentas9[[#This Row],[Discount]]/100)</f>
        <v>7398</v>
      </c>
      <c r="K648" s="17">
        <v>43201.122349537036</v>
      </c>
      <c r="L648" s="7" t="s">
        <v>3884</v>
      </c>
      <c r="M648" s="35">
        <f t="shared" si="21"/>
        <v>0</v>
      </c>
      <c r="N648" s="12" t="str">
        <f t="shared" si="20"/>
        <v/>
      </c>
    </row>
    <row r="649" spans="1:14" hidden="1">
      <c r="A649" s="13">
        <v>10647</v>
      </c>
      <c r="B649" s="13">
        <v>12</v>
      </c>
      <c r="C649" s="13">
        <v>63379</v>
      </c>
      <c r="D649" s="13">
        <v>173</v>
      </c>
      <c r="E649" s="12" t="str">
        <f>VLOOKUP(tVentas9[[#This Row],[ProductID]],tProductos[#All],3,FALSE)</f>
        <v>Rosemary - Dry</v>
      </c>
      <c r="F649" s="13">
        <v>17</v>
      </c>
      <c r="G649" s="32">
        <v>0</v>
      </c>
      <c r="H649" s="30">
        <f>VLOOKUP(tVentas9[[#This Row],[ProductID]],tProductos[#All],5,FALSE)</f>
        <v>44.54</v>
      </c>
      <c r="I649" s="31">
        <f>(tVentas9[[#This Row],[PrecioUnitario]])*(tVentas9[[#This Row],[Quantity]])</f>
        <v>757.18</v>
      </c>
      <c r="J649" s="31">
        <f>tVentas9[[#This Row],[ TotalPrice_SinDescuento]]*(1-tVentas9[[#This Row],[Discount]]/100)</f>
        <v>757.18</v>
      </c>
      <c r="K649" s="17">
        <v>43215.85292824074</v>
      </c>
      <c r="L649" s="7" t="s">
        <v>3885</v>
      </c>
      <c r="M649" s="35">
        <f t="shared" si="21"/>
        <v>0</v>
      </c>
      <c r="N649" s="12" t="str">
        <f t="shared" si="20"/>
        <v/>
      </c>
    </row>
    <row r="650" spans="1:14" hidden="1">
      <c r="A650" s="13">
        <v>10648</v>
      </c>
      <c r="B650" s="13">
        <v>8</v>
      </c>
      <c r="C650" s="13">
        <v>72315</v>
      </c>
      <c r="D650" s="13">
        <v>148</v>
      </c>
      <c r="E650" s="12" t="str">
        <f>VLOOKUP(tVentas9[[#This Row],[ProductID]],tProductos[#All],3,FALSE)</f>
        <v>Beer - Sleemans Cream Ale</v>
      </c>
      <c r="F650" s="13">
        <v>19</v>
      </c>
      <c r="G650" s="32">
        <v>0</v>
      </c>
      <c r="H650" s="30">
        <f>VLOOKUP(tVentas9[[#This Row],[ProductID]],tProductos[#All],5,FALSE)</f>
        <v>285.55</v>
      </c>
      <c r="I650" s="31">
        <f>(tVentas9[[#This Row],[PrecioUnitario]])*(tVentas9[[#This Row],[Quantity]])</f>
        <v>5425.45</v>
      </c>
      <c r="J650" s="31">
        <f>tVentas9[[#This Row],[ TotalPrice_SinDescuento]]*(1-tVentas9[[#This Row],[Discount]]/100)</f>
        <v>5425.45</v>
      </c>
      <c r="K650" s="17">
        <v>43147.746805555558</v>
      </c>
      <c r="L650" s="7" t="s">
        <v>3886</v>
      </c>
      <c r="M650" s="35">
        <f t="shared" si="21"/>
        <v>0</v>
      </c>
      <c r="N650" s="12" t="str">
        <f t="shared" si="20"/>
        <v/>
      </c>
    </row>
    <row r="651" spans="1:14" hidden="1">
      <c r="A651" s="13">
        <v>10649</v>
      </c>
      <c r="B651" s="13">
        <v>10</v>
      </c>
      <c r="C651" s="13">
        <v>4416</v>
      </c>
      <c r="D651" s="13">
        <v>232</v>
      </c>
      <c r="E651" s="12" t="str">
        <f>VLOOKUP(tVentas9[[#This Row],[ProductID]],tProductos[#All],3,FALSE)</f>
        <v>Quiche Assorted</v>
      </c>
      <c r="F651" s="13">
        <v>2</v>
      </c>
      <c r="G651" s="32">
        <v>0</v>
      </c>
      <c r="H651" s="30">
        <f>VLOOKUP(tVentas9[[#This Row],[ProductID]],tProductos[#All],5,FALSE)</f>
        <v>33.94</v>
      </c>
      <c r="I651" s="31">
        <f>(tVentas9[[#This Row],[PrecioUnitario]])*(tVentas9[[#This Row],[Quantity]])</f>
        <v>67.88</v>
      </c>
      <c r="J651" s="31">
        <f>tVentas9[[#This Row],[ TotalPrice_SinDescuento]]*(1-tVentas9[[#This Row],[Discount]]/100)</f>
        <v>67.88</v>
      </c>
      <c r="K651" s="17">
        <v>43222.256597222222</v>
      </c>
      <c r="L651" s="7" t="s">
        <v>3887</v>
      </c>
      <c r="M651" s="35">
        <f t="shared" si="21"/>
        <v>0</v>
      </c>
      <c r="N651" s="12" t="str">
        <f t="shared" si="20"/>
        <v/>
      </c>
    </row>
    <row r="652" spans="1:14" hidden="1">
      <c r="A652" s="13">
        <v>10650</v>
      </c>
      <c r="B652" s="13">
        <v>22</v>
      </c>
      <c r="C652" s="13">
        <v>30062</v>
      </c>
      <c r="D652" s="13">
        <v>171</v>
      </c>
      <c r="E652" s="12" t="str">
        <f>VLOOKUP(tVentas9[[#This Row],[ProductID]],tProductos[#All],3,FALSE)</f>
        <v>Gloves - Goldtouch Disposable</v>
      </c>
      <c r="F652" s="13">
        <v>8</v>
      </c>
      <c r="G652" s="32">
        <v>0</v>
      </c>
      <c r="H652" s="30">
        <f>VLOOKUP(tVentas9[[#This Row],[ProductID]],tProductos[#All],5,FALSE)</f>
        <v>216.79</v>
      </c>
      <c r="I652" s="31">
        <f>(tVentas9[[#This Row],[PrecioUnitario]])*(tVentas9[[#This Row],[Quantity]])</f>
        <v>1734.32</v>
      </c>
      <c r="J652" s="31">
        <f>tVentas9[[#This Row],[ TotalPrice_SinDescuento]]*(1-tVentas9[[#This Row],[Discount]]/100)</f>
        <v>1734.32</v>
      </c>
      <c r="K652" s="17">
        <v>43168.897847222222</v>
      </c>
      <c r="L652" s="7" t="s">
        <v>3888</v>
      </c>
      <c r="M652" s="35">
        <f t="shared" si="21"/>
        <v>0</v>
      </c>
      <c r="N652" s="12" t="str">
        <f t="shared" si="20"/>
        <v/>
      </c>
    </row>
    <row r="653" spans="1:14" hidden="1">
      <c r="A653" s="13">
        <v>10651</v>
      </c>
      <c r="B653" s="13">
        <v>2</v>
      </c>
      <c r="C653" s="13">
        <v>68914</v>
      </c>
      <c r="D653" s="13">
        <v>288</v>
      </c>
      <c r="E653" s="12" t="str">
        <f>VLOOKUP(tVentas9[[#This Row],[ProductID]],tProductos[#All],3,FALSE)</f>
        <v>Orange - Canned, Mandarin</v>
      </c>
      <c r="F653" s="13">
        <v>18</v>
      </c>
      <c r="G653" s="32">
        <v>0</v>
      </c>
      <c r="H653" s="30">
        <f>VLOOKUP(tVentas9[[#This Row],[ProductID]],tProductos[#All],5,FALSE)</f>
        <v>788.4</v>
      </c>
      <c r="I653" s="31">
        <f>(tVentas9[[#This Row],[PrecioUnitario]])*(tVentas9[[#This Row],[Quantity]])</f>
        <v>14191.199999999999</v>
      </c>
      <c r="J653" s="31">
        <f>tVentas9[[#This Row],[ TotalPrice_SinDescuento]]*(1-tVentas9[[#This Row],[Discount]]/100)</f>
        <v>14191.199999999999</v>
      </c>
      <c r="K653" s="17">
        <v>43144.947928240741</v>
      </c>
      <c r="L653" s="7" t="s">
        <v>3889</v>
      </c>
      <c r="M653" s="35">
        <f t="shared" si="21"/>
        <v>0</v>
      </c>
      <c r="N653" s="12" t="str">
        <f t="shared" si="20"/>
        <v/>
      </c>
    </row>
    <row r="654" spans="1:14" hidden="1">
      <c r="A654" s="13">
        <v>10652</v>
      </c>
      <c r="B654" s="13">
        <v>21</v>
      </c>
      <c r="C654" s="13">
        <v>16255</v>
      </c>
      <c r="D654" s="13">
        <v>37</v>
      </c>
      <c r="E654" s="12" t="str">
        <f>VLOOKUP(tVentas9[[#This Row],[ProductID]],tProductos[#All],3,FALSE)</f>
        <v>Nut - Pistachio, Shelled</v>
      </c>
      <c r="F654" s="13">
        <v>5</v>
      </c>
      <c r="G654" s="32">
        <v>0</v>
      </c>
      <c r="H654" s="30">
        <f>VLOOKUP(tVentas9[[#This Row],[ProductID]],tProductos[#All],5,FALSE)</f>
        <v>803.17</v>
      </c>
      <c r="I654" s="31">
        <f>(tVentas9[[#This Row],[PrecioUnitario]])*(tVentas9[[#This Row],[Quantity]])</f>
        <v>4015.85</v>
      </c>
      <c r="J654" s="31">
        <f>tVentas9[[#This Row],[ TotalPrice_SinDescuento]]*(1-tVentas9[[#This Row],[Discount]]/100)</f>
        <v>4015.85</v>
      </c>
      <c r="K654" s="17">
        <v>43180.964363425926</v>
      </c>
      <c r="L654" s="7" t="s">
        <v>3890</v>
      </c>
      <c r="M654" s="35">
        <f t="shared" si="21"/>
        <v>0</v>
      </c>
      <c r="N654" s="12" t="str">
        <f t="shared" si="20"/>
        <v/>
      </c>
    </row>
    <row r="655" spans="1:14" hidden="1">
      <c r="A655" s="13">
        <v>10653</v>
      </c>
      <c r="B655" s="13">
        <v>22</v>
      </c>
      <c r="C655" s="13">
        <v>19013</v>
      </c>
      <c r="D655" s="13">
        <v>255</v>
      </c>
      <c r="E655" s="12" t="str">
        <f>VLOOKUP(tVentas9[[#This Row],[ProductID]],tProductos[#All],3,FALSE)</f>
        <v>Kellogs All Bran Bars</v>
      </c>
      <c r="F655" s="13">
        <v>5</v>
      </c>
      <c r="G655" s="32">
        <v>1</v>
      </c>
      <c r="H655" s="30">
        <f>VLOOKUP(tVentas9[[#This Row],[ProductID]],tProductos[#All],5,FALSE)</f>
        <v>292.27999999999997</v>
      </c>
      <c r="I655" s="31">
        <f>(tVentas9[[#This Row],[PrecioUnitario]])*(tVentas9[[#This Row],[Quantity]])</f>
        <v>1461.3999999999999</v>
      </c>
      <c r="J655" s="31">
        <f>tVentas9[[#This Row],[ TotalPrice_SinDescuento]]*(1-tVentas9[[#This Row],[Discount]]/100)</f>
        <v>1446.7859999999998</v>
      </c>
      <c r="K655" s="17">
        <v>43193.899375000001</v>
      </c>
      <c r="L655" s="7" t="s">
        <v>3891</v>
      </c>
      <c r="M655" s="35">
        <f t="shared" si="21"/>
        <v>0</v>
      </c>
      <c r="N655" s="12" t="str">
        <f t="shared" si="20"/>
        <v/>
      </c>
    </row>
    <row r="656" spans="1:14" hidden="1">
      <c r="A656" s="13">
        <v>10654</v>
      </c>
      <c r="B656" s="13">
        <v>15</v>
      </c>
      <c r="C656" s="13">
        <v>73017</v>
      </c>
      <c r="D656" s="13">
        <v>422</v>
      </c>
      <c r="E656" s="12" t="str">
        <f>VLOOKUP(tVentas9[[#This Row],[ProductID]],tProductos[#All],3,FALSE)</f>
        <v>Garlic - Primerba, Paste</v>
      </c>
      <c r="F656" s="13">
        <v>19</v>
      </c>
      <c r="G656" s="32">
        <v>1</v>
      </c>
      <c r="H656" s="30">
        <f>VLOOKUP(tVentas9[[#This Row],[ProductID]],tProductos[#All],5,FALSE)</f>
        <v>502.89</v>
      </c>
      <c r="I656" s="31">
        <f>(tVentas9[[#This Row],[PrecioUnitario]])*(tVentas9[[#This Row],[Quantity]])</f>
        <v>9554.91</v>
      </c>
      <c r="J656" s="31">
        <f>tVentas9[[#This Row],[ TotalPrice_SinDescuento]]*(1-tVentas9[[#This Row],[Discount]]/100)</f>
        <v>9459.3608999999997</v>
      </c>
      <c r="K656" s="17">
        <v>43192.231192129628</v>
      </c>
      <c r="L656" s="7" t="s">
        <v>3892</v>
      </c>
      <c r="M656" s="35">
        <f t="shared" si="21"/>
        <v>0</v>
      </c>
      <c r="N656" s="12" t="str">
        <f t="shared" si="20"/>
        <v/>
      </c>
    </row>
    <row r="657" spans="1:14" hidden="1">
      <c r="A657" s="13">
        <v>10655</v>
      </c>
      <c r="B657" s="13">
        <v>9</v>
      </c>
      <c r="C657" s="13">
        <v>28232</v>
      </c>
      <c r="D657" s="13">
        <v>301</v>
      </c>
      <c r="E657" s="12" t="str">
        <f>VLOOKUP(tVentas9[[#This Row],[ProductID]],tProductos[#All],3,FALSE)</f>
        <v>Beer - Labatt Blue</v>
      </c>
      <c r="F657" s="13">
        <v>8</v>
      </c>
      <c r="G657" s="32">
        <v>0</v>
      </c>
      <c r="H657" s="30">
        <f>VLOOKUP(tVentas9[[#This Row],[ProductID]],tProductos[#All],5,FALSE)</f>
        <v>43.41</v>
      </c>
      <c r="I657" s="31">
        <f>(tVentas9[[#This Row],[PrecioUnitario]])*(tVentas9[[#This Row],[Quantity]])</f>
        <v>347.28</v>
      </c>
      <c r="J657" s="31">
        <f>tVentas9[[#This Row],[ TotalPrice_SinDescuento]]*(1-tVentas9[[#This Row],[Discount]]/100)</f>
        <v>347.28</v>
      </c>
      <c r="K657" s="17">
        <v>43227.610729166663</v>
      </c>
      <c r="L657" s="7" t="s">
        <v>3893</v>
      </c>
      <c r="M657" s="35">
        <f t="shared" si="21"/>
        <v>0</v>
      </c>
      <c r="N657" s="12" t="str">
        <f t="shared" si="20"/>
        <v/>
      </c>
    </row>
    <row r="658" spans="1:14" hidden="1">
      <c r="A658" s="13">
        <v>10656</v>
      </c>
      <c r="B658" s="13">
        <v>12</v>
      </c>
      <c r="C658" s="13">
        <v>81210</v>
      </c>
      <c r="D658" s="13">
        <v>363</v>
      </c>
      <c r="E658" s="12" t="str">
        <f>VLOOKUP(tVentas9[[#This Row],[ProductID]],tProductos[#All],3,FALSE)</f>
        <v>Cornflakes</v>
      </c>
      <c r="F658" s="13">
        <v>21</v>
      </c>
      <c r="G658" s="32">
        <v>0</v>
      </c>
      <c r="H658" s="30">
        <f>VLOOKUP(tVentas9[[#This Row],[ProductID]],tProductos[#All],5,FALSE)</f>
        <v>487.71</v>
      </c>
      <c r="I658" s="31">
        <f>(tVentas9[[#This Row],[PrecioUnitario]])*(tVentas9[[#This Row],[Quantity]])</f>
        <v>10241.91</v>
      </c>
      <c r="J658" s="31">
        <f>tVentas9[[#This Row],[ TotalPrice_SinDescuento]]*(1-tVentas9[[#This Row],[Discount]]/100)</f>
        <v>10241.91</v>
      </c>
      <c r="K658" s="17">
        <v>43204.773622685185</v>
      </c>
      <c r="L658" s="7" t="s">
        <v>3894</v>
      </c>
      <c r="M658" s="35">
        <f t="shared" si="21"/>
        <v>0</v>
      </c>
      <c r="N658" s="12" t="str">
        <f t="shared" si="20"/>
        <v/>
      </c>
    </row>
    <row r="659" spans="1:14" hidden="1">
      <c r="A659" s="13">
        <v>10657</v>
      </c>
      <c r="B659" s="13">
        <v>9</v>
      </c>
      <c r="C659" s="13">
        <v>76001</v>
      </c>
      <c r="D659" s="13">
        <v>381</v>
      </c>
      <c r="E659" s="12" t="str">
        <f>VLOOKUP(tVentas9[[#This Row],[ProductID]],tProductos[#All],3,FALSE)</f>
        <v>Vaccum Bag 10x13</v>
      </c>
      <c r="F659" s="13">
        <v>20</v>
      </c>
      <c r="G659" s="32">
        <v>0</v>
      </c>
      <c r="H659" s="30">
        <f>VLOOKUP(tVentas9[[#This Row],[ProductID]],tProductos[#All],5,FALSE)</f>
        <v>442.33</v>
      </c>
      <c r="I659" s="31">
        <f>(tVentas9[[#This Row],[PrecioUnitario]])*(tVentas9[[#This Row],[Quantity]])</f>
        <v>8846.6</v>
      </c>
      <c r="J659" s="31">
        <f>tVentas9[[#This Row],[ TotalPrice_SinDescuento]]*(1-tVentas9[[#This Row],[Discount]]/100)</f>
        <v>8846.6</v>
      </c>
      <c r="K659" s="17">
        <v>43179.135474537034</v>
      </c>
      <c r="L659" s="7" t="s">
        <v>3895</v>
      </c>
      <c r="M659" s="35">
        <f t="shared" si="21"/>
        <v>0</v>
      </c>
      <c r="N659" s="12" t="str">
        <f t="shared" si="20"/>
        <v/>
      </c>
    </row>
    <row r="660" spans="1:14" hidden="1">
      <c r="A660" s="13">
        <v>10658</v>
      </c>
      <c r="B660" s="13">
        <v>8</v>
      </c>
      <c r="C660" s="13">
        <v>70791</v>
      </c>
      <c r="D660" s="13">
        <v>356</v>
      </c>
      <c r="E660" s="12" t="str">
        <f>VLOOKUP(tVentas9[[#This Row],[ProductID]],tProductos[#All],3,FALSE)</f>
        <v>Dc - Frozen Momji</v>
      </c>
      <c r="F660" s="13">
        <v>18</v>
      </c>
      <c r="G660" s="32">
        <v>0</v>
      </c>
      <c r="H660" s="30">
        <f>VLOOKUP(tVentas9[[#This Row],[ProductID]],tProductos[#All],5,FALSE)</f>
        <v>171.27</v>
      </c>
      <c r="I660" s="31">
        <f>(tVentas9[[#This Row],[PrecioUnitario]])*(tVentas9[[#This Row],[Quantity]])</f>
        <v>3082.86</v>
      </c>
      <c r="J660" s="31">
        <f>tVentas9[[#This Row],[ TotalPrice_SinDescuento]]*(1-tVentas9[[#This Row],[Discount]]/100)</f>
        <v>3082.86</v>
      </c>
      <c r="K660" s="17">
        <v>43175.059756944444</v>
      </c>
      <c r="L660" s="7" t="s">
        <v>3896</v>
      </c>
      <c r="M660" s="35">
        <f t="shared" si="21"/>
        <v>0</v>
      </c>
      <c r="N660" s="12" t="str">
        <f t="shared" si="20"/>
        <v/>
      </c>
    </row>
    <row r="661" spans="1:14" hidden="1">
      <c r="A661" s="13">
        <v>10659</v>
      </c>
      <c r="B661" s="13">
        <v>5</v>
      </c>
      <c r="C661" s="13">
        <v>85713</v>
      </c>
      <c r="D661" s="13">
        <v>185</v>
      </c>
      <c r="E661" s="12" t="str">
        <f>VLOOKUP(tVentas9[[#This Row],[ProductID]],tProductos[#All],3,FALSE)</f>
        <v>Foam Dinner Plate</v>
      </c>
      <c r="F661" s="13">
        <v>22</v>
      </c>
      <c r="G661" s="32">
        <v>1</v>
      </c>
      <c r="H661" s="30">
        <f>VLOOKUP(tVentas9[[#This Row],[ProductID]],tProductos[#All],5,FALSE)</f>
        <v>484.19</v>
      </c>
      <c r="I661" s="31">
        <f>(tVentas9[[#This Row],[PrecioUnitario]])*(tVentas9[[#This Row],[Quantity]])</f>
        <v>10652.18</v>
      </c>
      <c r="J661" s="31">
        <f>tVentas9[[#This Row],[ TotalPrice_SinDescuento]]*(1-tVentas9[[#This Row],[Discount]]/100)</f>
        <v>10545.6582</v>
      </c>
      <c r="K661" s="17">
        <v>43182.482581018521</v>
      </c>
      <c r="L661" s="7" t="s">
        <v>3897</v>
      </c>
      <c r="M661" s="35">
        <f t="shared" si="21"/>
        <v>0</v>
      </c>
      <c r="N661" s="12" t="str">
        <f t="shared" si="20"/>
        <v/>
      </c>
    </row>
    <row r="662" spans="1:14" hidden="1">
      <c r="A662" s="13">
        <v>10660</v>
      </c>
      <c r="B662" s="13">
        <v>2</v>
      </c>
      <c r="C662" s="13">
        <v>80561</v>
      </c>
      <c r="D662" s="13">
        <v>432</v>
      </c>
      <c r="E662" s="12" t="str">
        <f>VLOOKUP(tVentas9[[#This Row],[ProductID]],tProductos[#All],3,FALSE)</f>
        <v>Beer - Original Organic Lager</v>
      </c>
      <c r="F662" s="13">
        <v>21</v>
      </c>
      <c r="G662" s="32">
        <v>0</v>
      </c>
      <c r="H662" s="30">
        <f>VLOOKUP(tVentas9[[#This Row],[ProductID]],tProductos[#All],5,FALSE)</f>
        <v>327.14999999999998</v>
      </c>
      <c r="I662" s="31">
        <f>(tVentas9[[#This Row],[PrecioUnitario]])*(tVentas9[[#This Row],[Quantity]])</f>
        <v>6870.15</v>
      </c>
      <c r="J662" s="31">
        <f>tVentas9[[#This Row],[ TotalPrice_SinDescuento]]*(1-tVentas9[[#This Row],[Discount]]/100)</f>
        <v>6870.15</v>
      </c>
      <c r="K662" s="17">
        <v>43195.011331018519</v>
      </c>
      <c r="L662" s="7" t="s">
        <v>3898</v>
      </c>
      <c r="M662" s="35">
        <f t="shared" si="21"/>
        <v>0</v>
      </c>
      <c r="N662" s="12" t="str">
        <f t="shared" si="20"/>
        <v/>
      </c>
    </row>
    <row r="663" spans="1:14" hidden="1">
      <c r="A663" s="13">
        <v>10661</v>
      </c>
      <c r="B663" s="13">
        <v>11</v>
      </c>
      <c r="C663" s="13">
        <v>41273</v>
      </c>
      <c r="D663" s="13">
        <v>386</v>
      </c>
      <c r="E663" s="12" t="str">
        <f>VLOOKUP(tVentas9[[#This Row],[ProductID]],tProductos[#All],3,FALSE)</f>
        <v>Sprouts - Baby Pea Tendrils</v>
      </c>
      <c r="F663" s="13">
        <v>11</v>
      </c>
      <c r="G663" s="32">
        <v>0</v>
      </c>
      <c r="H663" s="30">
        <f>VLOOKUP(tVentas9[[#This Row],[ProductID]],tProductos[#All],5,FALSE)</f>
        <v>427.11</v>
      </c>
      <c r="I663" s="31">
        <f>(tVentas9[[#This Row],[PrecioUnitario]])*(tVentas9[[#This Row],[Quantity]])</f>
        <v>4698.21</v>
      </c>
      <c r="J663" s="31">
        <f>tVentas9[[#This Row],[ TotalPrice_SinDescuento]]*(1-tVentas9[[#This Row],[Discount]]/100)</f>
        <v>4698.21</v>
      </c>
      <c r="K663" s="17">
        <v>43202.810046296298</v>
      </c>
      <c r="L663" s="7" t="s">
        <v>3899</v>
      </c>
      <c r="M663" s="35">
        <f t="shared" si="21"/>
        <v>0</v>
      </c>
      <c r="N663" s="12" t="str">
        <f t="shared" si="20"/>
        <v/>
      </c>
    </row>
    <row r="664" spans="1:14" hidden="1">
      <c r="A664" s="13">
        <v>10662</v>
      </c>
      <c r="B664" s="13">
        <v>4</v>
      </c>
      <c r="C664" s="13">
        <v>97731</v>
      </c>
      <c r="D664" s="13">
        <v>113</v>
      </c>
      <c r="E664" s="12" t="str">
        <f>VLOOKUP(tVentas9[[#This Row],[ProductID]],tProductos[#All],3,FALSE)</f>
        <v>Ocean Spray - Kiwi Strawberry</v>
      </c>
      <c r="F664" s="13">
        <v>25</v>
      </c>
      <c r="G664" s="32">
        <v>0</v>
      </c>
      <c r="H664" s="30">
        <f>VLOOKUP(tVentas9[[#This Row],[ProductID]],tProductos[#All],5,FALSE)</f>
        <v>105.96</v>
      </c>
      <c r="I664" s="31">
        <f>(tVentas9[[#This Row],[PrecioUnitario]])*(tVentas9[[#This Row],[Quantity]])</f>
        <v>2649</v>
      </c>
      <c r="J664" s="31">
        <f>tVentas9[[#This Row],[ TotalPrice_SinDescuento]]*(1-tVentas9[[#This Row],[Discount]]/100)</f>
        <v>2649</v>
      </c>
      <c r="K664" s="17">
        <v>43133.809305555558</v>
      </c>
      <c r="L664" s="7" t="s">
        <v>3900</v>
      </c>
      <c r="M664" s="35">
        <f t="shared" si="21"/>
        <v>0</v>
      </c>
      <c r="N664" s="12" t="str">
        <f t="shared" si="20"/>
        <v/>
      </c>
    </row>
    <row r="665" spans="1:14" hidden="1">
      <c r="A665" s="13">
        <v>10663</v>
      </c>
      <c r="B665" s="13">
        <v>11</v>
      </c>
      <c r="C665" s="13">
        <v>55790</v>
      </c>
      <c r="D665" s="13">
        <v>107</v>
      </c>
      <c r="E665" s="12" t="str">
        <f>VLOOKUP(tVentas9[[#This Row],[ProductID]],tProductos[#All],3,FALSE)</f>
        <v>Bread - French Baquette</v>
      </c>
      <c r="F665" s="13">
        <v>15</v>
      </c>
      <c r="G665" s="32">
        <v>0</v>
      </c>
      <c r="H665" s="30">
        <f>VLOOKUP(tVentas9[[#This Row],[ProductID]],tProductos[#All],5,FALSE)</f>
        <v>74.150000000000006</v>
      </c>
      <c r="I665" s="31">
        <f>(tVentas9[[#This Row],[PrecioUnitario]])*(tVentas9[[#This Row],[Quantity]])</f>
        <v>1112.25</v>
      </c>
      <c r="J665" s="31">
        <f>tVentas9[[#This Row],[ TotalPrice_SinDescuento]]*(1-tVentas9[[#This Row],[Discount]]/100)</f>
        <v>1112.25</v>
      </c>
      <c r="K665" s="17">
        <v>43166.685057870367</v>
      </c>
      <c r="L665" s="7" t="s">
        <v>3901</v>
      </c>
      <c r="M665" s="35">
        <f t="shared" si="21"/>
        <v>0</v>
      </c>
      <c r="N665" s="12" t="str">
        <f t="shared" si="20"/>
        <v/>
      </c>
    </row>
    <row r="666" spans="1:14" hidden="1">
      <c r="A666" s="13">
        <v>10664</v>
      </c>
      <c r="B666" s="13">
        <v>23</v>
      </c>
      <c r="C666" s="13">
        <v>33488</v>
      </c>
      <c r="D666" s="13">
        <v>162</v>
      </c>
      <c r="E666" s="12" t="str">
        <f>VLOOKUP(tVentas9[[#This Row],[ProductID]],tProductos[#All],3,FALSE)</f>
        <v>Sauce - Demi Glace</v>
      </c>
      <c r="F666" s="13">
        <v>9</v>
      </c>
      <c r="G666" s="32">
        <v>0</v>
      </c>
      <c r="H666" s="30">
        <f>VLOOKUP(tVentas9[[#This Row],[ProductID]],tProductos[#All],5,FALSE)</f>
        <v>27.35</v>
      </c>
      <c r="I666" s="31">
        <f>(tVentas9[[#This Row],[PrecioUnitario]])*(tVentas9[[#This Row],[Quantity]])</f>
        <v>246.15</v>
      </c>
      <c r="J666" s="31">
        <f>tVentas9[[#This Row],[ TotalPrice_SinDescuento]]*(1-tVentas9[[#This Row],[Discount]]/100)</f>
        <v>246.15</v>
      </c>
      <c r="K666" s="17">
        <v>43203.124444444446</v>
      </c>
      <c r="L666" s="7" t="s">
        <v>3902</v>
      </c>
      <c r="M666" s="35">
        <f t="shared" si="21"/>
        <v>0</v>
      </c>
      <c r="N666" s="12" t="str">
        <f t="shared" si="20"/>
        <v/>
      </c>
    </row>
    <row r="667" spans="1:14" hidden="1">
      <c r="A667" s="13">
        <v>10665</v>
      </c>
      <c r="B667" s="13">
        <v>17</v>
      </c>
      <c r="C667" s="13">
        <v>94888</v>
      </c>
      <c r="D667" s="13">
        <v>145</v>
      </c>
      <c r="E667" s="12" t="str">
        <f>VLOOKUP(tVentas9[[#This Row],[ProductID]],tProductos[#All],3,FALSE)</f>
        <v>Wine - Chardonnay South</v>
      </c>
      <c r="F667" s="13">
        <v>25</v>
      </c>
      <c r="G667" s="32">
        <v>0</v>
      </c>
      <c r="H667" s="30">
        <f>VLOOKUP(tVentas9[[#This Row],[ProductID]],tProductos[#All],5,FALSE)</f>
        <v>344.13</v>
      </c>
      <c r="I667" s="31">
        <f>(tVentas9[[#This Row],[PrecioUnitario]])*(tVentas9[[#This Row],[Quantity]])</f>
        <v>8603.25</v>
      </c>
      <c r="J667" s="31">
        <f>tVentas9[[#This Row],[ TotalPrice_SinDescuento]]*(1-tVentas9[[#This Row],[Discount]]/100)</f>
        <v>8603.25</v>
      </c>
      <c r="K667" s="17">
        <v>43120.762280092589</v>
      </c>
      <c r="L667" s="7" t="s">
        <v>3903</v>
      </c>
      <c r="M667" s="35">
        <f t="shared" si="21"/>
        <v>0</v>
      </c>
      <c r="N667" s="12" t="str">
        <f t="shared" si="20"/>
        <v/>
      </c>
    </row>
    <row r="668" spans="1:14" hidden="1">
      <c r="A668" s="13">
        <v>10666</v>
      </c>
      <c r="B668" s="13">
        <v>15</v>
      </c>
      <c r="C668" s="13">
        <v>46341</v>
      </c>
      <c r="D668" s="13">
        <v>100</v>
      </c>
      <c r="E668" s="12" t="str">
        <f>VLOOKUP(tVentas9[[#This Row],[ProductID]],tProductos[#All],3,FALSE)</f>
        <v>Pork - Loin, Bone - In</v>
      </c>
      <c r="F668" s="13">
        <v>12</v>
      </c>
      <c r="G668" s="32">
        <v>0</v>
      </c>
      <c r="H668" s="30">
        <f>VLOOKUP(tVentas9[[#This Row],[ProductID]],tProductos[#All],5,FALSE)</f>
        <v>696.5</v>
      </c>
      <c r="I668" s="31">
        <f>(tVentas9[[#This Row],[PrecioUnitario]])*(tVentas9[[#This Row],[Quantity]])</f>
        <v>8358</v>
      </c>
      <c r="J668" s="31">
        <f>tVentas9[[#This Row],[ TotalPrice_SinDescuento]]*(1-tVentas9[[#This Row],[Discount]]/100)</f>
        <v>8358</v>
      </c>
      <c r="K668" s="17">
        <v>43195.330717592595</v>
      </c>
      <c r="L668" s="7" t="s">
        <v>3904</v>
      </c>
      <c r="M668" s="35">
        <f t="shared" si="21"/>
        <v>0</v>
      </c>
      <c r="N668" s="12" t="str">
        <f t="shared" si="20"/>
        <v/>
      </c>
    </row>
    <row r="669" spans="1:14" hidden="1">
      <c r="A669" s="13">
        <v>10667</v>
      </c>
      <c r="B669" s="13">
        <v>23</v>
      </c>
      <c r="C669" s="13">
        <v>97448</v>
      </c>
      <c r="D669" s="13">
        <v>237</v>
      </c>
      <c r="E669" s="12" t="str">
        <f>VLOOKUP(tVentas9[[#This Row],[ProductID]],tProductos[#All],3,FALSE)</f>
        <v>Mayonnaise - Individual Pkg</v>
      </c>
      <c r="F669" s="13">
        <v>25</v>
      </c>
      <c r="G669" s="32">
        <v>1</v>
      </c>
      <c r="H669" s="30">
        <f>VLOOKUP(tVentas9[[#This Row],[ProductID]],tProductos[#All],5,FALSE)</f>
        <v>656.3</v>
      </c>
      <c r="I669" s="31">
        <f>(tVentas9[[#This Row],[PrecioUnitario]])*(tVentas9[[#This Row],[Quantity]])</f>
        <v>16407.5</v>
      </c>
      <c r="J669" s="31">
        <f>tVentas9[[#This Row],[ TotalPrice_SinDescuento]]*(1-tVentas9[[#This Row],[Discount]]/100)</f>
        <v>16243.424999999999</v>
      </c>
      <c r="K669" s="17">
        <v>43201.587731481479</v>
      </c>
      <c r="L669" s="7" t="s">
        <v>3905</v>
      </c>
      <c r="M669" s="35">
        <f t="shared" si="21"/>
        <v>0</v>
      </c>
      <c r="N669" s="12" t="str">
        <f t="shared" si="20"/>
        <v/>
      </c>
    </row>
    <row r="670" spans="1:14" hidden="1">
      <c r="A670" s="13">
        <v>10668</v>
      </c>
      <c r="B670" s="13">
        <v>15</v>
      </c>
      <c r="C670" s="13">
        <v>64423</v>
      </c>
      <c r="D670" s="13">
        <v>86</v>
      </c>
      <c r="E670" s="12" t="str">
        <f>VLOOKUP(tVentas9[[#This Row],[ProductID]],tProductos[#All],3,FALSE)</f>
        <v>Longos - Grilled Chicken With</v>
      </c>
      <c r="F670" s="13">
        <v>17</v>
      </c>
      <c r="G670" s="32">
        <v>0</v>
      </c>
      <c r="H670" s="30">
        <f>VLOOKUP(tVentas9[[#This Row],[ProductID]],tProductos[#All],5,FALSE)</f>
        <v>183.79</v>
      </c>
      <c r="I670" s="31">
        <f>(tVentas9[[#This Row],[PrecioUnitario]])*(tVentas9[[#This Row],[Quantity]])</f>
        <v>3124.43</v>
      </c>
      <c r="J670" s="31">
        <f>tVentas9[[#This Row],[ TotalPrice_SinDescuento]]*(1-tVentas9[[#This Row],[Discount]]/100)</f>
        <v>3124.43</v>
      </c>
      <c r="K670" s="17">
        <v>43162.689097222225</v>
      </c>
      <c r="L670" s="7" t="s">
        <v>3906</v>
      </c>
      <c r="M670" s="35">
        <f t="shared" si="21"/>
        <v>0</v>
      </c>
      <c r="N670" s="12" t="str">
        <f t="shared" si="20"/>
        <v/>
      </c>
    </row>
    <row r="671" spans="1:14" hidden="1">
      <c r="A671" s="13">
        <v>10669</v>
      </c>
      <c r="B671" s="13">
        <v>17</v>
      </c>
      <c r="C671" s="13">
        <v>35803</v>
      </c>
      <c r="D671" s="13">
        <v>379</v>
      </c>
      <c r="E671" s="12" t="str">
        <f>VLOOKUP(tVentas9[[#This Row],[ProductID]],tProductos[#All],3,FALSE)</f>
        <v>Smoked Paprika</v>
      </c>
      <c r="F671" s="13">
        <v>10</v>
      </c>
      <c r="G671" s="32">
        <v>0</v>
      </c>
      <c r="H671" s="30">
        <f>VLOOKUP(tVentas9[[#This Row],[ProductID]],tProductos[#All],5,FALSE)</f>
        <v>893.04</v>
      </c>
      <c r="I671" s="31">
        <f>(tVentas9[[#This Row],[PrecioUnitario]])*(tVentas9[[#This Row],[Quantity]])</f>
        <v>8930.4</v>
      </c>
      <c r="J671" s="31">
        <f>tVentas9[[#This Row],[ TotalPrice_SinDescuento]]*(1-tVentas9[[#This Row],[Discount]]/100)</f>
        <v>8930.4</v>
      </c>
      <c r="K671" s="17">
        <v>43134.582916666666</v>
      </c>
      <c r="L671" s="7" t="s">
        <v>3907</v>
      </c>
      <c r="M671" s="35">
        <f t="shared" si="21"/>
        <v>0</v>
      </c>
      <c r="N671" s="12" t="str">
        <f t="shared" si="20"/>
        <v/>
      </c>
    </row>
    <row r="672" spans="1:14" hidden="1">
      <c r="A672" s="13">
        <v>10670</v>
      </c>
      <c r="B672" s="13">
        <v>2</v>
      </c>
      <c r="C672" s="13">
        <v>3997</v>
      </c>
      <c r="D672" s="13">
        <v>242</v>
      </c>
      <c r="E672" s="12" t="str">
        <f>VLOOKUP(tVentas9[[#This Row],[ProductID]],tProductos[#All],3,FALSE)</f>
        <v>Thermometer Digital</v>
      </c>
      <c r="F672" s="13">
        <v>2</v>
      </c>
      <c r="G672" s="32">
        <v>2</v>
      </c>
      <c r="H672" s="30">
        <f>VLOOKUP(tVentas9[[#This Row],[ProductID]],tProductos[#All],5,FALSE)</f>
        <v>3.26</v>
      </c>
      <c r="I672" s="31">
        <f>(tVentas9[[#This Row],[PrecioUnitario]])*(tVentas9[[#This Row],[Quantity]])</f>
        <v>6.52</v>
      </c>
      <c r="J672" s="31">
        <f>tVentas9[[#This Row],[ TotalPrice_SinDescuento]]*(1-tVentas9[[#This Row],[Discount]]/100)</f>
        <v>6.3895999999999997</v>
      </c>
      <c r="K672" s="17">
        <v>43101.152708333335</v>
      </c>
      <c r="L672" s="7" t="s">
        <v>3908</v>
      </c>
      <c r="M672" s="35">
        <f t="shared" si="21"/>
        <v>0</v>
      </c>
      <c r="N672" s="12" t="str">
        <f t="shared" si="20"/>
        <v/>
      </c>
    </row>
    <row r="673" spans="1:14" hidden="1">
      <c r="A673" s="13">
        <v>10671</v>
      </c>
      <c r="B673" s="13">
        <v>19</v>
      </c>
      <c r="C673" s="13">
        <v>68806</v>
      </c>
      <c r="D673" s="13">
        <v>244</v>
      </c>
      <c r="E673" s="12" t="str">
        <f>VLOOKUP(tVentas9[[#This Row],[ProductID]],tProductos[#All],3,FALSE)</f>
        <v>Beef - Rib Eye Aaa</v>
      </c>
      <c r="F673" s="13">
        <v>18</v>
      </c>
      <c r="G673" s="32">
        <v>0</v>
      </c>
      <c r="H673" s="30">
        <f>VLOOKUP(tVentas9[[#This Row],[ProductID]],tProductos[#All],5,FALSE)</f>
        <v>940.66</v>
      </c>
      <c r="I673" s="31">
        <f>(tVentas9[[#This Row],[PrecioUnitario]])*(tVentas9[[#This Row],[Quantity]])</f>
        <v>16931.88</v>
      </c>
      <c r="J673" s="31">
        <f>tVentas9[[#This Row],[ TotalPrice_SinDescuento]]*(1-tVentas9[[#This Row],[Discount]]/100)</f>
        <v>16931.88</v>
      </c>
      <c r="K673" s="17">
        <v>43151.245509259257</v>
      </c>
      <c r="L673" s="7" t="s">
        <v>3909</v>
      </c>
      <c r="M673" s="35">
        <f t="shared" si="21"/>
        <v>0</v>
      </c>
      <c r="N673" s="12" t="str">
        <f t="shared" si="20"/>
        <v/>
      </c>
    </row>
    <row r="674" spans="1:14" hidden="1">
      <c r="A674" s="13">
        <v>10672</v>
      </c>
      <c r="B674" s="13">
        <v>17</v>
      </c>
      <c r="C674" s="13">
        <v>28307</v>
      </c>
      <c r="D674" s="13">
        <v>75</v>
      </c>
      <c r="E674" s="12" t="str">
        <f>VLOOKUP(tVentas9[[#This Row],[ProductID]],tProductos[#All],3,FALSE)</f>
        <v>Chef Hat 20cm</v>
      </c>
      <c r="F674" s="13">
        <v>8</v>
      </c>
      <c r="G674" s="32">
        <v>0</v>
      </c>
      <c r="H674" s="30">
        <f>VLOOKUP(tVentas9[[#This Row],[ProductID]],tProductos[#All],5,FALSE)</f>
        <v>418</v>
      </c>
      <c r="I674" s="31">
        <f>(tVentas9[[#This Row],[PrecioUnitario]])*(tVentas9[[#This Row],[Quantity]])</f>
        <v>3344</v>
      </c>
      <c r="J674" s="31">
        <f>tVentas9[[#This Row],[ TotalPrice_SinDescuento]]*(1-tVentas9[[#This Row],[Discount]]/100)</f>
        <v>3344</v>
      </c>
      <c r="K674" s="17">
        <v>43133.416608796295</v>
      </c>
      <c r="L674" s="7" t="s">
        <v>3910</v>
      </c>
      <c r="M674" s="35">
        <f t="shared" si="21"/>
        <v>0</v>
      </c>
      <c r="N674" s="12" t="str">
        <f t="shared" si="20"/>
        <v/>
      </c>
    </row>
    <row r="675" spans="1:14" hidden="1">
      <c r="A675" s="13">
        <v>10673</v>
      </c>
      <c r="B675" s="13">
        <v>10</v>
      </c>
      <c r="C675" s="13">
        <v>47365</v>
      </c>
      <c r="D675" s="13">
        <v>274</v>
      </c>
      <c r="E675" s="12" t="str">
        <f>VLOOKUP(tVentas9[[#This Row],[ProductID]],tProductos[#All],3,FALSE)</f>
        <v>Papayas</v>
      </c>
      <c r="F675" s="13">
        <v>12</v>
      </c>
      <c r="G675" s="32">
        <v>0</v>
      </c>
      <c r="H675" s="30">
        <f>VLOOKUP(tVentas9[[#This Row],[ProductID]],tProductos[#All],5,FALSE)</f>
        <v>881.19</v>
      </c>
      <c r="I675" s="31">
        <f>(tVentas9[[#This Row],[PrecioUnitario]])*(tVentas9[[#This Row],[Quantity]])</f>
        <v>10574.28</v>
      </c>
      <c r="J675" s="31">
        <f>tVentas9[[#This Row],[ TotalPrice_SinDescuento]]*(1-tVentas9[[#This Row],[Discount]]/100)</f>
        <v>10574.28</v>
      </c>
      <c r="K675" s="17">
        <v>43206.392731481479</v>
      </c>
      <c r="L675" s="7" t="s">
        <v>3911</v>
      </c>
      <c r="M675" s="35">
        <f t="shared" si="21"/>
        <v>0</v>
      </c>
      <c r="N675" s="12" t="str">
        <f t="shared" si="20"/>
        <v/>
      </c>
    </row>
    <row r="676" spans="1:14" hidden="1">
      <c r="A676" s="13">
        <v>10674</v>
      </c>
      <c r="B676" s="13">
        <v>12</v>
      </c>
      <c r="C676" s="13">
        <v>11105</v>
      </c>
      <c r="D676" s="13">
        <v>230</v>
      </c>
      <c r="E676" s="12" t="str">
        <f>VLOOKUP(tVentas9[[#This Row],[ProductID]],tProductos[#All],3,FALSE)</f>
        <v>Wine - Cahors Ac 2000, Clos</v>
      </c>
      <c r="F676" s="13">
        <v>3</v>
      </c>
      <c r="G676" s="32">
        <v>0</v>
      </c>
      <c r="H676" s="30">
        <f>VLOOKUP(tVentas9[[#This Row],[ProductID]],tProductos[#All],5,FALSE)</f>
        <v>835.38</v>
      </c>
      <c r="I676" s="31">
        <f>(tVentas9[[#This Row],[PrecioUnitario]])*(tVentas9[[#This Row],[Quantity]])</f>
        <v>2506.14</v>
      </c>
      <c r="J676" s="31">
        <f>tVentas9[[#This Row],[ TotalPrice_SinDescuento]]*(1-tVentas9[[#This Row],[Discount]]/100)</f>
        <v>2506.14</v>
      </c>
      <c r="K676" s="17">
        <v>43102.531863425924</v>
      </c>
      <c r="L676" s="7" t="s">
        <v>3912</v>
      </c>
      <c r="M676" s="35">
        <f t="shared" si="21"/>
        <v>0</v>
      </c>
      <c r="N676" s="12" t="str">
        <f t="shared" si="20"/>
        <v/>
      </c>
    </row>
    <row r="677" spans="1:14" hidden="1">
      <c r="A677" s="13">
        <v>10675</v>
      </c>
      <c r="B677" s="13">
        <v>1</v>
      </c>
      <c r="C677" s="13">
        <v>44832</v>
      </c>
      <c r="D677" s="13">
        <v>45</v>
      </c>
      <c r="E677" s="12" t="str">
        <f>VLOOKUP(tVentas9[[#This Row],[ProductID]],tProductos[#All],3,FALSE)</f>
        <v>Beef - Ground Medium</v>
      </c>
      <c r="F677" s="13">
        <v>12</v>
      </c>
      <c r="G677" s="32">
        <v>0</v>
      </c>
      <c r="H677" s="30">
        <f>VLOOKUP(tVentas9[[#This Row],[ProductID]],tProductos[#All],5,FALSE)</f>
        <v>795.32399999999996</v>
      </c>
      <c r="I677" s="31">
        <f>(tVentas9[[#This Row],[PrecioUnitario]])*(tVentas9[[#This Row],[Quantity]])</f>
        <v>9543.887999999999</v>
      </c>
      <c r="J677" s="31">
        <f>tVentas9[[#This Row],[ TotalPrice_SinDescuento]]*(1-tVentas9[[#This Row],[Discount]]/100)</f>
        <v>9543.887999999999</v>
      </c>
      <c r="K677" s="17">
        <v>43215.865428240744</v>
      </c>
      <c r="L677" s="7" t="s">
        <v>3913</v>
      </c>
      <c r="M677" s="35">
        <f t="shared" si="21"/>
        <v>0</v>
      </c>
      <c r="N677" s="12" t="str">
        <f t="shared" si="20"/>
        <v/>
      </c>
    </row>
    <row r="678" spans="1:14" hidden="1">
      <c r="A678" s="13">
        <v>10676</v>
      </c>
      <c r="B678" s="13">
        <v>7</v>
      </c>
      <c r="C678" s="13">
        <v>45276</v>
      </c>
      <c r="D678" s="13">
        <v>96</v>
      </c>
      <c r="E678" s="12" t="str">
        <f>VLOOKUP(tVentas9[[#This Row],[ProductID]],tProductos[#All],3,FALSE)</f>
        <v>Cheese - Bocconcini</v>
      </c>
      <c r="F678" s="13">
        <v>12</v>
      </c>
      <c r="G678" s="32">
        <v>0</v>
      </c>
      <c r="H678" s="30">
        <f>VLOOKUP(tVentas9[[#This Row],[ProductID]],tProductos[#All],5,FALSE)</f>
        <v>621.99</v>
      </c>
      <c r="I678" s="31">
        <f>(tVentas9[[#This Row],[PrecioUnitario]])*(tVentas9[[#This Row],[Quantity]])</f>
        <v>7463.88</v>
      </c>
      <c r="J678" s="31">
        <f>tVentas9[[#This Row],[ TotalPrice_SinDescuento]]*(1-tVentas9[[#This Row],[Discount]]/100)</f>
        <v>7463.88</v>
      </c>
      <c r="K678" s="17">
        <v>43116.50675925926</v>
      </c>
      <c r="L678" s="7" t="s">
        <v>3914</v>
      </c>
      <c r="M678" s="35">
        <f t="shared" si="21"/>
        <v>0</v>
      </c>
      <c r="N678" s="12" t="str">
        <f t="shared" si="20"/>
        <v/>
      </c>
    </row>
    <row r="679" spans="1:14" hidden="1">
      <c r="A679" s="13">
        <v>10677</v>
      </c>
      <c r="B679" s="13">
        <v>11</v>
      </c>
      <c r="C679" s="13">
        <v>28715</v>
      </c>
      <c r="D679" s="13">
        <v>239</v>
      </c>
      <c r="E679" s="12" t="str">
        <f>VLOOKUP(tVentas9[[#This Row],[ProductID]],tProductos[#All],3,FALSE)</f>
        <v>Soup - Campbells, Cream Of</v>
      </c>
      <c r="F679" s="13">
        <v>8</v>
      </c>
      <c r="G679" s="32">
        <v>0</v>
      </c>
      <c r="H679" s="30">
        <f>VLOOKUP(tVentas9[[#This Row],[ProductID]],tProductos[#All],5,FALSE)</f>
        <v>76.010000000000005</v>
      </c>
      <c r="I679" s="31">
        <f>(tVentas9[[#This Row],[PrecioUnitario]])*(tVentas9[[#This Row],[Quantity]])</f>
        <v>608.08000000000004</v>
      </c>
      <c r="J679" s="31">
        <f>tVentas9[[#This Row],[ TotalPrice_SinDescuento]]*(1-tVentas9[[#This Row],[Discount]]/100)</f>
        <v>608.08000000000004</v>
      </c>
      <c r="K679" s="17">
        <v>43209.454050925924</v>
      </c>
      <c r="L679" s="7" t="s">
        <v>3915</v>
      </c>
      <c r="M679" s="35">
        <f t="shared" si="21"/>
        <v>0</v>
      </c>
      <c r="N679" s="12" t="str">
        <f t="shared" si="20"/>
        <v/>
      </c>
    </row>
    <row r="680" spans="1:14" hidden="1">
      <c r="A680" s="13">
        <v>10678</v>
      </c>
      <c r="B680" s="13">
        <v>5</v>
      </c>
      <c r="C680" s="13">
        <v>88719</v>
      </c>
      <c r="D680" s="13">
        <v>217</v>
      </c>
      <c r="E680" s="12" t="str">
        <f>VLOOKUP(tVentas9[[#This Row],[ProductID]],tProductos[#All],3,FALSE)</f>
        <v>Bread - Multigrain</v>
      </c>
      <c r="F680" s="13">
        <v>23</v>
      </c>
      <c r="G680" s="32">
        <v>0</v>
      </c>
      <c r="H680" s="30">
        <f>VLOOKUP(tVentas9[[#This Row],[ProductID]],tProductos[#All],5,FALSE)</f>
        <v>9.65</v>
      </c>
      <c r="I680" s="31">
        <f>(tVentas9[[#This Row],[PrecioUnitario]])*(tVentas9[[#This Row],[Quantity]])</f>
        <v>221.95000000000002</v>
      </c>
      <c r="J680" s="31">
        <f>tVentas9[[#This Row],[ TotalPrice_SinDescuento]]*(1-tVentas9[[#This Row],[Discount]]/100)</f>
        <v>221.95000000000002</v>
      </c>
      <c r="K680" s="17">
        <v>43171.47047453704</v>
      </c>
      <c r="L680" s="7" t="s">
        <v>3916</v>
      </c>
      <c r="M680" s="35">
        <f t="shared" si="21"/>
        <v>0</v>
      </c>
      <c r="N680" s="12" t="str">
        <f t="shared" si="20"/>
        <v/>
      </c>
    </row>
    <row r="681" spans="1:14" hidden="1">
      <c r="A681" s="13">
        <v>10679</v>
      </c>
      <c r="B681" s="13">
        <v>1</v>
      </c>
      <c r="C681" s="13">
        <v>42555</v>
      </c>
      <c r="D681" s="13">
        <v>28</v>
      </c>
      <c r="E681" s="12" t="str">
        <f>VLOOKUP(tVentas9[[#This Row],[ProductID]],tProductos[#All],3,FALSE)</f>
        <v>Sobe - Tropical Energy</v>
      </c>
      <c r="F681" s="13">
        <v>11</v>
      </c>
      <c r="G681" s="32">
        <v>2</v>
      </c>
      <c r="H681" s="30">
        <f>VLOOKUP(tVentas9[[#This Row],[ProductID]],tProductos[#All],5,FALSE)</f>
        <v>123.15</v>
      </c>
      <c r="I681" s="31">
        <f>(tVentas9[[#This Row],[PrecioUnitario]])*(tVentas9[[#This Row],[Quantity]])</f>
        <v>1354.65</v>
      </c>
      <c r="J681" s="31">
        <f>tVentas9[[#This Row],[ TotalPrice_SinDescuento]]*(1-tVentas9[[#This Row],[Discount]]/100)</f>
        <v>1327.557</v>
      </c>
      <c r="K681" s="17">
        <v>43182.4375462963</v>
      </c>
      <c r="L681" s="7" t="s">
        <v>3917</v>
      </c>
      <c r="M681" s="35">
        <f t="shared" si="21"/>
        <v>0</v>
      </c>
      <c r="N681" s="12" t="str">
        <f t="shared" si="20"/>
        <v/>
      </c>
    </row>
    <row r="682" spans="1:14" hidden="1">
      <c r="A682" s="13">
        <v>10680</v>
      </c>
      <c r="B682" s="13">
        <v>2</v>
      </c>
      <c r="C682" s="13">
        <v>44369</v>
      </c>
      <c r="D682" s="13">
        <v>251</v>
      </c>
      <c r="E682" s="12" t="str">
        <f>VLOOKUP(tVentas9[[#This Row],[ProductID]],tProductos[#All],3,FALSE)</f>
        <v>Oranges - Navel, 72</v>
      </c>
      <c r="F682" s="13">
        <v>12</v>
      </c>
      <c r="G682" s="32">
        <v>0</v>
      </c>
      <c r="H682" s="30">
        <f>VLOOKUP(tVentas9[[#This Row],[ProductID]],tProductos[#All],5,FALSE)</f>
        <v>117.08</v>
      </c>
      <c r="I682" s="31">
        <f>(tVentas9[[#This Row],[PrecioUnitario]])*(tVentas9[[#This Row],[Quantity]])</f>
        <v>1404.96</v>
      </c>
      <c r="J682" s="31">
        <f>tVentas9[[#This Row],[ TotalPrice_SinDescuento]]*(1-tVentas9[[#This Row],[Discount]]/100)</f>
        <v>1404.96</v>
      </c>
      <c r="K682" s="17">
        <v>43156.372395833336</v>
      </c>
      <c r="L682" s="7" t="s">
        <v>3918</v>
      </c>
      <c r="M682" s="35">
        <f t="shared" si="21"/>
        <v>0</v>
      </c>
      <c r="N682" s="12" t="str">
        <f t="shared" si="20"/>
        <v/>
      </c>
    </row>
    <row r="683" spans="1:14" hidden="1">
      <c r="A683" s="13">
        <v>10681</v>
      </c>
      <c r="B683" s="13">
        <v>6</v>
      </c>
      <c r="C683" s="13">
        <v>60062</v>
      </c>
      <c r="D683" s="13">
        <v>62</v>
      </c>
      <c r="E683" s="12" t="str">
        <f>VLOOKUP(tVentas9[[#This Row],[ProductID]],tProductos[#All],3,FALSE)</f>
        <v>Pears - Bosc</v>
      </c>
      <c r="F683" s="13">
        <v>16</v>
      </c>
      <c r="G683" s="32">
        <v>2</v>
      </c>
      <c r="H683" s="30">
        <f>VLOOKUP(tVentas9[[#This Row],[ProductID]],tProductos[#All],5,FALSE)</f>
        <v>195.21</v>
      </c>
      <c r="I683" s="31">
        <f>(tVentas9[[#This Row],[PrecioUnitario]])*(tVentas9[[#This Row],[Quantity]])</f>
        <v>3123.36</v>
      </c>
      <c r="J683" s="31">
        <f>tVentas9[[#This Row],[ TotalPrice_SinDescuento]]*(1-tVentas9[[#This Row],[Discount]]/100)</f>
        <v>3060.8928000000001</v>
      </c>
      <c r="K683" s="17">
        <v>43128.354143518518</v>
      </c>
      <c r="L683" s="7" t="s">
        <v>3919</v>
      </c>
      <c r="M683" s="35">
        <f t="shared" si="21"/>
        <v>0</v>
      </c>
      <c r="N683" s="12" t="str">
        <f t="shared" si="20"/>
        <v/>
      </c>
    </row>
    <row r="684" spans="1:14" hidden="1">
      <c r="A684" s="13">
        <v>10682</v>
      </c>
      <c r="B684" s="13">
        <v>15</v>
      </c>
      <c r="C684" s="13">
        <v>73575</v>
      </c>
      <c r="D684" s="13">
        <v>416</v>
      </c>
      <c r="E684" s="12" t="str">
        <f>VLOOKUP(tVentas9[[#This Row],[ProductID]],tProductos[#All],3,FALSE)</f>
        <v>Baking Powder</v>
      </c>
      <c r="F684" s="13">
        <v>19</v>
      </c>
      <c r="G684" s="32">
        <v>0</v>
      </c>
      <c r="H684" s="30">
        <f>VLOOKUP(tVentas9[[#This Row],[ProductID]],tProductos[#All],5,FALSE)</f>
        <v>846.76</v>
      </c>
      <c r="I684" s="31">
        <f>(tVentas9[[#This Row],[PrecioUnitario]])*(tVentas9[[#This Row],[Quantity]])</f>
        <v>16088.44</v>
      </c>
      <c r="J684" s="31">
        <f>tVentas9[[#This Row],[ TotalPrice_SinDescuento]]*(1-tVentas9[[#This Row],[Discount]]/100)</f>
        <v>16088.44</v>
      </c>
      <c r="K684" s="17">
        <v>43167.007777777777</v>
      </c>
      <c r="L684" s="7" t="s">
        <v>3920</v>
      </c>
      <c r="M684" s="35">
        <f t="shared" si="21"/>
        <v>0</v>
      </c>
      <c r="N684" s="12" t="str">
        <f t="shared" si="20"/>
        <v/>
      </c>
    </row>
    <row r="685" spans="1:14" hidden="1">
      <c r="A685" s="13">
        <v>10683</v>
      </c>
      <c r="B685" s="13">
        <v>15</v>
      </c>
      <c r="C685" s="13">
        <v>80157</v>
      </c>
      <c r="D685" s="13">
        <v>37</v>
      </c>
      <c r="E685" s="12" t="str">
        <f>VLOOKUP(tVentas9[[#This Row],[ProductID]],tProductos[#All],3,FALSE)</f>
        <v>Nut - Pistachio, Shelled</v>
      </c>
      <c r="F685" s="13">
        <v>21</v>
      </c>
      <c r="G685" s="32">
        <v>0</v>
      </c>
      <c r="H685" s="30">
        <f>VLOOKUP(tVentas9[[#This Row],[ProductID]],tProductos[#All],5,FALSE)</f>
        <v>803.17</v>
      </c>
      <c r="I685" s="31">
        <f>(tVentas9[[#This Row],[PrecioUnitario]])*(tVentas9[[#This Row],[Quantity]])</f>
        <v>16866.57</v>
      </c>
      <c r="J685" s="31">
        <f>tVentas9[[#This Row],[ TotalPrice_SinDescuento]]*(1-tVentas9[[#This Row],[Discount]]/100)</f>
        <v>16866.57</v>
      </c>
      <c r="K685" s="17">
        <v>43125.342430555553</v>
      </c>
      <c r="L685" s="7" t="s">
        <v>3921</v>
      </c>
      <c r="M685" s="35">
        <f t="shared" si="21"/>
        <v>0</v>
      </c>
      <c r="N685" s="12" t="str">
        <f t="shared" si="20"/>
        <v/>
      </c>
    </row>
    <row r="686" spans="1:14" hidden="1">
      <c r="A686" s="13">
        <v>10684</v>
      </c>
      <c r="B686" s="13">
        <v>3</v>
      </c>
      <c r="C686" s="13">
        <v>58102</v>
      </c>
      <c r="D686" s="13">
        <v>143</v>
      </c>
      <c r="E686" s="12" t="str">
        <f>VLOOKUP(tVentas9[[#This Row],[ProductID]],tProductos[#All],3,FALSE)</f>
        <v>Watercress</v>
      </c>
      <c r="F686" s="13">
        <v>15</v>
      </c>
      <c r="G686" s="32">
        <v>2</v>
      </c>
      <c r="H686" s="30">
        <f>VLOOKUP(tVentas9[[#This Row],[ProductID]],tProductos[#All],5,FALSE)</f>
        <v>426.16</v>
      </c>
      <c r="I686" s="31">
        <f>(tVentas9[[#This Row],[PrecioUnitario]])*(tVentas9[[#This Row],[Quantity]])</f>
        <v>6392.4000000000005</v>
      </c>
      <c r="J686" s="31">
        <f>tVentas9[[#This Row],[ TotalPrice_SinDescuento]]*(1-tVentas9[[#This Row],[Discount]]/100)</f>
        <v>6264.5520000000006</v>
      </c>
      <c r="K686" s="17">
        <v>43180.213726851849</v>
      </c>
      <c r="L686" s="7" t="s">
        <v>3922</v>
      </c>
      <c r="M686" s="35">
        <f t="shared" si="21"/>
        <v>0</v>
      </c>
      <c r="N686" s="12" t="str">
        <f t="shared" si="20"/>
        <v/>
      </c>
    </row>
    <row r="687" spans="1:14" hidden="1">
      <c r="A687" s="13">
        <v>10685</v>
      </c>
      <c r="B687" s="13">
        <v>3</v>
      </c>
      <c r="C687" s="13">
        <v>63616</v>
      </c>
      <c r="D687" s="13">
        <v>191</v>
      </c>
      <c r="E687" s="12" t="str">
        <f>VLOOKUP(tVentas9[[#This Row],[ProductID]],tProductos[#All],3,FALSE)</f>
        <v>Hickory Smoke, Liquid</v>
      </c>
      <c r="F687" s="13">
        <v>17</v>
      </c>
      <c r="G687" s="32">
        <v>0</v>
      </c>
      <c r="H687" s="30">
        <f>VLOOKUP(tVentas9[[#This Row],[ProductID]],tProductos[#All],5,FALSE)</f>
        <v>10.28</v>
      </c>
      <c r="I687" s="31">
        <f>(tVentas9[[#This Row],[PrecioUnitario]])*(tVentas9[[#This Row],[Quantity]])</f>
        <v>174.76</v>
      </c>
      <c r="J687" s="31">
        <f>tVentas9[[#This Row],[ TotalPrice_SinDescuento]]*(1-tVentas9[[#This Row],[Discount]]/100)</f>
        <v>174.76</v>
      </c>
      <c r="K687" s="17">
        <v>43222.999722222223</v>
      </c>
      <c r="L687" s="7" t="s">
        <v>3923</v>
      </c>
      <c r="M687" s="35">
        <f t="shared" si="21"/>
        <v>0</v>
      </c>
      <c r="N687" s="12" t="str">
        <f t="shared" si="20"/>
        <v/>
      </c>
    </row>
    <row r="688" spans="1:14" hidden="1">
      <c r="A688" s="13">
        <v>10686</v>
      </c>
      <c r="B688" s="13">
        <v>20</v>
      </c>
      <c r="C688" s="13">
        <v>33232</v>
      </c>
      <c r="D688" s="13">
        <v>23</v>
      </c>
      <c r="E688" s="12" t="str">
        <f>VLOOKUP(tVentas9[[#This Row],[ProductID]],tProductos[#All],3,FALSE)</f>
        <v>Crab - Imitation Flakes</v>
      </c>
      <c r="F688" s="13">
        <v>9</v>
      </c>
      <c r="G688" s="32">
        <v>0</v>
      </c>
      <c r="H688" s="30">
        <f>VLOOKUP(tVentas9[[#This Row],[ProductID]],tProductos[#All],5,FALSE)</f>
        <v>790.18</v>
      </c>
      <c r="I688" s="31">
        <f>(tVentas9[[#This Row],[PrecioUnitario]])*(tVentas9[[#This Row],[Quantity]])</f>
        <v>7111.62</v>
      </c>
      <c r="J688" s="31">
        <f>tVentas9[[#This Row],[ TotalPrice_SinDescuento]]*(1-tVentas9[[#This Row],[Discount]]/100)</f>
        <v>7111.62</v>
      </c>
      <c r="K688" s="17">
        <v>43190.730370370373</v>
      </c>
      <c r="L688" s="7" t="s">
        <v>3924</v>
      </c>
      <c r="M688" s="35">
        <f t="shared" si="21"/>
        <v>0</v>
      </c>
      <c r="N688" s="12" t="str">
        <f t="shared" si="20"/>
        <v/>
      </c>
    </row>
    <row r="689" spans="1:14" hidden="1">
      <c r="A689" s="13">
        <v>10687</v>
      </c>
      <c r="B689" s="13">
        <v>21</v>
      </c>
      <c r="C689" s="13">
        <v>37662</v>
      </c>
      <c r="D689" s="13">
        <v>277</v>
      </c>
      <c r="E689" s="12" t="str">
        <f>VLOOKUP(tVentas9[[#This Row],[ProductID]],tProductos[#All],3,FALSE)</f>
        <v>Sea Bass - Whole</v>
      </c>
      <c r="F689" s="13">
        <v>10</v>
      </c>
      <c r="G689" s="32">
        <v>0</v>
      </c>
      <c r="H689" s="30">
        <f>VLOOKUP(tVentas9[[#This Row],[ProductID]],tProductos[#All],5,FALSE)</f>
        <v>554.96</v>
      </c>
      <c r="I689" s="31">
        <f>(tVentas9[[#This Row],[PrecioUnitario]])*(tVentas9[[#This Row],[Quantity]])</f>
        <v>5549.6</v>
      </c>
      <c r="J689" s="31">
        <f>tVentas9[[#This Row],[ TotalPrice_SinDescuento]]*(1-tVentas9[[#This Row],[Discount]]/100)</f>
        <v>5549.6</v>
      </c>
      <c r="K689" s="17">
        <v>43107.478368055556</v>
      </c>
      <c r="L689" s="7" t="s">
        <v>3925</v>
      </c>
      <c r="M689" s="35">
        <f t="shared" si="21"/>
        <v>0</v>
      </c>
      <c r="N689" s="12" t="str">
        <f t="shared" si="20"/>
        <v/>
      </c>
    </row>
    <row r="690" spans="1:14" hidden="1">
      <c r="A690" s="13">
        <v>10688</v>
      </c>
      <c r="B690" s="13">
        <v>21</v>
      </c>
      <c r="C690" s="13">
        <v>41045</v>
      </c>
      <c r="D690" s="13">
        <v>85</v>
      </c>
      <c r="E690" s="12" t="str">
        <f>VLOOKUP(tVentas9[[#This Row],[ProductID]],tProductos[#All],3,FALSE)</f>
        <v>Cheese - Parmesan Cubes</v>
      </c>
      <c r="F690" s="13">
        <v>11</v>
      </c>
      <c r="G690" s="32">
        <v>0</v>
      </c>
      <c r="H690" s="30">
        <f>VLOOKUP(tVentas9[[#This Row],[ProductID]],tProductos[#All],5,FALSE)</f>
        <v>868.85</v>
      </c>
      <c r="I690" s="31">
        <f>(tVentas9[[#This Row],[PrecioUnitario]])*(tVentas9[[#This Row],[Quantity]])</f>
        <v>9557.35</v>
      </c>
      <c r="J690" s="31">
        <f>tVentas9[[#This Row],[ TotalPrice_SinDescuento]]*(1-tVentas9[[#This Row],[Discount]]/100)</f>
        <v>9557.35</v>
      </c>
      <c r="K690" s="17">
        <v>43142.005416666667</v>
      </c>
      <c r="L690" s="7" t="s">
        <v>3926</v>
      </c>
      <c r="M690" s="35">
        <f t="shared" si="21"/>
        <v>0</v>
      </c>
      <c r="N690" s="12" t="str">
        <f t="shared" si="20"/>
        <v/>
      </c>
    </row>
    <row r="691" spans="1:14" hidden="1">
      <c r="A691" s="13">
        <v>10689</v>
      </c>
      <c r="B691" s="13">
        <v>14</v>
      </c>
      <c r="C691" s="13">
        <v>35441</v>
      </c>
      <c r="D691" s="13">
        <v>237</v>
      </c>
      <c r="E691" s="12" t="str">
        <f>VLOOKUP(tVentas9[[#This Row],[ProductID]],tProductos[#All],3,FALSE)</f>
        <v>Mayonnaise - Individual Pkg</v>
      </c>
      <c r="F691" s="13">
        <v>9</v>
      </c>
      <c r="G691" s="32">
        <v>0</v>
      </c>
      <c r="H691" s="30">
        <f>VLOOKUP(tVentas9[[#This Row],[ProductID]],tProductos[#All],5,FALSE)</f>
        <v>656.3</v>
      </c>
      <c r="I691" s="31">
        <f>(tVentas9[[#This Row],[PrecioUnitario]])*(tVentas9[[#This Row],[Quantity]])</f>
        <v>5906.7</v>
      </c>
      <c r="J691" s="31">
        <f>tVentas9[[#This Row],[ TotalPrice_SinDescuento]]*(1-tVentas9[[#This Row],[Discount]]/100)</f>
        <v>5906.7</v>
      </c>
      <c r="K691" s="17">
        <v>43157.131041666667</v>
      </c>
      <c r="L691" s="7" t="s">
        <v>3927</v>
      </c>
      <c r="M691" s="35">
        <f t="shared" si="21"/>
        <v>0</v>
      </c>
      <c r="N691" s="12" t="str">
        <f t="shared" si="20"/>
        <v/>
      </c>
    </row>
    <row r="692" spans="1:14" hidden="1">
      <c r="A692" s="13">
        <v>10690</v>
      </c>
      <c r="B692" s="13">
        <v>18</v>
      </c>
      <c r="C692" s="13">
        <v>21707</v>
      </c>
      <c r="D692" s="13">
        <v>193</v>
      </c>
      <c r="E692" s="12" t="str">
        <f>VLOOKUP(tVentas9[[#This Row],[ProductID]],tProductos[#All],3,FALSE)</f>
        <v>Veal - Inside, Choice</v>
      </c>
      <c r="F692" s="13">
        <v>6</v>
      </c>
      <c r="G692" s="32">
        <v>1</v>
      </c>
      <c r="H692" s="30">
        <f>VLOOKUP(tVentas9[[#This Row],[ProductID]],tProductos[#All],5,FALSE)</f>
        <v>605.30999999999995</v>
      </c>
      <c r="I692" s="31">
        <f>(tVentas9[[#This Row],[PrecioUnitario]])*(tVentas9[[#This Row],[Quantity]])</f>
        <v>3631.8599999999997</v>
      </c>
      <c r="J692" s="31">
        <f>tVentas9[[#This Row],[ TotalPrice_SinDescuento]]*(1-tVentas9[[#This Row],[Discount]]/100)</f>
        <v>3595.5413999999996</v>
      </c>
      <c r="K692" s="17">
        <v>43116.307893518519</v>
      </c>
      <c r="L692" s="7" t="s">
        <v>3928</v>
      </c>
      <c r="M692" s="35">
        <f t="shared" si="21"/>
        <v>0</v>
      </c>
      <c r="N692" s="12" t="str">
        <f t="shared" si="20"/>
        <v/>
      </c>
    </row>
    <row r="693" spans="1:14" hidden="1">
      <c r="A693" s="13">
        <v>10691</v>
      </c>
      <c r="B693" s="13">
        <v>16</v>
      </c>
      <c r="C693" s="13">
        <v>23175</v>
      </c>
      <c r="D693" s="13">
        <v>40</v>
      </c>
      <c r="E693" s="12" t="str">
        <f>VLOOKUP(tVentas9[[#This Row],[ProductID]],tProductos[#All],3,FALSE)</f>
        <v>Cocktail Napkin Blue</v>
      </c>
      <c r="F693" s="13">
        <v>6</v>
      </c>
      <c r="G693" s="32">
        <v>0</v>
      </c>
      <c r="H693" s="30">
        <f>VLOOKUP(tVentas9[[#This Row],[ProductID]],tProductos[#All],5,FALSE)</f>
        <v>89.37</v>
      </c>
      <c r="I693" s="31">
        <f>(tVentas9[[#This Row],[PrecioUnitario]])*(tVentas9[[#This Row],[Quantity]])</f>
        <v>536.22</v>
      </c>
      <c r="J693" s="31">
        <f>tVentas9[[#This Row],[ TotalPrice_SinDescuento]]*(1-tVentas9[[#This Row],[Discount]]/100)</f>
        <v>536.22</v>
      </c>
      <c r="K693" s="13">
        <v>0</v>
      </c>
      <c r="L693" s="7" t="s">
        <v>3929</v>
      </c>
      <c r="M693" s="35">
        <f t="shared" si="21"/>
        <v>0</v>
      </c>
      <c r="N693" s="12" t="str">
        <f t="shared" si="20"/>
        <v/>
      </c>
    </row>
    <row r="694" spans="1:14" hidden="1">
      <c r="A694" s="13">
        <v>10692</v>
      </c>
      <c r="B694" s="13">
        <v>14</v>
      </c>
      <c r="C694" s="13">
        <v>8394</v>
      </c>
      <c r="D694" s="13">
        <v>372</v>
      </c>
      <c r="E694" s="12" t="str">
        <f>VLOOKUP(tVentas9[[#This Row],[ProductID]],tProductos[#All],3,FALSE)</f>
        <v>Wine - Two Oceans Cabernet</v>
      </c>
      <c r="F694" s="13">
        <v>3</v>
      </c>
      <c r="G694" s="32">
        <v>2</v>
      </c>
      <c r="H694" s="30">
        <f>VLOOKUP(tVentas9[[#This Row],[ProductID]],tProductos[#All],5,FALSE)</f>
        <v>62.82</v>
      </c>
      <c r="I694" s="31">
        <f>(tVentas9[[#This Row],[PrecioUnitario]])*(tVentas9[[#This Row],[Quantity]])</f>
        <v>188.46</v>
      </c>
      <c r="J694" s="31">
        <f>tVentas9[[#This Row],[ TotalPrice_SinDescuento]]*(1-tVentas9[[#This Row],[Discount]]/100)</f>
        <v>184.6908</v>
      </c>
      <c r="K694" s="17">
        <v>43191.834201388891</v>
      </c>
      <c r="L694" s="7" t="s">
        <v>3930</v>
      </c>
      <c r="M694" s="35">
        <f t="shared" si="21"/>
        <v>0</v>
      </c>
      <c r="N694" s="12" t="str">
        <f t="shared" si="20"/>
        <v/>
      </c>
    </row>
    <row r="695" spans="1:14" hidden="1">
      <c r="A695" s="13">
        <v>10693</v>
      </c>
      <c r="B695" s="13">
        <v>10</v>
      </c>
      <c r="C695" s="13">
        <v>84535</v>
      </c>
      <c r="D695" s="13">
        <v>223</v>
      </c>
      <c r="E695" s="12" t="str">
        <f>VLOOKUP(tVentas9[[#This Row],[ProductID]],tProductos[#All],3,FALSE)</f>
        <v>Pail With Metal Handle 16l White</v>
      </c>
      <c r="F695" s="13">
        <v>22</v>
      </c>
      <c r="G695" s="32">
        <v>0</v>
      </c>
      <c r="H695" s="30">
        <f>VLOOKUP(tVentas9[[#This Row],[ProductID]],tProductos[#All],5,FALSE)</f>
        <v>944.39</v>
      </c>
      <c r="I695" s="31">
        <f>(tVentas9[[#This Row],[PrecioUnitario]])*(tVentas9[[#This Row],[Quantity]])</f>
        <v>20776.579999999998</v>
      </c>
      <c r="J695" s="31">
        <f>tVentas9[[#This Row],[ TotalPrice_SinDescuento]]*(1-tVentas9[[#This Row],[Discount]]/100)</f>
        <v>20776.579999999998</v>
      </c>
      <c r="K695" s="17">
        <v>43228.051319444443</v>
      </c>
      <c r="L695" s="7" t="s">
        <v>3931</v>
      </c>
      <c r="M695" s="35">
        <f t="shared" si="21"/>
        <v>0</v>
      </c>
      <c r="N695" s="12" t="str">
        <f t="shared" si="20"/>
        <v/>
      </c>
    </row>
    <row r="696" spans="1:14" hidden="1">
      <c r="A696" s="13">
        <v>10694</v>
      </c>
      <c r="B696" s="13">
        <v>11</v>
      </c>
      <c r="C696" s="13">
        <v>35245</v>
      </c>
      <c r="D696" s="13">
        <v>91</v>
      </c>
      <c r="E696" s="12" t="str">
        <f>VLOOKUP(tVentas9[[#This Row],[ProductID]],tProductos[#All],3,FALSE)</f>
        <v>General Purpose Trigger</v>
      </c>
      <c r="F696" s="13">
        <v>9</v>
      </c>
      <c r="G696" s="32">
        <v>0</v>
      </c>
      <c r="H696" s="30">
        <f>VLOOKUP(tVentas9[[#This Row],[ProductID]],tProductos[#All],5,FALSE)</f>
        <v>570.41999999999996</v>
      </c>
      <c r="I696" s="31">
        <f>(tVentas9[[#This Row],[PrecioUnitario]])*(tVentas9[[#This Row],[Quantity]])</f>
        <v>5133.78</v>
      </c>
      <c r="J696" s="31">
        <f>tVentas9[[#This Row],[ TotalPrice_SinDescuento]]*(1-tVentas9[[#This Row],[Discount]]/100)</f>
        <v>5133.78</v>
      </c>
      <c r="K696" s="17">
        <v>43127.653020833335</v>
      </c>
      <c r="L696" s="7" t="s">
        <v>3932</v>
      </c>
      <c r="M696" s="35">
        <f t="shared" si="21"/>
        <v>0</v>
      </c>
      <c r="N696" s="12" t="str">
        <f t="shared" si="20"/>
        <v/>
      </c>
    </row>
    <row r="697" spans="1:14" hidden="1">
      <c r="A697" s="13">
        <v>10695</v>
      </c>
      <c r="B697" s="13">
        <v>15</v>
      </c>
      <c r="C697" s="13">
        <v>13670</v>
      </c>
      <c r="D697" s="13">
        <v>186</v>
      </c>
      <c r="E697" s="12" t="str">
        <f>VLOOKUP(tVentas9[[#This Row],[ProductID]],tProductos[#All],3,FALSE)</f>
        <v>Muffin Mix - Blueberry</v>
      </c>
      <c r="F697" s="13">
        <v>4</v>
      </c>
      <c r="G697" s="32">
        <v>2</v>
      </c>
      <c r="H697" s="30">
        <f>VLOOKUP(tVentas9[[#This Row],[ProductID]],tProductos[#All],5,FALSE)</f>
        <v>820.83</v>
      </c>
      <c r="I697" s="31">
        <f>(tVentas9[[#This Row],[PrecioUnitario]])*(tVentas9[[#This Row],[Quantity]])</f>
        <v>3283.32</v>
      </c>
      <c r="J697" s="31">
        <f>tVentas9[[#This Row],[ TotalPrice_SinDescuento]]*(1-tVentas9[[#This Row],[Discount]]/100)</f>
        <v>3217.6536000000001</v>
      </c>
      <c r="K697" s="17">
        <v>43142.087592592594</v>
      </c>
      <c r="L697" s="7" t="s">
        <v>3933</v>
      </c>
      <c r="M697" s="35">
        <f t="shared" si="21"/>
        <v>0</v>
      </c>
      <c r="N697" s="12" t="str">
        <f t="shared" si="20"/>
        <v/>
      </c>
    </row>
    <row r="698" spans="1:14" hidden="1">
      <c r="A698" s="13">
        <v>10696</v>
      </c>
      <c r="B698" s="13">
        <v>3</v>
      </c>
      <c r="C698" s="13">
        <v>77116</v>
      </c>
      <c r="D698" s="13">
        <v>359</v>
      </c>
      <c r="E698" s="12" t="str">
        <f>VLOOKUP(tVentas9[[#This Row],[ProductID]],tProductos[#All],3,FALSE)</f>
        <v>Rice - Long Grain</v>
      </c>
      <c r="F698" s="13">
        <v>20</v>
      </c>
      <c r="G698" s="32">
        <v>2</v>
      </c>
      <c r="H698" s="30">
        <f>VLOOKUP(tVentas9[[#This Row],[ProductID]],tProductos[#All],5,FALSE)</f>
        <v>690.32</v>
      </c>
      <c r="I698" s="31">
        <f>(tVentas9[[#This Row],[PrecioUnitario]])*(tVentas9[[#This Row],[Quantity]])</f>
        <v>13806.400000000001</v>
      </c>
      <c r="J698" s="31">
        <f>tVentas9[[#This Row],[ TotalPrice_SinDescuento]]*(1-tVentas9[[#This Row],[Discount]]/100)</f>
        <v>13530.272000000001</v>
      </c>
      <c r="K698" s="17">
        <v>43101.179826388892</v>
      </c>
      <c r="L698" s="7" t="s">
        <v>3934</v>
      </c>
      <c r="M698" s="35">
        <f t="shared" si="21"/>
        <v>0</v>
      </c>
      <c r="N698" s="12" t="str">
        <f t="shared" si="20"/>
        <v/>
      </c>
    </row>
    <row r="699" spans="1:14" hidden="1">
      <c r="A699" s="13">
        <v>10697</v>
      </c>
      <c r="B699" s="13">
        <v>4</v>
      </c>
      <c r="C699" s="13">
        <v>74090</v>
      </c>
      <c r="D699" s="13">
        <v>78</v>
      </c>
      <c r="E699" s="12" t="str">
        <f>VLOOKUP(tVentas9[[#This Row],[ProductID]],tProductos[#All],3,FALSE)</f>
        <v>Wine - Magnotta - Belpaese</v>
      </c>
      <c r="F699" s="13">
        <v>19</v>
      </c>
      <c r="G699" s="32">
        <v>0</v>
      </c>
      <c r="H699" s="30">
        <f>VLOOKUP(tVentas9[[#This Row],[ProductID]],tProductos[#All],5,FALSE)</f>
        <v>304.202</v>
      </c>
      <c r="I699" s="31">
        <f>(tVentas9[[#This Row],[PrecioUnitario]])*(tVentas9[[#This Row],[Quantity]])</f>
        <v>5779.8379999999997</v>
      </c>
      <c r="J699" s="31">
        <f>tVentas9[[#This Row],[ TotalPrice_SinDescuento]]*(1-tVentas9[[#This Row],[Discount]]/100)</f>
        <v>5779.8379999999997</v>
      </c>
      <c r="K699" s="17">
        <v>43131.732060185182</v>
      </c>
      <c r="L699" s="7" t="s">
        <v>3935</v>
      </c>
      <c r="M699" s="35">
        <f t="shared" si="21"/>
        <v>0</v>
      </c>
      <c r="N699" s="12" t="str">
        <f t="shared" si="20"/>
        <v/>
      </c>
    </row>
    <row r="700" spans="1:14" hidden="1">
      <c r="A700" s="13">
        <v>10698</v>
      </c>
      <c r="B700" s="13">
        <v>2</v>
      </c>
      <c r="C700" s="13">
        <v>48460</v>
      </c>
      <c r="D700" s="13">
        <v>47</v>
      </c>
      <c r="E700" s="12" t="str">
        <f>VLOOKUP(tVentas9[[#This Row],[ProductID]],tProductos[#All],3,FALSE)</f>
        <v>Thyme - Lemon, Fresh</v>
      </c>
      <c r="F700" s="13">
        <v>13</v>
      </c>
      <c r="G700" s="32">
        <v>0</v>
      </c>
      <c r="H700" s="30">
        <f>VLOOKUP(tVentas9[[#This Row],[ProductID]],tProductos[#All],5,FALSE)</f>
        <v>471.33</v>
      </c>
      <c r="I700" s="31">
        <f>(tVentas9[[#This Row],[PrecioUnitario]])*(tVentas9[[#This Row],[Quantity]])</f>
        <v>6127.29</v>
      </c>
      <c r="J700" s="31">
        <f>tVentas9[[#This Row],[ TotalPrice_SinDescuento]]*(1-tVentas9[[#This Row],[Discount]]/100)</f>
        <v>6127.29</v>
      </c>
      <c r="K700" s="17">
        <v>43159.236504629633</v>
      </c>
      <c r="L700" s="7" t="s">
        <v>3936</v>
      </c>
      <c r="M700" s="35">
        <f t="shared" si="21"/>
        <v>0</v>
      </c>
      <c r="N700" s="12" t="str">
        <f t="shared" si="20"/>
        <v/>
      </c>
    </row>
    <row r="701" spans="1:14" hidden="1">
      <c r="A701" s="13">
        <v>10699</v>
      </c>
      <c r="B701" s="13">
        <v>7</v>
      </c>
      <c r="C701" s="13">
        <v>56660</v>
      </c>
      <c r="D701" s="13">
        <v>449</v>
      </c>
      <c r="E701" s="12" t="str">
        <f>VLOOKUP(tVentas9[[#This Row],[ProductID]],tProductos[#All],3,FALSE)</f>
        <v>Nantuket Peach Orange</v>
      </c>
      <c r="F701" s="13">
        <v>15</v>
      </c>
      <c r="G701" s="32">
        <v>0</v>
      </c>
      <c r="H701" s="30">
        <f>VLOOKUP(tVentas9[[#This Row],[ProductID]],tProductos[#All],5,FALSE)</f>
        <v>421.41</v>
      </c>
      <c r="I701" s="31">
        <f>(tVentas9[[#This Row],[PrecioUnitario]])*(tVentas9[[#This Row],[Quantity]])</f>
        <v>6321.1500000000005</v>
      </c>
      <c r="J701" s="31">
        <f>tVentas9[[#This Row],[ TotalPrice_SinDescuento]]*(1-tVentas9[[#This Row],[Discount]]/100)</f>
        <v>6321.1500000000005</v>
      </c>
      <c r="K701" s="17">
        <v>43180.509594907409</v>
      </c>
      <c r="L701" s="7" t="s">
        <v>3937</v>
      </c>
      <c r="M701" s="35">
        <f t="shared" si="21"/>
        <v>0</v>
      </c>
      <c r="N701" s="12" t="str">
        <f t="shared" si="20"/>
        <v/>
      </c>
    </row>
    <row r="702" spans="1:14" hidden="1">
      <c r="A702" s="13">
        <v>10700</v>
      </c>
      <c r="B702" s="13">
        <v>15</v>
      </c>
      <c r="C702" s="13">
        <v>88864</v>
      </c>
      <c r="D702" s="13">
        <v>125</v>
      </c>
      <c r="E702" s="12" t="str">
        <f>VLOOKUP(tVentas9[[#This Row],[ProductID]],tProductos[#All],3,FALSE)</f>
        <v>Nut - Chestnuts, Whole</v>
      </c>
      <c r="F702" s="13">
        <v>23</v>
      </c>
      <c r="G702" s="32">
        <v>0</v>
      </c>
      <c r="H702" s="30">
        <f>VLOOKUP(tVentas9[[#This Row],[ProductID]],tProductos[#All],5,FALSE)</f>
        <v>61.41</v>
      </c>
      <c r="I702" s="31">
        <f>(tVentas9[[#This Row],[PrecioUnitario]])*(tVentas9[[#This Row],[Quantity]])</f>
        <v>1412.4299999999998</v>
      </c>
      <c r="J702" s="31">
        <f>tVentas9[[#This Row],[ TotalPrice_SinDescuento]]*(1-tVentas9[[#This Row],[Discount]]/100)</f>
        <v>1412.4299999999998</v>
      </c>
      <c r="K702" s="17">
        <v>43200.681435185186</v>
      </c>
      <c r="L702" s="7" t="s">
        <v>3938</v>
      </c>
      <c r="M702" s="35">
        <f t="shared" si="21"/>
        <v>0</v>
      </c>
      <c r="N702" s="12" t="str">
        <f t="shared" si="20"/>
        <v/>
      </c>
    </row>
    <row r="703" spans="1:14" hidden="1">
      <c r="A703" s="13">
        <v>10701</v>
      </c>
      <c r="B703" s="13">
        <v>16</v>
      </c>
      <c r="C703" s="13">
        <v>96158</v>
      </c>
      <c r="D703" s="13">
        <v>407</v>
      </c>
      <c r="E703" s="12" t="str">
        <f>VLOOKUP(tVentas9[[#This Row],[ProductID]],tProductos[#All],3,FALSE)</f>
        <v>Pepsi - Diet, 355 Ml</v>
      </c>
      <c r="F703" s="13">
        <v>25</v>
      </c>
      <c r="G703" s="32">
        <v>0</v>
      </c>
      <c r="H703" s="30">
        <f>VLOOKUP(tVentas9[[#This Row],[ProductID]],tProductos[#All],5,FALSE)</f>
        <v>697.67</v>
      </c>
      <c r="I703" s="31">
        <f>(tVentas9[[#This Row],[PrecioUnitario]])*(tVentas9[[#This Row],[Quantity]])</f>
        <v>17441.75</v>
      </c>
      <c r="J703" s="31">
        <f>tVentas9[[#This Row],[ TotalPrice_SinDescuento]]*(1-tVentas9[[#This Row],[Discount]]/100)</f>
        <v>17441.75</v>
      </c>
      <c r="K703" s="13">
        <v>0</v>
      </c>
      <c r="L703" s="7" t="s">
        <v>3939</v>
      </c>
      <c r="M703" s="35">
        <f t="shared" si="21"/>
        <v>0</v>
      </c>
      <c r="N703" s="12" t="str">
        <f t="shared" si="20"/>
        <v/>
      </c>
    </row>
    <row r="704" spans="1:14" hidden="1">
      <c r="A704" s="13">
        <v>10702</v>
      </c>
      <c r="B704" s="13">
        <v>20</v>
      </c>
      <c r="C704" s="13">
        <v>97715</v>
      </c>
      <c r="D704" s="13">
        <v>88</v>
      </c>
      <c r="E704" s="12" t="str">
        <f>VLOOKUP(tVentas9[[#This Row],[ProductID]],tProductos[#All],3,FALSE)</f>
        <v>Remy Red</v>
      </c>
      <c r="F704" s="13">
        <v>25</v>
      </c>
      <c r="G704" s="32">
        <v>1</v>
      </c>
      <c r="H704" s="30">
        <f>VLOOKUP(tVentas9[[#This Row],[ProductID]],tProductos[#All],5,FALSE)</f>
        <v>91.99</v>
      </c>
      <c r="I704" s="31">
        <f>(tVentas9[[#This Row],[PrecioUnitario]])*(tVentas9[[#This Row],[Quantity]])</f>
        <v>2299.75</v>
      </c>
      <c r="J704" s="31">
        <f>tVentas9[[#This Row],[ TotalPrice_SinDescuento]]*(1-tVentas9[[#This Row],[Discount]]/100)</f>
        <v>2276.7525000000001</v>
      </c>
      <c r="K704" s="17">
        <v>43166.891643518517</v>
      </c>
      <c r="L704" s="7" t="s">
        <v>3940</v>
      </c>
      <c r="M704" s="35">
        <f t="shared" si="21"/>
        <v>0</v>
      </c>
      <c r="N704" s="12" t="str">
        <f t="shared" si="20"/>
        <v/>
      </c>
    </row>
    <row r="705" spans="1:14" hidden="1">
      <c r="A705" s="13">
        <v>10703</v>
      </c>
      <c r="B705" s="13">
        <v>15</v>
      </c>
      <c r="C705" s="13">
        <v>36513</v>
      </c>
      <c r="D705" s="13">
        <v>221</v>
      </c>
      <c r="E705" s="12" t="str">
        <f>VLOOKUP(tVentas9[[#This Row],[ProductID]],tProductos[#All],3,FALSE)</f>
        <v>Bread Crumbs - Panko</v>
      </c>
      <c r="F705" s="13">
        <v>10</v>
      </c>
      <c r="G705" s="32">
        <v>0</v>
      </c>
      <c r="H705" s="30">
        <f>VLOOKUP(tVentas9[[#This Row],[ProductID]],tProductos[#All],5,FALSE)</f>
        <v>819</v>
      </c>
      <c r="I705" s="31">
        <f>(tVentas9[[#This Row],[PrecioUnitario]])*(tVentas9[[#This Row],[Quantity]])</f>
        <v>8190</v>
      </c>
      <c r="J705" s="31">
        <f>tVentas9[[#This Row],[ TotalPrice_SinDescuento]]*(1-tVentas9[[#This Row],[Discount]]/100)</f>
        <v>8190</v>
      </c>
      <c r="K705" s="17">
        <v>43229.534629629627</v>
      </c>
      <c r="L705" s="7" t="s">
        <v>3941</v>
      </c>
      <c r="M705" s="35">
        <f t="shared" si="21"/>
        <v>0</v>
      </c>
      <c r="N705" s="12" t="str">
        <f t="shared" si="20"/>
        <v/>
      </c>
    </row>
    <row r="706" spans="1:14" hidden="1">
      <c r="A706" s="13">
        <v>10704</v>
      </c>
      <c r="B706" s="13">
        <v>9</v>
      </c>
      <c r="C706" s="13">
        <v>419</v>
      </c>
      <c r="D706" s="13">
        <v>442</v>
      </c>
      <c r="E706" s="12" t="str">
        <f>VLOOKUP(tVentas9[[#This Row],[ProductID]],tProductos[#All],3,FALSE)</f>
        <v>Wine - Ej Gallo Sierra Valley</v>
      </c>
      <c r="F706" s="13">
        <v>1</v>
      </c>
      <c r="G706" s="32">
        <v>0</v>
      </c>
      <c r="H706" s="30">
        <f>VLOOKUP(tVentas9[[#This Row],[ProductID]],tProductos[#All],5,FALSE)</f>
        <v>729.04</v>
      </c>
      <c r="I706" s="31">
        <f>(tVentas9[[#This Row],[PrecioUnitario]])*(tVentas9[[#This Row],[Quantity]])</f>
        <v>729.04</v>
      </c>
      <c r="J706" s="31">
        <f>tVentas9[[#This Row],[ TotalPrice_SinDescuento]]*(1-tVentas9[[#This Row],[Discount]]/100)</f>
        <v>729.04</v>
      </c>
      <c r="K706" s="17">
        <v>43154.163831018515</v>
      </c>
      <c r="L706" s="7" t="s">
        <v>3942</v>
      </c>
      <c r="M706" s="35">
        <f t="shared" si="21"/>
        <v>0</v>
      </c>
      <c r="N706" s="12" t="str">
        <f t="shared" ref="N706:N769" si="22">IF($M706&gt;0.4,"ELIMINAR","")</f>
        <v/>
      </c>
    </row>
    <row r="707" spans="1:14" hidden="1">
      <c r="A707" s="13">
        <v>10705</v>
      </c>
      <c r="B707" s="13">
        <v>3</v>
      </c>
      <c r="C707" s="13">
        <v>60015</v>
      </c>
      <c r="D707" s="13">
        <v>379</v>
      </c>
      <c r="E707" s="12" t="str">
        <f>VLOOKUP(tVentas9[[#This Row],[ProductID]],tProductos[#All],3,FALSE)</f>
        <v>Smoked Paprika</v>
      </c>
      <c r="F707" s="13">
        <v>16</v>
      </c>
      <c r="G707" s="32">
        <v>2</v>
      </c>
      <c r="H707" s="30">
        <f>VLOOKUP(tVentas9[[#This Row],[ProductID]],tProductos[#All],5,FALSE)</f>
        <v>893.04</v>
      </c>
      <c r="I707" s="31">
        <f>(tVentas9[[#This Row],[PrecioUnitario]])*(tVentas9[[#This Row],[Quantity]])</f>
        <v>14288.64</v>
      </c>
      <c r="J707" s="31">
        <f>tVentas9[[#This Row],[ TotalPrice_SinDescuento]]*(1-tVentas9[[#This Row],[Discount]]/100)</f>
        <v>14002.867199999999</v>
      </c>
      <c r="K707" s="17">
        <v>43114.163888888892</v>
      </c>
      <c r="L707" s="7" t="s">
        <v>3943</v>
      </c>
      <c r="M707" s="35">
        <f t="shared" si="21"/>
        <v>0</v>
      </c>
      <c r="N707" s="12" t="str">
        <f t="shared" si="22"/>
        <v/>
      </c>
    </row>
    <row r="708" spans="1:14" hidden="1">
      <c r="A708" s="13">
        <v>10706</v>
      </c>
      <c r="B708" s="13">
        <v>9</v>
      </c>
      <c r="C708" s="13">
        <v>40607</v>
      </c>
      <c r="D708" s="13">
        <v>213</v>
      </c>
      <c r="E708" s="12" t="str">
        <f>VLOOKUP(tVentas9[[#This Row],[ProductID]],tProductos[#All],3,FALSE)</f>
        <v>Pate - Cognac</v>
      </c>
      <c r="F708" s="13">
        <v>11</v>
      </c>
      <c r="G708" s="32">
        <v>0</v>
      </c>
      <c r="H708" s="30">
        <f>VLOOKUP(tVentas9[[#This Row],[ProductID]],tProductos[#All],5,FALSE)</f>
        <v>705.89</v>
      </c>
      <c r="I708" s="31">
        <f>(tVentas9[[#This Row],[PrecioUnitario]])*(tVentas9[[#This Row],[Quantity]])</f>
        <v>7764.79</v>
      </c>
      <c r="J708" s="31">
        <f>tVentas9[[#This Row],[ TotalPrice_SinDescuento]]*(1-tVentas9[[#This Row],[Discount]]/100)</f>
        <v>7764.79</v>
      </c>
      <c r="K708" s="17">
        <v>43222.103888888887</v>
      </c>
      <c r="L708" s="7" t="s">
        <v>3944</v>
      </c>
      <c r="M708" s="35">
        <f t="shared" ref="M708:M771" si="23">COUNTBLANK(A708:L708) /COUNTA(A708:L708)</f>
        <v>0</v>
      </c>
      <c r="N708" s="12" t="str">
        <f t="shared" si="22"/>
        <v/>
      </c>
    </row>
    <row r="709" spans="1:14" hidden="1">
      <c r="A709" s="13">
        <v>10707</v>
      </c>
      <c r="B709" s="13">
        <v>12</v>
      </c>
      <c r="C709" s="13">
        <v>67650</v>
      </c>
      <c r="D709" s="13">
        <v>216</v>
      </c>
      <c r="E709" s="12" t="str">
        <f>VLOOKUP(tVentas9[[#This Row],[ProductID]],tProductos[#All],3,FALSE)</f>
        <v>Scallops - 10/20</v>
      </c>
      <c r="F709" s="13">
        <v>18</v>
      </c>
      <c r="G709" s="32">
        <v>0</v>
      </c>
      <c r="H709" s="30">
        <f>VLOOKUP(tVentas9[[#This Row],[ProductID]],tProductos[#All],5,FALSE)</f>
        <v>390.25</v>
      </c>
      <c r="I709" s="31">
        <f>(tVentas9[[#This Row],[PrecioUnitario]])*(tVentas9[[#This Row],[Quantity]])</f>
        <v>7024.5</v>
      </c>
      <c r="J709" s="31">
        <f>tVentas9[[#This Row],[ TotalPrice_SinDescuento]]*(1-tVentas9[[#This Row],[Discount]]/100)</f>
        <v>7024.5</v>
      </c>
      <c r="K709" s="17">
        <v>43118.652337962965</v>
      </c>
      <c r="L709" s="7" t="s">
        <v>3945</v>
      </c>
      <c r="M709" s="35">
        <f t="shared" si="23"/>
        <v>0</v>
      </c>
      <c r="N709" s="12" t="str">
        <f t="shared" si="22"/>
        <v/>
      </c>
    </row>
    <row r="710" spans="1:14" hidden="1">
      <c r="A710" s="13">
        <v>10708</v>
      </c>
      <c r="B710" s="13">
        <v>10</v>
      </c>
      <c r="C710" s="13">
        <v>7908</v>
      </c>
      <c r="D710" s="13">
        <v>26</v>
      </c>
      <c r="E710" s="12" t="str">
        <f>VLOOKUP(tVentas9[[#This Row],[ProductID]],tProductos[#All],3,FALSE)</f>
        <v>Squid U5 - Thailand</v>
      </c>
      <c r="F710" s="13">
        <v>3</v>
      </c>
      <c r="G710" s="32">
        <v>0</v>
      </c>
      <c r="H710" s="30">
        <f>VLOOKUP(tVentas9[[#This Row],[ProductID]],tProductos[#All],5,FALSE)</f>
        <v>337.82</v>
      </c>
      <c r="I710" s="31">
        <f>(tVentas9[[#This Row],[PrecioUnitario]])*(tVentas9[[#This Row],[Quantity]])</f>
        <v>1013.46</v>
      </c>
      <c r="J710" s="31">
        <f>tVentas9[[#This Row],[ TotalPrice_SinDescuento]]*(1-tVentas9[[#This Row],[Discount]]/100)</f>
        <v>1013.46</v>
      </c>
      <c r="K710" s="17">
        <v>43112.531319444446</v>
      </c>
      <c r="L710" s="7" t="s">
        <v>3946</v>
      </c>
      <c r="M710" s="35">
        <f t="shared" si="23"/>
        <v>0</v>
      </c>
      <c r="N710" s="12" t="str">
        <f t="shared" si="22"/>
        <v/>
      </c>
    </row>
    <row r="711" spans="1:14" hidden="1">
      <c r="A711" s="13">
        <v>10709</v>
      </c>
      <c r="B711" s="13">
        <v>14</v>
      </c>
      <c r="C711" s="13">
        <v>28186</v>
      </c>
      <c r="D711" s="13">
        <v>378</v>
      </c>
      <c r="E711" s="12" t="str">
        <f>VLOOKUP(tVentas9[[#This Row],[ProductID]],tProductos[#All],3,FALSE)</f>
        <v>Bread Foccacia Whole</v>
      </c>
      <c r="F711" s="13">
        <v>8</v>
      </c>
      <c r="G711" s="32">
        <v>0</v>
      </c>
      <c r="H711" s="30">
        <f>VLOOKUP(tVentas9[[#This Row],[ProductID]],tProductos[#All],5,FALSE)</f>
        <v>907.87</v>
      </c>
      <c r="I711" s="31">
        <f>(tVentas9[[#This Row],[PrecioUnitario]])*(tVentas9[[#This Row],[Quantity]])</f>
        <v>7262.96</v>
      </c>
      <c r="J711" s="31">
        <f>tVentas9[[#This Row],[ TotalPrice_SinDescuento]]*(1-tVentas9[[#This Row],[Discount]]/100)</f>
        <v>7262.96</v>
      </c>
      <c r="K711" s="17">
        <v>43204.571631944447</v>
      </c>
      <c r="L711" s="7" t="s">
        <v>3947</v>
      </c>
      <c r="M711" s="35">
        <f t="shared" si="23"/>
        <v>0</v>
      </c>
      <c r="N711" s="12" t="str">
        <f t="shared" si="22"/>
        <v/>
      </c>
    </row>
    <row r="712" spans="1:14" hidden="1">
      <c r="A712" s="13">
        <v>10710</v>
      </c>
      <c r="B712" s="13">
        <v>2</v>
      </c>
      <c r="C712" s="13">
        <v>81715</v>
      </c>
      <c r="D712" s="13">
        <v>205</v>
      </c>
      <c r="E712" s="12" t="str">
        <f>VLOOKUP(tVentas9[[#This Row],[ProductID]],tProductos[#All],3,FALSE)</f>
        <v>Turkey - Whole, Fresh</v>
      </c>
      <c r="F712" s="13">
        <v>21</v>
      </c>
      <c r="G712" s="32">
        <v>2</v>
      </c>
      <c r="H712" s="30">
        <f>VLOOKUP(tVentas9[[#This Row],[ProductID]],tProductos[#All],5,FALSE)</f>
        <v>189.75</v>
      </c>
      <c r="I712" s="31">
        <f>(tVentas9[[#This Row],[PrecioUnitario]])*(tVentas9[[#This Row],[Quantity]])</f>
        <v>3984.75</v>
      </c>
      <c r="J712" s="31">
        <f>tVentas9[[#This Row],[ TotalPrice_SinDescuento]]*(1-tVentas9[[#This Row],[Discount]]/100)</f>
        <v>3905.0549999999998</v>
      </c>
      <c r="K712" s="17">
        <v>43192.367511574077</v>
      </c>
      <c r="L712" s="7" t="s">
        <v>3948</v>
      </c>
      <c r="M712" s="35">
        <f t="shared" si="23"/>
        <v>0</v>
      </c>
      <c r="N712" s="12" t="str">
        <f t="shared" si="22"/>
        <v/>
      </c>
    </row>
    <row r="713" spans="1:14" hidden="1">
      <c r="A713" s="13">
        <v>10711</v>
      </c>
      <c r="B713" s="13">
        <v>1</v>
      </c>
      <c r="C713" s="13">
        <v>52496</v>
      </c>
      <c r="D713" s="13">
        <v>124</v>
      </c>
      <c r="E713" s="12" t="str">
        <f>VLOOKUP(tVentas9[[#This Row],[ProductID]],tProductos[#All],3,FALSE)</f>
        <v>Macaroons - Two Bite Choc</v>
      </c>
      <c r="F713" s="13">
        <v>14</v>
      </c>
      <c r="G713" s="32">
        <v>2</v>
      </c>
      <c r="H713" s="30">
        <f>VLOOKUP(tVentas9[[#This Row],[ProductID]],tProductos[#All],5,FALSE)</f>
        <v>182.89</v>
      </c>
      <c r="I713" s="31">
        <f>(tVentas9[[#This Row],[PrecioUnitario]])*(tVentas9[[#This Row],[Quantity]])</f>
        <v>2560.46</v>
      </c>
      <c r="J713" s="31">
        <f>tVentas9[[#This Row],[ TotalPrice_SinDescuento]]*(1-tVentas9[[#This Row],[Discount]]/100)</f>
        <v>2509.2507999999998</v>
      </c>
      <c r="K713" s="17">
        <v>43206.365763888891</v>
      </c>
      <c r="L713" s="7" t="s">
        <v>3949</v>
      </c>
      <c r="M713" s="35">
        <f t="shared" si="23"/>
        <v>0</v>
      </c>
      <c r="N713" s="12" t="str">
        <f t="shared" si="22"/>
        <v/>
      </c>
    </row>
    <row r="714" spans="1:14" hidden="1">
      <c r="A714" s="13">
        <v>10712</v>
      </c>
      <c r="B714" s="13">
        <v>5</v>
      </c>
      <c r="C714" s="13">
        <v>86041</v>
      </c>
      <c r="D714" s="13">
        <v>164</v>
      </c>
      <c r="E714" s="12" t="str">
        <f>VLOOKUP(tVentas9[[#This Row],[ProductID]],tProductos[#All],3,FALSE)</f>
        <v>Loquat</v>
      </c>
      <c r="F714" s="13">
        <v>22</v>
      </c>
      <c r="G714" s="32">
        <v>0</v>
      </c>
      <c r="H714" s="30">
        <f>VLOOKUP(tVentas9[[#This Row],[ProductID]],tProductos[#All],5,FALSE)</f>
        <v>73.98</v>
      </c>
      <c r="I714" s="31">
        <f>(tVentas9[[#This Row],[PrecioUnitario]])*(tVentas9[[#This Row],[Quantity]])</f>
        <v>1627.5600000000002</v>
      </c>
      <c r="J714" s="31">
        <f>tVentas9[[#This Row],[ TotalPrice_SinDescuento]]*(1-tVentas9[[#This Row],[Discount]]/100)</f>
        <v>1627.5600000000002</v>
      </c>
      <c r="K714" s="17">
        <v>43212.103958333333</v>
      </c>
      <c r="L714" s="7" t="s">
        <v>3950</v>
      </c>
      <c r="M714" s="35">
        <f t="shared" si="23"/>
        <v>0</v>
      </c>
      <c r="N714" s="12" t="str">
        <f t="shared" si="22"/>
        <v/>
      </c>
    </row>
    <row r="715" spans="1:14" hidden="1">
      <c r="A715" s="13">
        <v>10713</v>
      </c>
      <c r="B715" s="13">
        <v>8</v>
      </c>
      <c r="C715" s="13">
        <v>28237</v>
      </c>
      <c r="D715" s="13">
        <v>329</v>
      </c>
      <c r="E715" s="12" t="str">
        <f>VLOOKUP(tVentas9[[#This Row],[ProductID]],tProductos[#All],3,FALSE)</f>
        <v>Pork - Loin, Center Cut</v>
      </c>
      <c r="F715" s="13">
        <v>8</v>
      </c>
      <c r="G715" s="32">
        <v>0</v>
      </c>
      <c r="H715" s="30">
        <f>VLOOKUP(tVentas9[[#This Row],[ProductID]],tProductos[#All],5,FALSE)</f>
        <v>393.49</v>
      </c>
      <c r="I715" s="31">
        <f>(tVentas9[[#This Row],[PrecioUnitario]])*(tVentas9[[#This Row],[Quantity]])</f>
        <v>3147.92</v>
      </c>
      <c r="J715" s="31">
        <f>tVentas9[[#This Row],[ TotalPrice_SinDescuento]]*(1-tVentas9[[#This Row],[Discount]]/100)</f>
        <v>3147.92</v>
      </c>
      <c r="K715" s="17">
        <v>43225.319571759261</v>
      </c>
      <c r="L715" s="7" t="s">
        <v>3951</v>
      </c>
      <c r="M715" s="35">
        <f t="shared" si="23"/>
        <v>0</v>
      </c>
      <c r="N715" s="12" t="str">
        <f t="shared" si="22"/>
        <v/>
      </c>
    </row>
    <row r="716" spans="1:14" hidden="1">
      <c r="A716" s="13">
        <v>10714</v>
      </c>
      <c r="B716" s="13">
        <v>3</v>
      </c>
      <c r="C716" s="13">
        <v>41344</v>
      </c>
      <c r="D716" s="13">
        <v>387</v>
      </c>
      <c r="E716" s="12" t="str">
        <f>VLOOKUP(tVentas9[[#This Row],[ProductID]],tProductos[#All],3,FALSE)</f>
        <v>Fondant - Icing</v>
      </c>
      <c r="F716" s="13">
        <v>11</v>
      </c>
      <c r="G716" s="32">
        <v>0</v>
      </c>
      <c r="H716" s="30">
        <f>VLOOKUP(tVentas9[[#This Row],[ProductID]],tProductos[#All],5,FALSE)</f>
        <v>416.38</v>
      </c>
      <c r="I716" s="31">
        <f>(tVentas9[[#This Row],[PrecioUnitario]])*(tVentas9[[#This Row],[Quantity]])</f>
        <v>4580.18</v>
      </c>
      <c r="J716" s="31">
        <f>tVentas9[[#This Row],[ TotalPrice_SinDescuento]]*(1-tVentas9[[#This Row],[Discount]]/100)</f>
        <v>4580.18</v>
      </c>
      <c r="K716" s="17">
        <v>43108.664988425924</v>
      </c>
      <c r="L716" s="7" t="s">
        <v>3952</v>
      </c>
      <c r="M716" s="35">
        <f t="shared" si="23"/>
        <v>0</v>
      </c>
      <c r="N716" s="12" t="str">
        <f t="shared" si="22"/>
        <v/>
      </c>
    </row>
    <row r="717" spans="1:14" hidden="1">
      <c r="A717" s="13">
        <v>10715</v>
      </c>
      <c r="B717" s="13">
        <v>19</v>
      </c>
      <c r="C717" s="13">
        <v>20499</v>
      </c>
      <c r="D717" s="13">
        <v>371</v>
      </c>
      <c r="E717" s="12" t="str">
        <f>VLOOKUP(tVentas9[[#This Row],[ProductID]],tProductos[#All],3,FALSE)</f>
        <v>Creme De Banane - Marie</v>
      </c>
      <c r="F717" s="13">
        <v>6</v>
      </c>
      <c r="G717" s="32">
        <v>0</v>
      </c>
      <c r="H717" s="30">
        <f>VLOOKUP(tVentas9[[#This Row],[ProductID]],tProductos[#All],5,FALSE)</f>
        <v>824.02</v>
      </c>
      <c r="I717" s="31">
        <f>(tVentas9[[#This Row],[PrecioUnitario]])*(tVentas9[[#This Row],[Quantity]])</f>
        <v>4944.12</v>
      </c>
      <c r="J717" s="31">
        <f>tVentas9[[#This Row],[ TotalPrice_SinDescuento]]*(1-tVentas9[[#This Row],[Discount]]/100)</f>
        <v>4944.12</v>
      </c>
      <c r="K717" s="17">
        <v>43222.622199074074</v>
      </c>
      <c r="L717" s="7" t="s">
        <v>3953</v>
      </c>
      <c r="M717" s="35">
        <f t="shared" si="23"/>
        <v>0</v>
      </c>
      <c r="N717" s="12" t="str">
        <f t="shared" si="22"/>
        <v/>
      </c>
    </row>
    <row r="718" spans="1:14" hidden="1">
      <c r="A718" s="13">
        <v>10716</v>
      </c>
      <c r="B718" s="13">
        <v>20</v>
      </c>
      <c r="C718" s="13">
        <v>66457</v>
      </c>
      <c r="D718" s="13">
        <v>422</v>
      </c>
      <c r="E718" s="12" t="str">
        <f>VLOOKUP(tVentas9[[#This Row],[ProductID]],tProductos[#All],3,FALSE)</f>
        <v>Garlic - Primerba, Paste</v>
      </c>
      <c r="F718" s="13">
        <v>17</v>
      </c>
      <c r="G718" s="32">
        <v>0</v>
      </c>
      <c r="H718" s="30">
        <f>VLOOKUP(tVentas9[[#This Row],[ProductID]],tProductos[#All],5,FALSE)</f>
        <v>502.89</v>
      </c>
      <c r="I718" s="31">
        <f>(tVentas9[[#This Row],[PrecioUnitario]])*(tVentas9[[#This Row],[Quantity]])</f>
        <v>8549.1299999999992</v>
      </c>
      <c r="J718" s="31">
        <f>tVentas9[[#This Row],[ TotalPrice_SinDescuento]]*(1-tVentas9[[#This Row],[Discount]]/100)</f>
        <v>8549.1299999999992</v>
      </c>
      <c r="K718" s="17">
        <v>43127.110185185185</v>
      </c>
      <c r="L718" s="7" t="s">
        <v>3954</v>
      </c>
      <c r="M718" s="35">
        <f t="shared" si="23"/>
        <v>0</v>
      </c>
      <c r="N718" s="12" t="str">
        <f t="shared" si="22"/>
        <v/>
      </c>
    </row>
    <row r="719" spans="1:14" hidden="1">
      <c r="A719" s="13">
        <v>10717</v>
      </c>
      <c r="B719" s="13">
        <v>12</v>
      </c>
      <c r="C719" s="13">
        <v>17575</v>
      </c>
      <c r="D719" s="13">
        <v>76</v>
      </c>
      <c r="E719" s="12" t="str">
        <f>VLOOKUP(tVentas9[[#This Row],[ProductID]],tProductos[#All],3,FALSE)</f>
        <v>Wine - Fume Blanc Fetzer</v>
      </c>
      <c r="F719" s="13">
        <v>5</v>
      </c>
      <c r="G719" s="32">
        <v>0</v>
      </c>
      <c r="H719" s="30">
        <f>VLOOKUP(tVentas9[[#This Row],[ProductID]],tProductos[#All],5,FALSE)</f>
        <v>656.76</v>
      </c>
      <c r="I719" s="31">
        <f>(tVentas9[[#This Row],[PrecioUnitario]])*(tVentas9[[#This Row],[Quantity]])</f>
        <v>3283.8</v>
      </c>
      <c r="J719" s="31">
        <f>tVentas9[[#This Row],[ TotalPrice_SinDescuento]]*(1-tVentas9[[#This Row],[Discount]]/100)</f>
        <v>3283.8</v>
      </c>
      <c r="K719" s="17">
        <v>43167.657187500001</v>
      </c>
      <c r="L719" s="7" t="s">
        <v>3955</v>
      </c>
      <c r="M719" s="35">
        <f t="shared" si="23"/>
        <v>0</v>
      </c>
      <c r="N719" s="12" t="str">
        <f t="shared" si="22"/>
        <v/>
      </c>
    </row>
    <row r="720" spans="1:14" hidden="1">
      <c r="A720" s="13">
        <v>10718</v>
      </c>
      <c r="B720" s="13">
        <v>8</v>
      </c>
      <c r="C720" s="13">
        <v>96448</v>
      </c>
      <c r="D720" s="13">
        <v>417</v>
      </c>
      <c r="E720" s="12" t="str">
        <f>VLOOKUP(tVentas9[[#This Row],[ProductID]],tProductos[#All],3,FALSE)</f>
        <v>Lamb - Pieces, Diced</v>
      </c>
      <c r="F720" s="13">
        <v>25</v>
      </c>
      <c r="G720" s="32">
        <v>0</v>
      </c>
      <c r="H720" s="30">
        <f>VLOOKUP(tVentas9[[#This Row],[ProductID]],tProductos[#All],5,FALSE)</f>
        <v>433.78</v>
      </c>
      <c r="I720" s="31">
        <f>(tVentas9[[#This Row],[PrecioUnitario]])*(tVentas9[[#This Row],[Quantity]])</f>
        <v>10844.5</v>
      </c>
      <c r="J720" s="31">
        <f>tVentas9[[#This Row],[ TotalPrice_SinDescuento]]*(1-tVentas9[[#This Row],[Discount]]/100)</f>
        <v>10844.5</v>
      </c>
      <c r="K720" s="17">
        <v>43136.802268518521</v>
      </c>
      <c r="L720" s="7" t="s">
        <v>3956</v>
      </c>
      <c r="M720" s="35">
        <f t="shared" si="23"/>
        <v>0</v>
      </c>
      <c r="N720" s="12" t="str">
        <f t="shared" si="22"/>
        <v/>
      </c>
    </row>
    <row r="721" spans="1:14" hidden="1">
      <c r="A721" s="13">
        <v>10719</v>
      </c>
      <c r="B721" s="13">
        <v>20</v>
      </c>
      <c r="C721" s="13">
        <v>68631</v>
      </c>
      <c r="D721" s="13">
        <v>424</v>
      </c>
      <c r="E721" s="12" t="str">
        <f>VLOOKUP(tVentas9[[#This Row],[ProductID]],tProductos[#All],3,FALSE)</f>
        <v>Vinegar - Tarragon</v>
      </c>
      <c r="F721" s="13">
        <v>18</v>
      </c>
      <c r="G721" s="32">
        <v>2</v>
      </c>
      <c r="H721" s="30">
        <f>VLOOKUP(tVentas9[[#This Row],[ProductID]],tProductos[#All],5,FALSE)</f>
        <v>858.82</v>
      </c>
      <c r="I721" s="31">
        <f>(tVentas9[[#This Row],[PrecioUnitario]])*(tVentas9[[#This Row],[Quantity]])</f>
        <v>15458.76</v>
      </c>
      <c r="J721" s="31">
        <f>tVentas9[[#This Row],[ TotalPrice_SinDescuento]]*(1-tVentas9[[#This Row],[Discount]]/100)</f>
        <v>15149.584800000001</v>
      </c>
      <c r="K721" s="17">
        <v>43109.466874999998</v>
      </c>
      <c r="L721" s="7" t="s">
        <v>3957</v>
      </c>
      <c r="M721" s="35">
        <f t="shared" si="23"/>
        <v>0</v>
      </c>
      <c r="N721" s="12" t="str">
        <f t="shared" si="22"/>
        <v/>
      </c>
    </row>
    <row r="722" spans="1:14" hidden="1">
      <c r="A722" s="13">
        <v>10720</v>
      </c>
      <c r="B722" s="13">
        <v>20</v>
      </c>
      <c r="C722" s="13">
        <v>61656</v>
      </c>
      <c r="D722" s="13">
        <v>123</v>
      </c>
      <c r="E722" s="12" t="str">
        <f>VLOOKUP(tVentas9[[#This Row],[ProductID]],tProductos[#All],3,FALSE)</f>
        <v>Oil - Shortening - All - Purpose</v>
      </c>
      <c r="F722" s="13">
        <v>16</v>
      </c>
      <c r="G722" s="32">
        <v>0</v>
      </c>
      <c r="H722" s="30">
        <f>VLOOKUP(tVentas9[[#This Row],[ProductID]],tProductos[#All],5,FALSE)</f>
        <v>481.48</v>
      </c>
      <c r="I722" s="31">
        <f>(tVentas9[[#This Row],[PrecioUnitario]])*(tVentas9[[#This Row],[Quantity]])</f>
        <v>7703.68</v>
      </c>
      <c r="J722" s="31">
        <f>tVentas9[[#This Row],[ TotalPrice_SinDescuento]]*(1-tVentas9[[#This Row],[Discount]]/100)</f>
        <v>7703.68</v>
      </c>
      <c r="K722" s="17">
        <v>43216.471331018518</v>
      </c>
      <c r="L722" s="7" t="s">
        <v>3958</v>
      </c>
      <c r="M722" s="35">
        <f t="shared" si="23"/>
        <v>0</v>
      </c>
      <c r="N722" s="12" t="str">
        <f t="shared" si="22"/>
        <v/>
      </c>
    </row>
    <row r="723" spans="1:14" hidden="1">
      <c r="A723" s="13">
        <v>10721</v>
      </c>
      <c r="B723" s="13">
        <v>18</v>
      </c>
      <c r="C723" s="13">
        <v>8680</v>
      </c>
      <c r="D723" s="13">
        <v>275</v>
      </c>
      <c r="E723" s="12" t="str">
        <f>VLOOKUP(tVentas9[[#This Row],[ProductID]],tProductos[#All],3,FALSE)</f>
        <v>Corn Meal</v>
      </c>
      <c r="F723" s="13">
        <v>3</v>
      </c>
      <c r="G723" s="32">
        <v>1</v>
      </c>
      <c r="H723" s="30">
        <f>VLOOKUP(tVentas9[[#This Row],[ProductID]],tProductos[#All],5,FALSE)</f>
        <v>50.14</v>
      </c>
      <c r="I723" s="31">
        <f>(tVentas9[[#This Row],[PrecioUnitario]])*(tVentas9[[#This Row],[Quantity]])</f>
        <v>150.42000000000002</v>
      </c>
      <c r="J723" s="31">
        <f>tVentas9[[#This Row],[ TotalPrice_SinDescuento]]*(1-tVentas9[[#This Row],[Discount]]/100)</f>
        <v>148.91580000000002</v>
      </c>
      <c r="K723" s="17">
        <v>43210.124722222223</v>
      </c>
      <c r="L723" s="7" t="s">
        <v>3959</v>
      </c>
      <c r="M723" s="35">
        <f t="shared" si="23"/>
        <v>0</v>
      </c>
      <c r="N723" s="12" t="str">
        <f t="shared" si="22"/>
        <v/>
      </c>
    </row>
    <row r="724" spans="1:14" hidden="1">
      <c r="A724" s="13">
        <v>10722</v>
      </c>
      <c r="B724" s="13">
        <v>2</v>
      </c>
      <c r="C724" s="13">
        <v>56403</v>
      </c>
      <c r="D724" s="13">
        <v>153</v>
      </c>
      <c r="E724" s="12" t="str">
        <f>VLOOKUP(tVentas9[[#This Row],[ProductID]],tProductos[#All],3,FALSE)</f>
        <v>Arizona - Green Tea</v>
      </c>
      <c r="F724" s="13">
        <v>15</v>
      </c>
      <c r="G724" s="32">
        <v>0</v>
      </c>
      <c r="H724" s="30">
        <f>VLOOKUP(tVentas9[[#This Row],[ProductID]],tProductos[#All],5,FALSE)</f>
        <v>702.38</v>
      </c>
      <c r="I724" s="31">
        <f>(tVentas9[[#This Row],[PrecioUnitario]])*(tVentas9[[#This Row],[Quantity]])</f>
        <v>10535.7</v>
      </c>
      <c r="J724" s="31">
        <f>tVentas9[[#This Row],[ TotalPrice_SinDescuento]]*(1-tVentas9[[#This Row],[Discount]]/100)</f>
        <v>10535.7</v>
      </c>
      <c r="K724" s="17">
        <v>43160.031909722224</v>
      </c>
      <c r="L724" s="7" t="s">
        <v>3960</v>
      </c>
      <c r="M724" s="35">
        <f t="shared" si="23"/>
        <v>0</v>
      </c>
      <c r="N724" s="12" t="str">
        <f t="shared" si="22"/>
        <v/>
      </c>
    </row>
    <row r="725" spans="1:14" hidden="1">
      <c r="A725" s="13">
        <v>10723</v>
      </c>
      <c r="B725" s="13">
        <v>2</v>
      </c>
      <c r="C725" s="13">
        <v>28982</v>
      </c>
      <c r="D725" s="13">
        <v>302</v>
      </c>
      <c r="E725" s="12" t="str">
        <f>VLOOKUP(tVentas9[[#This Row],[ProductID]],tProductos[#All],3,FALSE)</f>
        <v>Doilies - 5, Paper</v>
      </c>
      <c r="F725" s="13">
        <v>8</v>
      </c>
      <c r="G725" s="32">
        <v>0</v>
      </c>
      <c r="H725" s="30">
        <f>VLOOKUP(tVentas9[[#This Row],[ProductID]],tProductos[#All],5,FALSE)</f>
        <v>611.59</v>
      </c>
      <c r="I725" s="31">
        <f>(tVentas9[[#This Row],[PrecioUnitario]])*(tVentas9[[#This Row],[Quantity]])</f>
        <v>4892.72</v>
      </c>
      <c r="J725" s="31">
        <f>tVentas9[[#This Row],[ TotalPrice_SinDescuento]]*(1-tVentas9[[#This Row],[Discount]]/100)</f>
        <v>4892.72</v>
      </c>
      <c r="K725" s="17">
        <v>43188.852337962962</v>
      </c>
      <c r="L725" s="7" t="s">
        <v>3961</v>
      </c>
      <c r="M725" s="35">
        <f t="shared" si="23"/>
        <v>0</v>
      </c>
      <c r="N725" s="12" t="str">
        <f t="shared" si="22"/>
        <v/>
      </c>
    </row>
    <row r="726" spans="1:14" hidden="1">
      <c r="A726" s="13">
        <v>10724</v>
      </c>
      <c r="B726" s="13">
        <v>23</v>
      </c>
      <c r="C726" s="13">
        <v>14096</v>
      </c>
      <c r="D726" s="13">
        <v>186</v>
      </c>
      <c r="E726" s="12" t="str">
        <f>VLOOKUP(tVentas9[[#This Row],[ProductID]],tProductos[#All],3,FALSE)</f>
        <v>Muffin Mix - Blueberry</v>
      </c>
      <c r="F726" s="13">
        <v>4</v>
      </c>
      <c r="G726" s="32">
        <v>0</v>
      </c>
      <c r="H726" s="30">
        <f>VLOOKUP(tVentas9[[#This Row],[ProductID]],tProductos[#All],5,FALSE)</f>
        <v>820.83</v>
      </c>
      <c r="I726" s="31">
        <f>(tVentas9[[#This Row],[PrecioUnitario]])*(tVentas9[[#This Row],[Quantity]])</f>
        <v>3283.32</v>
      </c>
      <c r="J726" s="31">
        <f>tVentas9[[#This Row],[ TotalPrice_SinDescuento]]*(1-tVentas9[[#This Row],[Discount]]/100)</f>
        <v>3283.32</v>
      </c>
      <c r="K726" s="17">
        <v>43160.582303240742</v>
      </c>
      <c r="L726" s="7" t="s">
        <v>3962</v>
      </c>
      <c r="M726" s="35">
        <f t="shared" si="23"/>
        <v>0</v>
      </c>
      <c r="N726" s="12" t="str">
        <f t="shared" si="22"/>
        <v/>
      </c>
    </row>
    <row r="727" spans="1:14" hidden="1">
      <c r="A727" s="13">
        <v>10725</v>
      </c>
      <c r="B727" s="13">
        <v>9</v>
      </c>
      <c r="C727" s="13">
        <v>79582</v>
      </c>
      <c r="D727" s="13">
        <v>203</v>
      </c>
      <c r="E727" s="12" t="str">
        <f>VLOOKUP(tVentas9[[#This Row],[ProductID]],tProductos[#All],3,FALSE)</f>
        <v>Chicken - Leg, Boneless</v>
      </c>
      <c r="F727" s="13">
        <v>21</v>
      </c>
      <c r="G727" s="32">
        <v>2</v>
      </c>
      <c r="H727" s="30">
        <f>VLOOKUP(tVentas9[[#This Row],[ProductID]],tProductos[#All],5,FALSE)</f>
        <v>599.54999999999995</v>
      </c>
      <c r="I727" s="31">
        <f>(tVentas9[[#This Row],[PrecioUnitario]])*(tVentas9[[#This Row],[Quantity]])</f>
        <v>12590.55</v>
      </c>
      <c r="J727" s="31">
        <f>tVentas9[[#This Row],[ TotalPrice_SinDescuento]]*(1-tVentas9[[#This Row],[Discount]]/100)</f>
        <v>12338.739</v>
      </c>
      <c r="K727" s="17">
        <v>43106.558055555557</v>
      </c>
      <c r="L727" s="7" t="s">
        <v>3963</v>
      </c>
      <c r="M727" s="35">
        <f t="shared" si="23"/>
        <v>0</v>
      </c>
      <c r="N727" s="12" t="str">
        <f t="shared" si="22"/>
        <v/>
      </c>
    </row>
    <row r="728" spans="1:14" hidden="1">
      <c r="A728" s="13">
        <v>10726</v>
      </c>
      <c r="B728" s="13">
        <v>5</v>
      </c>
      <c r="C728" s="13">
        <v>60413</v>
      </c>
      <c r="D728" s="13">
        <v>325</v>
      </c>
      <c r="E728" s="12" t="str">
        <f>VLOOKUP(tVentas9[[#This Row],[ProductID]],tProductos[#All],3,FALSE)</f>
        <v>Halibut - Fletches</v>
      </c>
      <c r="F728" s="13">
        <v>16</v>
      </c>
      <c r="G728" s="32">
        <v>0</v>
      </c>
      <c r="H728" s="30">
        <f>VLOOKUP(tVentas9[[#This Row],[ProductID]],tProductos[#All],5,FALSE)</f>
        <v>31.65</v>
      </c>
      <c r="I728" s="31">
        <f>(tVentas9[[#This Row],[PrecioUnitario]])*(tVentas9[[#This Row],[Quantity]])</f>
        <v>506.4</v>
      </c>
      <c r="J728" s="31">
        <f>tVentas9[[#This Row],[ TotalPrice_SinDescuento]]*(1-tVentas9[[#This Row],[Discount]]/100)</f>
        <v>506.4</v>
      </c>
      <c r="K728" s="17">
        <v>43119.275023148148</v>
      </c>
      <c r="L728" s="7" t="s">
        <v>3964</v>
      </c>
      <c r="M728" s="35">
        <f t="shared" si="23"/>
        <v>0</v>
      </c>
      <c r="N728" s="12" t="str">
        <f t="shared" si="22"/>
        <v/>
      </c>
    </row>
    <row r="729" spans="1:14" hidden="1">
      <c r="A729" s="13">
        <v>10727</v>
      </c>
      <c r="B729" s="13">
        <v>7</v>
      </c>
      <c r="C729" s="13">
        <v>42532</v>
      </c>
      <c r="D729" s="13">
        <v>305</v>
      </c>
      <c r="E729" s="12" t="str">
        <f>VLOOKUP(tVentas9[[#This Row],[ProductID]],tProductos[#All],3,FALSE)</f>
        <v>Pastry - Cheese Baked Scones</v>
      </c>
      <c r="F729" s="13">
        <v>11</v>
      </c>
      <c r="G729" s="32">
        <v>0</v>
      </c>
      <c r="H729" s="30">
        <f>VLOOKUP(tVentas9[[#This Row],[ProductID]],tProductos[#All],5,FALSE)</f>
        <v>910.99</v>
      </c>
      <c r="I729" s="31">
        <f>(tVentas9[[#This Row],[PrecioUnitario]])*(tVentas9[[#This Row],[Quantity]])</f>
        <v>10020.89</v>
      </c>
      <c r="J729" s="31">
        <f>tVentas9[[#This Row],[ TotalPrice_SinDescuento]]*(1-tVentas9[[#This Row],[Discount]]/100)</f>
        <v>10020.89</v>
      </c>
      <c r="K729" s="17">
        <v>43139.318518518521</v>
      </c>
      <c r="L729" s="7" t="s">
        <v>3965</v>
      </c>
      <c r="M729" s="35">
        <f t="shared" si="23"/>
        <v>0</v>
      </c>
      <c r="N729" s="12" t="str">
        <f t="shared" si="22"/>
        <v/>
      </c>
    </row>
    <row r="730" spans="1:14" hidden="1">
      <c r="A730" s="13">
        <v>10728</v>
      </c>
      <c r="B730" s="13">
        <v>22</v>
      </c>
      <c r="C730" s="13">
        <v>12121</v>
      </c>
      <c r="D730" s="13">
        <v>183</v>
      </c>
      <c r="E730" s="12" t="str">
        <f>VLOOKUP(tVentas9[[#This Row],[ProductID]],tProductos[#All],3,FALSE)</f>
        <v>Spice - Peppercorn Melange</v>
      </c>
      <c r="F730" s="13">
        <v>4</v>
      </c>
      <c r="G730" s="32">
        <v>0</v>
      </c>
      <c r="H730" s="30">
        <f>VLOOKUP(tVentas9[[#This Row],[ProductID]],tProductos[#All],5,FALSE)</f>
        <v>62.15</v>
      </c>
      <c r="I730" s="31">
        <f>(tVentas9[[#This Row],[PrecioUnitario]])*(tVentas9[[#This Row],[Quantity]])</f>
        <v>248.6</v>
      </c>
      <c r="J730" s="31">
        <f>tVentas9[[#This Row],[ TotalPrice_SinDescuento]]*(1-tVentas9[[#This Row],[Discount]]/100)</f>
        <v>248.6</v>
      </c>
      <c r="K730" s="17">
        <v>43153.194189814814</v>
      </c>
      <c r="L730" s="7" t="s">
        <v>3966</v>
      </c>
      <c r="M730" s="35">
        <f t="shared" si="23"/>
        <v>0</v>
      </c>
      <c r="N730" s="12" t="str">
        <f t="shared" si="22"/>
        <v/>
      </c>
    </row>
    <row r="731" spans="1:14" hidden="1">
      <c r="A731" s="13">
        <v>10729</v>
      </c>
      <c r="B731" s="13">
        <v>21</v>
      </c>
      <c r="C731" s="13">
        <v>96195</v>
      </c>
      <c r="D731" s="13">
        <v>44</v>
      </c>
      <c r="E731" s="12" t="str">
        <f>VLOOKUP(tVentas9[[#This Row],[ProductID]],tProductos[#All],3,FALSE)</f>
        <v>Wine - White, Colubia Cresh</v>
      </c>
      <c r="F731" s="13">
        <v>25</v>
      </c>
      <c r="G731" s="32">
        <v>0</v>
      </c>
      <c r="H731" s="30">
        <f>VLOOKUP(tVentas9[[#This Row],[ProductID]],tProductos[#All],5,FALSE)</f>
        <v>485.98</v>
      </c>
      <c r="I731" s="31">
        <f>(tVentas9[[#This Row],[PrecioUnitario]])*(tVentas9[[#This Row],[Quantity]])</f>
        <v>12149.5</v>
      </c>
      <c r="J731" s="31">
        <f>tVentas9[[#This Row],[ TotalPrice_SinDescuento]]*(1-tVentas9[[#This Row],[Discount]]/100)</f>
        <v>12149.5</v>
      </c>
      <c r="K731" s="17">
        <v>43106.76357638889</v>
      </c>
      <c r="L731" s="7" t="s">
        <v>3967</v>
      </c>
      <c r="M731" s="35">
        <f t="shared" si="23"/>
        <v>0</v>
      </c>
      <c r="N731" s="12" t="str">
        <f t="shared" si="22"/>
        <v/>
      </c>
    </row>
    <row r="732" spans="1:14" hidden="1">
      <c r="A732" s="13">
        <v>10730</v>
      </c>
      <c r="B732" s="13">
        <v>22</v>
      </c>
      <c r="C732" s="13">
        <v>66476</v>
      </c>
      <c r="D732" s="13">
        <v>139</v>
      </c>
      <c r="E732" s="12" t="str">
        <f>VLOOKUP(tVentas9[[#This Row],[ProductID]],tProductos[#All],3,FALSE)</f>
        <v>Chicken - Wieners</v>
      </c>
      <c r="F732" s="13">
        <v>17</v>
      </c>
      <c r="G732" s="32">
        <v>0</v>
      </c>
      <c r="H732" s="30">
        <f>VLOOKUP(tVentas9[[#This Row],[ProductID]],tProductos[#All],5,FALSE)</f>
        <v>21.42</v>
      </c>
      <c r="I732" s="31">
        <f>(tVentas9[[#This Row],[PrecioUnitario]])*(tVentas9[[#This Row],[Quantity]])</f>
        <v>364.14000000000004</v>
      </c>
      <c r="J732" s="31">
        <f>tVentas9[[#This Row],[ TotalPrice_SinDescuento]]*(1-tVentas9[[#This Row],[Discount]]/100)</f>
        <v>364.14000000000004</v>
      </c>
      <c r="K732" s="17">
        <v>43165.305138888885</v>
      </c>
      <c r="L732" s="7" t="s">
        <v>3968</v>
      </c>
      <c r="M732" s="35">
        <f t="shared" si="23"/>
        <v>0</v>
      </c>
      <c r="N732" s="12" t="str">
        <f t="shared" si="22"/>
        <v/>
      </c>
    </row>
    <row r="733" spans="1:14" hidden="1">
      <c r="A733" s="13">
        <v>10731</v>
      </c>
      <c r="B733" s="13">
        <v>4</v>
      </c>
      <c r="C733" s="13">
        <v>69946</v>
      </c>
      <c r="D733" s="13">
        <v>18</v>
      </c>
      <c r="E733" s="12" t="str">
        <f>VLOOKUP(tVentas9[[#This Row],[ProductID]],tProductos[#All],3,FALSE)</f>
        <v>Lamb - Whole, Fresh</v>
      </c>
      <c r="F733" s="13">
        <v>18</v>
      </c>
      <c r="G733" s="32">
        <v>0</v>
      </c>
      <c r="H733" s="30">
        <f>VLOOKUP(tVentas9[[#This Row],[ProductID]],tProductos[#All],5,FALSE)</f>
        <v>233.96</v>
      </c>
      <c r="I733" s="31">
        <f>(tVentas9[[#This Row],[PrecioUnitario]])*(tVentas9[[#This Row],[Quantity]])</f>
        <v>4211.28</v>
      </c>
      <c r="J733" s="31">
        <f>tVentas9[[#This Row],[ TotalPrice_SinDescuento]]*(1-tVentas9[[#This Row],[Discount]]/100)</f>
        <v>4211.28</v>
      </c>
      <c r="K733" s="17">
        <v>43102.352037037039</v>
      </c>
      <c r="L733" s="7" t="s">
        <v>3969</v>
      </c>
      <c r="M733" s="35">
        <f t="shared" si="23"/>
        <v>0</v>
      </c>
      <c r="N733" s="12" t="str">
        <f t="shared" si="22"/>
        <v/>
      </c>
    </row>
    <row r="734" spans="1:14" hidden="1">
      <c r="A734" s="13">
        <v>10732</v>
      </c>
      <c r="B734" s="13">
        <v>9</v>
      </c>
      <c r="C734" s="13">
        <v>79014</v>
      </c>
      <c r="D734" s="13">
        <v>193</v>
      </c>
      <c r="E734" s="12" t="str">
        <f>VLOOKUP(tVentas9[[#This Row],[ProductID]],tProductos[#All],3,FALSE)</f>
        <v>Veal - Inside, Choice</v>
      </c>
      <c r="F734" s="13">
        <v>21</v>
      </c>
      <c r="G734" s="32">
        <v>0</v>
      </c>
      <c r="H734" s="30">
        <f>VLOOKUP(tVentas9[[#This Row],[ProductID]],tProductos[#All],5,FALSE)</f>
        <v>605.30999999999995</v>
      </c>
      <c r="I734" s="31">
        <f>(tVentas9[[#This Row],[PrecioUnitario]])*(tVentas9[[#This Row],[Quantity]])</f>
        <v>12711.509999999998</v>
      </c>
      <c r="J734" s="31">
        <f>tVentas9[[#This Row],[ TotalPrice_SinDescuento]]*(1-tVentas9[[#This Row],[Discount]]/100)</f>
        <v>12711.509999999998</v>
      </c>
      <c r="K734" s="17">
        <v>43185.133368055554</v>
      </c>
      <c r="L734" s="7" t="s">
        <v>3970</v>
      </c>
      <c r="M734" s="35">
        <f t="shared" si="23"/>
        <v>0</v>
      </c>
      <c r="N734" s="12" t="str">
        <f t="shared" si="22"/>
        <v/>
      </c>
    </row>
    <row r="735" spans="1:14" hidden="1">
      <c r="A735" s="13">
        <v>10733</v>
      </c>
      <c r="B735" s="13">
        <v>21</v>
      </c>
      <c r="C735" s="13">
        <v>32059</v>
      </c>
      <c r="D735" s="13">
        <v>220</v>
      </c>
      <c r="E735" s="12" t="str">
        <f>VLOOKUP(tVentas9[[#This Row],[ProductID]],tProductos[#All],3,FALSE)</f>
        <v>Meldea Green Tea Liquor</v>
      </c>
      <c r="F735" s="13">
        <v>9</v>
      </c>
      <c r="G735" s="32">
        <v>0</v>
      </c>
      <c r="H735" s="30">
        <f>VLOOKUP(tVentas9[[#This Row],[ProductID]],tProductos[#All],5,FALSE)</f>
        <v>17.96</v>
      </c>
      <c r="I735" s="31">
        <f>(tVentas9[[#This Row],[PrecioUnitario]])*(tVentas9[[#This Row],[Quantity]])</f>
        <v>161.64000000000001</v>
      </c>
      <c r="J735" s="31">
        <f>tVentas9[[#This Row],[ TotalPrice_SinDescuento]]*(1-tVentas9[[#This Row],[Discount]]/100)</f>
        <v>161.64000000000001</v>
      </c>
      <c r="K735" s="17">
        <v>43187.270254629628</v>
      </c>
      <c r="L735" s="7" t="s">
        <v>3971</v>
      </c>
      <c r="M735" s="35">
        <f t="shared" si="23"/>
        <v>0</v>
      </c>
      <c r="N735" s="12" t="str">
        <f t="shared" si="22"/>
        <v/>
      </c>
    </row>
    <row r="736" spans="1:14" hidden="1">
      <c r="A736" s="13">
        <v>10734</v>
      </c>
      <c r="B736" s="13">
        <v>9</v>
      </c>
      <c r="C736" s="13">
        <v>52450</v>
      </c>
      <c r="D736" s="13">
        <v>355</v>
      </c>
      <c r="E736" s="12" t="str">
        <f>VLOOKUP(tVentas9[[#This Row],[ProductID]],tProductos[#All],3,FALSE)</f>
        <v>Olives - Stuffed</v>
      </c>
      <c r="F736" s="13">
        <v>14</v>
      </c>
      <c r="G736" s="32">
        <v>0</v>
      </c>
      <c r="H736" s="30">
        <f>VLOOKUP(tVentas9[[#This Row],[ProductID]],tProductos[#All],5,FALSE)</f>
        <v>591.67999999999995</v>
      </c>
      <c r="I736" s="31">
        <f>(tVentas9[[#This Row],[PrecioUnitario]])*(tVentas9[[#This Row],[Quantity]])</f>
        <v>8283.5199999999986</v>
      </c>
      <c r="J736" s="31">
        <f>tVentas9[[#This Row],[ TotalPrice_SinDescuento]]*(1-tVentas9[[#This Row],[Discount]]/100)</f>
        <v>8283.5199999999986</v>
      </c>
      <c r="K736" s="17">
        <v>43129.944444444445</v>
      </c>
      <c r="L736" s="7" t="s">
        <v>3972</v>
      </c>
      <c r="M736" s="35">
        <f t="shared" si="23"/>
        <v>0</v>
      </c>
      <c r="N736" s="12" t="str">
        <f t="shared" si="22"/>
        <v/>
      </c>
    </row>
    <row r="737" spans="1:14" hidden="1">
      <c r="A737" s="13">
        <v>10735</v>
      </c>
      <c r="B737" s="13">
        <v>9</v>
      </c>
      <c r="C737" s="13">
        <v>46971</v>
      </c>
      <c r="D737" s="13">
        <v>296</v>
      </c>
      <c r="E737" s="12" t="str">
        <f>VLOOKUP(tVentas9[[#This Row],[ProductID]],tProductos[#All],3,FALSE)</f>
        <v>Wine - Valpolicella Masi</v>
      </c>
      <c r="F737" s="13">
        <v>12</v>
      </c>
      <c r="G737" s="32">
        <v>0</v>
      </c>
      <c r="H737" s="30">
        <f>VLOOKUP(tVentas9[[#This Row],[ProductID]],tProductos[#All],5,FALSE)</f>
        <v>313.54000000000002</v>
      </c>
      <c r="I737" s="31">
        <f>(tVentas9[[#This Row],[PrecioUnitario]])*(tVentas9[[#This Row],[Quantity]])</f>
        <v>3762.4800000000005</v>
      </c>
      <c r="J737" s="31">
        <f>tVentas9[[#This Row],[ TotalPrice_SinDescuento]]*(1-tVentas9[[#This Row],[Discount]]/100)</f>
        <v>3762.4800000000005</v>
      </c>
      <c r="K737" s="17">
        <v>43200.789039351854</v>
      </c>
      <c r="L737" s="7" t="s">
        <v>3973</v>
      </c>
      <c r="M737" s="35">
        <f t="shared" si="23"/>
        <v>0</v>
      </c>
      <c r="N737" s="12" t="str">
        <f t="shared" si="22"/>
        <v/>
      </c>
    </row>
    <row r="738" spans="1:14" hidden="1">
      <c r="A738" s="13">
        <v>10736</v>
      </c>
      <c r="B738" s="13">
        <v>10</v>
      </c>
      <c r="C738" s="13">
        <v>61106</v>
      </c>
      <c r="D738" s="13">
        <v>427</v>
      </c>
      <c r="E738" s="12" t="str">
        <f>VLOOKUP(tVentas9[[#This Row],[ProductID]],tProductos[#All],3,FALSE)</f>
        <v>Wine - Vineland Estate Semi - Dry</v>
      </c>
      <c r="F738" s="13">
        <v>16</v>
      </c>
      <c r="G738" s="32">
        <v>0</v>
      </c>
      <c r="H738" s="30">
        <f>VLOOKUP(tVentas9[[#This Row],[ProductID]],tProductos[#All],5,FALSE)</f>
        <v>463.25</v>
      </c>
      <c r="I738" s="31">
        <f>(tVentas9[[#This Row],[PrecioUnitario]])*(tVentas9[[#This Row],[Quantity]])</f>
        <v>7412</v>
      </c>
      <c r="J738" s="31">
        <f>tVentas9[[#This Row],[ TotalPrice_SinDescuento]]*(1-tVentas9[[#This Row],[Discount]]/100)</f>
        <v>7412</v>
      </c>
      <c r="K738" s="17">
        <v>43116.545902777776</v>
      </c>
      <c r="L738" s="7" t="s">
        <v>3974</v>
      </c>
      <c r="M738" s="35">
        <f t="shared" si="23"/>
        <v>0</v>
      </c>
      <c r="N738" s="12" t="str">
        <f t="shared" si="22"/>
        <v/>
      </c>
    </row>
    <row r="739" spans="1:14" hidden="1">
      <c r="A739" s="13">
        <v>10737</v>
      </c>
      <c r="B739" s="13">
        <v>1</v>
      </c>
      <c r="C739" s="13">
        <v>37062</v>
      </c>
      <c r="D739" s="13">
        <v>196</v>
      </c>
      <c r="E739" s="12" t="str">
        <f>VLOOKUP(tVentas9[[#This Row],[ProductID]],tProductos[#All],3,FALSE)</f>
        <v>Longos - Grilled Salmon With Bbq</v>
      </c>
      <c r="F739" s="13">
        <v>10</v>
      </c>
      <c r="G739" s="32">
        <v>0</v>
      </c>
      <c r="H739" s="30">
        <f>VLOOKUP(tVentas9[[#This Row],[ProductID]],tProductos[#All],5,FALSE)</f>
        <v>82.28</v>
      </c>
      <c r="I739" s="31">
        <f>(tVentas9[[#This Row],[PrecioUnitario]])*(tVentas9[[#This Row],[Quantity]])</f>
        <v>822.8</v>
      </c>
      <c r="J739" s="31">
        <f>tVentas9[[#This Row],[ TotalPrice_SinDescuento]]*(1-tVentas9[[#This Row],[Discount]]/100)</f>
        <v>822.8</v>
      </c>
      <c r="K739" s="17">
        <v>43156.837766203702</v>
      </c>
      <c r="L739" s="7" t="s">
        <v>3975</v>
      </c>
      <c r="M739" s="35">
        <f t="shared" si="23"/>
        <v>0</v>
      </c>
      <c r="N739" s="12" t="str">
        <f t="shared" si="22"/>
        <v/>
      </c>
    </row>
    <row r="740" spans="1:14" hidden="1">
      <c r="A740" s="13">
        <v>10738</v>
      </c>
      <c r="B740" s="13">
        <v>7</v>
      </c>
      <c r="C740" s="13">
        <v>79738</v>
      </c>
      <c r="D740" s="13">
        <v>47</v>
      </c>
      <c r="E740" s="12" t="str">
        <f>VLOOKUP(tVentas9[[#This Row],[ProductID]],tProductos[#All],3,FALSE)</f>
        <v>Thyme - Lemon, Fresh</v>
      </c>
      <c r="F740" s="13">
        <v>21</v>
      </c>
      <c r="G740" s="32">
        <v>2</v>
      </c>
      <c r="H740" s="30">
        <f>VLOOKUP(tVentas9[[#This Row],[ProductID]],tProductos[#All],5,FALSE)</f>
        <v>471.33</v>
      </c>
      <c r="I740" s="31">
        <f>(tVentas9[[#This Row],[PrecioUnitario]])*(tVentas9[[#This Row],[Quantity]])</f>
        <v>9897.93</v>
      </c>
      <c r="J740" s="31">
        <f>tVentas9[[#This Row],[ TotalPrice_SinDescuento]]*(1-tVentas9[[#This Row],[Discount]]/100)</f>
        <v>9699.9714000000004</v>
      </c>
      <c r="K740" s="17">
        <v>43204.190312500003</v>
      </c>
      <c r="L740" s="7" t="s">
        <v>3976</v>
      </c>
      <c r="M740" s="35">
        <f t="shared" si="23"/>
        <v>0</v>
      </c>
      <c r="N740" s="12" t="str">
        <f t="shared" si="22"/>
        <v/>
      </c>
    </row>
    <row r="741" spans="1:14" hidden="1">
      <c r="A741" s="13">
        <v>10739</v>
      </c>
      <c r="B741" s="13">
        <v>23</v>
      </c>
      <c r="C741" s="13">
        <v>96846</v>
      </c>
      <c r="D741" s="13">
        <v>217</v>
      </c>
      <c r="E741" s="12" t="str">
        <f>VLOOKUP(tVentas9[[#This Row],[ProductID]],tProductos[#All],3,FALSE)</f>
        <v>Bread - Multigrain</v>
      </c>
      <c r="F741" s="13">
        <v>25</v>
      </c>
      <c r="G741" s="32">
        <v>1</v>
      </c>
      <c r="H741" s="30">
        <f>VLOOKUP(tVentas9[[#This Row],[ProductID]],tProductos[#All],5,FALSE)</f>
        <v>9.65</v>
      </c>
      <c r="I741" s="31">
        <f>(tVentas9[[#This Row],[PrecioUnitario]])*(tVentas9[[#This Row],[Quantity]])</f>
        <v>241.25</v>
      </c>
      <c r="J741" s="31">
        <f>tVentas9[[#This Row],[ TotalPrice_SinDescuento]]*(1-tVentas9[[#This Row],[Discount]]/100)</f>
        <v>238.83750000000001</v>
      </c>
      <c r="K741" s="17">
        <v>43153.843900462962</v>
      </c>
      <c r="L741" s="7" t="s">
        <v>3977</v>
      </c>
      <c r="M741" s="35">
        <f t="shared" si="23"/>
        <v>0</v>
      </c>
      <c r="N741" s="12" t="str">
        <f t="shared" si="22"/>
        <v/>
      </c>
    </row>
    <row r="742" spans="1:14" hidden="1">
      <c r="A742" s="13">
        <v>10740</v>
      </c>
      <c r="B742" s="13">
        <v>18</v>
      </c>
      <c r="C742" s="13">
        <v>23009</v>
      </c>
      <c r="D742" s="13">
        <v>430</v>
      </c>
      <c r="E742" s="12" t="str">
        <f>VLOOKUP(tVentas9[[#This Row],[ProductID]],tProductos[#All],3,FALSE)</f>
        <v>Milk - 1%</v>
      </c>
      <c r="F742" s="13">
        <v>6</v>
      </c>
      <c r="G742" s="32">
        <v>0</v>
      </c>
      <c r="H742" s="30">
        <f>VLOOKUP(tVentas9[[#This Row],[ProductID]],tProductos[#All],5,FALSE)</f>
        <v>462.58</v>
      </c>
      <c r="I742" s="31">
        <f>(tVentas9[[#This Row],[PrecioUnitario]])*(tVentas9[[#This Row],[Quantity]])</f>
        <v>2775.48</v>
      </c>
      <c r="J742" s="31">
        <f>tVentas9[[#This Row],[ TotalPrice_SinDescuento]]*(1-tVentas9[[#This Row],[Discount]]/100)</f>
        <v>2775.48</v>
      </c>
      <c r="K742" s="17">
        <v>43133.238541666666</v>
      </c>
      <c r="L742" s="7" t="s">
        <v>3978</v>
      </c>
      <c r="M742" s="35">
        <f t="shared" si="23"/>
        <v>0</v>
      </c>
      <c r="N742" s="12" t="str">
        <f t="shared" si="22"/>
        <v/>
      </c>
    </row>
    <row r="743" spans="1:14" hidden="1">
      <c r="A743" s="13">
        <v>10741</v>
      </c>
      <c r="B743" s="13">
        <v>9</v>
      </c>
      <c r="C743" s="13">
        <v>64342</v>
      </c>
      <c r="D743" s="13">
        <v>259</v>
      </c>
      <c r="E743" s="12" t="str">
        <f>VLOOKUP(tVentas9[[#This Row],[ProductID]],tProductos[#All],3,FALSE)</f>
        <v>Veal - Eye Of Round</v>
      </c>
      <c r="F743" s="13">
        <v>17</v>
      </c>
      <c r="G743" s="32">
        <v>0</v>
      </c>
      <c r="H743" s="30">
        <f>VLOOKUP(tVentas9[[#This Row],[ProductID]],tProductos[#All],5,FALSE)</f>
        <v>674.36</v>
      </c>
      <c r="I743" s="31">
        <f>(tVentas9[[#This Row],[PrecioUnitario]])*(tVentas9[[#This Row],[Quantity]])</f>
        <v>11464.12</v>
      </c>
      <c r="J743" s="31">
        <f>tVentas9[[#This Row],[ TotalPrice_SinDescuento]]*(1-tVentas9[[#This Row],[Discount]]/100)</f>
        <v>11464.12</v>
      </c>
      <c r="K743" s="17">
        <v>43162.561388888891</v>
      </c>
      <c r="L743" s="7" t="s">
        <v>3979</v>
      </c>
      <c r="M743" s="35">
        <f t="shared" si="23"/>
        <v>0</v>
      </c>
      <c r="N743" s="12" t="str">
        <f t="shared" si="22"/>
        <v/>
      </c>
    </row>
    <row r="744" spans="1:14" hidden="1">
      <c r="A744" s="13">
        <v>10742</v>
      </c>
      <c r="B744" s="13">
        <v>11</v>
      </c>
      <c r="C744" s="13">
        <v>29754</v>
      </c>
      <c r="D744" s="13">
        <v>252</v>
      </c>
      <c r="E744" s="12" t="str">
        <f>VLOOKUP(tVentas9[[#This Row],[ProductID]],tProductos[#All],3,FALSE)</f>
        <v>Nantucket - Pomegranate Pear</v>
      </c>
      <c r="F744" s="13">
        <v>8</v>
      </c>
      <c r="G744" s="32">
        <v>0</v>
      </c>
      <c r="H744" s="30">
        <f>VLOOKUP(tVentas9[[#This Row],[ProductID]],tProductos[#All],5,FALSE)</f>
        <v>278.16000000000003</v>
      </c>
      <c r="I744" s="31">
        <f>(tVentas9[[#This Row],[PrecioUnitario]])*(tVentas9[[#This Row],[Quantity]])</f>
        <v>2225.2800000000002</v>
      </c>
      <c r="J744" s="31">
        <f>tVentas9[[#This Row],[ TotalPrice_SinDescuento]]*(1-tVentas9[[#This Row],[Discount]]/100)</f>
        <v>2225.2800000000002</v>
      </c>
      <c r="K744" s="17">
        <v>43211.468402777777</v>
      </c>
      <c r="L744" s="7" t="s">
        <v>3980</v>
      </c>
      <c r="M744" s="35">
        <f t="shared" si="23"/>
        <v>0</v>
      </c>
      <c r="N744" s="12" t="str">
        <f t="shared" si="22"/>
        <v/>
      </c>
    </row>
    <row r="745" spans="1:14" hidden="1">
      <c r="A745" s="13">
        <v>10743</v>
      </c>
      <c r="B745" s="13">
        <v>8</v>
      </c>
      <c r="C745" s="13">
        <v>12860</v>
      </c>
      <c r="D745" s="13">
        <v>159</v>
      </c>
      <c r="E745" s="12" t="str">
        <f>VLOOKUP(tVentas9[[#This Row],[ProductID]],tProductos[#All],3,FALSE)</f>
        <v>Eggplant - Asian</v>
      </c>
      <c r="F745" s="13">
        <v>4</v>
      </c>
      <c r="G745" s="32">
        <v>0</v>
      </c>
      <c r="H745" s="30">
        <f>VLOOKUP(tVentas9[[#This Row],[ProductID]],tProductos[#All],5,FALSE)</f>
        <v>921.05</v>
      </c>
      <c r="I745" s="31">
        <f>(tVentas9[[#This Row],[PrecioUnitario]])*(tVentas9[[#This Row],[Quantity]])</f>
        <v>3684.2</v>
      </c>
      <c r="J745" s="31">
        <f>tVentas9[[#This Row],[ TotalPrice_SinDescuento]]*(1-tVentas9[[#This Row],[Discount]]/100)</f>
        <v>3684.2</v>
      </c>
      <c r="K745" s="17">
        <v>43216.158738425926</v>
      </c>
      <c r="L745" s="7" t="s">
        <v>3981</v>
      </c>
      <c r="M745" s="35">
        <f t="shared" si="23"/>
        <v>0</v>
      </c>
      <c r="N745" s="12" t="str">
        <f t="shared" si="22"/>
        <v/>
      </c>
    </row>
    <row r="746" spans="1:14" hidden="1">
      <c r="A746" s="13">
        <v>10744</v>
      </c>
      <c r="B746" s="13">
        <v>12</v>
      </c>
      <c r="C746" s="13">
        <v>52486</v>
      </c>
      <c r="D746" s="13">
        <v>32</v>
      </c>
      <c r="E746" s="12" t="str">
        <f>VLOOKUP(tVentas9[[#This Row],[ProductID]],tProductos[#All],3,FALSE)</f>
        <v>Lettuce - Treviso</v>
      </c>
      <c r="F746" s="13">
        <v>14</v>
      </c>
      <c r="G746" s="32">
        <v>0</v>
      </c>
      <c r="H746" s="30">
        <f>VLOOKUP(tVentas9[[#This Row],[ProductID]],tProductos[#All],5,FALSE)</f>
        <v>964.12</v>
      </c>
      <c r="I746" s="31">
        <f>(tVentas9[[#This Row],[PrecioUnitario]])*(tVentas9[[#This Row],[Quantity]])</f>
        <v>13497.68</v>
      </c>
      <c r="J746" s="31">
        <f>tVentas9[[#This Row],[ TotalPrice_SinDescuento]]*(1-tVentas9[[#This Row],[Discount]]/100)</f>
        <v>13497.68</v>
      </c>
      <c r="K746" s="17">
        <v>43145.110856481479</v>
      </c>
      <c r="L746" s="7" t="s">
        <v>3982</v>
      </c>
      <c r="M746" s="35">
        <f t="shared" si="23"/>
        <v>0</v>
      </c>
      <c r="N746" s="12" t="str">
        <f t="shared" si="22"/>
        <v/>
      </c>
    </row>
    <row r="747" spans="1:14" hidden="1">
      <c r="A747" s="13">
        <v>10745</v>
      </c>
      <c r="B747" s="13">
        <v>17</v>
      </c>
      <c r="C747" s="13">
        <v>67971</v>
      </c>
      <c r="D747" s="13">
        <v>69</v>
      </c>
      <c r="E747" s="12" t="str">
        <f>VLOOKUP(tVentas9[[#This Row],[ProductID]],tProductos[#All],3,FALSE)</f>
        <v>Raspberries - Fresh</v>
      </c>
      <c r="F747" s="13">
        <v>18</v>
      </c>
      <c r="G747" s="32">
        <v>0</v>
      </c>
      <c r="H747" s="30">
        <f>VLOOKUP(tVentas9[[#This Row],[ProductID]],tProductos[#All],5,FALSE)</f>
        <v>876.09</v>
      </c>
      <c r="I747" s="31">
        <f>(tVentas9[[#This Row],[PrecioUnitario]])*(tVentas9[[#This Row],[Quantity]])</f>
        <v>15769.62</v>
      </c>
      <c r="J747" s="31">
        <f>tVentas9[[#This Row],[ TotalPrice_SinDescuento]]*(1-tVentas9[[#This Row],[Discount]]/100)</f>
        <v>15769.62</v>
      </c>
      <c r="K747" s="13">
        <v>0</v>
      </c>
      <c r="L747" s="7" t="s">
        <v>3983</v>
      </c>
      <c r="M747" s="35">
        <f t="shared" si="23"/>
        <v>0</v>
      </c>
      <c r="N747" s="12" t="str">
        <f t="shared" si="22"/>
        <v/>
      </c>
    </row>
    <row r="748" spans="1:14" hidden="1">
      <c r="A748" s="13">
        <v>10746</v>
      </c>
      <c r="B748" s="13">
        <v>11</v>
      </c>
      <c r="C748" s="13">
        <v>35893</v>
      </c>
      <c r="D748" s="13">
        <v>328</v>
      </c>
      <c r="E748" s="12" t="str">
        <f>VLOOKUP(tVentas9[[#This Row],[ProductID]],tProductos[#All],3,FALSE)</f>
        <v>Tuna - Salad Premix</v>
      </c>
      <c r="F748" s="13">
        <v>10</v>
      </c>
      <c r="G748" s="32">
        <v>0</v>
      </c>
      <c r="H748" s="30">
        <f>VLOOKUP(tVentas9[[#This Row],[ProductID]],tProductos[#All],5,FALSE)</f>
        <v>968.78</v>
      </c>
      <c r="I748" s="31">
        <f>(tVentas9[[#This Row],[PrecioUnitario]])*(tVentas9[[#This Row],[Quantity]])</f>
        <v>9687.7999999999993</v>
      </c>
      <c r="J748" s="31">
        <f>tVentas9[[#This Row],[ TotalPrice_SinDescuento]]*(1-tVentas9[[#This Row],[Discount]]/100)</f>
        <v>9687.7999999999993</v>
      </c>
      <c r="K748" s="17">
        <v>43165.639652777776</v>
      </c>
      <c r="L748" s="7" t="s">
        <v>3984</v>
      </c>
      <c r="M748" s="35">
        <f t="shared" si="23"/>
        <v>0</v>
      </c>
      <c r="N748" s="12" t="str">
        <f t="shared" si="22"/>
        <v/>
      </c>
    </row>
    <row r="749" spans="1:14" hidden="1">
      <c r="A749" s="13">
        <v>10747</v>
      </c>
      <c r="B749" s="13">
        <v>7</v>
      </c>
      <c r="C749" s="13">
        <v>78917</v>
      </c>
      <c r="D749" s="13">
        <v>44</v>
      </c>
      <c r="E749" s="12" t="str">
        <f>VLOOKUP(tVentas9[[#This Row],[ProductID]],tProductos[#All],3,FALSE)</f>
        <v>Wine - White, Colubia Cresh</v>
      </c>
      <c r="F749" s="13">
        <v>20</v>
      </c>
      <c r="G749" s="32">
        <v>0</v>
      </c>
      <c r="H749" s="30">
        <f>VLOOKUP(tVentas9[[#This Row],[ProductID]],tProductos[#All],5,FALSE)</f>
        <v>485.98</v>
      </c>
      <c r="I749" s="31">
        <f>(tVentas9[[#This Row],[PrecioUnitario]])*(tVentas9[[#This Row],[Quantity]])</f>
        <v>9719.6</v>
      </c>
      <c r="J749" s="31">
        <f>tVentas9[[#This Row],[ TotalPrice_SinDescuento]]*(1-tVentas9[[#This Row],[Discount]]/100)</f>
        <v>9719.6</v>
      </c>
      <c r="K749" s="17">
        <v>43175.027083333334</v>
      </c>
      <c r="L749" s="7" t="s">
        <v>3985</v>
      </c>
      <c r="M749" s="35">
        <f t="shared" si="23"/>
        <v>0</v>
      </c>
      <c r="N749" s="12" t="str">
        <f t="shared" si="22"/>
        <v/>
      </c>
    </row>
    <row r="750" spans="1:14" hidden="1">
      <c r="A750" s="13">
        <v>10748</v>
      </c>
      <c r="B750" s="13">
        <v>7</v>
      </c>
      <c r="C750" s="13">
        <v>43191</v>
      </c>
      <c r="D750" s="13">
        <v>289</v>
      </c>
      <c r="E750" s="12" t="str">
        <f>VLOOKUP(tVentas9[[#This Row],[ProductID]],tProductos[#All],3,FALSE)</f>
        <v>Sword Pick Asst</v>
      </c>
      <c r="F750" s="13">
        <v>11</v>
      </c>
      <c r="G750" s="32">
        <v>0</v>
      </c>
      <c r="H750" s="30">
        <f>VLOOKUP(tVentas9[[#This Row],[ProductID]],tProductos[#All],5,FALSE)</f>
        <v>435.16</v>
      </c>
      <c r="I750" s="31">
        <f>(tVentas9[[#This Row],[PrecioUnitario]])*(tVentas9[[#This Row],[Quantity]])</f>
        <v>4786.76</v>
      </c>
      <c r="J750" s="31">
        <f>tVentas9[[#This Row],[ TotalPrice_SinDescuento]]*(1-tVentas9[[#This Row],[Discount]]/100)</f>
        <v>4786.76</v>
      </c>
      <c r="K750" s="17">
        <v>43120.988321759258</v>
      </c>
      <c r="L750" s="7" t="s">
        <v>3986</v>
      </c>
      <c r="M750" s="35">
        <f t="shared" si="23"/>
        <v>0</v>
      </c>
      <c r="N750" s="12" t="str">
        <f t="shared" si="22"/>
        <v/>
      </c>
    </row>
    <row r="751" spans="1:14" hidden="1">
      <c r="A751" s="13">
        <v>10749</v>
      </c>
      <c r="B751" s="13">
        <v>16</v>
      </c>
      <c r="C751" s="13">
        <v>14747</v>
      </c>
      <c r="D751" s="13">
        <v>173</v>
      </c>
      <c r="E751" s="12" t="str">
        <f>VLOOKUP(tVentas9[[#This Row],[ProductID]],tProductos[#All],3,FALSE)</f>
        <v>Rosemary - Dry</v>
      </c>
      <c r="F751" s="13">
        <v>4</v>
      </c>
      <c r="G751" s="32">
        <v>0</v>
      </c>
      <c r="H751" s="30">
        <f>VLOOKUP(tVentas9[[#This Row],[ProductID]],tProductos[#All],5,FALSE)</f>
        <v>44.54</v>
      </c>
      <c r="I751" s="31">
        <f>(tVentas9[[#This Row],[PrecioUnitario]])*(tVentas9[[#This Row],[Quantity]])</f>
        <v>178.16</v>
      </c>
      <c r="J751" s="31">
        <f>tVentas9[[#This Row],[ TotalPrice_SinDescuento]]*(1-tVentas9[[#This Row],[Discount]]/100)</f>
        <v>178.16</v>
      </c>
      <c r="K751" s="17">
        <v>43184.169212962966</v>
      </c>
      <c r="L751" s="7" t="s">
        <v>3987</v>
      </c>
      <c r="M751" s="35">
        <f t="shared" si="23"/>
        <v>0</v>
      </c>
      <c r="N751" s="12" t="str">
        <f t="shared" si="22"/>
        <v/>
      </c>
    </row>
    <row r="752" spans="1:14" hidden="1">
      <c r="A752" s="13">
        <v>10750</v>
      </c>
      <c r="B752" s="13">
        <v>19</v>
      </c>
      <c r="C752" s="13">
        <v>45972</v>
      </c>
      <c r="D752" s="13">
        <v>217</v>
      </c>
      <c r="E752" s="12" t="str">
        <f>VLOOKUP(tVentas9[[#This Row],[ProductID]],tProductos[#All],3,FALSE)</f>
        <v>Bread - Multigrain</v>
      </c>
      <c r="F752" s="13">
        <v>12</v>
      </c>
      <c r="G752" s="32">
        <v>2</v>
      </c>
      <c r="H752" s="30">
        <f>VLOOKUP(tVentas9[[#This Row],[ProductID]],tProductos[#All],5,FALSE)</f>
        <v>9.65</v>
      </c>
      <c r="I752" s="31">
        <f>(tVentas9[[#This Row],[PrecioUnitario]])*(tVentas9[[#This Row],[Quantity]])</f>
        <v>115.80000000000001</v>
      </c>
      <c r="J752" s="31">
        <f>tVentas9[[#This Row],[ TotalPrice_SinDescuento]]*(1-tVentas9[[#This Row],[Discount]]/100)</f>
        <v>113.48400000000001</v>
      </c>
      <c r="K752" s="17">
        <v>43106.429108796299</v>
      </c>
      <c r="L752" s="7" t="s">
        <v>3988</v>
      </c>
      <c r="M752" s="35">
        <f t="shared" si="23"/>
        <v>0</v>
      </c>
      <c r="N752" s="12" t="str">
        <f t="shared" si="22"/>
        <v/>
      </c>
    </row>
    <row r="753" spans="1:14" hidden="1">
      <c r="A753" s="13">
        <v>10751</v>
      </c>
      <c r="B753" s="13">
        <v>14</v>
      </c>
      <c r="C753" s="13">
        <v>59541</v>
      </c>
      <c r="D753" s="13">
        <v>283</v>
      </c>
      <c r="E753" s="12" t="str">
        <f>VLOOKUP(tVentas9[[#This Row],[ProductID]],tProductos[#All],3,FALSE)</f>
        <v>Bread Fig And Almond</v>
      </c>
      <c r="F753" s="13">
        <v>16</v>
      </c>
      <c r="G753" s="32">
        <v>0</v>
      </c>
      <c r="H753" s="30">
        <f>VLOOKUP(tVentas9[[#This Row],[ProductID]],tProductos[#All],5,FALSE)</f>
        <v>11.88</v>
      </c>
      <c r="I753" s="31">
        <f>(tVentas9[[#This Row],[PrecioUnitario]])*(tVentas9[[#This Row],[Quantity]])</f>
        <v>190.08</v>
      </c>
      <c r="J753" s="31">
        <f>tVentas9[[#This Row],[ TotalPrice_SinDescuento]]*(1-tVentas9[[#This Row],[Discount]]/100)</f>
        <v>190.08</v>
      </c>
      <c r="K753" s="17">
        <v>43101.54283564815</v>
      </c>
      <c r="L753" s="7" t="s">
        <v>3989</v>
      </c>
      <c r="M753" s="35">
        <f t="shared" si="23"/>
        <v>0</v>
      </c>
      <c r="N753" s="12" t="str">
        <f t="shared" si="22"/>
        <v/>
      </c>
    </row>
    <row r="754" spans="1:14" hidden="1">
      <c r="A754" s="13">
        <v>10752</v>
      </c>
      <c r="B754" s="13">
        <v>19</v>
      </c>
      <c r="C754" s="13">
        <v>76401</v>
      </c>
      <c r="D754" s="13">
        <v>114</v>
      </c>
      <c r="E754" s="12" t="str">
        <f>VLOOKUP(tVentas9[[#This Row],[ProductID]],tProductos[#All],3,FALSE)</f>
        <v>Veal - Osso Bucco</v>
      </c>
      <c r="F754" s="13">
        <v>20</v>
      </c>
      <c r="G754" s="32">
        <v>1</v>
      </c>
      <c r="H754" s="30">
        <f>VLOOKUP(tVentas9[[#This Row],[ProductID]],tProductos[#All],5,FALSE)</f>
        <v>795.63</v>
      </c>
      <c r="I754" s="31">
        <f>(tVentas9[[#This Row],[PrecioUnitario]])*(tVentas9[[#This Row],[Quantity]])</f>
        <v>15912.6</v>
      </c>
      <c r="J754" s="31">
        <f>tVentas9[[#This Row],[ TotalPrice_SinDescuento]]*(1-tVentas9[[#This Row],[Discount]]/100)</f>
        <v>15753.474</v>
      </c>
      <c r="K754" s="17">
        <v>43204.430405092593</v>
      </c>
      <c r="L754" s="7" t="s">
        <v>3990</v>
      </c>
      <c r="M754" s="35">
        <f t="shared" si="23"/>
        <v>0</v>
      </c>
      <c r="N754" s="12" t="str">
        <f t="shared" si="22"/>
        <v/>
      </c>
    </row>
    <row r="755" spans="1:14" hidden="1">
      <c r="A755" s="13">
        <v>10753</v>
      </c>
      <c r="B755" s="13">
        <v>5</v>
      </c>
      <c r="C755" s="13">
        <v>78588</v>
      </c>
      <c r="D755" s="13">
        <v>75</v>
      </c>
      <c r="E755" s="12" t="str">
        <f>VLOOKUP(tVentas9[[#This Row],[ProductID]],tProductos[#All],3,FALSE)</f>
        <v>Chef Hat 20cm</v>
      </c>
      <c r="F755" s="13">
        <v>20</v>
      </c>
      <c r="G755" s="32">
        <v>0</v>
      </c>
      <c r="H755" s="30">
        <f>VLOOKUP(tVentas9[[#This Row],[ProductID]],tProductos[#All],5,FALSE)</f>
        <v>418</v>
      </c>
      <c r="I755" s="31">
        <f>(tVentas9[[#This Row],[PrecioUnitario]])*(tVentas9[[#This Row],[Quantity]])</f>
        <v>8360</v>
      </c>
      <c r="J755" s="31">
        <f>tVentas9[[#This Row],[ TotalPrice_SinDescuento]]*(1-tVentas9[[#This Row],[Discount]]/100)</f>
        <v>8360</v>
      </c>
      <c r="K755" s="17">
        <v>43194.377557870372</v>
      </c>
      <c r="L755" s="7" t="s">
        <v>3991</v>
      </c>
      <c r="M755" s="35">
        <f t="shared" si="23"/>
        <v>0</v>
      </c>
      <c r="N755" s="12" t="str">
        <f t="shared" si="22"/>
        <v/>
      </c>
    </row>
    <row r="756" spans="1:14">
      <c r="A756" s="13">
        <v>10754</v>
      </c>
      <c r="B756" s="13">
        <v>10</v>
      </c>
      <c r="C756" s="13">
        <v>93764</v>
      </c>
      <c r="D756" s="13">
        <v>327</v>
      </c>
      <c r="E756" s="12" t="str">
        <f>VLOOKUP(tVentas9[[#This Row],[ProductID]],tProductos[#All],3,FALSE)</f>
        <v>Appetizer - Mini Egg Roll, Shrimp</v>
      </c>
      <c r="F756" s="13">
        <v>24</v>
      </c>
      <c r="G756" s="32">
        <v>1</v>
      </c>
      <c r="H756" s="30">
        <f>VLOOKUP(tVentas9[[#This Row],[ProductID]],tProductos[#All],5,FALSE)</f>
        <v>71.430000000000007</v>
      </c>
      <c r="I756" s="31">
        <f>(tVentas9[[#This Row],[PrecioUnitario]])*(tVentas9[[#This Row],[Quantity]])</f>
        <v>1714.3200000000002</v>
      </c>
      <c r="J756" s="31">
        <f>tVentas9[[#This Row],[ TotalPrice_SinDescuento]]*(1-tVentas9[[#This Row],[Discount]]/100)</f>
        <v>1697.1768000000002</v>
      </c>
      <c r="K756" s="17">
        <v>43123.265185185184</v>
      </c>
      <c r="L756" s="7" t="s">
        <v>3992</v>
      </c>
      <c r="M756" s="35">
        <f t="shared" si="23"/>
        <v>0</v>
      </c>
      <c r="N756" s="12" t="str">
        <f t="shared" si="22"/>
        <v/>
      </c>
    </row>
    <row r="757" spans="1:14" hidden="1">
      <c r="A757" s="13">
        <v>10755</v>
      </c>
      <c r="B757" s="13">
        <v>21</v>
      </c>
      <c r="C757" s="13">
        <v>80185</v>
      </c>
      <c r="D757" s="13">
        <v>303</v>
      </c>
      <c r="E757" s="12" t="str">
        <f>VLOOKUP(tVentas9[[#This Row],[ProductID]],tProductos[#All],3,FALSE)</f>
        <v>Cod - Black Whole Fillet</v>
      </c>
      <c r="F757" s="13">
        <v>21</v>
      </c>
      <c r="G757" s="32">
        <v>0</v>
      </c>
      <c r="H757" s="30">
        <f>VLOOKUP(tVentas9[[#This Row],[ProductID]],tProductos[#All],5,FALSE)</f>
        <v>726.13</v>
      </c>
      <c r="I757" s="31">
        <f>(tVentas9[[#This Row],[PrecioUnitario]])*(tVentas9[[#This Row],[Quantity]])</f>
        <v>15248.73</v>
      </c>
      <c r="J757" s="31">
        <f>tVentas9[[#This Row],[ TotalPrice_SinDescuento]]*(1-tVentas9[[#This Row],[Discount]]/100)</f>
        <v>15248.73</v>
      </c>
      <c r="K757" s="17">
        <v>43172.765173611115</v>
      </c>
      <c r="L757" s="7" t="s">
        <v>3993</v>
      </c>
      <c r="M757" s="35">
        <f t="shared" si="23"/>
        <v>0</v>
      </c>
      <c r="N757" s="12" t="str">
        <f t="shared" si="22"/>
        <v/>
      </c>
    </row>
    <row r="758" spans="1:14" hidden="1">
      <c r="A758" s="13">
        <v>10756</v>
      </c>
      <c r="B758" s="13">
        <v>15</v>
      </c>
      <c r="C758" s="13">
        <v>39756</v>
      </c>
      <c r="D758" s="13">
        <v>255</v>
      </c>
      <c r="E758" s="12" t="str">
        <f>VLOOKUP(tVentas9[[#This Row],[ProductID]],tProductos[#All],3,FALSE)</f>
        <v>Kellogs All Bran Bars</v>
      </c>
      <c r="F758" s="13">
        <v>11</v>
      </c>
      <c r="G758" s="32">
        <v>2</v>
      </c>
      <c r="H758" s="30">
        <f>VLOOKUP(tVentas9[[#This Row],[ProductID]],tProductos[#All],5,FALSE)</f>
        <v>292.27999999999997</v>
      </c>
      <c r="I758" s="31">
        <f>(tVentas9[[#This Row],[PrecioUnitario]])*(tVentas9[[#This Row],[Quantity]])</f>
        <v>3215.08</v>
      </c>
      <c r="J758" s="31">
        <f>tVentas9[[#This Row],[ TotalPrice_SinDescuento]]*(1-tVentas9[[#This Row],[Discount]]/100)</f>
        <v>3150.7783999999997</v>
      </c>
      <c r="K758" s="17">
        <v>43200.384872685187</v>
      </c>
      <c r="L758" s="7" t="s">
        <v>3994</v>
      </c>
      <c r="M758" s="35">
        <f t="shared" si="23"/>
        <v>0</v>
      </c>
      <c r="N758" s="12" t="str">
        <f t="shared" si="22"/>
        <v/>
      </c>
    </row>
    <row r="759" spans="1:14" hidden="1">
      <c r="A759" s="13">
        <v>10757</v>
      </c>
      <c r="B759" s="13">
        <v>19</v>
      </c>
      <c r="C759" s="13">
        <v>68734</v>
      </c>
      <c r="D759" s="13">
        <v>238</v>
      </c>
      <c r="E759" s="12" t="str">
        <f>VLOOKUP(tVentas9[[#This Row],[ProductID]],tProductos[#All],3,FALSE)</f>
        <v>Garlic</v>
      </c>
      <c r="F759" s="13">
        <v>18</v>
      </c>
      <c r="G759" s="32">
        <v>0</v>
      </c>
      <c r="H759" s="30">
        <f>VLOOKUP(tVentas9[[#This Row],[ProductID]],tProductos[#All],5,FALSE)</f>
        <v>284.06</v>
      </c>
      <c r="I759" s="31">
        <f>(tVentas9[[#This Row],[PrecioUnitario]])*(tVentas9[[#This Row],[Quantity]])</f>
        <v>5113.08</v>
      </c>
      <c r="J759" s="31">
        <f>tVentas9[[#This Row],[ TotalPrice_SinDescuento]]*(1-tVentas9[[#This Row],[Discount]]/100)</f>
        <v>5113.08</v>
      </c>
      <c r="K759" s="17">
        <v>43141.649525462963</v>
      </c>
      <c r="L759" s="7" t="s">
        <v>3995</v>
      </c>
      <c r="M759" s="35">
        <f t="shared" si="23"/>
        <v>0</v>
      </c>
      <c r="N759" s="12" t="str">
        <f t="shared" si="22"/>
        <v/>
      </c>
    </row>
    <row r="760" spans="1:14" hidden="1">
      <c r="A760" s="13">
        <v>10758</v>
      </c>
      <c r="B760" s="13">
        <v>16</v>
      </c>
      <c r="C760" s="13">
        <v>22417</v>
      </c>
      <c r="D760" s="13">
        <v>36</v>
      </c>
      <c r="E760" s="12" t="str">
        <f>VLOOKUP(tVentas9[[#This Row],[ProductID]],tProductos[#All],3,FALSE)</f>
        <v>Table Cloth 54x72 White</v>
      </c>
      <c r="F760" s="13">
        <v>6</v>
      </c>
      <c r="G760" s="32">
        <v>1</v>
      </c>
      <c r="H760" s="30">
        <f>VLOOKUP(tVentas9[[#This Row],[ProductID]],tProductos[#All],5,FALSE)</f>
        <v>692.57</v>
      </c>
      <c r="I760" s="31">
        <f>(tVentas9[[#This Row],[PrecioUnitario]])*(tVentas9[[#This Row],[Quantity]])</f>
        <v>4155.42</v>
      </c>
      <c r="J760" s="31">
        <f>tVentas9[[#This Row],[ TotalPrice_SinDescuento]]*(1-tVentas9[[#This Row],[Discount]]/100)</f>
        <v>4113.8657999999996</v>
      </c>
      <c r="K760" s="17">
        <v>43208.039293981485</v>
      </c>
      <c r="L760" s="7" t="s">
        <v>3996</v>
      </c>
      <c r="M760" s="35">
        <f t="shared" si="23"/>
        <v>0</v>
      </c>
      <c r="N760" s="12" t="str">
        <f t="shared" si="22"/>
        <v/>
      </c>
    </row>
    <row r="761" spans="1:14" hidden="1">
      <c r="A761" s="13">
        <v>10759</v>
      </c>
      <c r="B761" s="13">
        <v>23</v>
      </c>
      <c r="C761" s="13">
        <v>19597</v>
      </c>
      <c r="D761" s="13">
        <v>240</v>
      </c>
      <c r="E761" s="12" t="str">
        <f>VLOOKUP(tVentas9[[#This Row],[ProductID]],tProductos[#All],3,FALSE)</f>
        <v>Wine - Chablis 2003 Champs</v>
      </c>
      <c r="F761" s="13">
        <v>5</v>
      </c>
      <c r="G761" s="32">
        <v>0</v>
      </c>
      <c r="H761" s="30">
        <f>VLOOKUP(tVentas9[[#This Row],[ProductID]],tProductos[#All],5,FALSE)</f>
        <v>708.59</v>
      </c>
      <c r="I761" s="31">
        <f>(tVentas9[[#This Row],[PrecioUnitario]])*(tVentas9[[#This Row],[Quantity]])</f>
        <v>3542.9500000000003</v>
      </c>
      <c r="J761" s="31">
        <f>tVentas9[[#This Row],[ TotalPrice_SinDescuento]]*(1-tVentas9[[#This Row],[Discount]]/100)</f>
        <v>3542.9500000000003</v>
      </c>
      <c r="K761" s="17">
        <v>43169.952314814815</v>
      </c>
      <c r="L761" s="7" t="s">
        <v>3997</v>
      </c>
      <c r="M761" s="35">
        <f t="shared" si="23"/>
        <v>0</v>
      </c>
      <c r="N761" s="12" t="str">
        <f t="shared" si="22"/>
        <v/>
      </c>
    </row>
    <row r="762" spans="1:14" hidden="1">
      <c r="A762" s="13">
        <v>10760</v>
      </c>
      <c r="B762" s="13">
        <v>22</v>
      </c>
      <c r="C762" s="13">
        <v>98362</v>
      </c>
      <c r="D762" s="13">
        <v>54</v>
      </c>
      <c r="E762" s="12" t="str">
        <f>VLOOKUP(tVentas9[[#This Row],[ProductID]],tProductos[#All],3,FALSE)</f>
        <v>Liners - Banana, Paper</v>
      </c>
      <c r="F762" s="13">
        <v>25</v>
      </c>
      <c r="G762" s="32">
        <v>0</v>
      </c>
      <c r="H762" s="30">
        <f>VLOOKUP(tVentas9[[#This Row],[ProductID]],tProductos[#All],5,FALSE)</f>
        <v>535.59</v>
      </c>
      <c r="I762" s="31">
        <f>(tVentas9[[#This Row],[PrecioUnitario]])*(tVentas9[[#This Row],[Quantity]])</f>
        <v>13389.75</v>
      </c>
      <c r="J762" s="31">
        <f>tVentas9[[#This Row],[ TotalPrice_SinDescuento]]*(1-tVentas9[[#This Row],[Discount]]/100)</f>
        <v>13389.75</v>
      </c>
      <c r="K762" s="17">
        <v>43148.605787037035</v>
      </c>
      <c r="L762" s="7" t="s">
        <v>3998</v>
      </c>
      <c r="M762" s="35">
        <f t="shared" si="23"/>
        <v>0</v>
      </c>
      <c r="N762" s="12" t="str">
        <f t="shared" si="22"/>
        <v/>
      </c>
    </row>
    <row r="763" spans="1:14" hidden="1">
      <c r="A763" s="13">
        <v>10761</v>
      </c>
      <c r="B763" s="13">
        <v>3</v>
      </c>
      <c r="C763" s="13">
        <v>96835</v>
      </c>
      <c r="D763" s="13">
        <v>361</v>
      </c>
      <c r="E763" s="12" t="str">
        <f>VLOOKUP(tVentas9[[#This Row],[ProductID]],tProductos[#All],3,FALSE)</f>
        <v>Coffee Decaf Colombian</v>
      </c>
      <c r="F763" s="13">
        <v>25</v>
      </c>
      <c r="G763" s="32">
        <v>2</v>
      </c>
      <c r="H763" s="30">
        <f>VLOOKUP(tVentas9[[#This Row],[ProductID]],tProductos[#All],5,FALSE)</f>
        <v>364.51</v>
      </c>
      <c r="I763" s="31">
        <f>(tVentas9[[#This Row],[PrecioUnitario]])*(tVentas9[[#This Row],[Quantity]])</f>
        <v>9112.75</v>
      </c>
      <c r="J763" s="31">
        <f>tVentas9[[#This Row],[ TotalPrice_SinDescuento]]*(1-tVentas9[[#This Row],[Discount]]/100)</f>
        <v>8930.494999999999</v>
      </c>
      <c r="K763" s="17">
        <v>43224.888865740744</v>
      </c>
      <c r="L763" s="7" t="s">
        <v>3999</v>
      </c>
      <c r="M763" s="35">
        <f t="shared" si="23"/>
        <v>0</v>
      </c>
      <c r="N763" s="12" t="str">
        <f t="shared" si="22"/>
        <v/>
      </c>
    </row>
    <row r="764" spans="1:14" hidden="1">
      <c r="A764" s="13">
        <v>10762</v>
      </c>
      <c r="B764" s="13">
        <v>13</v>
      </c>
      <c r="C764" s="13">
        <v>55530</v>
      </c>
      <c r="D764" s="13">
        <v>33</v>
      </c>
      <c r="E764" s="12" t="str">
        <f>VLOOKUP(tVentas9[[#This Row],[ProductID]],tProductos[#All],3,FALSE)</f>
        <v>Beans - Wax</v>
      </c>
      <c r="F764" s="13">
        <v>15</v>
      </c>
      <c r="G764" s="32">
        <v>0</v>
      </c>
      <c r="H764" s="30">
        <f>VLOOKUP(tVentas9[[#This Row],[ProductID]],tProductos[#All],5,FALSE)</f>
        <v>455.55</v>
      </c>
      <c r="I764" s="31">
        <f>(tVentas9[[#This Row],[PrecioUnitario]])*(tVentas9[[#This Row],[Quantity]])</f>
        <v>6833.25</v>
      </c>
      <c r="J764" s="31">
        <f>tVentas9[[#This Row],[ TotalPrice_SinDescuento]]*(1-tVentas9[[#This Row],[Discount]]/100)</f>
        <v>6833.25</v>
      </c>
      <c r="K764" s="17">
        <v>43183.785370370373</v>
      </c>
      <c r="L764" s="7" t="s">
        <v>4000</v>
      </c>
      <c r="M764" s="35">
        <f t="shared" si="23"/>
        <v>0</v>
      </c>
      <c r="N764" s="12" t="str">
        <f t="shared" si="22"/>
        <v/>
      </c>
    </row>
    <row r="765" spans="1:14" hidden="1">
      <c r="A765" s="13">
        <v>10763</v>
      </c>
      <c r="B765" s="13">
        <v>13</v>
      </c>
      <c r="C765" s="13">
        <v>10473</v>
      </c>
      <c r="D765" s="13">
        <v>435</v>
      </c>
      <c r="E765" s="12" t="str">
        <f>VLOOKUP(tVentas9[[#This Row],[ProductID]],tProductos[#All],3,FALSE)</f>
        <v>Salsify, Organic</v>
      </c>
      <c r="F765" s="13">
        <v>3</v>
      </c>
      <c r="G765" s="32">
        <v>0</v>
      </c>
      <c r="H765" s="30">
        <f>VLOOKUP(tVentas9[[#This Row],[ProductID]],tProductos[#All],5,FALSE)</f>
        <v>326.10000000000002</v>
      </c>
      <c r="I765" s="31">
        <f>(tVentas9[[#This Row],[PrecioUnitario]])*(tVentas9[[#This Row],[Quantity]])</f>
        <v>978.30000000000007</v>
      </c>
      <c r="J765" s="31">
        <f>tVentas9[[#This Row],[ TotalPrice_SinDescuento]]*(1-tVentas9[[#This Row],[Discount]]/100)</f>
        <v>978.30000000000007</v>
      </c>
      <c r="K765" s="17">
        <v>43195.458148148151</v>
      </c>
      <c r="L765" s="7" t="s">
        <v>4001</v>
      </c>
      <c r="M765" s="35">
        <f t="shared" si="23"/>
        <v>0</v>
      </c>
      <c r="N765" s="12" t="str">
        <f t="shared" si="22"/>
        <v/>
      </c>
    </row>
    <row r="766" spans="1:14" hidden="1">
      <c r="A766" s="13">
        <v>10764</v>
      </c>
      <c r="B766" s="13">
        <v>16</v>
      </c>
      <c r="C766" s="13">
        <v>60469</v>
      </c>
      <c r="D766" s="13">
        <v>240</v>
      </c>
      <c r="E766" s="12" t="str">
        <f>VLOOKUP(tVentas9[[#This Row],[ProductID]],tProductos[#All],3,FALSE)</f>
        <v>Wine - Chablis 2003 Champs</v>
      </c>
      <c r="F766" s="13">
        <v>16</v>
      </c>
      <c r="G766" s="32">
        <v>1</v>
      </c>
      <c r="H766" s="30">
        <f>VLOOKUP(tVentas9[[#This Row],[ProductID]],tProductos[#All],5,FALSE)</f>
        <v>708.59</v>
      </c>
      <c r="I766" s="31">
        <f>(tVentas9[[#This Row],[PrecioUnitario]])*(tVentas9[[#This Row],[Quantity]])</f>
        <v>11337.44</v>
      </c>
      <c r="J766" s="31">
        <f>tVentas9[[#This Row],[ TotalPrice_SinDescuento]]*(1-tVentas9[[#This Row],[Discount]]/100)</f>
        <v>11224.0656</v>
      </c>
      <c r="K766" s="17">
        <v>43106.767731481479</v>
      </c>
      <c r="L766" s="7" t="s">
        <v>4002</v>
      </c>
      <c r="M766" s="35">
        <f t="shared" si="23"/>
        <v>0</v>
      </c>
      <c r="N766" s="12" t="str">
        <f t="shared" si="22"/>
        <v/>
      </c>
    </row>
    <row r="767" spans="1:14" hidden="1">
      <c r="A767" s="13">
        <v>10765</v>
      </c>
      <c r="B767" s="13">
        <v>22</v>
      </c>
      <c r="C767" s="13">
        <v>11770</v>
      </c>
      <c r="D767" s="13">
        <v>187</v>
      </c>
      <c r="E767" s="12" t="str">
        <f>VLOOKUP(tVentas9[[#This Row],[ProductID]],tProductos[#All],3,FALSE)</f>
        <v>Pepper - Black, Whole</v>
      </c>
      <c r="F767" s="13">
        <v>3</v>
      </c>
      <c r="G767" s="32">
        <v>0</v>
      </c>
      <c r="H767" s="30">
        <f>VLOOKUP(tVentas9[[#This Row],[ProductID]],tProductos[#All],5,FALSE)</f>
        <v>413.83</v>
      </c>
      <c r="I767" s="31">
        <f>(tVentas9[[#This Row],[PrecioUnitario]])*(tVentas9[[#This Row],[Quantity]])</f>
        <v>1241.49</v>
      </c>
      <c r="J767" s="31">
        <f>tVentas9[[#This Row],[ TotalPrice_SinDescuento]]*(1-tVentas9[[#This Row],[Discount]]/100)</f>
        <v>1241.49</v>
      </c>
      <c r="K767" s="17">
        <v>43140.266493055555</v>
      </c>
      <c r="L767" s="7" t="s">
        <v>4003</v>
      </c>
      <c r="M767" s="35">
        <f t="shared" si="23"/>
        <v>0</v>
      </c>
      <c r="N767" s="12" t="str">
        <f t="shared" si="22"/>
        <v/>
      </c>
    </row>
    <row r="768" spans="1:14" hidden="1">
      <c r="A768" s="13">
        <v>10766</v>
      </c>
      <c r="B768" s="13">
        <v>16</v>
      </c>
      <c r="C768" s="13">
        <v>72241</v>
      </c>
      <c r="D768" s="13">
        <v>383</v>
      </c>
      <c r="E768" s="12" t="str">
        <f>VLOOKUP(tVentas9[[#This Row],[ProductID]],tProductos[#All],3,FALSE)</f>
        <v>Cake - Box Window 10x10x2.5</v>
      </c>
      <c r="F768" s="13">
        <v>19</v>
      </c>
      <c r="G768" s="32">
        <v>0</v>
      </c>
      <c r="H768" s="30">
        <f>VLOOKUP(tVentas9[[#This Row],[ProductID]],tProductos[#All],5,FALSE)</f>
        <v>99.69</v>
      </c>
      <c r="I768" s="31">
        <f>(tVentas9[[#This Row],[PrecioUnitario]])*(tVentas9[[#This Row],[Quantity]])</f>
        <v>1894.11</v>
      </c>
      <c r="J768" s="31">
        <f>tVentas9[[#This Row],[ TotalPrice_SinDescuento]]*(1-tVentas9[[#This Row],[Discount]]/100)</f>
        <v>1894.11</v>
      </c>
      <c r="K768" s="17">
        <v>43191.015474537038</v>
      </c>
      <c r="L768" s="7" t="s">
        <v>4004</v>
      </c>
      <c r="M768" s="35">
        <f t="shared" si="23"/>
        <v>0</v>
      </c>
      <c r="N768" s="12" t="str">
        <f t="shared" si="22"/>
        <v/>
      </c>
    </row>
    <row r="769" spans="1:14" hidden="1">
      <c r="A769" s="13">
        <v>10767</v>
      </c>
      <c r="B769" s="13">
        <v>8</v>
      </c>
      <c r="C769" s="13">
        <v>53982</v>
      </c>
      <c r="D769" s="13">
        <v>397</v>
      </c>
      <c r="E769" s="12" t="str">
        <f>VLOOKUP(tVentas9[[#This Row],[ProductID]],tProductos[#All],3,FALSE)</f>
        <v>Juice - Happy Planet</v>
      </c>
      <c r="F769" s="13">
        <v>14</v>
      </c>
      <c r="G769" s="32">
        <v>0</v>
      </c>
      <c r="H769" s="30">
        <f>VLOOKUP(tVentas9[[#This Row],[ProductID]],tProductos[#All],5,FALSE)</f>
        <v>208.16</v>
      </c>
      <c r="I769" s="31">
        <f>(tVentas9[[#This Row],[PrecioUnitario]])*(tVentas9[[#This Row],[Quantity]])</f>
        <v>2914.24</v>
      </c>
      <c r="J769" s="31">
        <f>tVentas9[[#This Row],[ TotalPrice_SinDescuento]]*(1-tVentas9[[#This Row],[Discount]]/100)</f>
        <v>2914.24</v>
      </c>
      <c r="K769" s="17">
        <v>43122.232395833336</v>
      </c>
      <c r="L769" s="7" t="s">
        <v>4005</v>
      </c>
      <c r="M769" s="35">
        <f t="shared" si="23"/>
        <v>0</v>
      </c>
      <c r="N769" s="12" t="str">
        <f t="shared" si="22"/>
        <v/>
      </c>
    </row>
    <row r="770" spans="1:14" hidden="1">
      <c r="A770" s="13">
        <v>10768</v>
      </c>
      <c r="B770" s="13">
        <v>23</v>
      </c>
      <c r="C770" s="13">
        <v>74546</v>
      </c>
      <c r="D770" s="13">
        <v>426</v>
      </c>
      <c r="E770" s="12" t="str">
        <f>VLOOKUP(tVentas9[[#This Row],[ProductID]],tProductos[#All],3,FALSE)</f>
        <v>Scallops - Live In Shell</v>
      </c>
      <c r="F770" s="13">
        <v>19</v>
      </c>
      <c r="G770" s="32">
        <v>0</v>
      </c>
      <c r="H770" s="30">
        <f>VLOOKUP(tVentas9[[#This Row],[ProductID]],tProductos[#All],5,FALSE)</f>
        <v>835.75</v>
      </c>
      <c r="I770" s="31">
        <f>(tVentas9[[#This Row],[PrecioUnitario]])*(tVentas9[[#This Row],[Quantity]])</f>
        <v>15879.25</v>
      </c>
      <c r="J770" s="31">
        <f>tVentas9[[#This Row],[ TotalPrice_SinDescuento]]*(1-tVentas9[[#This Row],[Discount]]/100)</f>
        <v>15879.25</v>
      </c>
      <c r="K770" s="17">
        <v>43125.833703703705</v>
      </c>
      <c r="L770" s="7" t="s">
        <v>4006</v>
      </c>
      <c r="M770" s="35">
        <f t="shared" si="23"/>
        <v>0</v>
      </c>
      <c r="N770" s="12" t="str">
        <f t="shared" ref="N770:N833" si="24">IF($M770&gt;0.4,"ELIMINAR","")</f>
        <v/>
      </c>
    </row>
    <row r="771" spans="1:14" hidden="1">
      <c r="A771" s="13">
        <v>10769</v>
      </c>
      <c r="B771" s="13">
        <v>18</v>
      </c>
      <c r="C771" s="13">
        <v>93133</v>
      </c>
      <c r="D771" s="13">
        <v>91</v>
      </c>
      <c r="E771" s="12" t="str">
        <f>VLOOKUP(tVentas9[[#This Row],[ProductID]],tProductos[#All],3,FALSE)</f>
        <v>General Purpose Trigger</v>
      </c>
      <c r="F771" s="13">
        <v>24</v>
      </c>
      <c r="G771" s="32">
        <v>0</v>
      </c>
      <c r="H771" s="30">
        <f>VLOOKUP(tVentas9[[#This Row],[ProductID]],tProductos[#All],5,FALSE)</f>
        <v>570.41999999999996</v>
      </c>
      <c r="I771" s="31">
        <f>(tVentas9[[#This Row],[PrecioUnitario]])*(tVentas9[[#This Row],[Quantity]])</f>
        <v>13690.079999999998</v>
      </c>
      <c r="J771" s="31">
        <f>tVentas9[[#This Row],[ TotalPrice_SinDescuento]]*(1-tVentas9[[#This Row],[Discount]]/100)</f>
        <v>13690.079999999998</v>
      </c>
      <c r="K771" s="17">
        <v>43196.375127314815</v>
      </c>
      <c r="L771" s="7" t="s">
        <v>4007</v>
      </c>
      <c r="M771" s="35">
        <f t="shared" si="23"/>
        <v>0</v>
      </c>
      <c r="N771" s="12" t="str">
        <f t="shared" si="24"/>
        <v/>
      </c>
    </row>
    <row r="772" spans="1:14" hidden="1">
      <c r="A772" s="13">
        <v>10770</v>
      </c>
      <c r="B772" s="13">
        <v>10</v>
      </c>
      <c r="C772" s="13">
        <v>58152</v>
      </c>
      <c r="D772" s="13">
        <v>396</v>
      </c>
      <c r="E772" s="12" t="str">
        <f>VLOOKUP(tVentas9[[#This Row],[ProductID]],tProductos[#All],3,FALSE)</f>
        <v>Tea - Jasmin Green</v>
      </c>
      <c r="F772" s="13">
        <v>15</v>
      </c>
      <c r="G772" s="32">
        <v>0</v>
      </c>
      <c r="H772" s="30">
        <f>VLOOKUP(tVentas9[[#This Row],[ProductID]],tProductos[#All],5,FALSE)</f>
        <v>369.16</v>
      </c>
      <c r="I772" s="31">
        <f>(tVentas9[[#This Row],[PrecioUnitario]])*(tVentas9[[#This Row],[Quantity]])</f>
        <v>5537.4000000000005</v>
      </c>
      <c r="J772" s="31">
        <f>tVentas9[[#This Row],[ TotalPrice_SinDescuento]]*(1-tVentas9[[#This Row],[Discount]]/100)</f>
        <v>5537.4000000000005</v>
      </c>
      <c r="K772" s="17">
        <v>43137.875949074078</v>
      </c>
      <c r="L772" s="7" t="s">
        <v>4008</v>
      </c>
      <c r="M772" s="35">
        <f t="shared" ref="M772:M835" si="25">COUNTBLANK(A772:L772) /COUNTA(A772:L772)</f>
        <v>0</v>
      </c>
      <c r="N772" s="12" t="str">
        <f t="shared" si="24"/>
        <v/>
      </c>
    </row>
    <row r="773" spans="1:14" hidden="1">
      <c r="A773" s="13">
        <v>10771</v>
      </c>
      <c r="B773" s="13">
        <v>20</v>
      </c>
      <c r="C773" s="13">
        <v>29396</v>
      </c>
      <c r="D773" s="13">
        <v>227</v>
      </c>
      <c r="E773" s="12" t="str">
        <f>VLOOKUP(tVentas9[[#This Row],[ProductID]],tProductos[#All],3,FALSE)</f>
        <v>Cheese - Taleggio D.o.p.</v>
      </c>
      <c r="F773" s="13">
        <v>8</v>
      </c>
      <c r="G773" s="32">
        <v>0</v>
      </c>
      <c r="H773" s="30">
        <f>VLOOKUP(tVentas9[[#This Row],[ProductID]],tProductos[#All],5,FALSE)</f>
        <v>554.69000000000005</v>
      </c>
      <c r="I773" s="31">
        <f>(tVentas9[[#This Row],[PrecioUnitario]])*(tVentas9[[#This Row],[Quantity]])</f>
        <v>4437.5200000000004</v>
      </c>
      <c r="J773" s="31">
        <f>tVentas9[[#This Row],[ TotalPrice_SinDescuento]]*(1-tVentas9[[#This Row],[Discount]]/100)</f>
        <v>4437.5200000000004</v>
      </c>
      <c r="K773" s="17">
        <v>43207.076296296298</v>
      </c>
      <c r="L773" s="7" t="s">
        <v>4009</v>
      </c>
      <c r="M773" s="35">
        <f t="shared" si="25"/>
        <v>0</v>
      </c>
      <c r="N773" s="12" t="str">
        <f t="shared" si="24"/>
        <v/>
      </c>
    </row>
    <row r="774" spans="1:14" hidden="1">
      <c r="A774" s="13">
        <v>10772</v>
      </c>
      <c r="B774" s="13">
        <v>6</v>
      </c>
      <c r="C774" s="13">
        <v>36596</v>
      </c>
      <c r="D774" s="13">
        <v>30</v>
      </c>
      <c r="E774" s="12" t="str">
        <f>VLOOKUP(tVentas9[[#This Row],[ProductID]],tProductos[#All],3,FALSE)</f>
        <v>Cheese - Brie, Triple Creme</v>
      </c>
      <c r="F774" s="13">
        <v>10</v>
      </c>
      <c r="G774" s="32">
        <v>0</v>
      </c>
      <c r="H774" s="30">
        <f>VLOOKUP(tVentas9[[#This Row],[ProductID]],tProductos[#All],5,FALSE)</f>
        <v>67.89</v>
      </c>
      <c r="I774" s="31">
        <f>(tVentas9[[#This Row],[PrecioUnitario]])*(tVentas9[[#This Row],[Quantity]])</f>
        <v>678.9</v>
      </c>
      <c r="J774" s="31">
        <f>tVentas9[[#This Row],[ TotalPrice_SinDescuento]]*(1-tVentas9[[#This Row],[Discount]]/100)</f>
        <v>678.9</v>
      </c>
      <c r="K774" s="17">
        <v>43200.272418981483</v>
      </c>
      <c r="L774" s="7" t="s">
        <v>4010</v>
      </c>
      <c r="M774" s="35">
        <f t="shared" si="25"/>
        <v>0</v>
      </c>
      <c r="N774" s="12" t="str">
        <f t="shared" si="24"/>
        <v/>
      </c>
    </row>
    <row r="775" spans="1:14" hidden="1">
      <c r="A775" s="13">
        <v>10773</v>
      </c>
      <c r="B775" s="13">
        <v>9</v>
      </c>
      <c r="C775" s="13">
        <v>98362</v>
      </c>
      <c r="D775" s="13">
        <v>201</v>
      </c>
      <c r="E775" s="12" t="str">
        <f>VLOOKUP(tVentas9[[#This Row],[ProductID]],tProductos[#All],3,FALSE)</f>
        <v>Grenadine</v>
      </c>
      <c r="F775" s="13">
        <v>25</v>
      </c>
      <c r="G775" s="32">
        <v>0</v>
      </c>
      <c r="H775" s="30">
        <f>VLOOKUP(tVentas9[[#This Row],[ProductID]],tProductos[#All],5,FALSE)</f>
        <v>963.87</v>
      </c>
      <c r="I775" s="31">
        <f>(tVentas9[[#This Row],[PrecioUnitario]])*(tVentas9[[#This Row],[Quantity]])</f>
        <v>24096.75</v>
      </c>
      <c r="J775" s="31">
        <f>tVentas9[[#This Row],[ TotalPrice_SinDescuento]]*(1-tVentas9[[#This Row],[Discount]]/100)</f>
        <v>24096.75</v>
      </c>
      <c r="K775" s="17">
        <v>43193.466874999998</v>
      </c>
      <c r="L775" s="7" t="s">
        <v>4011</v>
      </c>
      <c r="M775" s="35">
        <f t="shared" si="25"/>
        <v>0</v>
      </c>
      <c r="N775" s="12" t="str">
        <f t="shared" si="24"/>
        <v/>
      </c>
    </row>
    <row r="776" spans="1:14" hidden="1">
      <c r="A776" s="13">
        <v>10774</v>
      </c>
      <c r="B776" s="13">
        <v>3</v>
      </c>
      <c r="C776" s="13">
        <v>45622</v>
      </c>
      <c r="D776" s="13">
        <v>446</v>
      </c>
      <c r="E776" s="12" t="str">
        <f>VLOOKUP(tVentas9[[#This Row],[ProductID]],tProductos[#All],3,FALSE)</f>
        <v>Sunflower Seed Raw</v>
      </c>
      <c r="F776" s="13">
        <v>12</v>
      </c>
      <c r="G776" s="32">
        <v>0</v>
      </c>
      <c r="H776" s="30">
        <f>VLOOKUP(tVentas9[[#This Row],[ProductID]],tProductos[#All],5,FALSE)</f>
        <v>490.45</v>
      </c>
      <c r="I776" s="31">
        <f>(tVentas9[[#This Row],[PrecioUnitario]])*(tVentas9[[#This Row],[Quantity]])</f>
        <v>5885.4</v>
      </c>
      <c r="J776" s="31">
        <f>tVentas9[[#This Row],[ TotalPrice_SinDescuento]]*(1-tVentas9[[#This Row],[Discount]]/100)</f>
        <v>5885.4</v>
      </c>
      <c r="K776" s="17">
        <v>43212.958368055559</v>
      </c>
      <c r="L776" s="7" t="s">
        <v>4012</v>
      </c>
      <c r="M776" s="35">
        <f t="shared" si="25"/>
        <v>0</v>
      </c>
      <c r="N776" s="12" t="str">
        <f t="shared" si="24"/>
        <v/>
      </c>
    </row>
    <row r="777" spans="1:14" hidden="1">
      <c r="A777" s="13">
        <v>10775</v>
      </c>
      <c r="B777" s="13">
        <v>12</v>
      </c>
      <c r="C777" s="13">
        <v>96074</v>
      </c>
      <c r="D777" s="13">
        <v>316</v>
      </c>
      <c r="E777" s="12" t="str">
        <f>VLOOKUP(tVentas9[[#This Row],[ProductID]],tProductos[#All],3,FALSE)</f>
        <v>Cheese - Victor Et Berthold</v>
      </c>
      <c r="F777" s="13">
        <v>25</v>
      </c>
      <c r="G777" s="32">
        <v>0</v>
      </c>
      <c r="H777" s="30">
        <f>VLOOKUP(tVentas9[[#This Row],[ProductID]],tProductos[#All],5,FALSE)</f>
        <v>659.39</v>
      </c>
      <c r="I777" s="31">
        <f>(tVentas9[[#This Row],[PrecioUnitario]])*(tVentas9[[#This Row],[Quantity]])</f>
        <v>16484.75</v>
      </c>
      <c r="J777" s="31">
        <f>tVentas9[[#This Row],[ TotalPrice_SinDescuento]]*(1-tVentas9[[#This Row],[Discount]]/100)</f>
        <v>16484.75</v>
      </c>
      <c r="K777" s="17">
        <v>43206.228321759256</v>
      </c>
      <c r="L777" s="7" t="s">
        <v>4013</v>
      </c>
      <c r="M777" s="35">
        <f t="shared" si="25"/>
        <v>0</v>
      </c>
      <c r="N777" s="12" t="str">
        <f t="shared" si="24"/>
        <v/>
      </c>
    </row>
    <row r="778" spans="1:14" hidden="1">
      <c r="A778" s="13">
        <v>10776</v>
      </c>
      <c r="B778" s="13">
        <v>7</v>
      </c>
      <c r="C778" s="13">
        <v>77685</v>
      </c>
      <c r="D778" s="13">
        <v>24</v>
      </c>
      <c r="E778" s="12" t="str">
        <f>VLOOKUP(tVentas9[[#This Row],[ProductID]],tProductos[#All],3,FALSE)</f>
        <v>Beer - Alexander Kieths, Pale Ale</v>
      </c>
      <c r="F778" s="13">
        <v>20</v>
      </c>
      <c r="G778" s="32">
        <v>0</v>
      </c>
      <c r="H778" s="30">
        <f>VLOOKUP(tVentas9[[#This Row],[ProductID]],tProductos[#All],5,FALSE)</f>
        <v>89.03</v>
      </c>
      <c r="I778" s="31">
        <f>(tVentas9[[#This Row],[PrecioUnitario]])*(tVentas9[[#This Row],[Quantity]])</f>
        <v>1780.6</v>
      </c>
      <c r="J778" s="31">
        <f>tVentas9[[#This Row],[ TotalPrice_SinDescuento]]*(1-tVentas9[[#This Row],[Discount]]/100)</f>
        <v>1780.6</v>
      </c>
      <c r="K778" s="17">
        <v>43154.909930555557</v>
      </c>
      <c r="L778" s="7" t="s">
        <v>4014</v>
      </c>
      <c r="M778" s="35">
        <f t="shared" si="25"/>
        <v>0</v>
      </c>
      <c r="N778" s="12" t="str">
        <f t="shared" si="24"/>
        <v/>
      </c>
    </row>
    <row r="779" spans="1:14" hidden="1">
      <c r="A779" s="13">
        <v>10777</v>
      </c>
      <c r="B779" s="13">
        <v>18</v>
      </c>
      <c r="C779" s="13">
        <v>43543</v>
      </c>
      <c r="D779" s="13">
        <v>446</v>
      </c>
      <c r="E779" s="12" t="str">
        <f>VLOOKUP(tVentas9[[#This Row],[ProductID]],tProductos[#All],3,FALSE)</f>
        <v>Sunflower Seed Raw</v>
      </c>
      <c r="F779" s="13">
        <v>12</v>
      </c>
      <c r="G779" s="32">
        <v>1</v>
      </c>
      <c r="H779" s="30">
        <f>VLOOKUP(tVentas9[[#This Row],[ProductID]],tProductos[#All],5,FALSE)</f>
        <v>490.45</v>
      </c>
      <c r="I779" s="31">
        <f>(tVentas9[[#This Row],[PrecioUnitario]])*(tVentas9[[#This Row],[Quantity]])</f>
        <v>5885.4</v>
      </c>
      <c r="J779" s="31">
        <f>tVentas9[[#This Row],[ TotalPrice_SinDescuento]]*(1-tVentas9[[#This Row],[Discount]]/100)</f>
        <v>5826.5459999999994</v>
      </c>
      <c r="K779" s="17">
        <v>43228.656319444446</v>
      </c>
      <c r="L779" s="7" t="s">
        <v>4015</v>
      </c>
      <c r="M779" s="35">
        <f t="shared" si="25"/>
        <v>0</v>
      </c>
      <c r="N779" s="12" t="str">
        <f t="shared" si="24"/>
        <v/>
      </c>
    </row>
    <row r="780" spans="1:14" hidden="1">
      <c r="A780" s="13">
        <v>10778</v>
      </c>
      <c r="B780" s="13">
        <v>13</v>
      </c>
      <c r="C780" s="13">
        <v>75256</v>
      </c>
      <c r="D780" s="13">
        <v>270</v>
      </c>
      <c r="E780" s="12" t="str">
        <f>VLOOKUP(tVentas9[[#This Row],[ProductID]],tProductos[#All],3,FALSE)</f>
        <v>Cheese Cloth No 100</v>
      </c>
      <c r="F780" s="13">
        <v>20</v>
      </c>
      <c r="G780" s="32">
        <v>0</v>
      </c>
      <c r="H780" s="30">
        <f>VLOOKUP(tVentas9[[#This Row],[ProductID]],tProductos[#All],5,FALSE)</f>
        <v>44.21</v>
      </c>
      <c r="I780" s="31">
        <f>(tVentas9[[#This Row],[PrecioUnitario]])*(tVentas9[[#This Row],[Quantity]])</f>
        <v>884.2</v>
      </c>
      <c r="J780" s="31">
        <f>tVentas9[[#This Row],[ TotalPrice_SinDescuento]]*(1-tVentas9[[#This Row],[Discount]]/100)</f>
        <v>884.2</v>
      </c>
      <c r="K780" s="17">
        <v>43173.873171296298</v>
      </c>
      <c r="L780" s="7" t="s">
        <v>4016</v>
      </c>
      <c r="M780" s="35">
        <f t="shared" si="25"/>
        <v>0</v>
      </c>
      <c r="N780" s="12" t="str">
        <f t="shared" si="24"/>
        <v/>
      </c>
    </row>
    <row r="781" spans="1:14" hidden="1">
      <c r="A781" s="13">
        <v>10779</v>
      </c>
      <c r="B781" s="13">
        <v>6</v>
      </c>
      <c r="C781" s="13">
        <v>44885</v>
      </c>
      <c r="D781" s="13">
        <v>117</v>
      </c>
      <c r="E781" s="12" t="str">
        <f>VLOOKUP(tVentas9[[#This Row],[ProductID]],tProductos[#All],3,FALSE)</f>
        <v>Ketchup - Tomato</v>
      </c>
      <c r="F781" s="13">
        <v>12</v>
      </c>
      <c r="G781" s="32">
        <v>0</v>
      </c>
      <c r="H781" s="30">
        <f>VLOOKUP(tVentas9[[#This Row],[ProductID]],tProductos[#All],5,FALSE)</f>
        <v>68.63</v>
      </c>
      <c r="I781" s="31">
        <f>(tVentas9[[#This Row],[PrecioUnitario]])*(tVentas9[[#This Row],[Quantity]])</f>
        <v>823.56</v>
      </c>
      <c r="J781" s="31">
        <f>tVentas9[[#This Row],[ TotalPrice_SinDescuento]]*(1-tVentas9[[#This Row],[Discount]]/100)</f>
        <v>823.56</v>
      </c>
      <c r="K781" s="17">
        <v>43144.741481481484</v>
      </c>
      <c r="L781" s="7" t="s">
        <v>4017</v>
      </c>
      <c r="M781" s="35">
        <f t="shared" si="25"/>
        <v>0</v>
      </c>
      <c r="N781" s="12" t="str">
        <f t="shared" si="24"/>
        <v/>
      </c>
    </row>
    <row r="782" spans="1:14">
      <c r="A782" s="13">
        <v>10780</v>
      </c>
      <c r="B782" s="13">
        <v>22</v>
      </c>
      <c r="C782" s="13">
        <v>43689</v>
      </c>
      <c r="D782" s="13">
        <v>327</v>
      </c>
      <c r="E782" s="12" t="str">
        <f>VLOOKUP(tVentas9[[#This Row],[ProductID]],tProductos[#All],3,FALSE)</f>
        <v>Appetizer - Mini Egg Roll, Shrimp</v>
      </c>
      <c r="F782" s="13">
        <v>12</v>
      </c>
      <c r="G782" s="32">
        <v>0</v>
      </c>
      <c r="H782" s="30">
        <f>VLOOKUP(tVentas9[[#This Row],[ProductID]],tProductos[#All],5,FALSE)</f>
        <v>71.430000000000007</v>
      </c>
      <c r="I782" s="31">
        <f>(tVentas9[[#This Row],[PrecioUnitario]])*(tVentas9[[#This Row],[Quantity]])</f>
        <v>857.16000000000008</v>
      </c>
      <c r="J782" s="31">
        <f>tVentas9[[#This Row],[ TotalPrice_SinDescuento]]*(1-tVentas9[[#This Row],[Discount]]/100)</f>
        <v>857.16000000000008</v>
      </c>
      <c r="K782" s="17">
        <v>43224.942650462966</v>
      </c>
      <c r="L782" s="7" t="s">
        <v>4018</v>
      </c>
      <c r="M782" s="35">
        <f t="shared" si="25"/>
        <v>0</v>
      </c>
      <c r="N782" s="12" t="str">
        <f t="shared" si="24"/>
        <v/>
      </c>
    </row>
    <row r="783" spans="1:14" hidden="1">
      <c r="A783" s="13">
        <v>10781</v>
      </c>
      <c r="B783" s="13">
        <v>22</v>
      </c>
      <c r="C783" s="13">
        <v>80256</v>
      </c>
      <c r="D783" s="13">
        <v>282</v>
      </c>
      <c r="E783" s="12" t="str">
        <f>VLOOKUP(tVentas9[[#This Row],[ProductID]],tProductos[#All],3,FALSE)</f>
        <v>Lemonade - Natural, 591 Ml</v>
      </c>
      <c r="F783" s="13">
        <v>21</v>
      </c>
      <c r="G783" s="32">
        <v>0</v>
      </c>
      <c r="H783" s="30">
        <f>VLOOKUP(tVentas9[[#This Row],[ProductID]],tProductos[#All],5,FALSE)</f>
        <v>561.5</v>
      </c>
      <c r="I783" s="31">
        <f>(tVentas9[[#This Row],[PrecioUnitario]])*(tVentas9[[#This Row],[Quantity]])</f>
        <v>11791.5</v>
      </c>
      <c r="J783" s="31">
        <f>tVentas9[[#This Row],[ TotalPrice_SinDescuento]]*(1-tVentas9[[#This Row],[Discount]]/100)</f>
        <v>11791.5</v>
      </c>
      <c r="K783" s="17">
        <v>43161.530972222223</v>
      </c>
      <c r="L783" s="7" t="s">
        <v>4019</v>
      </c>
      <c r="M783" s="35">
        <f t="shared" si="25"/>
        <v>0</v>
      </c>
      <c r="N783" s="12" t="str">
        <f t="shared" si="24"/>
        <v/>
      </c>
    </row>
    <row r="784" spans="1:14" hidden="1">
      <c r="A784" s="13">
        <v>10782</v>
      </c>
      <c r="B784" s="13">
        <v>23</v>
      </c>
      <c r="C784" s="13">
        <v>98101</v>
      </c>
      <c r="D784" s="13">
        <v>16</v>
      </c>
      <c r="E784" s="12" t="str">
        <f>VLOOKUP(tVentas9[[#This Row],[ProductID]],tProductos[#All],3,FALSE)</f>
        <v>Kellogs Special K Cereal</v>
      </c>
      <c r="F784" s="13">
        <v>25</v>
      </c>
      <c r="G784" s="32">
        <v>0</v>
      </c>
      <c r="H784" s="30">
        <f>VLOOKUP(tVentas9[[#This Row],[ProductID]],tProductos[#All],5,FALSE)</f>
        <v>547.24</v>
      </c>
      <c r="I784" s="31">
        <f>(tVentas9[[#This Row],[PrecioUnitario]])*(tVentas9[[#This Row],[Quantity]])</f>
        <v>13681</v>
      </c>
      <c r="J784" s="31">
        <f>tVentas9[[#This Row],[ TotalPrice_SinDescuento]]*(1-tVentas9[[#This Row],[Discount]]/100)</f>
        <v>13681</v>
      </c>
      <c r="K784" s="17">
        <v>43228.286689814813</v>
      </c>
      <c r="L784" s="7" t="s">
        <v>4020</v>
      </c>
      <c r="M784" s="35">
        <f t="shared" si="25"/>
        <v>0</v>
      </c>
      <c r="N784" s="12" t="str">
        <f t="shared" si="24"/>
        <v/>
      </c>
    </row>
    <row r="785" spans="1:14" hidden="1">
      <c r="A785" s="13">
        <v>10783</v>
      </c>
      <c r="B785" s="13">
        <v>7</v>
      </c>
      <c r="C785" s="13">
        <v>96133</v>
      </c>
      <c r="D785" s="13">
        <v>11</v>
      </c>
      <c r="E785" s="12" t="str">
        <f>VLOOKUP(tVentas9[[#This Row],[ProductID]],tProductos[#All],3,FALSE)</f>
        <v>Garbage Bags - Clear</v>
      </c>
      <c r="F785" s="13">
        <v>25</v>
      </c>
      <c r="G785" s="32">
        <v>0</v>
      </c>
      <c r="H785" s="30">
        <f>VLOOKUP(tVentas9[[#This Row],[ProductID]],tProductos[#All],5,FALSE)</f>
        <v>62.94</v>
      </c>
      <c r="I785" s="31">
        <f>(tVentas9[[#This Row],[PrecioUnitario]])*(tVentas9[[#This Row],[Quantity]])</f>
        <v>1573.5</v>
      </c>
      <c r="J785" s="31">
        <f>tVentas9[[#This Row],[ TotalPrice_SinDescuento]]*(1-tVentas9[[#This Row],[Discount]]/100)</f>
        <v>1573.5</v>
      </c>
      <c r="K785" s="17">
        <v>43185.149305555555</v>
      </c>
      <c r="L785" s="7" t="s">
        <v>4021</v>
      </c>
      <c r="M785" s="35">
        <f t="shared" si="25"/>
        <v>0</v>
      </c>
      <c r="N785" s="12" t="str">
        <f t="shared" si="24"/>
        <v/>
      </c>
    </row>
    <row r="786" spans="1:14" hidden="1">
      <c r="A786" s="13">
        <v>10784</v>
      </c>
      <c r="B786" s="13">
        <v>3</v>
      </c>
      <c r="C786" s="13">
        <v>50223</v>
      </c>
      <c r="D786" s="13">
        <v>280</v>
      </c>
      <c r="E786" s="12" t="str">
        <f>VLOOKUP(tVentas9[[#This Row],[ProductID]],tProductos[#All],3,FALSE)</f>
        <v>Onion Powder</v>
      </c>
      <c r="F786" s="13">
        <v>13</v>
      </c>
      <c r="G786" s="32">
        <v>0</v>
      </c>
      <c r="H786" s="30">
        <f>VLOOKUP(tVentas9[[#This Row],[ProductID]],tProductos[#All],5,FALSE)</f>
        <v>618.35</v>
      </c>
      <c r="I786" s="31">
        <f>(tVentas9[[#This Row],[PrecioUnitario]])*(tVentas9[[#This Row],[Quantity]])</f>
        <v>8038.55</v>
      </c>
      <c r="J786" s="31">
        <f>tVentas9[[#This Row],[ TotalPrice_SinDescuento]]*(1-tVentas9[[#This Row],[Discount]]/100)</f>
        <v>8038.55</v>
      </c>
      <c r="K786" s="17">
        <v>43147.765081018515</v>
      </c>
      <c r="L786" s="7" t="s">
        <v>4022</v>
      </c>
      <c r="M786" s="35">
        <f t="shared" si="25"/>
        <v>0</v>
      </c>
      <c r="N786" s="12" t="str">
        <f t="shared" si="24"/>
        <v/>
      </c>
    </row>
    <row r="787" spans="1:14" hidden="1">
      <c r="A787" s="13">
        <v>10785</v>
      </c>
      <c r="B787" s="13">
        <v>8</v>
      </c>
      <c r="C787" s="13">
        <v>6935</v>
      </c>
      <c r="D787" s="13">
        <v>308</v>
      </c>
      <c r="E787" s="12" t="str">
        <f>VLOOKUP(tVentas9[[#This Row],[ProductID]],tProductos[#All],3,FALSE)</f>
        <v>Tea - Decaf Lipton</v>
      </c>
      <c r="F787" s="13">
        <v>2</v>
      </c>
      <c r="G787" s="32">
        <v>2</v>
      </c>
      <c r="H787" s="30">
        <f>VLOOKUP(tVentas9[[#This Row],[ProductID]],tProductos[#All],5,FALSE)</f>
        <v>881.2</v>
      </c>
      <c r="I787" s="31">
        <f>(tVentas9[[#This Row],[PrecioUnitario]])*(tVentas9[[#This Row],[Quantity]])</f>
        <v>1762.4</v>
      </c>
      <c r="J787" s="31">
        <f>tVentas9[[#This Row],[ TotalPrice_SinDescuento]]*(1-tVentas9[[#This Row],[Discount]]/100)</f>
        <v>1727.152</v>
      </c>
      <c r="K787" s="17">
        <v>43106.22074074074</v>
      </c>
      <c r="L787" s="7" t="s">
        <v>4023</v>
      </c>
      <c r="M787" s="35">
        <f t="shared" si="25"/>
        <v>0</v>
      </c>
      <c r="N787" s="12" t="str">
        <f t="shared" si="24"/>
        <v/>
      </c>
    </row>
    <row r="788" spans="1:14" hidden="1">
      <c r="A788" s="13">
        <v>10786</v>
      </c>
      <c r="B788" s="13">
        <v>9</v>
      </c>
      <c r="C788" s="13">
        <v>92304</v>
      </c>
      <c r="D788" s="13">
        <v>357</v>
      </c>
      <c r="E788" s="12" t="str">
        <f>VLOOKUP(tVentas9[[#This Row],[ProductID]],tProductos[#All],3,FALSE)</f>
        <v>Tilapia - Fillets</v>
      </c>
      <c r="F788" s="13">
        <v>24</v>
      </c>
      <c r="G788" s="32">
        <v>0</v>
      </c>
      <c r="H788" s="30">
        <f>VLOOKUP(tVentas9[[#This Row],[ProductID]],tProductos[#All],5,FALSE)</f>
        <v>68.33</v>
      </c>
      <c r="I788" s="31">
        <f>(tVentas9[[#This Row],[PrecioUnitario]])*(tVentas9[[#This Row],[Quantity]])</f>
        <v>1639.92</v>
      </c>
      <c r="J788" s="31">
        <f>tVentas9[[#This Row],[ TotalPrice_SinDescuento]]*(1-tVentas9[[#This Row],[Discount]]/100)</f>
        <v>1639.92</v>
      </c>
      <c r="K788" s="17">
        <v>43190.8747337963</v>
      </c>
      <c r="L788" s="7" t="s">
        <v>4024</v>
      </c>
      <c r="M788" s="35">
        <f t="shared" si="25"/>
        <v>0</v>
      </c>
      <c r="N788" s="12" t="str">
        <f t="shared" si="24"/>
        <v/>
      </c>
    </row>
    <row r="789" spans="1:14" hidden="1">
      <c r="A789" s="13">
        <v>10787</v>
      </c>
      <c r="B789" s="13">
        <v>4</v>
      </c>
      <c r="C789" s="13">
        <v>427</v>
      </c>
      <c r="D789" s="13">
        <v>118</v>
      </c>
      <c r="E789" s="12" t="str">
        <f>VLOOKUP(tVentas9[[#This Row],[ProductID]],tProductos[#All],3,FALSE)</f>
        <v>Garbag Bags - Black</v>
      </c>
      <c r="F789" s="13">
        <v>1</v>
      </c>
      <c r="G789" s="32">
        <v>1</v>
      </c>
      <c r="H789" s="30">
        <f>VLOOKUP(tVentas9[[#This Row],[ProductID]],tProductos[#All],5,FALSE)</f>
        <v>65.959999999999994</v>
      </c>
      <c r="I789" s="31">
        <f>(tVentas9[[#This Row],[PrecioUnitario]])*(tVentas9[[#This Row],[Quantity]])</f>
        <v>65.959999999999994</v>
      </c>
      <c r="J789" s="31">
        <f>tVentas9[[#This Row],[ TotalPrice_SinDescuento]]*(1-tVentas9[[#This Row],[Discount]]/100)</f>
        <v>65.300399999999996</v>
      </c>
      <c r="K789" s="13">
        <v>0</v>
      </c>
      <c r="L789" s="7" t="s">
        <v>4025</v>
      </c>
      <c r="M789" s="35">
        <f t="shared" si="25"/>
        <v>0</v>
      </c>
      <c r="N789" s="12" t="str">
        <f t="shared" si="24"/>
        <v/>
      </c>
    </row>
    <row r="790" spans="1:14" hidden="1">
      <c r="A790" s="13">
        <v>10788</v>
      </c>
      <c r="B790" s="13">
        <v>11</v>
      </c>
      <c r="C790" s="13">
        <v>37055</v>
      </c>
      <c r="D790" s="13">
        <v>346</v>
      </c>
      <c r="E790" s="12" t="str">
        <f>VLOOKUP(tVentas9[[#This Row],[ProductID]],tProductos[#All],3,FALSE)</f>
        <v>Cheese - Parmesan Grated</v>
      </c>
      <c r="F790" s="13">
        <v>10</v>
      </c>
      <c r="G790" s="32">
        <v>0</v>
      </c>
      <c r="H790" s="30">
        <f>VLOOKUP(tVentas9[[#This Row],[ProductID]],tProductos[#All],5,FALSE)</f>
        <v>171.91</v>
      </c>
      <c r="I790" s="31">
        <f>(tVentas9[[#This Row],[PrecioUnitario]])*(tVentas9[[#This Row],[Quantity]])</f>
        <v>1719.1</v>
      </c>
      <c r="J790" s="31">
        <f>tVentas9[[#This Row],[ TotalPrice_SinDescuento]]*(1-tVentas9[[#This Row],[Discount]]/100)</f>
        <v>1719.1</v>
      </c>
      <c r="K790" s="17">
        <v>43137.974490740744</v>
      </c>
      <c r="L790" s="7" t="s">
        <v>4026</v>
      </c>
      <c r="M790" s="35">
        <f t="shared" si="25"/>
        <v>0</v>
      </c>
      <c r="N790" s="12" t="str">
        <f t="shared" si="24"/>
        <v/>
      </c>
    </row>
    <row r="791" spans="1:14" hidden="1">
      <c r="A791" s="13">
        <v>10789</v>
      </c>
      <c r="B791" s="13">
        <v>11</v>
      </c>
      <c r="C791" s="13">
        <v>71025</v>
      </c>
      <c r="D791" s="13">
        <v>53</v>
      </c>
      <c r="E791" s="12" t="str">
        <f>VLOOKUP(tVentas9[[#This Row],[ProductID]],tProductos[#All],3,FALSE)</f>
        <v>Cassis</v>
      </c>
      <c r="F791" s="13">
        <v>18</v>
      </c>
      <c r="G791" s="32">
        <v>0</v>
      </c>
      <c r="H791" s="30">
        <f>VLOOKUP(tVentas9[[#This Row],[ProductID]],tProductos[#All],5,FALSE)</f>
        <v>926.27</v>
      </c>
      <c r="I791" s="31">
        <f>(tVentas9[[#This Row],[PrecioUnitario]])*(tVentas9[[#This Row],[Quantity]])</f>
        <v>16672.86</v>
      </c>
      <c r="J791" s="31">
        <f>tVentas9[[#This Row],[ TotalPrice_SinDescuento]]*(1-tVentas9[[#This Row],[Discount]]/100)</f>
        <v>16672.86</v>
      </c>
      <c r="K791" s="17">
        <v>43162.86818287037</v>
      </c>
      <c r="L791" s="7" t="s">
        <v>4027</v>
      </c>
      <c r="M791" s="35">
        <f t="shared" si="25"/>
        <v>0</v>
      </c>
      <c r="N791" s="12" t="str">
        <f t="shared" si="24"/>
        <v/>
      </c>
    </row>
    <row r="792" spans="1:14" hidden="1">
      <c r="A792" s="13">
        <v>10790</v>
      </c>
      <c r="B792" s="13">
        <v>17</v>
      </c>
      <c r="C792" s="13">
        <v>7215</v>
      </c>
      <c r="D792" s="13">
        <v>41</v>
      </c>
      <c r="E792" s="12" t="str">
        <f>VLOOKUP(tVentas9[[#This Row],[ProductID]],tProductos[#All],3,FALSE)</f>
        <v>Cup - 6oz, Foam</v>
      </c>
      <c r="F792" s="13">
        <v>2</v>
      </c>
      <c r="G792" s="32">
        <v>0</v>
      </c>
      <c r="H792" s="30">
        <f>VLOOKUP(tVentas9[[#This Row],[ProductID]],tProductos[#All],5,FALSE)</f>
        <v>81.72</v>
      </c>
      <c r="I792" s="31">
        <f>(tVentas9[[#This Row],[PrecioUnitario]])*(tVentas9[[#This Row],[Quantity]])</f>
        <v>163.44</v>
      </c>
      <c r="J792" s="31">
        <f>tVentas9[[#This Row],[ TotalPrice_SinDescuento]]*(1-tVentas9[[#This Row],[Discount]]/100)</f>
        <v>163.44</v>
      </c>
      <c r="K792" s="17">
        <v>43115.50508101852</v>
      </c>
      <c r="L792" s="7" t="s">
        <v>4028</v>
      </c>
      <c r="M792" s="35">
        <f t="shared" si="25"/>
        <v>0</v>
      </c>
      <c r="N792" s="12" t="str">
        <f t="shared" si="24"/>
        <v/>
      </c>
    </row>
    <row r="793" spans="1:14" hidden="1">
      <c r="A793" s="13">
        <v>10791</v>
      </c>
      <c r="B793" s="13">
        <v>14</v>
      </c>
      <c r="C793" s="13">
        <v>91132</v>
      </c>
      <c r="D793" s="13">
        <v>189</v>
      </c>
      <c r="E793" s="12" t="str">
        <f>VLOOKUP(tVentas9[[#This Row],[ProductID]],tProductos[#All],3,FALSE)</f>
        <v>Bread - Roll, Soft White Round</v>
      </c>
      <c r="F793" s="13">
        <v>24</v>
      </c>
      <c r="G793" s="32">
        <v>0</v>
      </c>
      <c r="H793" s="30">
        <f>VLOOKUP(tVentas9[[#This Row],[ProductID]],tProductos[#All],5,FALSE)</f>
        <v>763.02</v>
      </c>
      <c r="I793" s="31">
        <f>(tVentas9[[#This Row],[PrecioUnitario]])*(tVentas9[[#This Row],[Quantity]])</f>
        <v>18312.48</v>
      </c>
      <c r="J793" s="31">
        <f>tVentas9[[#This Row],[ TotalPrice_SinDescuento]]*(1-tVentas9[[#This Row],[Discount]]/100)</f>
        <v>18312.48</v>
      </c>
      <c r="K793" s="17">
        <v>43159.559571759259</v>
      </c>
      <c r="L793" s="7" t="s">
        <v>4029</v>
      </c>
      <c r="M793" s="35">
        <f t="shared" si="25"/>
        <v>0</v>
      </c>
      <c r="N793" s="12" t="str">
        <f t="shared" si="24"/>
        <v/>
      </c>
    </row>
    <row r="794" spans="1:14" hidden="1">
      <c r="A794" s="13">
        <v>10792</v>
      </c>
      <c r="B794" s="13">
        <v>8</v>
      </c>
      <c r="C794" s="13">
        <v>14645</v>
      </c>
      <c r="D794" s="13">
        <v>161</v>
      </c>
      <c r="E794" s="12" t="str">
        <f>VLOOKUP(tVentas9[[#This Row],[ProductID]],tProductos[#All],3,FALSE)</f>
        <v>Longos - Chicken Wings</v>
      </c>
      <c r="F794" s="13">
        <v>4</v>
      </c>
      <c r="G794" s="32">
        <v>0</v>
      </c>
      <c r="H794" s="30">
        <f>VLOOKUP(tVentas9[[#This Row],[ProductID]],tProductos[#All],5,FALSE)</f>
        <v>646.11</v>
      </c>
      <c r="I794" s="31">
        <f>(tVentas9[[#This Row],[PrecioUnitario]])*(tVentas9[[#This Row],[Quantity]])</f>
        <v>2584.44</v>
      </c>
      <c r="J794" s="31">
        <f>tVentas9[[#This Row],[ TotalPrice_SinDescuento]]*(1-tVentas9[[#This Row],[Discount]]/100)</f>
        <v>2584.44</v>
      </c>
      <c r="K794" s="17">
        <v>43160.139525462961</v>
      </c>
      <c r="L794" s="7" t="s">
        <v>4030</v>
      </c>
      <c r="M794" s="35">
        <f t="shared" si="25"/>
        <v>0</v>
      </c>
      <c r="N794" s="12" t="str">
        <f t="shared" si="24"/>
        <v/>
      </c>
    </row>
    <row r="795" spans="1:14" hidden="1">
      <c r="A795" s="13">
        <v>10793</v>
      </c>
      <c r="B795" s="13">
        <v>7</v>
      </c>
      <c r="C795" s="13">
        <v>60142</v>
      </c>
      <c r="D795" s="13">
        <v>259</v>
      </c>
      <c r="E795" s="12" t="str">
        <f>VLOOKUP(tVentas9[[#This Row],[ProductID]],tProductos[#All],3,FALSE)</f>
        <v>Veal - Eye Of Round</v>
      </c>
      <c r="F795" s="13">
        <v>16</v>
      </c>
      <c r="G795" s="32">
        <v>0</v>
      </c>
      <c r="H795" s="30">
        <f>VLOOKUP(tVentas9[[#This Row],[ProductID]],tProductos[#All],5,FALSE)</f>
        <v>674.36</v>
      </c>
      <c r="I795" s="31">
        <f>(tVentas9[[#This Row],[PrecioUnitario]])*(tVentas9[[#This Row],[Quantity]])</f>
        <v>10789.76</v>
      </c>
      <c r="J795" s="31">
        <f>tVentas9[[#This Row],[ TotalPrice_SinDescuento]]*(1-tVentas9[[#This Row],[Discount]]/100)</f>
        <v>10789.76</v>
      </c>
      <c r="K795" s="17">
        <v>43138.506608796299</v>
      </c>
      <c r="L795" s="7" t="s">
        <v>4031</v>
      </c>
      <c r="M795" s="35">
        <f t="shared" si="25"/>
        <v>0</v>
      </c>
      <c r="N795" s="12" t="str">
        <f t="shared" si="24"/>
        <v/>
      </c>
    </row>
    <row r="796" spans="1:14" hidden="1">
      <c r="A796" s="13">
        <v>10794</v>
      </c>
      <c r="B796" s="13">
        <v>2</v>
      </c>
      <c r="C796" s="13">
        <v>97244</v>
      </c>
      <c r="D796" s="13">
        <v>163</v>
      </c>
      <c r="E796" s="12" t="str">
        <f>VLOOKUP(tVentas9[[#This Row],[ProductID]],tProductos[#All],3,FALSE)</f>
        <v>Tomatoes Tear Drop</v>
      </c>
      <c r="F796" s="13">
        <v>25</v>
      </c>
      <c r="G796" s="32">
        <v>0</v>
      </c>
      <c r="H796" s="30">
        <f>VLOOKUP(tVentas9[[#This Row],[ProductID]],tProductos[#All],5,FALSE)</f>
        <v>117.7</v>
      </c>
      <c r="I796" s="31">
        <f>(tVentas9[[#This Row],[PrecioUnitario]])*(tVentas9[[#This Row],[Quantity]])</f>
        <v>2942.5</v>
      </c>
      <c r="J796" s="31">
        <f>tVentas9[[#This Row],[ TotalPrice_SinDescuento]]*(1-tVentas9[[#This Row],[Discount]]/100)</f>
        <v>2942.5</v>
      </c>
      <c r="K796" s="17">
        <v>43216.885451388887</v>
      </c>
      <c r="L796" s="7" t="s">
        <v>4032</v>
      </c>
      <c r="M796" s="35">
        <f t="shared" si="25"/>
        <v>0</v>
      </c>
      <c r="N796" s="12" t="str">
        <f t="shared" si="24"/>
        <v/>
      </c>
    </row>
    <row r="797" spans="1:14" hidden="1">
      <c r="A797" s="13">
        <v>10795</v>
      </c>
      <c r="B797" s="13">
        <v>15</v>
      </c>
      <c r="C797" s="13">
        <v>24934</v>
      </c>
      <c r="D797" s="13">
        <v>70</v>
      </c>
      <c r="E797" s="12" t="str">
        <f>VLOOKUP(tVentas9[[#This Row],[ProductID]],tProductos[#All],3,FALSE)</f>
        <v>Squid - Tubes / Tenticles 10/20</v>
      </c>
      <c r="F797" s="13">
        <v>7</v>
      </c>
      <c r="G797" s="32">
        <v>0</v>
      </c>
      <c r="H797" s="30">
        <f>VLOOKUP(tVentas9[[#This Row],[ProductID]],tProductos[#All],5,FALSE)</f>
        <v>631.84</v>
      </c>
      <c r="I797" s="31">
        <f>(tVentas9[[#This Row],[PrecioUnitario]])*(tVentas9[[#This Row],[Quantity]])</f>
        <v>4422.88</v>
      </c>
      <c r="J797" s="31">
        <f>tVentas9[[#This Row],[ TotalPrice_SinDescuento]]*(1-tVentas9[[#This Row],[Discount]]/100)</f>
        <v>4422.88</v>
      </c>
      <c r="K797" s="17">
        <v>43156.58452546296</v>
      </c>
      <c r="L797" s="7" t="s">
        <v>4033</v>
      </c>
      <c r="M797" s="35">
        <f t="shared" si="25"/>
        <v>0</v>
      </c>
      <c r="N797" s="12" t="str">
        <f t="shared" si="24"/>
        <v/>
      </c>
    </row>
    <row r="798" spans="1:14" hidden="1">
      <c r="A798" s="13">
        <v>10796</v>
      </c>
      <c r="B798" s="13">
        <v>19</v>
      </c>
      <c r="C798" s="13">
        <v>8812</v>
      </c>
      <c r="D798" s="13">
        <v>227</v>
      </c>
      <c r="E798" s="12" t="str">
        <f>VLOOKUP(tVentas9[[#This Row],[ProductID]],tProductos[#All],3,FALSE)</f>
        <v>Cheese - Taleggio D.o.p.</v>
      </c>
      <c r="F798" s="13">
        <v>3</v>
      </c>
      <c r="G798" s="32">
        <v>0</v>
      </c>
      <c r="H798" s="30">
        <f>VLOOKUP(tVentas9[[#This Row],[ProductID]],tProductos[#All],5,FALSE)</f>
        <v>554.69000000000005</v>
      </c>
      <c r="I798" s="31">
        <f>(tVentas9[[#This Row],[PrecioUnitario]])*(tVentas9[[#This Row],[Quantity]])</f>
        <v>1664.0700000000002</v>
      </c>
      <c r="J798" s="31">
        <f>tVentas9[[#This Row],[ TotalPrice_SinDescuento]]*(1-tVentas9[[#This Row],[Discount]]/100)</f>
        <v>1664.0700000000002</v>
      </c>
      <c r="K798" s="17">
        <v>43158.955034722225</v>
      </c>
      <c r="L798" s="7" t="s">
        <v>4034</v>
      </c>
      <c r="M798" s="35">
        <f t="shared" si="25"/>
        <v>0</v>
      </c>
      <c r="N798" s="12" t="str">
        <f t="shared" si="24"/>
        <v/>
      </c>
    </row>
    <row r="799" spans="1:14" hidden="1">
      <c r="A799" s="13">
        <v>10797</v>
      </c>
      <c r="B799" s="13">
        <v>22</v>
      </c>
      <c r="C799" s="13">
        <v>19282</v>
      </c>
      <c r="D799" s="13">
        <v>270</v>
      </c>
      <c r="E799" s="12" t="str">
        <f>VLOOKUP(tVentas9[[#This Row],[ProductID]],tProductos[#All],3,FALSE)</f>
        <v>Cheese Cloth No 100</v>
      </c>
      <c r="F799" s="13">
        <v>5</v>
      </c>
      <c r="G799" s="32">
        <v>0</v>
      </c>
      <c r="H799" s="30">
        <f>VLOOKUP(tVentas9[[#This Row],[ProductID]],tProductos[#All],5,FALSE)</f>
        <v>44.21</v>
      </c>
      <c r="I799" s="31">
        <f>(tVentas9[[#This Row],[PrecioUnitario]])*(tVentas9[[#This Row],[Quantity]])</f>
        <v>221.05</v>
      </c>
      <c r="J799" s="31">
        <f>tVentas9[[#This Row],[ TotalPrice_SinDescuento]]*(1-tVentas9[[#This Row],[Discount]]/100)</f>
        <v>221.05</v>
      </c>
      <c r="K799" s="17">
        <v>43179.4531712963</v>
      </c>
      <c r="L799" s="7" t="s">
        <v>4035</v>
      </c>
      <c r="M799" s="35">
        <f t="shared" si="25"/>
        <v>0</v>
      </c>
      <c r="N799" s="12" t="str">
        <f t="shared" si="24"/>
        <v/>
      </c>
    </row>
    <row r="800" spans="1:14" hidden="1">
      <c r="A800" s="13">
        <v>10798</v>
      </c>
      <c r="B800" s="13">
        <v>15</v>
      </c>
      <c r="C800" s="13">
        <v>51151</v>
      </c>
      <c r="D800" s="13">
        <v>371</v>
      </c>
      <c r="E800" s="12" t="str">
        <f>VLOOKUP(tVentas9[[#This Row],[ProductID]],tProductos[#All],3,FALSE)</f>
        <v>Creme De Banane - Marie</v>
      </c>
      <c r="F800" s="13">
        <v>13</v>
      </c>
      <c r="G800" s="32">
        <v>1</v>
      </c>
      <c r="H800" s="30">
        <f>VLOOKUP(tVentas9[[#This Row],[ProductID]],tProductos[#All],5,FALSE)</f>
        <v>824.02</v>
      </c>
      <c r="I800" s="31">
        <f>(tVentas9[[#This Row],[PrecioUnitario]])*(tVentas9[[#This Row],[Quantity]])</f>
        <v>10712.26</v>
      </c>
      <c r="J800" s="31">
        <f>tVentas9[[#This Row],[ TotalPrice_SinDescuento]]*(1-tVentas9[[#This Row],[Discount]]/100)</f>
        <v>10605.1374</v>
      </c>
      <c r="K800" s="17">
        <v>43197.103252314817</v>
      </c>
      <c r="L800" s="7" t="s">
        <v>4036</v>
      </c>
      <c r="M800" s="35">
        <f t="shared" si="25"/>
        <v>0</v>
      </c>
      <c r="N800" s="12" t="str">
        <f t="shared" si="24"/>
        <v/>
      </c>
    </row>
    <row r="801" spans="1:14" hidden="1">
      <c r="A801" s="13">
        <v>10799</v>
      </c>
      <c r="B801" s="13">
        <v>14</v>
      </c>
      <c r="C801" s="13">
        <v>40716</v>
      </c>
      <c r="D801" s="13">
        <v>298</v>
      </c>
      <c r="E801" s="12" t="str">
        <f>VLOOKUP(tVentas9[[#This Row],[ProductID]],tProductos[#All],3,FALSE)</f>
        <v>Pop Shoppe Cream Soda</v>
      </c>
      <c r="F801" s="13">
        <v>11</v>
      </c>
      <c r="G801" s="32">
        <v>0</v>
      </c>
      <c r="H801" s="30">
        <f>VLOOKUP(tVentas9[[#This Row],[ProductID]],tProductos[#All],5,FALSE)</f>
        <v>957.38</v>
      </c>
      <c r="I801" s="31">
        <f>(tVentas9[[#This Row],[PrecioUnitario]])*(tVentas9[[#This Row],[Quantity]])</f>
        <v>10531.18</v>
      </c>
      <c r="J801" s="31">
        <f>tVentas9[[#This Row],[ TotalPrice_SinDescuento]]*(1-tVentas9[[#This Row],[Discount]]/100)</f>
        <v>10531.18</v>
      </c>
      <c r="K801" s="17">
        <v>43205.700671296298</v>
      </c>
      <c r="L801" s="7" t="s">
        <v>4037</v>
      </c>
      <c r="M801" s="35">
        <f t="shared" si="25"/>
        <v>0</v>
      </c>
      <c r="N801" s="12" t="str">
        <f t="shared" si="24"/>
        <v/>
      </c>
    </row>
    <row r="802" spans="1:14" hidden="1">
      <c r="A802" s="13">
        <v>10800</v>
      </c>
      <c r="B802" s="13">
        <v>2</v>
      </c>
      <c r="C802" s="13">
        <v>94489</v>
      </c>
      <c r="D802" s="13">
        <v>139</v>
      </c>
      <c r="E802" s="12" t="str">
        <f>VLOOKUP(tVentas9[[#This Row],[ProductID]],tProductos[#All],3,FALSE)</f>
        <v>Chicken - Wieners</v>
      </c>
      <c r="F802" s="13">
        <v>24</v>
      </c>
      <c r="G802" s="32">
        <v>0</v>
      </c>
      <c r="H802" s="30">
        <f>VLOOKUP(tVentas9[[#This Row],[ProductID]],tProductos[#All],5,FALSE)</f>
        <v>21.42</v>
      </c>
      <c r="I802" s="31">
        <f>(tVentas9[[#This Row],[PrecioUnitario]])*(tVentas9[[#This Row],[Quantity]])</f>
        <v>514.08000000000004</v>
      </c>
      <c r="J802" s="31">
        <f>tVentas9[[#This Row],[ TotalPrice_SinDescuento]]*(1-tVentas9[[#This Row],[Discount]]/100)</f>
        <v>514.08000000000004</v>
      </c>
      <c r="K802" s="17">
        <v>43176.892233796294</v>
      </c>
      <c r="L802" s="7" t="s">
        <v>4038</v>
      </c>
      <c r="M802" s="35">
        <f t="shared" si="25"/>
        <v>0</v>
      </c>
      <c r="N802" s="12" t="str">
        <f t="shared" si="24"/>
        <v/>
      </c>
    </row>
    <row r="803" spans="1:14" hidden="1">
      <c r="A803" s="13">
        <v>10801</v>
      </c>
      <c r="B803" s="13">
        <v>3</v>
      </c>
      <c r="C803" s="13">
        <v>80671</v>
      </c>
      <c r="D803" s="13">
        <v>384</v>
      </c>
      <c r="E803" s="12" t="str">
        <f>VLOOKUP(tVentas9[[#This Row],[ProductID]],tProductos[#All],3,FALSE)</f>
        <v>Fond - Neutral</v>
      </c>
      <c r="F803" s="13">
        <v>21</v>
      </c>
      <c r="G803" s="32">
        <v>0</v>
      </c>
      <c r="H803" s="30">
        <f>VLOOKUP(tVentas9[[#This Row],[ProductID]],tProductos[#All],5,FALSE)</f>
        <v>565.19000000000005</v>
      </c>
      <c r="I803" s="31">
        <f>(tVentas9[[#This Row],[PrecioUnitario]])*(tVentas9[[#This Row],[Quantity]])</f>
        <v>11868.990000000002</v>
      </c>
      <c r="J803" s="31">
        <f>tVentas9[[#This Row],[ TotalPrice_SinDescuento]]*(1-tVentas9[[#This Row],[Discount]]/100)</f>
        <v>11868.990000000002</v>
      </c>
      <c r="K803" s="17">
        <v>43184.095393518517</v>
      </c>
      <c r="L803" s="7" t="s">
        <v>4039</v>
      </c>
      <c r="M803" s="35">
        <f t="shared" si="25"/>
        <v>0</v>
      </c>
      <c r="N803" s="12" t="str">
        <f t="shared" si="24"/>
        <v/>
      </c>
    </row>
    <row r="804" spans="1:14" hidden="1">
      <c r="A804" s="13">
        <v>10802</v>
      </c>
      <c r="B804" s="13">
        <v>8</v>
      </c>
      <c r="C804" s="13">
        <v>4371</v>
      </c>
      <c r="D804" s="13">
        <v>70</v>
      </c>
      <c r="E804" s="12" t="str">
        <f>VLOOKUP(tVentas9[[#This Row],[ProductID]],tProductos[#All],3,FALSE)</f>
        <v>Squid - Tubes / Tenticles 10/20</v>
      </c>
      <c r="F804" s="13">
        <v>2</v>
      </c>
      <c r="G804" s="32">
        <v>0</v>
      </c>
      <c r="H804" s="30">
        <f>VLOOKUP(tVentas9[[#This Row],[ProductID]],tProductos[#All],5,FALSE)</f>
        <v>631.84</v>
      </c>
      <c r="I804" s="31">
        <f>(tVentas9[[#This Row],[PrecioUnitario]])*(tVentas9[[#This Row],[Quantity]])</f>
        <v>1263.68</v>
      </c>
      <c r="J804" s="31">
        <f>tVentas9[[#This Row],[ TotalPrice_SinDescuento]]*(1-tVentas9[[#This Row],[Discount]]/100)</f>
        <v>1263.68</v>
      </c>
      <c r="K804" s="17">
        <v>43144.407256944447</v>
      </c>
      <c r="L804" s="7" t="s">
        <v>4040</v>
      </c>
      <c r="M804" s="35">
        <f t="shared" si="25"/>
        <v>0</v>
      </c>
      <c r="N804" s="12" t="str">
        <f t="shared" si="24"/>
        <v/>
      </c>
    </row>
    <row r="805" spans="1:14" hidden="1">
      <c r="A805" s="13">
        <v>10803</v>
      </c>
      <c r="B805" s="13">
        <v>13</v>
      </c>
      <c r="C805" s="13">
        <v>48818</v>
      </c>
      <c r="D805" s="13">
        <v>198</v>
      </c>
      <c r="E805" s="12" t="str">
        <f>VLOOKUP(tVentas9[[#This Row],[ProductID]],tProductos[#All],3,FALSE)</f>
        <v>Lime Cordial - Roses</v>
      </c>
      <c r="F805" s="13">
        <v>13</v>
      </c>
      <c r="G805" s="32">
        <v>1</v>
      </c>
      <c r="H805" s="30">
        <f>VLOOKUP(tVentas9[[#This Row],[ProductID]],tProductos[#All],5,FALSE)</f>
        <v>352.18</v>
      </c>
      <c r="I805" s="31">
        <f>(tVentas9[[#This Row],[PrecioUnitario]])*(tVentas9[[#This Row],[Quantity]])</f>
        <v>4578.34</v>
      </c>
      <c r="J805" s="31">
        <f>tVentas9[[#This Row],[ TotalPrice_SinDescuento]]*(1-tVentas9[[#This Row],[Discount]]/100)</f>
        <v>4532.5565999999999</v>
      </c>
      <c r="K805" s="17">
        <v>43150.193379629629</v>
      </c>
      <c r="L805" s="7" t="s">
        <v>4041</v>
      </c>
      <c r="M805" s="35">
        <f t="shared" si="25"/>
        <v>0</v>
      </c>
      <c r="N805" s="12" t="str">
        <f t="shared" si="24"/>
        <v/>
      </c>
    </row>
    <row r="806" spans="1:14" hidden="1">
      <c r="A806" s="13">
        <v>10804</v>
      </c>
      <c r="B806" s="13">
        <v>7</v>
      </c>
      <c r="C806" s="13">
        <v>55354</v>
      </c>
      <c r="D806" s="13">
        <v>229</v>
      </c>
      <c r="E806" s="12" t="str">
        <f>VLOOKUP(tVentas9[[#This Row],[ProductID]],tProductos[#All],3,FALSE)</f>
        <v>Bread - Hot Dog Buns</v>
      </c>
      <c r="F806" s="13">
        <v>15</v>
      </c>
      <c r="G806" s="32">
        <v>2</v>
      </c>
      <c r="H806" s="30">
        <f>VLOOKUP(tVentas9[[#This Row],[ProductID]],tProductos[#All],5,FALSE)</f>
        <v>579.83000000000004</v>
      </c>
      <c r="I806" s="31">
        <f>(tVentas9[[#This Row],[PrecioUnitario]])*(tVentas9[[#This Row],[Quantity]])</f>
        <v>8697.4500000000007</v>
      </c>
      <c r="J806" s="31">
        <f>tVentas9[[#This Row],[ TotalPrice_SinDescuento]]*(1-tVentas9[[#This Row],[Discount]]/100)</f>
        <v>8523.5010000000002</v>
      </c>
      <c r="K806" s="17">
        <v>43154.613206018519</v>
      </c>
      <c r="L806" s="7" t="s">
        <v>4042</v>
      </c>
      <c r="M806" s="35">
        <f t="shared" si="25"/>
        <v>0</v>
      </c>
      <c r="N806" s="12" t="str">
        <f t="shared" si="24"/>
        <v/>
      </c>
    </row>
    <row r="807" spans="1:14" hidden="1">
      <c r="A807" s="13">
        <v>10805</v>
      </c>
      <c r="B807" s="13">
        <v>23</v>
      </c>
      <c r="C807" s="13">
        <v>16577</v>
      </c>
      <c r="D807" s="13">
        <v>442</v>
      </c>
      <c r="E807" s="12" t="str">
        <f>VLOOKUP(tVentas9[[#This Row],[ProductID]],tProductos[#All],3,FALSE)</f>
        <v>Wine - Ej Gallo Sierra Valley</v>
      </c>
      <c r="F807" s="13">
        <v>5</v>
      </c>
      <c r="G807" s="32">
        <v>0</v>
      </c>
      <c r="H807" s="30">
        <f>VLOOKUP(tVentas9[[#This Row],[ProductID]],tProductos[#All],5,FALSE)</f>
        <v>729.04</v>
      </c>
      <c r="I807" s="31">
        <f>(tVentas9[[#This Row],[PrecioUnitario]])*(tVentas9[[#This Row],[Quantity]])</f>
        <v>3645.2</v>
      </c>
      <c r="J807" s="31">
        <f>tVentas9[[#This Row],[ TotalPrice_SinDescuento]]*(1-tVentas9[[#This Row],[Discount]]/100)</f>
        <v>3645.2</v>
      </c>
      <c r="K807" s="17">
        <v>43147.293263888889</v>
      </c>
      <c r="L807" s="7" t="s">
        <v>4043</v>
      </c>
      <c r="M807" s="35">
        <f t="shared" si="25"/>
        <v>0</v>
      </c>
      <c r="N807" s="12" t="str">
        <f t="shared" si="24"/>
        <v/>
      </c>
    </row>
    <row r="808" spans="1:14" hidden="1">
      <c r="A808" s="13">
        <v>10806</v>
      </c>
      <c r="B808" s="13">
        <v>8</v>
      </c>
      <c r="C808" s="13">
        <v>22945</v>
      </c>
      <c r="D808" s="13">
        <v>254</v>
      </c>
      <c r="E808" s="12" t="str">
        <f>VLOOKUP(tVentas9[[#This Row],[ProductID]],tProductos[#All],3,FALSE)</f>
        <v>Soup - Canadian Pea, Dry Mix</v>
      </c>
      <c r="F808" s="13">
        <v>6</v>
      </c>
      <c r="G808" s="32">
        <v>0</v>
      </c>
      <c r="H808" s="30">
        <f>VLOOKUP(tVentas9[[#This Row],[ProductID]],tProductos[#All],5,FALSE)</f>
        <v>777.8</v>
      </c>
      <c r="I808" s="31">
        <f>(tVentas9[[#This Row],[PrecioUnitario]])*(tVentas9[[#This Row],[Quantity]])</f>
        <v>4666.7999999999993</v>
      </c>
      <c r="J808" s="31">
        <f>tVentas9[[#This Row],[ TotalPrice_SinDescuento]]*(1-tVentas9[[#This Row],[Discount]]/100)</f>
        <v>4666.7999999999993</v>
      </c>
      <c r="K808" s="17">
        <v>43129.352812500001</v>
      </c>
      <c r="L808" s="7" t="s">
        <v>4044</v>
      </c>
      <c r="M808" s="35">
        <f t="shared" si="25"/>
        <v>0</v>
      </c>
      <c r="N808" s="12" t="str">
        <f t="shared" si="24"/>
        <v/>
      </c>
    </row>
    <row r="809" spans="1:14" hidden="1">
      <c r="A809" s="13">
        <v>10807</v>
      </c>
      <c r="B809" s="13">
        <v>10</v>
      </c>
      <c r="C809" s="13">
        <v>76799</v>
      </c>
      <c r="D809" s="13">
        <v>365</v>
      </c>
      <c r="E809" s="12" t="str">
        <f>VLOOKUP(tVentas9[[#This Row],[ProductID]],tProductos[#All],3,FALSE)</f>
        <v>Wine - Red, Harrow Estates, Cab</v>
      </c>
      <c r="F809" s="13">
        <v>20</v>
      </c>
      <c r="G809" s="32">
        <v>0</v>
      </c>
      <c r="H809" s="30">
        <f>VLOOKUP(tVentas9[[#This Row],[ProductID]],tProductos[#All],5,FALSE)</f>
        <v>126.27</v>
      </c>
      <c r="I809" s="31">
        <f>(tVentas9[[#This Row],[PrecioUnitario]])*(tVentas9[[#This Row],[Quantity]])</f>
        <v>2525.4</v>
      </c>
      <c r="J809" s="31">
        <f>tVentas9[[#This Row],[ TotalPrice_SinDescuento]]*(1-tVentas9[[#This Row],[Discount]]/100)</f>
        <v>2525.4</v>
      </c>
      <c r="K809" s="17">
        <v>43131.270416666666</v>
      </c>
      <c r="L809" s="7" t="s">
        <v>4045</v>
      </c>
      <c r="M809" s="35">
        <f t="shared" si="25"/>
        <v>0</v>
      </c>
      <c r="N809" s="12" t="str">
        <f t="shared" si="24"/>
        <v/>
      </c>
    </row>
    <row r="810" spans="1:14" hidden="1">
      <c r="A810" s="13">
        <v>10808</v>
      </c>
      <c r="B810" s="13">
        <v>3</v>
      </c>
      <c r="C810" s="13">
        <v>32966</v>
      </c>
      <c r="D810" s="13">
        <v>81</v>
      </c>
      <c r="E810" s="12" t="str">
        <f>VLOOKUP(tVentas9[[#This Row],[ProductID]],tProductos[#All],3,FALSE)</f>
        <v>Cookies - Assorted</v>
      </c>
      <c r="F810" s="13">
        <v>9</v>
      </c>
      <c r="G810" s="32">
        <v>0</v>
      </c>
      <c r="H810" s="30">
        <f>VLOOKUP(tVentas9[[#This Row],[ProductID]],tProductos[#All],5,FALSE)</f>
        <v>866.48</v>
      </c>
      <c r="I810" s="31">
        <f>(tVentas9[[#This Row],[PrecioUnitario]])*(tVentas9[[#This Row],[Quantity]])</f>
        <v>7798.32</v>
      </c>
      <c r="J810" s="31">
        <f>tVentas9[[#This Row],[ TotalPrice_SinDescuento]]*(1-tVentas9[[#This Row],[Discount]]/100)</f>
        <v>7798.32</v>
      </c>
      <c r="K810" s="17">
        <v>43111.963530092595</v>
      </c>
      <c r="L810" s="7" t="s">
        <v>4046</v>
      </c>
      <c r="M810" s="35">
        <f t="shared" si="25"/>
        <v>0</v>
      </c>
      <c r="N810" s="12" t="str">
        <f t="shared" si="24"/>
        <v/>
      </c>
    </row>
    <row r="811" spans="1:14" hidden="1">
      <c r="A811" s="13">
        <v>10809</v>
      </c>
      <c r="B811" s="13">
        <v>22</v>
      </c>
      <c r="C811" s="13">
        <v>96449</v>
      </c>
      <c r="D811" s="13">
        <v>11</v>
      </c>
      <c r="E811" s="12" t="str">
        <f>VLOOKUP(tVentas9[[#This Row],[ProductID]],tProductos[#All],3,FALSE)</f>
        <v>Garbage Bags - Clear</v>
      </c>
      <c r="F811" s="13">
        <v>25</v>
      </c>
      <c r="G811" s="32">
        <v>0</v>
      </c>
      <c r="H811" s="30">
        <f>VLOOKUP(tVentas9[[#This Row],[ProductID]],tProductos[#All],5,FALSE)</f>
        <v>62.94</v>
      </c>
      <c r="I811" s="31">
        <f>(tVentas9[[#This Row],[PrecioUnitario]])*(tVentas9[[#This Row],[Quantity]])</f>
        <v>1573.5</v>
      </c>
      <c r="J811" s="31">
        <f>tVentas9[[#This Row],[ TotalPrice_SinDescuento]]*(1-tVentas9[[#This Row],[Discount]]/100)</f>
        <v>1573.5</v>
      </c>
      <c r="K811" s="17">
        <v>43211.419178240743</v>
      </c>
      <c r="L811" s="7" t="s">
        <v>4047</v>
      </c>
      <c r="M811" s="35">
        <f t="shared" si="25"/>
        <v>0</v>
      </c>
      <c r="N811" s="12" t="str">
        <f t="shared" si="24"/>
        <v/>
      </c>
    </row>
    <row r="812" spans="1:14" hidden="1">
      <c r="A812" s="13">
        <v>10810</v>
      </c>
      <c r="B812" s="13">
        <v>15</v>
      </c>
      <c r="C812" s="13">
        <v>2500</v>
      </c>
      <c r="D812" s="13">
        <v>279</v>
      </c>
      <c r="E812" s="12" t="str">
        <f>VLOOKUP(tVentas9[[#This Row],[ProductID]],tProductos[#All],3,FALSE)</f>
        <v>Beef - Texas Style Burger</v>
      </c>
      <c r="F812" s="13">
        <v>1</v>
      </c>
      <c r="G812" s="32">
        <v>1</v>
      </c>
      <c r="H812" s="30">
        <f>VLOOKUP(tVentas9[[#This Row],[ProductID]],tProductos[#All],5,FALSE)</f>
        <v>911.82</v>
      </c>
      <c r="I812" s="31">
        <f>(tVentas9[[#This Row],[PrecioUnitario]])*(tVentas9[[#This Row],[Quantity]])</f>
        <v>911.82</v>
      </c>
      <c r="J812" s="31">
        <f>tVentas9[[#This Row],[ TotalPrice_SinDescuento]]*(1-tVentas9[[#This Row],[Discount]]/100)</f>
        <v>902.70180000000005</v>
      </c>
      <c r="K812" s="17">
        <v>43147.036863425928</v>
      </c>
      <c r="L812" s="7" t="s">
        <v>4048</v>
      </c>
      <c r="M812" s="35">
        <f t="shared" si="25"/>
        <v>0</v>
      </c>
      <c r="N812" s="12" t="str">
        <f t="shared" si="24"/>
        <v/>
      </c>
    </row>
    <row r="813" spans="1:14" hidden="1">
      <c r="A813" s="13">
        <v>10811</v>
      </c>
      <c r="B813" s="13">
        <v>21</v>
      </c>
      <c r="C813" s="13">
        <v>94972</v>
      </c>
      <c r="D813" s="13">
        <v>262</v>
      </c>
      <c r="E813" s="12" t="str">
        <f>VLOOKUP(tVentas9[[#This Row],[ProductID]],tProductos[#All],3,FALSE)</f>
        <v>Bagel - Plain</v>
      </c>
      <c r="F813" s="13">
        <v>25</v>
      </c>
      <c r="G813" s="32">
        <v>2</v>
      </c>
      <c r="H813" s="30">
        <f>VLOOKUP(tVentas9[[#This Row],[ProductID]],tProductos[#All],5,FALSE)</f>
        <v>364.6</v>
      </c>
      <c r="I813" s="31">
        <f>(tVentas9[[#This Row],[PrecioUnitario]])*(tVentas9[[#This Row],[Quantity]])</f>
        <v>9115</v>
      </c>
      <c r="J813" s="31">
        <f>tVentas9[[#This Row],[ TotalPrice_SinDescuento]]*(1-tVentas9[[#This Row],[Discount]]/100)</f>
        <v>8932.7000000000007</v>
      </c>
      <c r="K813" s="17">
        <v>43118.855243055557</v>
      </c>
      <c r="L813" s="7" t="s">
        <v>4049</v>
      </c>
      <c r="M813" s="35">
        <f t="shared" si="25"/>
        <v>0</v>
      </c>
      <c r="N813" s="12" t="str">
        <f t="shared" si="24"/>
        <v/>
      </c>
    </row>
    <row r="814" spans="1:14" hidden="1">
      <c r="A814" s="13">
        <v>10812</v>
      </c>
      <c r="B814" s="13">
        <v>7</v>
      </c>
      <c r="C814" s="13">
        <v>92237</v>
      </c>
      <c r="D814" s="13">
        <v>421</v>
      </c>
      <c r="E814" s="12" t="str">
        <f>VLOOKUP(tVentas9[[#This Row],[ProductID]],tProductos[#All],3,FALSE)</f>
        <v>Soup V8 Roasted Red Pepper</v>
      </c>
      <c r="F814" s="13">
        <v>24</v>
      </c>
      <c r="G814" s="32">
        <v>0</v>
      </c>
      <c r="H814" s="30">
        <f>VLOOKUP(tVentas9[[#This Row],[ProductID]],tProductos[#All],5,FALSE)</f>
        <v>388.09</v>
      </c>
      <c r="I814" s="31">
        <f>(tVentas9[[#This Row],[PrecioUnitario]])*(tVentas9[[#This Row],[Quantity]])</f>
        <v>9314.16</v>
      </c>
      <c r="J814" s="31">
        <f>tVentas9[[#This Row],[ TotalPrice_SinDescuento]]*(1-tVentas9[[#This Row],[Discount]]/100)</f>
        <v>9314.16</v>
      </c>
      <c r="K814" s="17">
        <v>43201.72855324074</v>
      </c>
      <c r="L814" s="7" t="s">
        <v>4050</v>
      </c>
      <c r="M814" s="35">
        <f t="shared" si="25"/>
        <v>0</v>
      </c>
      <c r="N814" s="12" t="str">
        <f t="shared" si="24"/>
        <v/>
      </c>
    </row>
    <row r="815" spans="1:14" hidden="1">
      <c r="A815" s="13">
        <v>10813</v>
      </c>
      <c r="B815" s="13">
        <v>10</v>
      </c>
      <c r="C815" s="13">
        <v>76291</v>
      </c>
      <c r="D815" s="13">
        <v>371</v>
      </c>
      <c r="E815" s="12" t="str">
        <f>VLOOKUP(tVentas9[[#This Row],[ProductID]],tProductos[#All],3,FALSE)</f>
        <v>Creme De Banane - Marie</v>
      </c>
      <c r="F815" s="13">
        <v>20</v>
      </c>
      <c r="G815" s="32">
        <v>0</v>
      </c>
      <c r="H815" s="30">
        <f>VLOOKUP(tVentas9[[#This Row],[ProductID]],tProductos[#All],5,FALSE)</f>
        <v>824.02</v>
      </c>
      <c r="I815" s="31">
        <f>(tVentas9[[#This Row],[PrecioUnitario]])*(tVentas9[[#This Row],[Quantity]])</f>
        <v>16480.400000000001</v>
      </c>
      <c r="J815" s="31">
        <f>tVentas9[[#This Row],[ TotalPrice_SinDescuento]]*(1-tVentas9[[#This Row],[Discount]]/100)</f>
        <v>16480.400000000001</v>
      </c>
      <c r="K815" s="17">
        <v>43197.776354166665</v>
      </c>
      <c r="L815" s="7" t="s">
        <v>4051</v>
      </c>
      <c r="M815" s="35">
        <f t="shared" si="25"/>
        <v>0</v>
      </c>
      <c r="N815" s="12" t="str">
        <f t="shared" si="24"/>
        <v/>
      </c>
    </row>
    <row r="816" spans="1:14" hidden="1">
      <c r="A816" s="13">
        <v>10814</v>
      </c>
      <c r="B816" s="13">
        <v>2</v>
      </c>
      <c r="C816" s="13">
        <v>74667</v>
      </c>
      <c r="D816" s="13">
        <v>365</v>
      </c>
      <c r="E816" s="12" t="str">
        <f>VLOOKUP(tVentas9[[#This Row],[ProductID]],tProductos[#All],3,FALSE)</f>
        <v>Wine - Red, Harrow Estates, Cab</v>
      </c>
      <c r="F816" s="13">
        <v>19</v>
      </c>
      <c r="G816" s="32">
        <v>1</v>
      </c>
      <c r="H816" s="30">
        <f>VLOOKUP(tVentas9[[#This Row],[ProductID]],tProductos[#All],5,FALSE)</f>
        <v>126.27</v>
      </c>
      <c r="I816" s="31">
        <f>(tVentas9[[#This Row],[PrecioUnitario]])*(tVentas9[[#This Row],[Quantity]])</f>
        <v>2399.13</v>
      </c>
      <c r="J816" s="31">
        <f>tVentas9[[#This Row],[ TotalPrice_SinDescuento]]*(1-tVentas9[[#This Row],[Discount]]/100)</f>
        <v>2375.1387</v>
      </c>
      <c r="K816" s="17">
        <v>43164.297824074078</v>
      </c>
      <c r="L816" s="7" t="s">
        <v>4052</v>
      </c>
      <c r="M816" s="35">
        <f t="shared" si="25"/>
        <v>0</v>
      </c>
      <c r="N816" s="12" t="str">
        <f t="shared" si="24"/>
        <v/>
      </c>
    </row>
    <row r="817" spans="1:14" hidden="1">
      <c r="A817" s="13">
        <v>10815</v>
      </c>
      <c r="B817" s="13">
        <v>23</v>
      </c>
      <c r="C817" s="13">
        <v>18107</v>
      </c>
      <c r="D817" s="13">
        <v>225</v>
      </c>
      <c r="E817" s="12" t="str">
        <f>VLOOKUP(tVentas9[[#This Row],[ProductID]],tProductos[#All],3,FALSE)</f>
        <v>Wine - Charddonnay Errazuriz</v>
      </c>
      <c r="F817" s="13">
        <v>5</v>
      </c>
      <c r="G817" s="32">
        <v>0</v>
      </c>
      <c r="H817" s="30">
        <f>VLOOKUP(tVentas9[[#This Row],[ProductID]],tProductos[#All],5,FALSE)</f>
        <v>103.72</v>
      </c>
      <c r="I817" s="31">
        <f>(tVentas9[[#This Row],[PrecioUnitario]])*(tVentas9[[#This Row],[Quantity]])</f>
        <v>518.6</v>
      </c>
      <c r="J817" s="31">
        <f>tVentas9[[#This Row],[ TotalPrice_SinDescuento]]*(1-tVentas9[[#This Row],[Discount]]/100)</f>
        <v>518.6</v>
      </c>
      <c r="K817" s="17">
        <v>43175.009664351855</v>
      </c>
      <c r="L817" s="7" t="s">
        <v>4053</v>
      </c>
      <c r="M817" s="35">
        <f t="shared" si="25"/>
        <v>0</v>
      </c>
      <c r="N817" s="12" t="str">
        <f t="shared" si="24"/>
        <v/>
      </c>
    </row>
    <row r="818" spans="1:14" hidden="1">
      <c r="A818" s="13">
        <v>10816</v>
      </c>
      <c r="B818" s="13">
        <v>4</v>
      </c>
      <c r="C818" s="13">
        <v>97493</v>
      </c>
      <c r="D818" s="13">
        <v>345</v>
      </c>
      <c r="E818" s="12" t="str">
        <f>VLOOKUP(tVentas9[[#This Row],[ProductID]],tProductos[#All],3,FALSE)</f>
        <v>Bread - Calabrese Baguette</v>
      </c>
      <c r="F818" s="13">
        <v>25</v>
      </c>
      <c r="G818" s="32">
        <v>2</v>
      </c>
      <c r="H818" s="30">
        <f>VLOOKUP(tVentas9[[#This Row],[ProductID]],tProductos[#All],5,FALSE)</f>
        <v>985.97</v>
      </c>
      <c r="I818" s="31">
        <f>(tVentas9[[#This Row],[PrecioUnitario]])*(tVentas9[[#This Row],[Quantity]])</f>
        <v>24649.25</v>
      </c>
      <c r="J818" s="31">
        <f>tVentas9[[#This Row],[ TotalPrice_SinDescuento]]*(1-tVentas9[[#This Row],[Discount]]/100)</f>
        <v>24156.264999999999</v>
      </c>
      <c r="K818" s="17">
        <v>43217.074814814812</v>
      </c>
      <c r="L818" s="7" t="s">
        <v>4054</v>
      </c>
      <c r="M818" s="35">
        <f t="shared" si="25"/>
        <v>0</v>
      </c>
      <c r="N818" s="12" t="str">
        <f t="shared" si="24"/>
        <v/>
      </c>
    </row>
    <row r="819" spans="1:14" hidden="1">
      <c r="A819" s="13">
        <v>10817</v>
      </c>
      <c r="B819" s="13">
        <v>7</v>
      </c>
      <c r="C819" s="13">
        <v>58156</v>
      </c>
      <c r="D819" s="13">
        <v>22</v>
      </c>
      <c r="E819" s="12" t="str">
        <f>VLOOKUP(tVentas9[[#This Row],[ProductID]],tProductos[#All],3,FALSE)</f>
        <v>Rice - Jasmine Sented</v>
      </c>
      <c r="F819" s="13">
        <v>15</v>
      </c>
      <c r="G819" s="32">
        <v>0</v>
      </c>
      <c r="H819" s="30">
        <f>VLOOKUP(tVentas9[[#This Row],[ProductID]],tProductos[#All],5,FALSE)</f>
        <v>278.95</v>
      </c>
      <c r="I819" s="31">
        <f>(tVentas9[[#This Row],[PrecioUnitario]])*(tVentas9[[#This Row],[Quantity]])</f>
        <v>4184.25</v>
      </c>
      <c r="J819" s="31">
        <f>tVentas9[[#This Row],[ TotalPrice_SinDescuento]]*(1-tVentas9[[#This Row],[Discount]]/100)</f>
        <v>4184.25</v>
      </c>
      <c r="K819" s="17">
        <v>43226.602164351854</v>
      </c>
      <c r="L819" s="7" t="s">
        <v>4055</v>
      </c>
      <c r="M819" s="35">
        <f t="shared" si="25"/>
        <v>0</v>
      </c>
      <c r="N819" s="12" t="str">
        <f t="shared" si="24"/>
        <v/>
      </c>
    </row>
    <row r="820" spans="1:14" hidden="1">
      <c r="A820" s="13">
        <v>10818</v>
      </c>
      <c r="B820" s="13">
        <v>10</v>
      </c>
      <c r="C820" s="13">
        <v>59009</v>
      </c>
      <c r="D820" s="13">
        <v>155</v>
      </c>
      <c r="E820" s="12" t="str">
        <f>VLOOKUP(tVentas9[[#This Row],[ProductID]],tProductos[#All],3,FALSE)</f>
        <v>Peas - Pigeon, Dry</v>
      </c>
      <c r="F820" s="13">
        <v>15</v>
      </c>
      <c r="G820" s="32">
        <v>0</v>
      </c>
      <c r="H820" s="30">
        <f>VLOOKUP(tVentas9[[#This Row],[ProductID]],tProductos[#All],5,FALSE)</f>
        <v>635.52</v>
      </c>
      <c r="I820" s="31">
        <f>(tVentas9[[#This Row],[PrecioUnitario]])*(tVentas9[[#This Row],[Quantity]])</f>
        <v>9532.7999999999993</v>
      </c>
      <c r="J820" s="31">
        <f>tVentas9[[#This Row],[ TotalPrice_SinDescuento]]*(1-tVentas9[[#This Row],[Discount]]/100)</f>
        <v>9532.7999999999993</v>
      </c>
      <c r="K820" s="17">
        <v>43228.636064814818</v>
      </c>
      <c r="L820" s="7" t="s">
        <v>4056</v>
      </c>
      <c r="M820" s="35">
        <f t="shared" si="25"/>
        <v>0</v>
      </c>
      <c r="N820" s="12" t="str">
        <f t="shared" si="24"/>
        <v/>
      </c>
    </row>
    <row r="821" spans="1:14" hidden="1">
      <c r="A821" s="13">
        <v>10819</v>
      </c>
      <c r="B821" s="13">
        <v>8</v>
      </c>
      <c r="C821" s="13">
        <v>53534</v>
      </c>
      <c r="D821" s="13">
        <v>385</v>
      </c>
      <c r="E821" s="12" t="str">
        <f>VLOOKUP(tVentas9[[#This Row],[ProductID]],tProductos[#All],3,FALSE)</f>
        <v>Pork - Back, Short Cut, Boneless</v>
      </c>
      <c r="F821" s="13">
        <v>14</v>
      </c>
      <c r="G821" s="32">
        <v>0</v>
      </c>
      <c r="H821" s="30">
        <f>VLOOKUP(tVentas9[[#This Row],[ProductID]],tProductos[#All],5,FALSE)</f>
        <v>227.09</v>
      </c>
      <c r="I821" s="31">
        <f>(tVentas9[[#This Row],[PrecioUnitario]])*(tVentas9[[#This Row],[Quantity]])</f>
        <v>3179.26</v>
      </c>
      <c r="J821" s="31">
        <f>tVentas9[[#This Row],[ TotalPrice_SinDescuento]]*(1-tVentas9[[#This Row],[Discount]]/100)</f>
        <v>3179.26</v>
      </c>
      <c r="K821" s="17">
        <v>43148.693067129629</v>
      </c>
      <c r="L821" s="7" t="s">
        <v>4057</v>
      </c>
      <c r="M821" s="35">
        <f t="shared" si="25"/>
        <v>0</v>
      </c>
      <c r="N821" s="12" t="str">
        <f t="shared" si="24"/>
        <v/>
      </c>
    </row>
    <row r="822" spans="1:14" hidden="1">
      <c r="A822" s="13">
        <v>10820</v>
      </c>
      <c r="B822" s="13">
        <v>13</v>
      </c>
      <c r="C822" s="13">
        <v>18225</v>
      </c>
      <c r="D822" s="13">
        <v>282</v>
      </c>
      <c r="E822" s="12" t="str">
        <f>VLOOKUP(tVentas9[[#This Row],[ProductID]],tProductos[#All],3,FALSE)</f>
        <v>Lemonade - Natural, 591 Ml</v>
      </c>
      <c r="F822" s="13">
        <v>5</v>
      </c>
      <c r="G822" s="32">
        <v>1</v>
      </c>
      <c r="H822" s="30">
        <f>VLOOKUP(tVentas9[[#This Row],[ProductID]],tProductos[#All],5,FALSE)</f>
        <v>561.5</v>
      </c>
      <c r="I822" s="31">
        <f>(tVentas9[[#This Row],[PrecioUnitario]])*(tVentas9[[#This Row],[Quantity]])</f>
        <v>2807.5</v>
      </c>
      <c r="J822" s="31">
        <f>tVentas9[[#This Row],[ TotalPrice_SinDescuento]]*(1-tVentas9[[#This Row],[Discount]]/100)</f>
        <v>2779.4250000000002</v>
      </c>
      <c r="K822" s="17">
        <v>43101.546990740739</v>
      </c>
      <c r="L822" s="7" t="s">
        <v>4058</v>
      </c>
      <c r="M822" s="35">
        <f t="shared" si="25"/>
        <v>0</v>
      </c>
      <c r="N822" s="12" t="str">
        <f t="shared" si="24"/>
        <v/>
      </c>
    </row>
    <row r="823" spans="1:14" hidden="1">
      <c r="A823" s="13">
        <v>10821</v>
      </c>
      <c r="B823" s="13">
        <v>12</v>
      </c>
      <c r="C823" s="13">
        <v>71814</v>
      </c>
      <c r="D823" s="13">
        <v>266</v>
      </c>
      <c r="E823" s="12" t="str">
        <f>VLOOKUP(tVentas9[[#This Row],[ProductID]],tProductos[#All],3,FALSE)</f>
        <v>Clam Nectar</v>
      </c>
      <c r="F823" s="13">
        <v>19</v>
      </c>
      <c r="G823" s="32">
        <v>1</v>
      </c>
      <c r="H823" s="30">
        <f>VLOOKUP(tVentas9[[#This Row],[ProductID]],tProductos[#All],5,FALSE)</f>
        <v>681.09</v>
      </c>
      <c r="I823" s="31">
        <f>(tVentas9[[#This Row],[PrecioUnitario]])*(tVentas9[[#This Row],[Quantity]])</f>
        <v>12940.710000000001</v>
      </c>
      <c r="J823" s="31">
        <f>tVentas9[[#This Row],[ TotalPrice_SinDescuento]]*(1-tVentas9[[#This Row],[Discount]]/100)</f>
        <v>12811.302900000001</v>
      </c>
      <c r="K823" s="17">
        <v>43179.391759259262</v>
      </c>
      <c r="L823" s="7" t="s">
        <v>4059</v>
      </c>
      <c r="M823" s="35">
        <f t="shared" si="25"/>
        <v>0</v>
      </c>
      <c r="N823" s="12" t="str">
        <f t="shared" si="24"/>
        <v/>
      </c>
    </row>
    <row r="824" spans="1:14" hidden="1">
      <c r="A824" s="13">
        <v>10822</v>
      </c>
      <c r="B824" s="13">
        <v>21</v>
      </c>
      <c r="C824" s="13">
        <v>16927</v>
      </c>
      <c r="D824" s="13">
        <v>51</v>
      </c>
      <c r="E824" s="12" t="str">
        <f>VLOOKUP(tVentas9[[#This Row],[ProductID]],tProductos[#All],3,FALSE)</f>
        <v>Wine - Crozes Hermitage E.</v>
      </c>
      <c r="F824" s="13">
        <v>5</v>
      </c>
      <c r="G824" s="32">
        <v>0</v>
      </c>
      <c r="H824" s="30">
        <f>VLOOKUP(tVentas9[[#This Row],[ProductID]],tProductos[#All],5,FALSE)</f>
        <v>810.13</v>
      </c>
      <c r="I824" s="31">
        <f>(tVentas9[[#This Row],[PrecioUnitario]])*(tVentas9[[#This Row],[Quantity]])</f>
        <v>4050.65</v>
      </c>
      <c r="J824" s="31">
        <f>tVentas9[[#This Row],[ TotalPrice_SinDescuento]]*(1-tVentas9[[#This Row],[Discount]]/100)</f>
        <v>4050.65</v>
      </c>
      <c r="K824" s="17">
        <v>43154.040983796294</v>
      </c>
      <c r="L824" s="7" t="s">
        <v>4060</v>
      </c>
      <c r="M824" s="35">
        <f t="shared" si="25"/>
        <v>0</v>
      </c>
      <c r="N824" s="12" t="str">
        <f t="shared" si="24"/>
        <v/>
      </c>
    </row>
    <row r="825" spans="1:14" hidden="1">
      <c r="A825" s="13">
        <v>10823</v>
      </c>
      <c r="B825" s="13">
        <v>12</v>
      </c>
      <c r="C825" s="13">
        <v>3522</v>
      </c>
      <c r="D825" s="13">
        <v>374</v>
      </c>
      <c r="E825" s="12" t="str">
        <f>VLOOKUP(tVentas9[[#This Row],[ProductID]],tProductos[#All],3,FALSE)</f>
        <v>Jagermeister</v>
      </c>
      <c r="F825" s="13">
        <v>1</v>
      </c>
      <c r="G825" s="32">
        <v>0</v>
      </c>
      <c r="H825" s="30">
        <f>VLOOKUP(tVentas9[[#This Row],[ProductID]],tProductos[#All],5,FALSE)</f>
        <v>493.84</v>
      </c>
      <c r="I825" s="31">
        <f>(tVentas9[[#This Row],[PrecioUnitario]])*(tVentas9[[#This Row],[Quantity]])</f>
        <v>493.84</v>
      </c>
      <c r="J825" s="31">
        <f>tVentas9[[#This Row],[ TotalPrice_SinDescuento]]*(1-tVentas9[[#This Row],[Discount]]/100)</f>
        <v>493.84</v>
      </c>
      <c r="K825" s="17">
        <v>43189.364224537036</v>
      </c>
      <c r="L825" s="7" t="s">
        <v>4061</v>
      </c>
      <c r="M825" s="35">
        <f t="shared" si="25"/>
        <v>0</v>
      </c>
      <c r="N825" s="12" t="str">
        <f t="shared" si="24"/>
        <v/>
      </c>
    </row>
    <row r="826" spans="1:14" hidden="1">
      <c r="A826" s="13">
        <v>10824</v>
      </c>
      <c r="B826" s="13">
        <v>1</v>
      </c>
      <c r="C826" s="13">
        <v>85918</v>
      </c>
      <c r="D826" s="13">
        <v>50</v>
      </c>
      <c r="E826" s="12" t="str">
        <f>VLOOKUP(tVentas9[[#This Row],[ProductID]],tProductos[#All],3,FALSE)</f>
        <v>Pork - Kidney</v>
      </c>
      <c r="F826" s="13">
        <v>22</v>
      </c>
      <c r="G826" s="32">
        <v>0</v>
      </c>
      <c r="H826" s="30">
        <f>VLOOKUP(tVentas9[[#This Row],[ProductID]],tProductos[#All],5,FALSE)</f>
        <v>432.86</v>
      </c>
      <c r="I826" s="31">
        <f>(tVentas9[[#This Row],[PrecioUnitario]])*(tVentas9[[#This Row],[Quantity]])</f>
        <v>9522.92</v>
      </c>
      <c r="J826" s="31">
        <f>tVentas9[[#This Row],[ TotalPrice_SinDescuento]]*(1-tVentas9[[#This Row],[Discount]]/100)</f>
        <v>9522.92</v>
      </c>
      <c r="K826" s="17">
        <v>43111.328622685185</v>
      </c>
      <c r="L826" s="7" t="s">
        <v>4062</v>
      </c>
      <c r="M826" s="35">
        <f t="shared" si="25"/>
        <v>0</v>
      </c>
      <c r="N826" s="12" t="str">
        <f t="shared" si="24"/>
        <v/>
      </c>
    </row>
    <row r="827" spans="1:14" hidden="1">
      <c r="A827" s="13">
        <v>10825</v>
      </c>
      <c r="B827" s="13">
        <v>19</v>
      </c>
      <c r="C827" s="13">
        <v>65779</v>
      </c>
      <c r="D827" s="13">
        <v>208</v>
      </c>
      <c r="E827" s="12" t="str">
        <f>VLOOKUP(tVentas9[[#This Row],[ProductID]],tProductos[#All],3,FALSE)</f>
        <v>Mushroom - Trumpet, Dry</v>
      </c>
      <c r="F827" s="13">
        <v>17</v>
      </c>
      <c r="G827" s="32">
        <v>0</v>
      </c>
      <c r="H827" s="30">
        <f>VLOOKUP(tVentas9[[#This Row],[ProductID]],tProductos[#All],5,FALSE)</f>
        <v>87.33</v>
      </c>
      <c r="I827" s="31">
        <f>(tVentas9[[#This Row],[PrecioUnitario]])*(tVentas9[[#This Row],[Quantity]])</f>
        <v>1484.61</v>
      </c>
      <c r="J827" s="31">
        <f>tVentas9[[#This Row],[ TotalPrice_SinDescuento]]*(1-tVentas9[[#This Row],[Discount]]/100)</f>
        <v>1484.61</v>
      </c>
      <c r="K827" s="17">
        <v>43137.81554398148</v>
      </c>
      <c r="L827" s="7" t="s">
        <v>4063</v>
      </c>
      <c r="M827" s="35">
        <f t="shared" si="25"/>
        <v>0</v>
      </c>
      <c r="N827" s="12" t="str">
        <f t="shared" si="24"/>
        <v/>
      </c>
    </row>
    <row r="828" spans="1:14" hidden="1">
      <c r="A828" s="13">
        <v>10826</v>
      </c>
      <c r="B828" s="13">
        <v>12</v>
      </c>
      <c r="C828" s="13">
        <v>14751</v>
      </c>
      <c r="D828" s="13">
        <v>67</v>
      </c>
      <c r="E828" s="12" t="str">
        <f>VLOOKUP(tVentas9[[#This Row],[ProductID]],tProductos[#All],3,FALSE)</f>
        <v>Wine - Sogrape Mateus Rose</v>
      </c>
      <c r="F828" s="13">
        <v>4</v>
      </c>
      <c r="G828" s="32">
        <v>0</v>
      </c>
      <c r="H828" s="30">
        <f>VLOOKUP(tVentas9[[#This Row],[ProductID]],tProductos[#All],5,FALSE)</f>
        <v>37.799999999999997</v>
      </c>
      <c r="I828" s="31">
        <f>(tVentas9[[#This Row],[PrecioUnitario]])*(tVentas9[[#This Row],[Quantity]])</f>
        <v>151.19999999999999</v>
      </c>
      <c r="J828" s="31">
        <f>tVentas9[[#This Row],[ TotalPrice_SinDescuento]]*(1-tVentas9[[#This Row],[Discount]]/100)</f>
        <v>151.19999999999999</v>
      </c>
      <c r="K828" s="17">
        <v>43207.73642361111</v>
      </c>
      <c r="L828" s="7" t="s">
        <v>4064</v>
      </c>
      <c r="M828" s="35">
        <f t="shared" si="25"/>
        <v>0</v>
      </c>
      <c r="N828" s="12" t="str">
        <f t="shared" si="24"/>
        <v/>
      </c>
    </row>
    <row r="829" spans="1:14" hidden="1">
      <c r="A829" s="13">
        <v>10827</v>
      </c>
      <c r="B829" s="13">
        <v>22</v>
      </c>
      <c r="C829" s="13">
        <v>75214</v>
      </c>
      <c r="D829" s="13">
        <v>223</v>
      </c>
      <c r="E829" s="12" t="str">
        <f>VLOOKUP(tVentas9[[#This Row],[ProductID]],tProductos[#All],3,FALSE)</f>
        <v>Pail With Metal Handle 16l White</v>
      </c>
      <c r="F829" s="13">
        <v>20</v>
      </c>
      <c r="G829" s="32">
        <v>1</v>
      </c>
      <c r="H829" s="30">
        <f>VLOOKUP(tVentas9[[#This Row],[ProductID]],tProductos[#All],5,FALSE)</f>
        <v>944.39</v>
      </c>
      <c r="I829" s="31">
        <f>(tVentas9[[#This Row],[PrecioUnitario]])*(tVentas9[[#This Row],[Quantity]])</f>
        <v>18887.8</v>
      </c>
      <c r="J829" s="31">
        <f>tVentas9[[#This Row],[ TotalPrice_SinDescuento]]*(1-tVentas9[[#This Row],[Discount]]/100)</f>
        <v>18698.921999999999</v>
      </c>
      <c r="K829" s="17">
        <v>43169.569687499999</v>
      </c>
      <c r="L829" s="7" t="s">
        <v>4065</v>
      </c>
      <c r="M829" s="35">
        <f t="shared" si="25"/>
        <v>0</v>
      </c>
      <c r="N829" s="12" t="str">
        <f t="shared" si="24"/>
        <v/>
      </c>
    </row>
    <row r="830" spans="1:14" hidden="1">
      <c r="A830" s="13">
        <v>10828</v>
      </c>
      <c r="B830" s="13">
        <v>7</v>
      </c>
      <c r="C830" s="13">
        <v>1119</v>
      </c>
      <c r="D830" s="13">
        <v>38</v>
      </c>
      <c r="E830" s="12" t="str">
        <f>VLOOKUP(tVentas9[[#This Row],[ProductID]],tProductos[#All],3,FALSE)</f>
        <v>Sage - Ground</v>
      </c>
      <c r="F830" s="13">
        <v>1</v>
      </c>
      <c r="G830" s="32">
        <v>0</v>
      </c>
      <c r="H830" s="30">
        <f>VLOOKUP(tVentas9[[#This Row],[ProductID]],tProductos[#All],5,FALSE)</f>
        <v>816.57</v>
      </c>
      <c r="I830" s="31">
        <f>(tVentas9[[#This Row],[PrecioUnitario]])*(tVentas9[[#This Row],[Quantity]])</f>
        <v>816.57</v>
      </c>
      <c r="J830" s="31">
        <f>tVentas9[[#This Row],[ TotalPrice_SinDescuento]]*(1-tVentas9[[#This Row],[Discount]]/100)</f>
        <v>816.57</v>
      </c>
      <c r="K830" s="17">
        <v>43213.386967592596</v>
      </c>
      <c r="L830" s="7" t="s">
        <v>4066</v>
      </c>
      <c r="M830" s="35">
        <f t="shared" si="25"/>
        <v>0</v>
      </c>
      <c r="N830" s="12" t="str">
        <f t="shared" si="24"/>
        <v/>
      </c>
    </row>
    <row r="831" spans="1:14" hidden="1">
      <c r="A831" s="13">
        <v>10829</v>
      </c>
      <c r="B831" s="13">
        <v>11</v>
      </c>
      <c r="C831" s="13">
        <v>20689</v>
      </c>
      <c r="D831" s="13">
        <v>377</v>
      </c>
      <c r="E831" s="12" t="str">
        <f>VLOOKUP(tVentas9[[#This Row],[ProductID]],tProductos[#All],3,FALSE)</f>
        <v>Wine - Red, Cooking</v>
      </c>
      <c r="F831" s="13">
        <v>6</v>
      </c>
      <c r="G831" s="32">
        <v>0</v>
      </c>
      <c r="H831" s="30">
        <f>VLOOKUP(tVentas9[[#This Row],[ProductID]],tProductos[#All],5,FALSE)</f>
        <v>750.78</v>
      </c>
      <c r="I831" s="31">
        <f>(tVentas9[[#This Row],[PrecioUnitario]])*(tVentas9[[#This Row],[Quantity]])</f>
        <v>4504.68</v>
      </c>
      <c r="J831" s="31">
        <f>tVentas9[[#This Row],[ TotalPrice_SinDescuento]]*(1-tVentas9[[#This Row],[Discount]]/100)</f>
        <v>4504.68</v>
      </c>
      <c r="K831" s="17">
        <v>43137.882349537038</v>
      </c>
      <c r="L831" s="7" t="s">
        <v>4067</v>
      </c>
      <c r="M831" s="35">
        <f t="shared" si="25"/>
        <v>0</v>
      </c>
      <c r="N831" s="12" t="str">
        <f t="shared" si="24"/>
        <v/>
      </c>
    </row>
    <row r="832" spans="1:14" hidden="1">
      <c r="A832" s="13">
        <v>10830</v>
      </c>
      <c r="B832" s="13">
        <v>16</v>
      </c>
      <c r="C832" s="13">
        <v>87262</v>
      </c>
      <c r="D832" s="13">
        <v>90</v>
      </c>
      <c r="E832" s="12" t="str">
        <f>VLOOKUP(tVentas9[[#This Row],[ProductID]],tProductos[#All],3,FALSE)</f>
        <v>Flavouring - Orange</v>
      </c>
      <c r="F832" s="13">
        <v>23</v>
      </c>
      <c r="G832" s="32">
        <v>1</v>
      </c>
      <c r="H832" s="30">
        <f>VLOOKUP(tVentas9[[#This Row],[ProductID]],tProductos[#All],5,FALSE)</f>
        <v>6.93</v>
      </c>
      <c r="I832" s="31">
        <f>(tVentas9[[#This Row],[PrecioUnitario]])*(tVentas9[[#This Row],[Quantity]])</f>
        <v>159.38999999999999</v>
      </c>
      <c r="J832" s="31">
        <f>tVentas9[[#This Row],[ TotalPrice_SinDescuento]]*(1-tVentas9[[#This Row],[Discount]]/100)</f>
        <v>157.7961</v>
      </c>
      <c r="K832" s="17">
        <v>43155.003344907411</v>
      </c>
      <c r="L832" s="7" t="s">
        <v>4068</v>
      </c>
      <c r="M832" s="35">
        <f t="shared" si="25"/>
        <v>0</v>
      </c>
      <c r="N832" s="12" t="str">
        <f t="shared" si="24"/>
        <v/>
      </c>
    </row>
    <row r="833" spans="1:14" hidden="1">
      <c r="A833" s="13">
        <v>10831</v>
      </c>
      <c r="B833" s="13">
        <v>8</v>
      </c>
      <c r="C833" s="13">
        <v>58404</v>
      </c>
      <c r="D833" s="13">
        <v>207</v>
      </c>
      <c r="E833" s="12" t="str">
        <f>VLOOKUP(tVentas9[[#This Row],[ProductID]],tProductos[#All],3,FALSE)</f>
        <v>Coffee - Hazelnut Cream</v>
      </c>
      <c r="F833" s="13">
        <v>15</v>
      </c>
      <c r="G833" s="32">
        <v>0</v>
      </c>
      <c r="H833" s="30">
        <f>VLOOKUP(tVentas9[[#This Row],[ProductID]],tProductos[#All],5,FALSE)</f>
        <v>142.68</v>
      </c>
      <c r="I833" s="31">
        <f>(tVentas9[[#This Row],[PrecioUnitario]])*(tVentas9[[#This Row],[Quantity]])</f>
        <v>2140.2000000000003</v>
      </c>
      <c r="J833" s="31">
        <f>tVentas9[[#This Row],[ TotalPrice_SinDescuento]]*(1-tVentas9[[#This Row],[Discount]]/100)</f>
        <v>2140.2000000000003</v>
      </c>
      <c r="K833" s="17">
        <v>43127.775150462963</v>
      </c>
      <c r="L833" s="7" t="s">
        <v>4069</v>
      </c>
      <c r="M833" s="35">
        <f t="shared" si="25"/>
        <v>0</v>
      </c>
      <c r="N833" s="12" t="str">
        <f t="shared" si="24"/>
        <v/>
      </c>
    </row>
    <row r="834" spans="1:14" hidden="1">
      <c r="A834" s="13">
        <v>10832</v>
      </c>
      <c r="B834" s="13">
        <v>3</v>
      </c>
      <c r="C834" s="13">
        <v>91152</v>
      </c>
      <c r="D834" s="13">
        <v>75</v>
      </c>
      <c r="E834" s="12" t="str">
        <f>VLOOKUP(tVentas9[[#This Row],[ProductID]],tProductos[#All],3,FALSE)</f>
        <v>Chef Hat 20cm</v>
      </c>
      <c r="F834" s="13">
        <v>24</v>
      </c>
      <c r="G834" s="32">
        <v>0</v>
      </c>
      <c r="H834" s="30">
        <f>VLOOKUP(tVentas9[[#This Row],[ProductID]],tProductos[#All],5,FALSE)</f>
        <v>418</v>
      </c>
      <c r="I834" s="31">
        <f>(tVentas9[[#This Row],[PrecioUnitario]])*(tVentas9[[#This Row],[Quantity]])</f>
        <v>10032</v>
      </c>
      <c r="J834" s="31">
        <f>tVentas9[[#This Row],[ TotalPrice_SinDescuento]]*(1-tVentas9[[#This Row],[Discount]]/100)</f>
        <v>10032</v>
      </c>
      <c r="K834" s="17">
        <v>43187.806689814817</v>
      </c>
      <c r="L834" s="7" t="s">
        <v>4070</v>
      </c>
      <c r="M834" s="35">
        <f t="shared" si="25"/>
        <v>0</v>
      </c>
      <c r="N834" s="12" t="str">
        <f t="shared" ref="N834:N897" si="26">IF($M834&gt;0.4,"ELIMINAR","")</f>
        <v/>
      </c>
    </row>
    <row r="835" spans="1:14" hidden="1">
      <c r="A835" s="13">
        <v>10833</v>
      </c>
      <c r="B835" s="13">
        <v>23</v>
      </c>
      <c r="C835" s="13">
        <v>34540</v>
      </c>
      <c r="D835" s="13">
        <v>425</v>
      </c>
      <c r="E835" s="12" t="str">
        <f>VLOOKUP(tVentas9[[#This Row],[ProductID]],tProductos[#All],3,FALSE)</f>
        <v>Wine - Redchard Merritt</v>
      </c>
      <c r="F835" s="13">
        <v>9</v>
      </c>
      <c r="G835" s="32">
        <v>2</v>
      </c>
      <c r="H835" s="30">
        <f>VLOOKUP(tVentas9[[#This Row],[ProductID]],tProductos[#All],5,FALSE)</f>
        <v>567.89</v>
      </c>
      <c r="I835" s="31">
        <f>(tVentas9[[#This Row],[PrecioUnitario]])*(tVentas9[[#This Row],[Quantity]])</f>
        <v>5111.01</v>
      </c>
      <c r="J835" s="31">
        <f>tVentas9[[#This Row],[ TotalPrice_SinDescuento]]*(1-tVentas9[[#This Row],[Discount]]/100)</f>
        <v>5008.7898000000005</v>
      </c>
      <c r="K835" s="17">
        <v>43123.955659722225</v>
      </c>
      <c r="L835" s="7" t="s">
        <v>4071</v>
      </c>
      <c r="M835" s="35">
        <f t="shared" si="25"/>
        <v>0</v>
      </c>
      <c r="N835" s="12" t="str">
        <f t="shared" si="26"/>
        <v/>
      </c>
    </row>
    <row r="836" spans="1:14" hidden="1">
      <c r="A836" s="13">
        <v>10834</v>
      </c>
      <c r="B836" s="13">
        <v>5</v>
      </c>
      <c r="C836" s="13">
        <v>49156</v>
      </c>
      <c r="D836" s="13">
        <v>431</v>
      </c>
      <c r="E836" s="12" t="str">
        <f>VLOOKUP(tVentas9[[#This Row],[ProductID]],tProductos[#All],3,FALSE)</f>
        <v>Muffin Chocolate Individual Wrap</v>
      </c>
      <c r="F836" s="13">
        <v>13</v>
      </c>
      <c r="G836" s="32">
        <v>0</v>
      </c>
      <c r="H836" s="30">
        <f>VLOOKUP(tVentas9[[#This Row],[ProductID]],tProductos[#All],5,FALSE)</f>
        <v>199.95</v>
      </c>
      <c r="I836" s="31">
        <f>(tVentas9[[#This Row],[PrecioUnitario]])*(tVentas9[[#This Row],[Quantity]])</f>
        <v>2599.35</v>
      </c>
      <c r="J836" s="31">
        <f>tVentas9[[#This Row],[ TotalPrice_SinDescuento]]*(1-tVentas9[[#This Row],[Discount]]/100)</f>
        <v>2599.35</v>
      </c>
      <c r="K836" s="17">
        <v>43226.980937499997</v>
      </c>
      <c r="L836" s="7" t="s">
        <v>4072</v>
      </c>
      <c r="M836" s="35">
        <f t="shared" ref="M836:M899" si="27">COUNTBLANK(A836:L836) /COUNTA(A836:L836)</f>
        <v>0</v>
      </c>
      <c r="N836" s="12" t="str">
        <f t="shared" si="26"/>
        <v/>
      </c>
    </row>
    <row r="837" spans="1:14" hidden="1">
      <c r="A837" s="13">
        <v>10835</v>
      </c>
      <c r="B837" s="13">
        <v>19</v>
      </c>
      <c r="C837" s="13">
        <v>61778</v>
      </c>
      <c r="D837" s="13">
        <v>396</v>
      </c>
      <c r="E837" s="12" t="str">
        <f>VLOOKUP(tVentas9[[#This Row],[ProductID]],tProductos[#All],3,FALSE)</f>
        <v>Tea - Jasmin Green</v>
      </c>
      <c r="F837" s="13">
        <v>16</v>
      </c>
      <c r="G837" s="32">
        <v>0</v>
      </c>
      <c r="H837" s="30">
        <f>VLOOKUP(tVentas9[[#This Row],[ProductID]],tProductos[#All],5,FALSE)</f>
        <v>369.16</v>
      </c>
      <c r="I837" s="31">
        <f>(tVentas9[[#This Row],[PrecioUnitario]])*(tVentas9[[#This Row],[Quantity]])</f>
        <v>5906.56</v>
      </c>
      <c r="J837" s="31">
        <f>tVentas9[[#This Row],[ TotalPrice_SinDescuento]]*(1-tVentas9[[#This Row],[Discount]]/100)</f>
        <v>5906.56</v>
      </c>
      <c r="K837" s="17">
        <v>43190.646087962959</v>
      </c>
      <c r="L837" s="7" t="s">
        <v>4073</v>
      </c>
      <c r="M837" s="35">
        <f t="shared" si="27"/>
        <v>0</v>
      </c>
      <c r="N837" s="12" t="str">
        <f t="shared" si="26"/>
        <v/>
      </c>
    </row>
    <row r="838" spans="1:14" hidden="1">
      <c r="A838" s="13">
        <v>10836</v>
      </c>
      <c r="B838" s="13">
        <v>15</v>
      </c>
      <c r="C838" s="13">
        <v>75885</v>
      </c>
      <c r="D838" s="13">
        <v>213</v>
      </c>
      <c r="E838" s="12" t="str">
        <f>VLOOKUP(tVentas9[[#This Row],[ProductID]],tProductos[#All],3,FALSE)</f>
        <v>Pate - Cognac</v>
      </c>
      <c r="F838" s="13">
        <v>20</v>
      </c>
      <c r="G838" s="32">
        <v>0</v>
      </c>
      <c r="H838" s="30">
        <f>VLOOKUP(tVentas9[[#This Row],[ProductID]],tProductos[#All],5,FALSE)</f>
        <v>705.89</v>
      </c>
      <c r="I838" s="31">
        <f>(tVentas9[[#This Row],[PrecioUnitario]])*(tVentas9[[#This Row],[Quantity]])</f>
        <v>14117.8</v>
      </c>
      <c r="J838" s="31">
        <f>tVentas9[[#This Row],[ TotalPrice_SinDescuento]]*(1-tVentas9[[#This Row],[Discount]]/100)</f>
        <v>14117.8</v>
      </c>
      <c r="K838" s="17">
        <v>43181.535405092596</v>
      </c>
      <c r="L838" s="7" t="s">
        <v>4074</v>
      </c>
      <c r="M838" s="35">
        <f t="shared" si="27"/>
        <v>0</v>
      </c>
      <c r="N838" s="12" t="str">
        <f t="shared" si="26"/>
        <v/>
      </c>
    </row>
    <row r="839" spans="1:14" hidden="1">
      <c r="A839" s="13">
        <v>10837</v>
      </c>
      <c r="B839" s="13">
        <v>10</v>
      </c>
      <c r="C839" s="13">
        <v>49284</v>
      </c>
      <c r="D839" s="13">
        <v>270</v>
      </c>
      <c r="E839" s="12" t="str">
        <f>VLOOKUP(tVentas9[[#This Row],[ProductID]],tProductos[#All],3,FALSE)</f>
        <v>Cheese Cloth No 100</v>
      </c>
      <c r="F839" s="13">
        <v>13</v>
      </c>
      <c r="G839" s="32">
        <v>0</v>
      </c>
      <c r="H839" s="30">
        <f>VLOOKUP(tVentas9[[#This Row],[ProductID]],tProductos[#All],5,FALSE)</f>
        <v>44.21</v>
      </c>
      <c r="I839" s="31">
        <f>(tVentas9[[#This Row],[PrecioUnitario]])*(tVentas9[[#This Row],[Quantity]])</f>
        <v>574.73</v>
      </c>
      <c r="J839" s="31">
        <f>tVentas9[[#This Row],[ TotalPrice_SinDescuento]]*(1-tVentas9[[#This Row],[Discount]]/100)</f>
        <v>574.73</v>
      </c>
      <c r="K839" s="17">
        <v>43112.337592592594</v>
      </c>
      <c r="L839" s="7" t="s">
        <v>4075</v>
      </c>
      <c r="M839" s="35">
        <f t="shared" si="27"/>
        <v>0</v>
      </c>
      <c r="N839" s="12" t="str">
        <f t="shared" si="26"/>
        <v/>
      </c>
    </row>
    <row r="840" spans="1:14" hidden="1">
      <c r="A840" s="13">
        <v>10838</v>
      </c>
      <c r="B840" s="13">
        <v>1</v>
      </c>
      <c r="C840" s="13">
        <v>40779</v>
      </c>
      <c r="D840" s="13">
        <v>235</v>
      </c>
      <c r="E840" s="12" t="str">
        <f>VLOOKUP(tVentas9[[#This Row],[ProductID]],tProductos[#All],3,FALSE)</f>
        <v>Bread - English Muffin</v>
      </c>
      <c r="F840" s="13">
        <v>11</v>
      </c>
      <c r="G840" s="32">
        <v>0</v>
      </c>
      <c r="H840" s="30">
        <f>VLOOKUP(tVentas9[[#This Row],[ProductID]],tProductos[#All],5,FALSE)</f>
        <v>345.06</v>
      </c>
      <c r="I840" s="31">
        <f>(tVentas9[[#This Row],[PrecioUnitario]])*(tVentas9[[#This Row],[Quantity]])</f>
        <v>3795.66</v>
      </c>
      <c r="J840" s="31">
        <f>tVentas9[[#This Row],[ TotalPrice_SinDescuento]]*(1-tVentas9[[#This Row],[Discount]]/100)</f>
        <v>3795.66</v>
      </c>
      <c r="K840" s="17">
        <v>43174.673495370371</v>
      </c>
      <c r="L840" s="7" t="s">
        <v>4076</v>
      </c>
      <c r="M840" s="35">
        <f t="shared" si="27"/>
        <v>0</v>
      </c>
      <c r="N840" s="12" t="str">
        <f t="shared" si="26"/>
        <v/>
      </c>
    </row>
    <row r="841" spans="1:14" hidden="1">
      <c r="A841" s="13">
        <v>10839</v>
      </c>
      <c r="B841" s="13">
        <v>4</v>
      </c>
      <c r="C841" s="13">
        <v>33647</v>
      </c>
      <c r="D841" s="13">
        <v>290</v>
      </c>
      <c r="E841" s="12" t="str">
        <f>VLOOKUP(tVentas9[[#This Row],[ProductID]],tProductos[#All],3,FALSE)</f>
        <v>Sauce - Rosee</v>
      </c>
      <c r="F841" s="13">
        <v>9</v>
      </c>
      <c r="G841" s="32">
        <v>0</v>
      </c>
      <c r="H841" s="30">
        <f>VLOOKUP(tVentas9[[#This Row],[ProductID]],tProductos[#All],5,FALSE)</f>
        <v>388.03</v>
      </c>
      <c r="I841" s="31">
        <f>(tVentas9[[#This Row],[PrecioUnitario]])*(tVentas9[[#This Row],[Quantity]])</f>
        <v>3492.2699999999995</v>
      </c>
      <c r="J841" s="31">
        <f>tVentas9[[#This Row],[ TotalPrice_SinDescuento]]*(1-tVentas9[[#This Row],[Discount]]/100)</f>
        <v>3492.2699999999995</v>
      </c>
      <c r="K841" s="17">
        <v>43138.856041666666</v>
      </c>
      <c r="L841" s="7" t="s">
        <v>4077</v>
      </c>
      <c r="M841" s="35">
        <f t="shared" si="27"/>
        <v>0</v>
      </c>
      <c r="N841" s="12" t="str">
        <f t="shared" si="26"/>
        <v/>
      </c>
    </row>
    <row r="842" spans="1:14" hidden="1">
      <c r="A842" s="13">
        <v>10840</v>
      </c>
      <c r="B842" s="13">
        <v>23</v>
      </c>
      <c r="C842" s="13">
        <v>82749</v>
      </c>
      <c r="D842" s="13">
        <v>55</v>
      </c>
      <c r="E842" s="12" t="str">
        <f>VLOOKUP(tVentas9[[#This Row],[ProductID]],tProductos[#All],3,FALSE)</f>
        <v>Cinnamon Buns Sticky</v>
      </c>
      <c r="F842" s="13">
        <v>21</v>
      </c>
      <c r="G842" s="32">
        <v>0</v>
      </c>
      <c r="H842" s="30">
        <f>VLOOKUP(tVentas9[[#This Row],[ProductID]],tProductos[#All],5,FALSE)</f>
        <v>66.180000000000007</v>
      </c>
      <c r="I842" s="31">
        <f>(tVentas9[[#This Row],[PrecioUnitario]])*(tVentas9[[#This Row],[Quantity]])</f>
        <v>1389.7800000000002</v>
      </c>
      <c r="J842" s="31">
        <f>tVentas9[[#This Row],[ TotalPrice_SinDescuento]]*(1-tVentas9[[#This Row],[Discount]]/100)</f>
        <v>1389.7800000000002</v>
      </c>
      <c r="K842" s="17">
        <v>43119.412268518521</v>
      </c>
      <c r="L842" s="7" t="s">
        <v>4078</v>
      </c>
      <c r="M842" s="35">
        <f t="shared" si="27"/>
        <v>0</v>
      </c>
      <c r="N842" s="12" t="str">
        <f t="shared" si="26"/>
        <v/>
      </c>
    </row>
    <row r="843" spans="1:14" hidden="1">
      <c r="A843" s="13">
        <v>10841</v>
      </c>
      <c r="B843" s="13">
        <v>22</v>
      </c>
      <c r="C843" s="13">
        <v>15506</v>
      </c>
      <c r="D843" s="13">
        <v>445</v>
      </c>
      <c r="E843" s="12" t="str">
        <f>VLOOKUP(tVentas9[[#This Row],[ProductID]],tProductos[#All],3,FALSE)</f>
        <v>Pastry - Choclate Baked</v>
      </c>
      <c r="F843" s="13">
        <v>4</v>
      </c>
      <c r="G843" s="32">
        <v>0</v>
      </c>
      <c r="H843" s="30">
        <f>VLOOKUP(tVentas9[[#This Row],[ProductID]],tProductos[#All],5,FALSE)</f>
        <v>592.46</v>
      </c>
      <c r="I843" s="31">
        <f>(tVentas9[[#This Row],[PrecioUnitario]])*(tVentas9[[#This Row],[Quantity]])</f>
        <v>2369.84</v>
      </c>
      <c r="J843" s="31">
        <f>tVentas9[[#This Row],[ TotalPrice_SinDescuento]]*(1-tVentas9[[#This Row],[Discount]]/100)</f>
        <v>2369.84</v>
      </c>
      <c r="K843" s="17">
        <v>43204.950324074074</v>
      </c>
      <c r="L843" s="7" t="s">
        <v>4079</v>
      </c>
      <c r="M843" s="35">
        <f t="shared" si="27"/>
        <v>0</v>
      </c>
      <c r="N843" s="12" t="str">
        <f t="shared" si="26"/>
        <v/>
      </c>
    </row>
    <row r="844" spans="1:14" hidden="1">
      <c r="A844" s="13">
        <v>10842</v>
      </c>
      <c r="B844" s="13">
        <v>2</v>
      </c>
      <c r="C844" s="13">
        <v>66220</v>
      </c>
      <c r="D844" s="13">
        <v>37</v>
      </c>
      <c r="E844" s="12" t="str">
        <f>VLOOKUP(tVentas9[[#This Row],[ProductID]],tProductos[#All],3,FALSE)</f>
        <v>Nut - Pistachio, Shelled</v>
      </c>
      <c r="F844" s="13">
        <v>17</v>
      </c>
      <c r="G844" s="32">
        <v>0</v>
      </c>
      <c r="H844" s="30">
        <f>VLOOKUP(tVentas9[[#This Row],[ProductID]],tProductos[#All],5,FALSE)</f>
        <v>803.17</v>
      </c>
      <c r="I844" s="31">
        <f>(tVentas9[[#This Row],[PrecioUnitario]])*(tVentas9[[#This Row],[Quantity]])</f>
        <v>13653.89</v>
      </c>
      <c r="J844" s="31">
        <f>tVentas9[[#This Row],[ TotalPrice_SinDescuento]]*(1-tVentas9[[#This Row],[Discount]]/100)</f>
        <v>13653.89</v>
      </c>
      <c r="K844" s="17">
        <v>43179.911203703705</v>
      </c>
      <c r="L844" s="7" t="s">
        <v>4080</v>
      </c>
      <c r="M844" s="35">
        <f t="shared" si="27"/>
        <v>0</v>
      </c>
      <c r="N844" s="12" t="str">
        <f t="shared" si="26"/>
        <v/>
      </c>
    </row>
    <row r="845" spans="1:14" hidden="1">
      <c r="A845" s="13">
        <v>10843</v>
      </c>
      <c r="B845" s="13">
        <v>12</v>
      </c>
      <c r="C845" s="13">
        <v>39366</v>
      </c>
      <c r="D845" s="13">
        <v>336</v>
      </c>
      <c r="E845" s="12" t="str">
        <f>VLOOKUP(tVentas9[[#This Row],[ProductID]],tProductos[#All],3,FALSE)</f>
        <v>Broom - Corn</v>
      </c>
      <c r="F845" s="13">
        <v>10</v>
      </c>
      <c r="G845" s="32">
        <v>0</v>
      </c>
      <c r="H845" s="30">
        <f>VLOOKUP(tVentas9[[#This Row],[ProductID]],tProductos[#All],5,FALSE)</f>
        <v>719.24</v>
      </c>
      <c r="I845" s="31">
        <f>(tVentas9[[#This Row],[PrecioUnitario]])*(tVentas9[[#This Row],[Quantity]])</f>
        <v>7192.4</v>
      </c>
      <c r="J845" s="31">
        <f>tVentas9[[#This Row],[ TotalPrice_SinDescuento]]*(1-tVentas9[[#This Row],[Discount]]/100)</f>
        <v>7192.4</v>
      </c>
      <c r="K845" s="17">
        <v>43156.555300925924</v>
      </c>
      <c r="L845" s="7" t="s">
        <v>4081</v>
      </c>
      <c r="M845" s="35">
        <f t="shared" si="27"/>
        <v>0</v>
      </c>
      <c r="N845" s="12" t="str">
        <f t="shared" si="26"/>
        <v/>
      </c>
    </row>
    <row r="846" spans="1:14" hidden="1">
      <c r="A846" s="13">
        <v>10844</v>
      </c>
      <c r="B846" s="13">
        <v>19</v>
      </c>
      <c r="C846" s="13">
        <v>68526</v>
      </c>
      <c r="D846" s="13">
        <v>226</v>
      </c>
      <c r="E846" s="12" t="str">
        <f>VLOOKUP(tVentas9[[#This Row],[ProductID]],tProductos[#All],3,FALSE)</f>
        <v>Chestnuts - Whole,canned</v>
      </c>
      <c r="F846" s="13">
        <v>18</v>
      </c>
      <c r="G846" s="32">
        <v>0</v>
      </c>
      <c r="H846" s="30">
        <f>VLOOKUP(tVentas9[[#This Row],[ProductID]],tProductos[#All],5,FALSE)</f>
        <v>920.87</v>
      </c>
      <c r="I846" s="31">
        <f>(tVentas9[[#This Row],[PrecioUnitario]])*(tVentas9[[#This Row],[Quantity]])</f>
        <v>16575.66</v>
      </c>
      <c r="J846" s="31">
        <f>tVentas9[[#This Row],[ TotalPrice_SinDescuento]]*(1-tVentas9[[#This Row],[Discount]]/100)</f>
        <v>16575.66</v>
      </c>
      <c r="K846" s="17">
        <v>43116.831319444442</v>
      </c>
      <c r="L846" s="7" t="s">
        <v>4082</v>
      </c>
      <c r="M846" s="35">
        <f t="shared" si="27"/>
        <v>0</v>
      </c>
      <c r="N846" s="12" t="str">
        <f t="shared" si="26"/>
        <v/>
      </c>
    </row>
    <row r="847" spans="1:14" hidden="1">
      <c r="A847" s="13">
        <v>10845</v>
      </c>
      <c r="B847" s="13">
        <v>20</v>
      </c>
      <c r="C847" s="13">
        <v>11003</v>
      </c>
      <c r="D847" s="13">
        <v>232</v>
      </c>
      <c r="E847" s="12" t="str">
        <f>VLOOKUP(tVentas9[[#This Row],[ProductID]],tProductos[#All],3,FALSE)</f>
        <v>Quiche Assorted</v>
      </c>
      <c r="F847" s="13">
        <v>3</v>
      </c>
      <c r="G847" s="32">
        <v>0</v>
      </c>
      <c r="H847" s="30">
        <f>VLOOKUP(tVentas9[[#This Row],[ProductID]],tProductos[#All],5,FALSE)</f>
        <v>33.94</v>
      </c>
      <c r="I847" s="31">
        <f>(tVentas9[[#This Row],[PrecioUnitario]])*(tVentas9[[#This Row],[Quantity]])</f>
        <v>101.82</v>
      </c>
      <c r="J847" s="31">
        <f>tVentas9[[#This Row],[ TotalPrice_SinDescuento]]*(1-tVentas9[[#This Row],[Discount]]/100)</f>
        <v>101.82</v>
      </c>
      <c r="K847" s="17">
        <v>43226.649837962963</v>
      </c>
      <c r="L847" s="7" t="s">
        <v>4083</v>
      </c>
      <c r="M847" s="35">
        <f t="shared" si="27"/>
        <v>0</v>
      </c>
      <c r="N847" s="12" t="str">
        <f t="shared" si="26"/>
        <v/>
      </c>
    </row>
    <row r="848" spans="1:14" hidden="1">
      <c r="A848" s="13">
        <v>10846</v>
      </c>
      <c r="B848" s="13">
        <v>8</v>
      </c>
      <c r="C848" s="13">
        <v>97654</v>
      </c>
      <c r="D848" s="13">
        <v>221</v>
      </c>
      <c r="E848" s="12" t="str">
        <f>VLOOKUP(tVentas9[[#This Row],[ProductID]],tProductos[#All],3,FALSE)</f>
        <v>Bread Crumbs - Panko</v>
      </c>
      <c r="F848" s="13">
        <v>25</v>
      </c>
      <c r="G848" s="32">
        <v>0</v>
      </c>
      <c r="H848" s="30">
        <f>VLOOKUP(tVentas9[[#This Row],[ProductID]],tProductos[#All],5,FALSE)</f>
        <v>819</v>
      </c>
      <c r="I848" s="31">
        <f>(tVentas9[[#This Row],[PrecioUnitario]])*(tVentas9[[#This Row],[Quantity]])</f>
        <v>20475</v>
      </c>
      <c r="J848" s="31">
        <f>tVentas9[[#This Row],[ TotalPrice_SinDescuento]]*(1-tVentas9[[#This Row],[Discount]]/100)</f>
        <v>20475</v>
      </c>
      <c r="K848" s="17">
        <v>43187.831030092595</v>
      </c>
      <c r="L848" s="7" t="s">
        <v>4084</v>
      </c>
      <c r="M848" s="35">
        <f t="shared" si="27"/>
        <v>0</v>
      </c>
      <c r="N848" s="12" t="str">
        <f t="shared" si="26"/>
        <v/>
      </c>
    </row>
    <row r="849" spans="1:14" hidden="1">
      <c r="A849" s="13">
        <v>10847</v>
      </c>
      <c r="B849" s="13">
        <v>22</v>
      </c>
      <c r="C849" s="13">
        <v>37114</v>
      </c>
      <c r="D849" s="13">
        <v>242</v>
      </c>
      <c r="E849" s="12" t="str">
        <f>VLOOKUP(tVentas9[[#This Row],[ProductID]],tProductos[#All],3,FALSE)</f>
        <v>Thermometer Digital</v>
      </c>
      <c r="F849" s="13">
        <v>10</v>
      </c>
      <c r="G849" s="32">
        <v>0</v>
      </c>
      <c r="H849" s="30">
        <f>VLOOKUP(tVentas9[[#This Row],[ProductID]],tProductos[#All],5,FALSE)</f>
        <v>3.26</v>
      </c>
      <c r="I849" s="31">
        <f>(tVentas9[[#This Row],[PrecioUnitario]])*(tVentas9[[#This Row],[Quantity]])</f>
        <v>32.599999999999994</v>
      </c>
      <c r="J849" s="31">
        <f>tVentas9[[#This Row],[ TotalPrice_SinDescuento]]*(1-tVentas9[[#This Row],[Discount]]/100)</f>
        <v>32.599999999999994</v>
      </c>
      <c r="K849" s="17">
        <v>43192.363171296296</v>
      </c>
      <c r="L849" s="7" t="s">
        <v>4085</v>
      </c>
      <c r="M849" s="35">
        <f t="shared" si="27"/>
        <v>0</v>
      </c>
      <c r="N849" s="12" t="str">
        <f t="shared" si="26"/>
        <v/>
      </c>
    </row>
    <row r="850" spans="1:14" hidden="1">
      <c r="A850" s="13">
        <v>10848</v>
      </c>
      <c r="B850" s="13">
        <v>6</v>
      </c>
      <c r="C850" s="13">
        <v>84234</v>
      </c>
      <c r="D850" s="13">
        <v>346</v>
      </c>
      <c r="E850" s="12" t="str">
        <f>VLOOKUP(tVentas9[[#This Row],[ProductID]],tProductos[#All],3,FALSE)</f>
        <v>Cheese - Parmesan Grated</v>
      </c>
      <c r="F850" s="13">
        <v>22</v>
      </c>
      <c r="G850" s="32">
        <v>0</v>
      </c>
      <c r="H850" s="30">
        <f>VLOOKUP(tVentas9[[#This Row],[ProductID]],tProductos[#All],5,FALSE)</f>
        <v>171.91</v>
      </c>
      <c r="I850" s="31">
        <f>(tVentas9[[#This Row],[PrecioUnitario]])*(tVentas9[[#This Row],[Quantity]])</f>
        <v>3782.02</v>
      </c>
      <c r="J850" s="31">
        <f>tVentas9[[#This Row],[ TotalPrice_SinDescuento]]*(1-tVentas9[[#This Row],[Discount]]/100)</f>
        <v>3782.02</v>
      </c>
      <c r="K850" s="17">
        <v>43204.208796296298</v>
      </c>
      <c r="L850" s="7" t="s">
        <v>4086</v>
      </c>
      <c r="M850" s="35">
        <f t="shared" si="27"/>
        <v>0</v>
      </c>
      <c r="N850" s="12" t="str">
        <f t="shared" si="26"/>
        <v/>
      </c>
    </row>
    <row r="851" spans="1:14" hidden="1">
      <c r="A851" s="13">
        <v>10849</v>
      </c>
      <c r="B851" s="13">
        <v>3</v>
      </c>
      <c r="C851" s="13">
        <v>79137</v>
      </c>
      <c r="D851" s="13">
        <v>391</v>
      </c>
      <c r="E851" s="12" t="str">
        <f>VLOOKUP(tVentas9[[#This Row],[ProductID]],tProductos[#All],3,FALSE)</f>
        <v>Bread - Bistro White</v>
      </c>
      <c r="F851" s="13">
        <v>21</v>
      </c>
      <c r="G851" s="32">
        <v>0</v>
      </c>
      <c r="H851" s="30">
        <f>VLOOKUP(tVentas9[[#This Row],[ProductID]],tProductos[#All],5,FALSE)</f>
        <v>650.9</v>
      </c>
      <c r="I851" s="31">
        <f>(tVentas9[[#This Row],[PrecioUnitario]])*(tVentas9[[#This Row],[Quantity]])</f>
        <v>13668.9</v>
      </c>
      <c r="J851" s="31">
        <f>tVentas9[[#This Row],[ TotalPrice_SinDescuento]]*(1-tVentas9[[#This Row],[Discount]]/100)</f>
        <v>13668.9</v>
      </c>
      <c r="K851" s="17">
        <v>43142.875787037039</v>
      </c>
      <c r="L851" s="7" t="s">
        <v>4087</v>
      </c>
      <c r="M851" s="35">
        <f t="shared" si="27"/>
        <v>0</v>
      </c>
      <c r="N851" s="12" t="str">
        <f t="shared" si="26"/>
        <v/>
      </c>
    </row>
    <row r="852" spans="1:14" hidden="1">
      <c r="A852" s="13">
        <v>10850</v>
      </c>
      <c r="B852" s="13">
        <v>12</v>
      </c>
      <c r="C852" s="13">
        <v>26200</v>
      </c>
      <c r="D852" s="13">
        <v>177</v>
      </c>
      <c r="E852" s="12" t="str">
        <f>VLOOKUP(tVentas9[[#This Row],[ProductID]],tProductos[#All],3,FALSE)</f>
        <v>Coconut - Shredded, Sweet</v>
      </c>
      <c r="F852" s="13">
        <v>7</v>
      </c>
      <c r="G852" s="32">
        <v>2</v>
      </c>
      <c r="H852" s="30">
        <f>VLOOKUP(tVentas9[[#This Row],[ProductID]],tProductos[#All],5,FALSE)</f>
        <v>691.67</v>
      </c>
      <c r="I852" s="31">
        <f>(tVentas9[[#This Row],[PrecioUnitario]])*(tVentas9[[#This Row],[Quantity]])</f>
        <v>4841.6899999999996</v>
      </c>
      <c r="J852" s="31">
        <f>tVentas9[[#This Row],[ TotalPrice_SinDescuento]]*(1-tVentas9[[#This Row],[Discount]]/100)</f>
        <v>4744.8561999999993</v>
      </c>
      <c r="K852" s="17">
        <v>43169.509710648148</v>
      </c>
      <c r="L852" s="7" t="s">
        <v>4088</v>
      </c>
      <c r="M852" s="35">
        <f t="shared" si="27"/>
        <v>0</v>
      </c>
      <c r="N852" s="12" t="str">
        <f t="shared" si="26"/>
        <v/>
      </c>
    </row>
    <row r="853" spans="1:14" hidden="1">
      <c r="A853" s="13">
        <v>10851</v>
      </c>
      <c r="B853" s="13">
        <v>13</v>
      </c>
      <c r="C853" s="13">
        <v>49416</v>
      </c>
      <c r="D853" s="13">
        <v>205</v>
      </c>
      <c r="E853" s="12" t="str">
        <f>VLOOKUP(tVentas9[[#This Row],[ProductID]],tProductos[#All],3,FALSE)</f>
        <v>Turkey - Whole, Fresh</v>
      </c>
      <c r="F853" s="13">
        <v>13</v>
      </c>
      <c r="G853" s="32">
        <v>0</v>
      </c>
      <c r="H853" s="30">
        <f>VLOOKUP(tVentas9[[#This Row],[ProductID]],tProductos[#All],5,FALSE)</f>
        <v>189.75</v>
      </c>
      <c r="I853" s="31">
        <f>(tVentas9[[#This Row],[PrecioUnitario]])*(tVentas9[[#This Row],[Quantity]])</f>
        <v>2466.75</v>
      </c>
      <c r="J853" s="31">
        <f>tVentas9[[#This Row],[ TotalPrice_SinDescuento]]*(1-tVentas9[[#This Row],[Discount]]/100)</f>
        <v>2466.75</v>
      </c>
      <c r="K853" s="17">
        <v>43162.352858796294</v>
      </c>
      <c r="L853" s="7" t="s">
        <v>4089</v>
      </c>
      <c r="M853" s="35">
        <f t="shared" si="27"/>
        <v>0</v>
      </c>
      <c r="N853" s="12" t="str">
        <f t="shared" si="26"/>
        <v/>
      </c>
    </row>
    <row r="854" spans="1:14" hidden="1">
      <c r="A854" s="13">
        <v>10852</v>
      </c>
      <c r="B854" s="13">
        <v>12</v>
      </c>
      <c r="C854" s="13">
        <v>59033</v>
      </c>
      <c r="D854" s="13">
        <v>115</v>
      </c>
      <c r="E854" s="12" t="str">
        <f>VLOOKUP(tVentas9[[#This Row],[ProductID]],tProductos[#All],3,FALSE)</f>
        <v>Ocean Spray - Ruby Red</v>
      </c>
      <c r="F854" s="13">
        <v>15</v>
      </c>
      <c r="G854" s="32">
        <v>0</v>
      </c>
      <c r="H854" s="30">
        <f>VLOOKUP(tVentas9[[#This Row],[ProductID]],tProductos[#All],5,FALSE)</f>
        <v>450.46</v>
      </c>
      <c r="I854" s="31">
        <f>(tVentas9[[#This Row],[PrecioUnitario]])*(tVentas9[[#This Row],[Quantity]])</f>
        <v>6756.9</v>
      </c>
      <c r="J854" s="31">
        <f>tVentas9[[#This Row],[ TotalPrice_SinDescuento]]*(1-tVentas9[[#This Row],[Discount]]/100)</f>
        <v>6756.9</v>
      </c>
      <c r="K854" s="17">
        <v>43180.817106481481</v>
      </c>
      <c r="L854" s="7" t="s">
        <v>4090</v>
      </c>
      <c r="M854" s="35">
        <f t="shared" si="27"/>
        <v>0</v>
      </c>
      <c r="N854" s="12" t="str">
        <f t="shared" si="26"/>
        <v/>
      </c>
    </row>
    <row r="855" spans="1:14" hidden="1">
      <c r="A855" s="13">
        <v>10853</v>
      </c>
      <c r="B855" s="13">
        <v>8</v>
      </c>
      <c r="C855" s="13">
        <v>96376</v>
      </c>
      <c r="D855" s="13">
        <v>439</v>
      </c>
      <c r="E855" s="12" t="str">
        <f>VLOOKUP(tVentas9[[#This Row],[ProductID]],tProductos[#All],3,FALSE)</f>
        <v>Beef - Chuck, Boneless</v>
      </c>
      <c r="F855" s="13">
        <v>25</v>
      </c>
      <c r="G855" s="32">
        <v>2</v>
      </c>
      <c r="H855" s="30">
        <f>VLOOKUP(tVentas9[[#This Row],[ProductID]],tProductos[#All],5,FALSE)</f>
        <v>560.91</v>
      </c>
      <c r="I855" s="31">
        <f>(tVentas9[[#This Row],[PrecioUnitario]])*(tVentas9[[#This Row],[Quantity]])</f>
        <v>14022.75</v>
      </c>
      <c r="J855" s="31">
        <f>tVentas9[[#This Row],[ TotalPrice_SinDescuento]]*(1-tVentas9[[#This Row],[Discount]]/100)</f>
        <v>13742.295</v>
      </c>
      <c r="K855" s="17">
        <v>43149.410185185188</v>
      </c>
      <c r="L855" s="7" t="s">
        <v>4091</v>
      </c>
      <c r="M855" s="35">
        <f t="shared" si="27"/>
        <v>0</v>
      </c>
      <c r="N855" s="12" t="str">
        <f t="shared" si="26"/>
        <v/>
      </c>
    </row>
    <row r="856" spans="1:14" hidden="1">
      <c r="A856" s="13">
        <v>10854</v>
      </c>
      <c r="B856" s="13">
        <v>1</v>
      </c>
      <c r="C856" s="13">
        <v>22492</v>
      </c>
      <c r="D856" s="13">
        <v>16</v>
      </c>
      <c r="E856" s="12" t="str">
        <f>VLOOKUP(tVentas9[[#This Row],[ProductID]],tProductos[#All],3,FALSE)</f>
        <v>Kellogs Special K Cereal</v>
      </c>
      <c r="F856" s="13">
        <v>6</v>
      </c>
      <c r="G856" s="32">
        <v>0</v>
      </c>
      <c r="H856" s="30">
        <f>VLOOKUP(tVentas9[[#This Row],[ProductID]],tProductos[#All],5,FALSE)</f>
        <v>547.24</v>
      </c>
      <c r="I856" s="31">
        <f>(tVentas9[[#This Row],[PrecioUnitario]])*(tVentas9[[#This Row],[Quantity]])</f>
        <v>3283.44</v>
      </c>
      <c r="J856" s="31">
        <f>tVentas9[[#This Row],[ TotalPrice_SinDescuento]]*(1-tVentas9[[#This Row],[Discount]]/100)</f>
        <v>3283.44</v>
      </c>
      <c r="K856" s="17">
        <v>43205.153680555559</v>
      </c>
      <c r="L856" s="7" t="s">
        <v>4092</v>
      </c>
      <c r="M856" s="35">
        <f t="shared" si="27"/>
        <v>0</v>
      </c>
      <c r="N856" s="12" t="str">
        <f t="shared" si="26"/>
        <v/>
      </c>
    </row>
    <row r="857" spans="1:14" hidden="1">
      <c r="A857" s="13">
        <v>10855</v>
      </c>
      <c r="B857" s="13">
        <v>14</v>
      </c>
      <c r="C857" s="13">
        <v>22676</v>
      </c>
      <c r="D857" s="13">
        <v>325</v>
      </c>
      <c r="E857" s="12" t="str">
        <f>VLOOKUP(tVentas9[[#This Row],[ProductID]],tProductos[#All],3,FALSE)</f>
        <v>Halibut - Fletches</v>
      </c>
      <c r="F857" s="13">
        <v>6</v>
      </c>
      <c r="G857" s="32">
        <v>0</v>
      </c>
      <c r="H857" s="30">
        <f>VLOOKUP(tVentas9[[#This Row],[ProductID]],tProductos[#All],5,FALSE)</f>
        <v>31.65</v>
      </c>
      <c r="I857" s="31">
        <f>(tVentas9[[#This Row],[PrecioUnitario]])*(tVentas9[[#This Row],[Quantity]])</f>
        <v>189.89999999999998</v>
      </c>
      <c r="J857" s="31">
        <f>tVentas9[[#This Row],[ TotalPrice_SinDescuento]]*(1-tVentas9[[#This Row],[Discount]]/100)</f>
        <v>189.89999999999998</v>
      </c>
      <c r="K857" s="17">
        <v>43227.500474537039</v>
      </c>
      <c r="L857" s="7" t="s">
        <v>4093</v>
      </c>
      <c r="M857" s="35">
        <f t="shared" si="27"/>
        <v>0</v>
      </c>
      <c r="N857" s="12" t="str">
        <f t="shared" si="26"/>
        <v/>
      </c>
    </row>
    <row r="858" spans="1:14" hidden="1">
      <c r="A858" s="13">
        <v>10856</v>
      </c>
      <c r="B858" s="13">
        <v>6</v>
      </c>
      <c r="C858" s="13">
        <v>63744</v>
      </c>
      <c r="D858" s="13">
        <v>333</v>
      </c>
      <c r="E858" s="12" t="str">
        <f>VLOOKUP(tVentas9[[#This Row],[ProductID]],tProductos[#All],3,FALSE)</f>
        <v>Cheese - Cottage Cheese</v>
      </c>
      <c r="F858" s="13">
        <v>17</v>
      </c>
      <c r="G858" s="32">
        <v>0</v>
      </c>
      <c r="H858" s="30">
        <f>VLOOKUP(tVentas9[[#This Row],[ProductID]],tProductos[#All],5,FALSE)</f>
        <v>202.36</v>
      </c>
      <c r="I858" s="31">
        <f>(tVentas9[[#This Row],[PrecioUnitario]])*(tVentas9[[#This Row],[Quantity]])</f>
        <v>3440.1200000000003</v>
      </c>
      <c r="J858" s="31">
        <f>tVentas9[[#This Row],[ TotalPrice_SinDescuento]]*(1-tVentas9[[#This Row],[Discount]]/100)</f>
        <v>3440.1200000000003</v>
      </c>
      <c r="K858" s="17">
        <v>43131.054398148146</v>
      </c>
      <c r="L858" s="7" t="s">
        <v>4094</v>
      </c>
      <c r="M858" s="35">
        <f t="shared" si="27"/>
        <v>0</v>
      </c>
      <c r="N858" s="12" t="str">
        <f t="shared" si="26"/>
        <v/>
      </c>
    </row>
    <row r="859" spans="1:14" hidden="1">
      <c r="A859" s="13">
        <v>10857</v>
      </c>
      <c r="B859" s="13">
        <v>19</v>
      </c>
      <c r="C859" s="13">
        <v>849</v>
      </c>
      <c r="D859" s="13">
        <v>148</v>
      </c>
      <c r="E859" s="12" t="str">
        <f>VLOOKUP(tVentas9[[#This Row],[ProductID]],tProductos[#All],3,FALSE)</f>
        <v>Beer - Sleemans Cream Ale</v>
      </c>
      <c r="F859" s="13">
        <v>1</v>
      </c>
      <c r="G859" s="32">
        <v>0</v>
      </c>
      <c r="H859" s="30">
        <f>VLOOKUP(tVentas9[[#This Row],[ProductID]],tProductos[#All],5,FALSE)</f>
        <v>285.55</v>
      </c>
      <c r="I859" s="31">
        <f>(tVentas9[[#This Row],[PrecioUnitario]])*(tVentas9[[#This Row],[Quantity]])</f>
        <v>285.55</v>
      </c>
      <c r="J859" s="31">
        <f>tVentas9[[#This Row],[ TotalPrice_SinDescuento]]*(1-tVentas9[[#This Row],[Discount]]/100)</f>
        <v>285.55</v>
      </c>
      <c r="K859" s="17">
        <v>43185.043032407404</v>
      </c>
      <c r="L859" s="7" t="s">
        <v>4095</v>
      </c>
      <c r="M859" s="35">
        <f t="shared" si="27"/>
        <v>0</v>
      </c>
      <c r="N859" s="12" t="str">
        <f t="shared" si="26"/>
        <v/>
      </c>
    </row>
    <row r="860" spans="1:14" hidden="1">
      <c r="A860" s="13">
        <v>10858</v>
      </c>
      <c r="B860" s="13">
        <v>12</v>
      </c>
      <c r="C860" s="13">
        <v>61659</v>
      </c>
      <c r="D860" s="13">
        <v>148</v>
      </c>
      <c r="E860" s="12" t="str">
        <f>VLOOKUP(tVentas9[[#This Row],[ProductID]],tProductos[#All],3,FALSE)</f>
        <v>Beer - Sleemans Cream Ale</v>
      </c>
      <c r="F860" s="13">
        <v>16</v>
      </c>
      <c r="G860" s="32">
        <v>2</v>
      </c>
      <c r="H860" s="30">
        <f>VLOOKUP(tVentas9[[#This Row],[ProductID]],tProductos[#All],5,FALSE)</f>
        <v>285.55</v>
      </c>
      <c r="I860" s="31">
        <f>(tVentas9[[#This Row],[PrecioUnitario]])*(tVentas9[[#This Row],[Quantity]])</f>
        <v>4568.8</v>
      </c>
      <c r="J860" s="31">
        <f>tVentas9[[#This Row],[ TotalPrice_SinDescuento]]*(1-tVentas9[[#This Row],[Discount]]/100)</f>
        <v>4477.424</v>
      </c>
      <c r="K860" s="17">
        <v>43139.864756944444</v>
      </c>
      <c r="L860" s="7" t="s">
        <v>4096</v>
      </c>
      <c r="M860" s="35">
        <f t="shared" si="27"/>
        <v>0</v>
      </c>
      <c r="N860" s="12" t="str">
        <f t="shared" si="26"/>
        <v/>
      </c>
    </row>
    <row r="861" spans="1:14" hidden="1">
      <c r="A861" s="13">
        <v>10859</v>
      </c>
      <c r="B861" s="13">
        <v>11</v>
      </c>
      <c r="C861" s="13">
        <v>88334</v>
      </c>
      <c r="D861" s="13">
        <v>22</v>
      </c>
      <c r="E861" s="12" t="str">
        <f>VLOOKUP(tVentas9[[#This Row],[ProductID]],tProductos[#All],3,FALSE)</f>
        <v>Rice - Jasmine Sented</v>
      </c>
      <c r="F861" s="13">
        <v>23</v>
      </c>
      <c r="G861" s="32">
        <v>1</v>
      </c>
      <c r="H861" s="30">
        <f>VLOOKUP(tVentas9[[#This Row],[ProductID]],tProductos[#All],5,FALSE)</f>
        <v>278.95</v>
      </c>
      <c r="I861" s="31">
        <f>(tVentas9[[#This Row],[PrecioUnitario]])*(tVentas9[[#This Row],[Quantity]])</f>
        <v>6415.8499999999995</v>
      </c>
      <c r="J861" s="31">
        <f>tVentas9[[#This Row],[ TotalPrice_SinDescuento]]*(1-tVentas9[[#This Row],[Discount]]/100)</f>
        <v>6351.691499999999</v>
      </c>
      <c r="K861" s="17">
        <v>43117.797662037039</v>
      </c>
      <c r="L861" s="7" t="s">
        <v>4097</v>
      </c>
      <c r="M861" s="35">
        <f t="shared" si="27"/>
        <v>0</v>
      </c>
      <c r="N861" s="12" t="str">
        <f t="shared" si="26"/>
        <v/>
      </c>
    </row>
    <row r="862" spans="1:14" hidden="1">
      <c r="A862" s="13">
        <v>10860</v>
      </c>
      <c r="B862" s="13">
        <v>11</v>
      </c>
      <c r="C862" s="13">
        <v>1826</v>
      </c>
      <c r="D862" s="13">
        <v>375</v>
      </c>
      <c r="E862" s="12" t="str">
        <f>VLOOKUP(tVentas9[[#This Row],[ProductID]],tProductos[#All],3,FALSE)</f>
        <v>Snapple Lemon Tea</v>
      </c>
      <c r="F862" s="13">
        <v>1</v>
      </c>
      <c r="G862" s="32">
        <v>0</v>
      </c>
      <c r="H862" s="30">
        <f>VLOOKUP(tVentas9[[#This Row],[ProductID]],tProductos[#All],5,FALSE)</f>
        <v>831.75</v>
      </c>
      <c r="I862" s="31">
        <f>(tVentas9[[#This Row],[PrecioUnitario]])*(tVentas9[[#This Row],[Quantity]])</f>
        <v>831.75</v>
      </c>
      <c r="J862" s="31">
        <f>tVentas9[[#This Row],[ TotalPrice_SinDescuento]]*(1-tVentas9[[#This Row],[Discount]]/100)</f>
        <v>831.75</v>
      </c>
      <c r="K862" s="17">
        <v>43169.556840277779</v>
      </c>
      <c r="L862" s="7" t="s">
        <v>4098</v>
      </c>
      <c r="M862" s="35">
        <f t="shared" si="27"/>
        <v>0</v>
      </c>
      <c r="N862" s="12" t="str">
        <f t="shared" si="26"/>
        <v/>
      </c>
    </row>
    <row r="863" spans="1:14" hidden="1">
      <c r="A863" s="13">
        <v>10861</v>
      </c>
      <c r="B863" s="13">
        <v>10</v>
      </c>
      <c r="C863" s="13">
        <v>46491</v>
      </c>
      <c r="D863" s="13">
        <v>32</v>
      </c>
      <c r="E863" s="12" t="str">
        <f>VLOOKUP(tVentas9[[#This Row],[ProductID]],tProductos[#All],3,FALSE)</f>
        <v>Lettuce - Treviso</v>
      </c>
      <c r="F863" s="13">
        <v>12</v>
      </c>
      <c r="G863" s="32">
        <v>0</v>
      </c>
      <c r="H863" s="30">
        <f>VLOOKUP(tVentas9[[#This Row],[ProductID]],tProductos[#All],5,FALSE)</f>
        <v>964.12</v>
      </c>
      <c r="I863" s="31">
        <f>(tVentas9[[#This Row],[PrecioUnitario]])*(tVentas9[[#This Row],[Quantity]])</f>
        <v>11569.44</v>
      </c>
      <c r="J863" s="31">
        <f>tVentas9[[#This Row],[ TotalPrice_SinDescuento]]*(1-tVentas9[[#This Row],[Discount]]/100)</f>
        <v>11569.44</v>
      </c>
      <c r="K863" s="17">
        <v>43189.783136574071</v>
      </c>
      <c r="L863" s="7" t="s">
        <v>4099</v>
      </c>
      <c r="M863" s="35">
        <f t="shared" si="27"/>
        <v>0</v>
      </c>
      <c r="N863" s="12" t="str">
        <f t="shared" si="26"/>
        <v/>
      </c>
    </row>
    <row r="864" spans="1:14">
      <c r="A864" s="13">
        <v>10862</v>
      </c>
      <c r="B864" s="13">
        <v>3</v>
      </c>
      <c r="C864" s="13">
        <v>75681</v>
      </c>
      <c r="D864" s="13">
        <v>327</v>
      </c>
      <c r="E864" s="12" t="str">
        <f>VLOOKUP(tVentas9[[#This Row],[ProductID]],tProductos[#All],3,FALSE)</f>
        <v>Appetizer - Mini Egg Roll, Shrimp</v>
      </c>
      <c r="F864" s="13">
        <v>20</v>
      </c>
      <c r="G864" s="32">
        <v>1</v>
      </c>
      <c r="H864" s="30">
        <f>VLOOKUP(tVentas9[[#This Row],[ProductID]],tProductos[#All],5,FALSE)</f>
        <v>71.430000000000007</v>
      </c>
      <c r="I864" s="31">
        <f>(tVentas9[[#This Row],[PrecioUnitario]])*(tVentas9[[#This Row],[Quantity]])</f>
        <v>1428.6000000000001</v>
      </c>
      <c r="J864" s="31">
        <f>tVentas9[[#This Row],[ TotalPrice_SinDescuento]]*(1-tVentas9[[#This Row],[Discount]]/100)</f>
        <v>1414.3140000000001</v>
      </c>
      <c r="K864" s="17">
        <v>43147.883449074077</v>
      </c>
      <c r="L864" s="7" t="s">
        <v>4100</v>
      </c>
      <c r="M864" s="35">
        <f t="shared" si="27"/>
        <v>0</v>
      </c>
      <c r="N864" s="12" t="str">
        <f t="shared" si="26"/>
        <v/>
      </c>
    </row>
    <row r="865" spans="1:14" hidden="1">
      <c r="A865" s="13">
        <v>10863</v>
      </c>
      <c r="B865" s="13">
        <v>15</v>
      </c>
      <c r="C865" s="13">
        <v>12278</v>
      </c>
      <c r="D865" s="13">
        <v>157</v>
      </c>
      <c r="E865" s="12" t="str">
        <f>VLOOKUP(tVentas9[[#This Row],[ProductID]],tProductos[#All],3,FALSE)</f>
        <v>Juice - Cranberry, 341 Ml</v>
      </c>
      <c r="F865" s="13">
        <v>4</v>
      </c>
      <c r="G865" s="32">
        <v>0</v>
      </c>
      <c r="H865" s="30">
        <f>VLOOKUP(tVentas9[[#This Row],[ProductID]],tProductos[#All],5,FALSE)</f>
        <v>141.08000000000001</v>
      </c>
      <c r="I865" s="31">
        <f>(tVentas9[[#This Row],[PrecioUnitario]])*(tVentas9[[#This Row],[Quantity]])</f>
        <v>564.32000000000005</v>
      </c>
      <c r="J865" s="31">
        <f>tVentas9[[#This Row],[ TotalPrice_SinDescuento]]*(1-tVentas9[[#This Row],[Discount]]/100)</f>
        <v>564.32000000000005</v>
      </c>
      <c r="K865" s="17">
        <v>43204.081180555557</v>
      </c>
      <c r="L865" s="7" t="s">
        <v>4101</v>
      </c>
      <c r="M865" s="35">
        <f t="shared" si="27"/>
        <v>0</v>
      </c>
      <c r="N865" s="12" t="str">
        <f t="shared" si="26"/>
        <v/>
      </c>
    </row>
    <row r="866" spans="1:14" hidden="1">
      <c r="A866" s="13">
        <v>10864</v>
      </c>
      <c r="B866" s="13">
        <v>7</v>
      </c>
      <c r="C866" s="13">
        <v>9187</v>
      </c>
      <c r="D866" s="13">
        <v>374</v>
      </c>
      <c r="E866" s="12" t="str">
        <f>VLOOKUP(tVentas9[[#This Row],[ProductID]],tProductos[#All],3,FALSE)</f>
        <v>Jagermeister</v>
      </c>
      <c r="F866" s="13">
        <v>3</v>
      </c>
      <c r="G866" s="32">
        <v>0</v>
      </c>
      <c r="H866" s="30">
        <f>VLOOKUP(tVentas9[[#This Row],[ProductID]],tProductos[#All],5,FALSE)</f>
        <v>493.84</v>
      </c>
      <c r="I866" s="31">
        <f>(tVentas9[[#This Row],[PrecioUnitario]])*(tVentas9[[#This Row],[Quantity]])</f>
        <v>1481.52</v>
      </c>
      <c r="J866" s="31">
        <f>tVentas9[[#This Row],[ TotalPrice_SinDescuento]]*(1-tVentas9[[#This Row],[Discount]]/100)</f>
        <v>1481.52</v>
      </c>
      <c r="K866" s="17">
        <v>43157.415844907409</v>
      </c>
      <c r="L866" s="7" t="s">
        <v>4102</v>
      </c>
      <c r="M866" s="35">
        <f t="shared" si="27"/>
        <v>0</v>
      </c>
      <c r="N866" s="12" t="str">
        <f t="shared" si="26"/>
        <v/>
      </c>
    </row>
    <row r="867" spans="1:14">
      <c r="A867" s="13">
        <v>10865</v>
      </c>
      <c r="B867" s="13">
        <v>7</v>
      </c>
      <c r="C867" s="13">
        <v>42855</v>
      </c>
      <c r="D867" s="13">
        <v>73</v>
      </c>
      <c r="E867" s="12" t="str">
        <f>VLOOKUP(tVentas9[[#This Row],[ProductID]],tProductos[#All],3,FALSE)</f>
        <v>Appetizer - Sausage Rolls</v>
      </c>
      <c r="F867" s="13">
        <v>11</v>
      </c>
      <c r="G867" s="32">
        <v>2</v>
      </c>
      <c r="H867" s="30">
        <f>VLOOKUP(tVentas9[[#This Row],[ProductID]],tProductos[#All],5,FALSE)</f>
        <v>841.9</v>
      </c>
      <c r="I867" s="31">
        <f>(tVentas9[[#This Row],[PrecioUnitario]])*(tVentas9[[#This Row],[Quantity]])</f>
        <v>9260.9</v>
      </c>
      <c r="J867" s="31">
        <f>tVentas9[[#This Row],[ TotalPrice_SinDescuento]]*(1-tVentas9[[#This Row],[Discount]]/100)</f>
        <v>9075.6819999999989</v>
      </c>
      <c r="K867" s="17">
        <v>43120.261712962965</v>
      </c>
      <c r="L867" s="7" t="s">
        <v>4103</v>
      </c>
      <c r="M867" s="35">
        <f t="shared" si="27"/>
        <v>0</v>
      </c>
      <c r="N867" s="12" t="str">
        <f t="shared" si="26"/>
        <v/>
      </c>
    </row>
    <row r="868" spans="1:14" hidden="1">
      <c r="A868" s="13">
        <v>10866</v>
      </c>
      <c r="B868" s="13">
        <v>19</v>
      </c>
      <c r="C868" s="13">
        <v>3821</v>
      </c>
      <c r="D868" s="13">
        <v>187</v>
      </c>
      <c r="E868" s="12" t="str">
        <f>VLOOKUP(tVentas9[[#This Row],[ProductID]],tProductos[#All],3,FALSE)</f>
        <v>Pepper - Black, Whole</v>
      </c>
      <c r="F868" s="13">
        <v>1</v>
      </c>
      <c r="G868" s="32">
        <v>2</v>
      </c>
      <c r="H868" s="30">
        <f>VLOOKUP(tVentas9[[#This Row],[ProductID]],tProductos[#All],5,FALSE)</f>
        <v>413.83</v>
      </c>
      <c r="I868" s="31">
        <f>(tVentas9[[#This Row],[PrecioUnitario]])*(tVentas9[[#This Row],[Quantity]])</f>
        <v>413.83</v>
      </c>
      <c r="J868" s="31">
        <f>tVentas9[[#This Row],[ TotalPrice_SinDescuento]]*(1-tVentas9[[#This Row],[Discount]]/100)</f>
        <v>405.55339999999995</v>
      </c>
      <c r="K868" s="17">
        <v>43161.048564814817</v>
      </c>
      <c r="L868" s="7" t="s">
        <v>4104</v>
      </c>
      <c r="M868" s="35">
        <f t="shared" si="27"/>
        <v>0</v>
      </c>
      <c r="N868" s="12" t="str">
        <f t="shared" si="26"/>
        <v/>
      </c>
    </row>
    <row r="869" spans="1:14" hidden="1">
      <c r="A869" s="13">
        <v>10867</v>
      </c>
      <c r="B869" s="13">
        <v>8</v>
      </c>
      <c r="C869" s="13">
        <v>57698</v>
      </c>
      <c r="D869" s="13">
        <v>449</v>
      </c>
      <c r="E869" s="12" t="str">
        <f>VLOOKUP(tVentas9[[#This Row],[ProductID]],tProductos[#All],3,FALSE)</f>
        <v>Nantuket Peach Orange</v>
      </c>
      <c r="F869" s="13">
        <v>15</v>
      </c>
      <c r="G869" s="32">
        <v>0</v>
      </c>
      <c r="H869" s="30">
        <f>VLOOKUP(tVentas9[[#This Row],[ProductID]],tProductos[#All],5,FALSE)</f>
        <v>421.41</v>
      </c>
      <c r="I869" s="31">
        <f>(tVentas9[[#This Row],[PrecioUnitario]])*(tVentas9[[#This Row],[Quantity]])</f>
        <v>6321.1500000000005</v>
      </c>
      <c r="J869" s="31">
        <f>tVentas9[[#This Row],[ TotalPrice_SinDescuento]]*(1-tVentas9[[#This Row],[Discount]]/100)</f>
        <v>6321.1500000000005</v>
      </c>
      <c r="K869" s="17">
        <v>43178.772893518515</v>
      </c>
      <c r="L869" s="7" t="s">
        <v>4105</v>
      </c>
      <c r="M869" s="35">
        <f t="shared" si="27"/>
        <v>0</v>
      </c>
      <c r="N869" s="12" t="str">
        <f t="shared" si="26"/>
        <v/>
      </c>
    </row>
    <row r="870" spans="1:14" hidden="1">
      <c r="A870" s="13">
        <v>10868</v>
      </c>
      <c r="B870" s="13">
        <v>5</v>
      </c>
      <c r="C870" s="13">
        <v>27136</v>
      </c>
      <c r="D870" s="13">
        <v>392</v>
      </c>
      <c r="E870" s="12" t="str">
        <f>VLOOKUP(tVentas9[[#This Row],[ProductID]],tProductos[#All],3,FALSE)</f>
        <v>Puree - Passion Fruit</v>
      </c>
      <c r="F870" s="13">
        <v>7</v>
      </c>
      <c r="G870" s="32">
        <v>0</v>
      </c>
      <c r="H870" s="30">
        <f>VLOOKUP(tVentas9[[#This Row],[ProductID]],tProductos[#All],5,FALSE)</f>
        <v>988.26</v>
      </c>
      <c r="I870" s="31">
        <f>(tVentas9[[#This Row],[PrecioUnitario]])*(tVentas9[[#This Row],[Quantity]])</f>
        <v>6917.82</v>
      </c>
      <c r="J870" s="31">
        <f>tVentas9[[#This Row],[ TotalPrice_SinDescuento]]*(1-tVentas9[[#This Row],[Discount]]/100)</f>
        <v>6917.82</v>
      </c>
      <c r="K870" s="17">
        <v>43200.795416666668</v>
      </c>
      <c r="L870" s="7" t="s">
        <v>4106</v>
      </c>
      <c r="M870" s="35">
        <f t="shared" si="27"/>
        <v>0</v>
      </c>
      <c r="N870" s="12" t="str">
        <f t="shared" si="26"/>
        <v/>
      </c>
    </row>
    <row r="871" spans="1:14" hidden="1">
      <c r="A871" s="13">
        <v>10869</v>
      </c>
      <c r="B871" s="13">
        <v>7</v>
      </c>
      <c r="C871" s="13">
        <v>12889</v>
      </c>
      <c r="D871" s="13">
        <v>422</v>
      </c>
      <c r="E871" s="12" t="str">
        <f>VLOOKUP(tVentas9[[#This Row],[ProductID]],tProductos[#All],3,FALSE)</f>
        <v>Garlic - Primerba, Paste</v>
      </c>
      <c r="F871" s="13">
        <v>4</v>
      </c>
      <c r="G871" s="32">
        <v>0</v>
      </c>
      <c r="H871" s="30">
        <f>VLOOKUP(tVentas9[[#This Row],[ProductID]],tProductos[#All],5,FALSE)</f>
        <v>502.89</v>
      </c>
      <c r="I871" s="31">
        <f>(tVentas9[[#This Row],[PrecioUnitario]])*(tVentas9[[#This Row],[Quantity]])</f>
        <v>2011.56</v>
      </c>
      <c r="J871" s="31">
        <f>tVentas9[[#This Row],[ TotalPrice_SinDescuento]]*(1-tVentas9[[#This Row],[Discount]]/100)</f>
        <v>2011.56</v>
      </c>
      <c r="K871" s="17">
        <v>43203.651724537034</v>
      </c>
      <c r="L871" s="7" t="s">
        <v>4107</v>
      </c>
      <c r="M871" s="35">
        <f t="shared" si="27"/>
        <v>0</v>
      </c>
      <c r="N871" s="12" t="str">
        <f t="shared" si="26"/>
        <v/>
      </c>
    </row>
    <row r="872" spans="1:14" hidden="1">
      <c r="A872" s="13">
        <v>10870</v>
      </c>
      <c r="B872" s="13">
        <v>8</v>
      </c>
      <c r="C872" s="13">
        <v>40981</v>
      </c>
      <c r="D872" s="13">
        <v>13</v>
      </c>
      <c r="E872" s="12" t="str">
        <f>VLOOKUP(tVentas9[[#This Row],[ProductID]],tProductos[#All],3,FALSE)</f>
        <v>Water, Tap</v>
      </c>
      <c r="F872" s="13">
        <v>11</v>
      </c>
      <c r="G872" s="32">
        <v>0</v>
      </c>
      <c r="H872" s="30">
        <f>VLOOKUP(tVentas9[[#This Row],[ProductID]],tProductos[#All],5,FALSE)</f>
        <v>282.23</v>
      </c>
      <c r="I872" s="31">
        <f>(tVentas9[[#This Row],[PrecioUnitario]])*(tVentas9[[#This Row],[Quantity]])</f>
        <v>3104.53</v>
      </c>
      <c r="J872" s="31">
        <f>tVentas9[[#This Row],[ TotalPrice_SinDescuento]]*(1-tVentas9[[#This Row],[Discount]]/100)</f>
        <v>3104.53</v>
      </c>
      <c r="K872" s="17">
        <v>43223.474259259259</v>
      </c>
      <c r="L872" s="7" t="s">
        <v>4108</v>
      </c>
      <c r="M872" s="35">
        <f t="shared" si="27"/>
        <v>0</v>
      </c>
      <c r="N872" s="12" t="str">
        <f t="shared" si="26"/>
        <v/>
      </c>
    </row>
    <row r="873" spans="1:14" hidden="1">
      <c r="A873" s="13">
        <v>10871</v>
      </c>
      <c r="B873" s="13">
        <v>17</v>
      </c>
      <c r="C873" s="13">
        <v>48210</v>
      </c>
      <c r="D873" s="13">
        <v>75</v>
      </c>
      <c r="E873" s="12" t="str">
        <f>VLOOKUP(tVentas9[[#This Row],[ProductID]],tProductos[#All],3,FALSE)</f>
        <v>Chef Hat 20cm</v>
      </c>
      <c r="F873" s="13">
        <v>13</v>
      </c>
      <c r="G873" s="32">
        <v>0</v>
      </c>
      <c r="H873" s="30">
        <f>VLOOKUP(tVentas9[[#This Row],[ProductID]],tProductos[#All],5,FALSE)</f>
        <v>418</v>
      </c>
      <c r="I873" s="31">
        <f>(tVentas9[[#This Row],[PrecioUnitario]])*(tVentas9[[#This Row],[Quantity]])</f>
        <v>5434</v>
      </c>
      <c r="J873" s="31">
        <f>tVentas9[[#This Row],[ TotalPrice_SinDescuento]]*(1-tVentas9[[#This Row],[Discount]]/100)</f>
        <v>5434</v>
      </c>
      <c r="K873" s="17">
        <v>43205.737222222226</v>
      </c>
      <c r="L873" s="7" t="s">
        <v>4109</v>
      </c>
      <c r="M873" s="35">
        <f t="shared" si="27"/>
        <v>0</v>
      </c>
      <c r="N873" s="12" t="str">
        <f t="shared" si="26"/>
        <v/>
      </c>
    </row>
    <row r="874" spans="1:14" hidden="1">
      <c r="A874" s="13">
        <v>10872</v>
      </c>
      <c r="B874" s="13">
        <v>7</v>
      </c>
      <c r="C874" s="13">
        <v>17377</v>
      </c>
      <c r="D874" s="13">
        <v>240</v>
      </c>
      <c r="E874" s="12" t="str">
        <f>VLOOKUP(tVentas9[[#This Row],[ProductID]],tProductos[#All],3,FALSE)</f>
        <v>Wine - Chablis 2003 Champs</v>
      </c>
      <c r="F874" s="13">
        <v>5</v>
      </c>
      <c r="G874" s="32">
        <v>0</v>
      </c>
      <c r="H874" s="30">
        <f>VLOOKUP(tVentas9[[#This Row],[ProductID]],tProductos[#All],5,FALSE)</f>
        <v>708.59</v>
      </c>
      <c r="I874" s="31">
        <f>(tVentas9[[#This Row],[PrecioUnitario]])*(tVentas9[[#This Row],[Quantity]])</f>
        <v>3542.9500000000003</v>
      </c>
      <c r="J874" s="31">
        <f>tVentas9[[#This Row],[ TotalPrice_SinDescuento]]*(1-tVentas9[[#This Row],[Discount]]/100)</f>
        <v>3542.9500000000003</v>
      </c>
      <c r="K874" s="17">
        <v>43152.928680555553</v>
      </c>
      <c r="L874" s="7" t="s">
        <v>4110</v>
      </c>
      <c r="M874" s="35">
        <f t="shared" si="27"/>
        <v>0</v>
      </c>
      <c r="N874" s="12" t="str">
        <f t="shared" si="26"/>
        <v/>
      </c>
    </row>
    <row r="875" spans="1:14" hidden="1">
      <c r="A875" s="13">
        <v>10873</v>
      </c>
      <c r="B875" s="13">
        <v>7</v>
      </c>
      <c r="C875" s="13">
        <v>25363</v>
      </c>
      <c r="D875" s="13">
        <v>318</v>
      </c>
      <c r="E875" s="12" t="str">
        <f>VLOOKUP(tVentas9[[#This Row],[ProductID]],tProductos[#All],3,FALSE)</f>
        <v>Ecolab - Solid Fusion</v>
      </c>
      <c r="F875" s="13">
        <v>7</v>
      </c>
      <c r="G875" s="32">
        <v>1</v>
      </c>
      <c r="H875" s="30">
        <f>VLOOKUP(tVentas9[[#This Row],[ProductID]],tProductos[#All],5,FALSE)</f>
        <v>57.26</v>
      </c>
      <c r="I875" s="31">
        <f>(tVentas9[[#This Row],[PrecioUnitario]])*(tVentas9[[#This Row],[Quantity]])</f>
        <v>400.82</v>
      </c>
      <c r="J875" s="31">
        <f>tVentas9[[#This Row],[ TotalPrice_SinDescuento]]*(1-tVentas9[[#This Row],[Discount]]/100)</f>
        <v>396.81180000000001</v>
      </c>
      <c r="K875" s="17">
        <v>43190.780023148145</v>
      </c>
      <c r="L875" s="7" t="s">
        <v>4111</v>
      </c>
      <c r="M875" s="35">
        <f t="shared" si="27"/>
        <v>0</v>
      </c>
      <c r="N875" s="12" t="str">
        <f t="shared" si="26"/>
        <v/>
      </c>
    </row>
    <row r="876" spans="1:14" hidden="1">
      <c r="A876" s="13">
        <v>10874</v>
      </c>
      <c r="B876" s="13">
        <v>9</v>
      </c>
      <c r="C876" s="13">
        <v>69545</v>
      </c>
      <c r="D876" s="13">
        <v>330</v>
      </c>
      <c r="E876" s="12" t="str">
        <f>VLOOKUP(tVentas9[[#This Row],[ProductID]],tProductos[#All],3,FALSE)</f>
        <v>Olives - Kalamata</v>
      </c>
      <c r="F876" s="13">
        <v>18</v>
      </c>
      <c r="G876" s="32">
        <v>0</v>
      </c>
      <c r="H876" s="30">
        <f>VLOOKUP(tVentas9[[#This Row],[ProductID]],tProductos[#All],5,FALSE)</f>
        <v>187.91</v>
      </c>
      <c r="I876" s="31">
        <f>(tVentas9[[#This Row],[PrecioUnitario]])*(tVentas9[[#This Row],[Quantity]])</f>
        <v>3382.38</v>
      </c>
      <c r="J876" s="31">
        <f>tVentas9[[#This Row],[ TotalPrice_SinDescuento]]*(1-tVentas9[[#This Row],[Discount]]/100)</f>
        <v>3382.38</v>
      </c>
      <c r="K876" s="17">
        <v>43130.280798611115</v>
      </c>
      <c r="L876" s="7" t="s">
        <v>4112</v>
      </c>
      <c r="M876" s="35">
        <f t="shared" si="27"/>
        <v>0</v>
      </c>
      <c r="N876" s="12" t="str">
        <f t="shared" si="26"/>
        <v/>
      </c>
    </row>
    <row r="877" spans="1:14" hidden="1">
      <c r="A877" s="13">
        <v>10875</v>
      </c>
      <c r="B877" s="13">
        <v>15</v>
      </c>
      <c r="C877" s="13">
        <v>2720</v>
      </c>
      <c r="D877" s="13">
        <v>290</v>
      </c>
      <c r="E877" s="12" t="str">
        <f>VLOOKUP(tVentas9[[#This Row],[ProductID]],tProductos[#All],3,FALSE)</f>
        <v>Sauce - Rosee</v>
      </c>
      <c r="F877" s="13">
        <v>1</v>
      </c>
      <c r="G877" s="32">
        <v>0</v>
      </c>
      <c r="H877" s="30">
        <f>VLOOKUP(tVentas9[[#This Row],[ProductID]],tProductos[#All],5,FALSE)</f>
        <v>388.03</v>
      </c>
      <c r="I877" s="31">
        <f>(tVentas9[[#This Row],[PrecioUnitario]])*(tVentas9[[#This Row],[Quantity]])</f>
        <v>388.03</v>
      </c>
      <c r="J877" s="31">
        <f>tVentas9[[#This Row],[ TotalPrice_SinDescuento]]*(1-tVentas9[[#This Row],[Discount]]/100)</f>
        <v>388.03</v>
      </c>
      <c r="K877" s="17">
        <v>43126.596666666665</v>
      </c>
      <c r="L877" s="7" t="s">
        <v>4113</v>
      </c>
      <c r="M877" s="35">
        <f t="shared" si="27"/>
        <v>0</v>
      </c>
      <c r="N877" s="12" t="str">
        <f t="shared" si="26"/>
        <v/>
      </c>
    </row>
    <row r="878" spans="1:14" hidden="1">
      <c r="A878" s="13">
        <v>10876</v>
      </c>
      <c r="B878" s="13">
        <v>10</v>
      </c>
      <c r="C878" s="13">
        <v>5594</v>
      </c>
      <c r="D878" s="13">
        <v>229</v>
      </c>
      <c r="E878" s="12" t="str">
        <f>VLOOKUP(tVentas9[[#This Row],[ProductID]],tProductos[#All],3,FALSE)</f>
        <v>Bread - Hot Dog Buns</v>
      </c>
      <c r="F878" s="13">
        <v>2</v>
      </c>
      <c r="G878" s="32">
        <v>0</v>
      </c>
      <c r="H878" s="30">
        <f>VLOOKUP(tVentas9[[#This Row],[ProductID]],tProductos[#All],5,FALSE)</f>
        <v>579.83000000000004</v>
      </c>
      <c r="I878" s="31">
        <f>(tVentas9[[#This Row],[PrecioUnitario]])*(tVentas9[[#This Row],[Quantity]])</f>
        <v>1159.6600000000001</v>
      </c>
      <c r="J878" s="31">
        <f>tVentas9[[#This Row],[ TotalPrice_SinDescuento]]*(1-tVentas9[[#This Row],[Discount]]/100)</f>
        <v>1159.6600000000001</v>
      </c>
      <c r="K878" s="17">
        <v>43229.480555555558</v>
      </c>
      <c r="L878" s="7" t="s">
        <v>4114</v>
      </c>
      <c r="M878" s="35">
        <f t="shared" si="27"/>
        <v>0</v>
      </c>
      <c r="N878" s="12" t="str">
        <f t="shared" si="26"/>
        <v/>
      </c>
    </row>
    <row r="879" spans="1:14" hidden="1">
      <c r="A879" s="13">
        <v>10877</v>
      </c>
      <c r="B879" s="13">
        <v>9</v>
      </c>
      <c r="C879" s="13">
        <v>76321</v>
      </c>
      <c r="D879" s="13">
        <v>168</v>
      </c>
      <c r="E879" s="12" t="str">
        <f>VLOOKUP(tVentas9[[#This Row],[ProductID]],tProductos[#All],3,FALSE)</f>
        <v>Milk - 2%</v>
      </c>
      <c r="F879" s="13">
        <v>20</v>
      </c>
      <c r="G879" s="32">
        <v>0</v>
      </c>
      <c r="H879" s="30">
        <f>VLOOKUP(tVentas9[[#This Row],[ProductID]],tProductos[#All],5,FALSE)</f>
        <v>707.41</v>
      </c>
      <c r="I879" s="31">
        <f>(tVentas9[[#This Row],[PrecioUnitario]])*(tVentas9[[#This Row],[Quantity]])</f>
        <v>14148.199999999999</v>
      </c>
      <c r="J879" s="31">
        <f>tVentas9[[#This Row],[ TotalPrice_SinDescuento]]*(1-tVentas9[[#This Row],[Discount]]/100)</f>
        <v>14148.199999999999</v>
      </c>
      <c r="K879" s="17">
        <v>43227.485682870371</v>
      </c>
      <c r="L879" s="7" t="s">
        <v>4115</v>
      </c>
      <c r="M879" s="35">
        <f t="shared" si="27"/>
        <v>0</v>
      </c>
      <c r="N879" s="12" t="str">
        <f t="shared" si="26"/>
        <v/>
      </c>
    </row>
    <row r="880" spans="1:14" hidden="1">
      <c r="A880" s="13">
        <v>10878</v>
      </c>
      <c r="B880" s="13">
        <v>16</v>
      </c>
      <c r="C880" s="13">
        <v>33756</v>
      </c>
      <c r="D880" s="13">
        <v>148</v>
      </c>
      <c r="E880" s="12" t="str">
        <f>VLOOKUP(tVentas9[[#This Row],[ProductID]],tProductos[#All],3,FALSE)</f>
        <v>Beer - Sleemans Cream Ale</v>
      </c>
      <c r="F880" s="13">
        <v>9</v>
      </c>
      <c r="G880" s="32">
        <v>0</v>
      </c>
      <c r="H880" s="30">
        <f>VLOOKUP(tVentas9[[#This Row],[ProductID]],tProductos[#All],5,FALSE)</f>
        <v>285.55</v>
      </c>
      <c r="I880" s="31">
        <f>(tVentas9[[#This Row],[PrecioUnitario]])*(tVentas9[[#This Row],[Quantity]])</f>
        <v>2569.9500000000003</v>
      </c>
      <c r="J880" s="31">
        <f>tVentas9[[#This Row],[ TotalPrice_SinDescuento]]*(1-tVentas9[[#This Row],[Discount]]/100)</f>
        <v>2569.9500000000003</v>
      </c>
      <c r="K880" s="17">
        <v>43173.532905092594</v>
      </c>
      <c r="L880" s="7" t="s">
        <v>4116</v>
      </c>
      <c r="M880" s="35">
        <f t="shared" si="27"/>
        <v>0</v>
      </c>
      <c r="N880" s="12" t="str">
        <f t="shared" si="26"/>
        <v/>
      </c>
    </row>
    <row r="881" spans="1:14" hidden="1">
      <c r="A881" s="13">
        <v>10879</v>
      </c>
      <c r="B881" s="13">
        <v>5</v>
      </c>
      <c r="C881" s="13">
        <v>74916</v>
      </c>
      <c r="D881" s="13">
        <v>271</v>
      </c>
      <c r="E881" s="12" t="str">
        <f>VLOOKUP(tVentas9[[#This Row],[ProductID]],tProductos[#All],3,FALSE)</f>
        <v>Banana - Leaves</v>
      </c>
      <c r="F881" s="13">
        <v>19</v>
      </c>
      <c r="G881" s="32">
        <v>2</v>
      </c>
      <c r="H881" s="30">
        <f>VLOOKUP(tVentas9[[#This Row],[ProductID]],tProductos[#All],5,FALSE)</f>
        <v>733.95</v>
      </c>
      <c r="I881" s="31">
        <f>(tVentas9[[#This Row],[PrecioUnitario]])*(tVentas9[[#This Row],[Quantity]])</f>
        <v>13945.050000000001</v>
      </c>
      <c r="J881" s="31">
        <f>tVentas9[[#This Row],[ TotalPrice_SinDescuento]]*(1-tVentas9[[#This Row],[Discount]]/100)</f>
        <v>13666.149000000001</v>
      </c>
      <c r="K881" s="17">
        <v>43114.678784722222</v>
      </c>
      <c r="L881" s="7" t="s">
        <v>4117</v>
      </c>
      <c r="M881" s="35">
        <f t="shared" si="27"/>
        <v>0</v>
      </c>
      <c r="N881" s="12" t="str">
        <f t="shared" si="26"/>
        <v/>
      </c>
    </row>
    <row r="882" spans="1:14" hidden="1">
      <c r="A882" s="13">
        <v>10880</v>
      </c>
      <c r="B882" s="13">
        <v>12</v>
      </c>
      <c r="C882" s="13">
        <v>66885</v>
      </c>
      <c r="D882" s="13">
        <v>439</v>
      </c>
      <c r="E882" s="12" t="str">
        <f>VLOOKUP(tVentas9[[#This Row],[ProductID]],tProductos[#All],3,FALSE)</f>
        <v>Beef - Chuck, Boneless</v>
      </c>
      <c r="F882" s="13">
        <v>17</v>
      </c>
      <c r="G882" s="32">
        <v>0</v>
      </c>
      <c r="H882" s="30">
        <f>VLOOKUP(tVentas9[[#This Row],[ProductID]],tProductos[#All],5,FALSE)</f>
        <v>560.91</v>
      </c>
      <c r="I882" s="31">
        <f>(tVentas9[[#This Row],[PrecioUnitario]])*(tVentas9[[#This Row],[Quantity]])</f>
        <v>9535.4699999999993</v>
      </c>
      <c r="J882" s="31">
        <f>tVentas9[[#This Row],[ TotalPrice_SinDescuento]]*(1-tVentas9[[#This Row],[Discount]]/100)</f>
        <v>9535.4699999999993</v>
      </c>
      <c r="K882" s="17">
        <v>43179.984513888892</v>
      </c>
      <c r="L882" s="7" t="s">
        <v>4118</v>
      </c>
      <c r="M882" s="35">
        <f t="shared" si="27"/>
        <v>0</v>
      </c>
      <c r="N882" s="12" t="str">
        <f t="shared" si="26"/>
        <v/>
      </c>
    </row>
    <row r="883" spans="1:14" hidden="1">
      <c r="A883" s="13">
        <v>10881</v>
      </c>
      <c r="B883" s="13">
        <v>13</v>
      </c>
      <c r="C883" s="13">
        <v>76397</v>
      </c>
      <c r="D883" s="13">
        <v>277</v>
      </c>
      <c r="E883" s="12" t="str">
        <f>VLOOKUP(tVentas9[[#This Row],[ProductID]],tProductos[#All],3,FALSE)</f>
        <v>Sea Bass - Whole</v>
      </c>
      <c r="F883" s="13">
        <v>20</v>
      </c>
      <c r="G883" s="32">
        <v>1</v>
      </c>
      <c r="H883" s="30">
        <f>VLOOKUP(tVentas9[[#This Row],[ProductID]],tProductos[#All],5,FALSE)</f>
        <v>554.96</v>
      </c>
      <c r="I883" s="31">
        <f>(tVentas9[[#This Row],[PrecioUnitario]])*(tVentas9[[#This Row],[Quantity]])</f>
        <v>11099.2</v>
      </c>
      <c r="J883" s="31">
        <f>tVentas9[[#This Row],[ TotalPrice_SinDescuento]]*(1-tVentas9[[#This Row],[Discount]]/100)</f>
        <v>10988.208000000001</v>
      </c>
      <c r="K883" s="17">
        <v>43116.373252314814</v>
      </c>
      <c r="L883" s="7" t="s">
        <v>4119</v>
      </c>
      <c r="M883" s="35">
        <f t="shared" si="27"/>
        <v>0</v>
      </c>
      <c r="N883" s="12" t="str">
        <f t="shared" si="26"/>
        <v/>
      </c>
    </row>
    <row r="884" spans="1:14" hidden="1">
      <c r="A884" s="13">
        <v>10882</v>
      </c>
      <c r="B884" s="13">
        <v>17</v>
      </c>
      <c r="C884" s="13">
        <v>89739</v>
      </c>
      <c r="D884" s="13">
        <v>329</v>
      </c>
      <c r="E884" s="12" t="str">
        <f>VLOOKUP(tVentas9[[#This Row],[ProductID]],tProductos[#All],3,FALSE)</f>
        <v>Pork - Loin, Center Cut</v>
      </c>
      <c r="F884" s="13">
        <v>23</v>
      </c>
      <c r="G884" s="32">
        <v>0</v>
      </c>
      <c r="H884" s="30">
        <f>VLOOKUP(tVentas9[[#This Row],[ProductID]],tProductos[#All],5,FALSE)</f>
        <v>393.49</v>
      </c>
      <c r="I884" s="31">
        <f>(tVentas9[[#This Row],[PrecioUnitario]])*(tVentas9[[#This Row],[Quantity]])</f>
        <v>9050.27</v>
      </c>
      <c r="J884" s="31">
        <f>tVentas9[[#This Row],[ TotalPrice_SinDescuento]]*(1-tVentas9[[#This Row],[Discount]]/100)</f>
        <v>9050.27</v>
      </c>
      <c r="K884" s="17">
        <v>43195.360891203702</v>
      </c>
      <c r="L884" s="7" t="s">
        <v>4120</v>
      </c>
      <c r="M884" s="35">
        <f t="shared" si="27"/>
        <v>0</v>
      </c>
      <c r="N884" s="12" t="str">
        <f t="shared" si="26"/>
        <v/>
      </c>
    </row>
    <row r="885" spans="1:14" hidden="1">
      <c r="A885" s="13">
        <v>10883</v>
      </c>
      <c r="B885" s="13">
        <v>5</v>
      </c>
      <c r="C885" s="13">
        <v>20741</v>
      </c>
      <c r="D885" s="13">
        <v>100</v>
      </c>
      <c r="E885" s="12" t="str">
        <f>VLOOKUP(tVentas9[[#This Row],[ProductID]],tProductos[#All],3,FALSE)</f>
        <v>Pork - Loin, Bone - In</v>
      </c>
      <c r="F885" s="13">
        <v>6</v>
      </c>
      <c r="G885" s="32">
        <v>0</v>
      </c>
      <c r="H885" s="30">
        <f>VLOOKUP(tVentas9[[#This Row],[ProductID]],tProductos[#All],5,FALSE)</f>
        <v>696.5</v>
      </c>
      <c r="I885" s="31">
        <f>(tVentas9[[#This Row],[PrecioUnitario]])*(tVentas9[[#This Row],[Quantity]])</f>
        <v>4179</v>
      </c>
      <c r="J885" s="31">
        <f>tVentas9[[#This Row],[ TotalPrice_SinDescuento]]*(1-tVentas9[[#This Row],[Discount]]/100)</f>
        <v>4179</v>
      </c>
      <c r="K885" s="17">
        <v>43171.511180555557</v>
      </c>
      <c r="L885" s="7" t="s">
        <v>4121</v>
      </c>
      <c r="M885" s="35">
        <f t="shared" si="27"/>
        <v>0</v>
      </c>
      <c r="N885" s="12" t="str">
        <f t="shared" si="26"/>
        <v/>
      </c>
    </row>
    <row r="886" spans="1:14" hidden="1">
      <c r="A886" s="13">
        <v>10884</v>
      </c>
      <c r="B886" s="13">
        <v>22</v>
      </c>
      <c r="C886" s="13">
        <v>93248</v>
      </c>
      <c r="D886" s="13">
        <v>200</v>
      </c>
      <c r="E886" s="12" t="str">
        <f>VLOOKUP(tVentas9[[#This Row],[ProductID]],tProductos[#All],3,FALSE)</f>
        <v>Garlic - Peeled</v>
      </c>
      <c r="F886" s="13">
        <v>24</v>
      </c>
      <c r="G886" s="32">
        <v>0</v>
      </c>
      <c r="H886" s="30">
        <f>VLOOKUP(tVentas9[[#This Row],[ProductID]],tProductos[#All],5,FALSE)</f>
        <v>111.29</v>
      </c>
      <c r="I886" s="31">
        <f>(tVentas9[[#This Row],[PrecioUnitario]])*(tVentas9[[#This Row],[Quantity]])</f>
        <v>2670.96</v>
      </c>
      <c r="J886" s="31">
        <f>tVentas9[[#This Row],[ TotalPrice_SinDescuento]]*(1-tVentas9[[#This Row],[Discount]]/100)</f>
        <v>2670.96</v>
      </c>
      <c r="K886" s="17">
        <v>43198.372627314813</v>
      </c>
      <c r="L886" s="7" t="s">
        <v>4122</v>
      </c>
      <c r="M886" s="35">
        <f t="shared" si="27"/>
        <v>0</v>
      </c>
      <c r="N886" s="12" t="str">
        <f t="shared" si="26"/>
        <v/>
      </c>
    </row>
    <row r="887" spans="1:14" hidden="1">
      <c r="A887" s="13">
        <v>10885</v>
      </c>
      <c r="B887" s="13">
        <v>4</v>
      </c>
      <c r="C887" s="13">
        <v>37847</v>
      </c>
      <c r="D887" s="13">
        <v>337</v>
      </c>
      <c r="E887" s="12" t="str">
        <f>VLOOKUP(tVentas9[[#This Row],[ProductID]],tProductos[#All],3,FALSE)</f>
        <v>Bread - Rye</v>
      </c>
      <c r="F887" s="13">
        <v>10</v>
      </c>
      <c r="G887" s="32">
        <v>0</v>
      </c>
      <c r="H887" s="30">
        <f>VLOOKUP(tVentas9[[#This Row],[ProductID]],tProductos[#All],5,FALSE)</f>
        <v>835.37</v>
      </c>
      <c r="I887" s="31">
        <f>(tVentas9[[#This Row],[PrecioUnitario]])*(tVentas9[[#This Row],[Quantity]])</f>
        <v>8353.7000000000007</v>
      </c>
      <c r="J887" s="31">
        <f>tVentas9[[#This Row],[ TotalPrice_SinDescuento]]*(1-tVentas9[[#This Row],[Discount]]/100)</f>
        <v>8353.7000000000007</v>
      </c>
      <c r="K887" s="17">
        <v>43222.65047453704</v>
      </c>
      <c r="L887" s="7" t="s">
        <v>4123</v>
      </c>
      <c r="M887" s="35">
        <f t="shared" si="27"/>
        <v>0</v>
      </c>
      <c r="N887" s="12" t="str">
        <f t="shared" si="26"/>
        <v/>
      </c>
    </row>
    <row r="888" spans="1:14" hidden="1">
      <c r="A888" s="13">
        <v>10886</v>
      </c>
      <c r="B888" s="13">
        <v>20</v>
      </c>
      <c r="C888" s="13">
        <v>98131</v>
      </c>
      <c r="D888" s="13">
        <v>93</v>
      </c>
      <c r="E888" s="12" t="str">
        <f>VLOOKUP(tVentas9[[#This Row],[ProductID]],tProductos[#All],3,FALSE)</f>
        <v>Bandage - Fexible 1x3</v>
      </c>
      <c r="F888" s="13">
        <v>25</v>
      </c>
      <c r="G888" s="32">
        <v>1</v>
      </c>
      <c r="H888" s="30">
        <f>VLOOKUP(tVentas9[[#This Row],[ProductID]],tProductos[#All],5,FALSE)</f>
        <v>8.11</v>
      </c>
      <c r="I888" s="31">
        <f>(tVentas9[[#This Row],[PrecioUnitario]])*(tVentas9[[#This Row],[Quantity]])</f>
        <v>202.75</v>
      </c>
      <c r="J888" s="31">
        <f>tVentas9[[#This Row],[ TotalPrice_SinDescuento]]*(1-tVentas9[[#This Row],[Discount]]/100)</f>
        <v>200.7225</v>
      </c>
      <c r="K888" s="17">
        <v>43176.958032407405</v>
      </c>
      <c r="L888" s="7" t="s">
        <v>4124</v>
      </c>
      <c r="M888" s="35">
        <f t="shared" si="27"/>
        <v>0</v>
      </c>
      <c r="N888" s="12" t="str">
        <f t="shared" si="26"/>
        <v/>
      </c>
    </row>
    <row r="889" spans="1:14" hidden="1">
      <c r="A889" s="13">
        <v>10887</v>
      </c>
      <c r="B889" s="13">
        <v>18</v>
      </c>
      <c r="C889" s="13">
        <v>93535</v>
      </c>
      <c r="D889" s="13">
        <v>88</v>
      </c>
      <c r="E889" s="12" t="str">
        <f>VLOOKUP(tVentas9[[#This Row],[ProductID]],tProductos[#All],3,FALSE)</f>
        <v>Remy Red</v>
      </c>
      <c r="F889" s="13">
        <v>24</v>
      </c>
      <c r="G889" s="32">
        <v>0</v>
      </c>
      <c r="H889" s="30">
        <f>VLOOKUP(tVentas9[[#This Row],[ProductID]],tProductos[#All],5,FALSE)</f>
        <v>91.99</v>
      </c>
      <c r="I889" s="31">
        <f>(tVentas9[[#This Row],[PrecioUnitario]])*(tVentas9[[#This Row],[Quantity]])</f>
        <v>2207.7599999999998</v>
      </c>
      <c r="J889" s="31">
        <f>tVentas9[[#This Row],[ TotalPrice_SinDescuento]]*(1-tVentas9[[#This Row],[Discount]]/100)</f>
        <v>2207.7599999999998</v>
      </c>
      <c r="K889" s="17">
        <v>43139.396504629629</v>
      </c>
      <c r="L889" s="7" t="s">
        <v>4125</v>
      </c>
      <c r="M889" s="35">
        <f t="shared" si="27"/>
        <v>0</v>
      </c>
      <c r="N889" s="12" t="str">
        <f t="shared" si="26"/>
        <v/>
      </c>
    </row>
    <row r="890" spans="1:14" hidden="1">
      <c r="A890" s="13">
        <v>10888</v>
      </c>
      <c r="B890" s="13">
        <v>22</v>
      </c>
      <c r="C890" s="13">
        <v>12049</v>
      </c>
      <c r="D890" s="13">
        <v>409</v>
      </c>
      <c r="E890" s="12" t="str">
        <f>VLOOKUP(tVentas9[[#This Row],[ProductID]],tProductos[#All],3,FALSE)</f>
        <v>Skirt - 29 Foot</v>
      </c>
      <c r="F890" s="13">
        <v>4</v>
      </c>
      <c r="G890" s="32">
        <v>0</v>
      </c>
      <c r="H890" s="30">
        <f>VLOOKUP(tVentas9[[#This Row],[ProductID]],tProductos[#All],5,FALSE)</f>
        <v>23.52</v>
      </c>
      <c r="I890" s="31">
        <f>(tVentas9[[#This Row],[PrecioUnitario]])*(tVentas9[[#This Row],[Quantity]])</f>
        <v>94.08</v>
      </c>
      <c r="J890" s="31">
        <f>tVentas9[[#This Row],[ TotalPrice_SinDescuento]]*(1-tVentas9[[#This Row],[Discount]]/100)</f>
        <v>94.08</v>
      </c>
      <c r="K890" s="17">
        <v>43148.801979166667</v>
      </c>
      <c r="L890" s="7" t="s">
        <v>4126</v>
      </c>
      <c r="M890" s="35">
        <f t="shared" si="27"/>
        <v>0</v>
      </c>
      <c r="N890" s="12" t="str">
        <f t="shared" si="26"/>
        <v/>
      </c>
    </row>
    <row r="891" spans="1:14" hidden="1">
      <c r="A891" s="13">
        <v>10889</v>
      </c>
      <c r="B891" s="13">
        <v>15</v>
      </c>
      <c r="C891" s="13">
        <v>26481</v>
      </c>
      <c r="D891" s="13">
        <v>107</v>
      </c>
      <c r="E891" s="12" t="str">
        <f>VLOOKUP(tVentas9[[#This Row],[ProductID]],tProductos[#All],3,FALSE)</f>
        <v>Bread - French Baquette</v>
      </c>
      <c r="F891" s="13">
        <v>7</v>
      </c>
      <c r="G891" s="32">
        <v>0</v>
      </c>
      <c r="H891" s="30">
        <f>VLOOKUP(tVentas9[[#This Row],[ProductID]],tProductos[#All],5,FALSE)</f>
        <v>74.150000000000006</v>
      </c>
      <c r="I891" s="31">
        <f>(tVentas9[[#This Row],[PrecioUnitario]])*(tVentas9[[#This Row],[Quantity]])</f>
        <v>519.05000000000007</v>
      </c>
      <c r="J891" s="31">
        <f>tVentas9[[#This Row],[ TotalPrice_SinDescuento]]*(1-tVentas9[[#This Row],[Discount]]/100)</f>
        <v>519.05000000000007</v>
      </c>
      <c r="K891" s="17">
        <v>43229.480462962965</v>
      </c>
      <c r="L891" s="7" t="s">
        <v>4127</v>
      </c>
      <c r="M891" s="35">
        <f t="shared" si="27"/>
        <v>0</v>
      </c>
      <c r="N891" s="12" t="str">
        <f t="shared" si="26"/>
        <v/>
      </c>
    </row>
    <row r="892" spans="1:14" hidden="1">
      <c r="A892" s="13">
        <v>10890</v>
      </c>
      <c r="B892" s="13">
        <v>13</v>
      </c>
      <c r="C892" s="13">
        <v>96794</v>
      </c>
      <c r="D892" s="13">
        <v>64</v>
      </c>
      <c r="E892" s="12" t="str">
        <f>VLOOKUP(tVentas9[[#This Row],[ProductID]],tProductos[#All],3,FALSE)</f>
        <v>Vinegar - Sherry</v>
      </c>
      <c r="F892" s="13">
        <v>25</v>
      </c>
      <c r="G892" s="32">
        <v>0</v>
      </c>
      <c r="H892" s="30">
        <f>VLOOKUP(tVentas9[[#This Row],[ProductID]],tProductos[#All],5,FALSE)</f>
        <v>165.22</v>
      </c>
      <c r="I892" s="31">
        <f>(tVentas9[[#This Row],[PrecioUnitario]])*(tVentas9[[#This Row],[Quantity]])</f>
        <v>4130.5</v>
      </c>
      <c r="J892" s="31">
        <f>tVentas9[[#This Row],[ TotalPrice_SinDescuento]]*(1-tVentas9[[#This Row],[Discount]]/100)</f>
        <v>4130.5</v>
      </c>
      <c r="K892" s="17">
        <v>43160.591689814813</v>
      </c>
      <c r="L892" s="7" t="s">
        <v>4128</v>
      </c>
      <c r="M892" s="35">
        <f t="shared" si="27"/>
        <v>0</v>
      </c>
      <c r="N892" s="12" t="str">
        <f t="shared" si="26"/>
        <v/>
      </c>
    </row>
    <row r="893" spans="1:14" hidden="1">
      <c r="A893" s="13">
        <v>10891</v>
      </c>
      <c r="B893" s="13">
        <v>20</v>
      </c>
      <c r="C893" s="13">
        <v>75037</v>
      </c>
      <c r="D893" s="13">
        <v>65</v>
      </c>
      <c r="E893" s="12" t="str">
        <f>VLOOKUP(tVentas9[[#This Row],[ProductID]],tProductos[#All],3,FALSE)</f>
        <v>Brandy - Bar</v>
      </c>
      <c r="F893" s="13">
        <v>19</v>
      </c>
      <c r="G893" s="32">
        <v>0</v>
      </c>
      <c r="H893" s="30">
        <f>VLOOKUP(tVentas9[[#This Row],[ProductID]],tProductos[#All],5,FALSE)</f>
        <v>221.1</v>
      </c>
      <c r="I893" s="31">
        <f>(tVentas9[[#This Row],[PrecioUnitario]])*(tVentas9[[#This Row],[Quantity]])</f>
        <v>4200.8999999999996</v>
      </c>
      <c r="J893" s="31">
        <f>tVentas9[[#This Row],[ TotalPrice_SinDescuento]]*(1-tVentas9[[#This Row],[Discount]]/100)</f>
        <v>4200.8999999999996</v>
      </c>
      <c r="K893" s="17">
        <v>43226.492372685185</v>
      </c>
      <c r="L893" s="7" t="s">
        <v>4129</v>
      </c>
      <c r="M893" s="35">
        <f t="shared" si="27"/>
        <v>0</v>
      </c>
      <c r="N893" s="12" t="str">
        <f t="shared" si="26"/>
        <v/>
      </c>
    </row>
    <row r="894" spans="1:14" hidden="1">
      <c r="A894" s="13">
        <v>10892</v>
      </c>
      <c r="B894" s="13">
        <v>22</v>
      </c>
      <c r="C894" s="13">
        <v>86384</v>
      </c>
      <c r="D894" s="13">
        <v>123</v>
      </c>
      <c r="E894" s="12" t="str">
        <f>VLOOKUP(tVentas9[[#This Row],[ProductID]],tProductos[#All],3,FALSE)</f>
        <v>Oil - Shortening - All - Purpose</v>
      </c>
      <c r="F894" s="13">
        <v>22</v>
      </c>
      <c r="G894" s="32">
        <v>0</v>
      </c>
      <c r="H894" s="30">
        <f>VLOOKUP(tVentas9[[#This Row],[ProductID]],tProductos[#All],5,FALSE)</f>
        <v>481.48</v>
      </c>
      <c r="I894" s="31">
        <f>(tVentas9[[#This Row],[PrecioUnitario]])*(tVentas9[[#This Row],[Quantity]])</f>
        <v>10592.560000000001</v>
      </c>
      <c r="J894" s="31">
        <f>tVentas9[[#This Row],[ TotalPrice_SinDescuento]]*(1-tVentas9[[#This Row],[Discount]]/100)</f>
        <v>10592.560000000001</v>
      </c>
      <c r="K894" s="17">
        <v>43202.47283564815</v>
      </c>
      <c r="L894" s="7" t="s">
        <v>4130</v>
      </c>
      <c r="M894" s="35">
        <f t="shared" si="27"/>
        <v>0</v>
      </c>
      <c r="N894" s="12" t="str">
        <f t="shared" si="26"/>
        <v/>
      </c>
    </row>
    <row r="895" spans="1:14" hidden="1">
      <c r="A895" s="13">
        <v>10893</v>
      </c>
      <c r="B895" s="13">
        <v>13</v>
      </c>
      <c r="C895" s="13">
        <v>51205</v>
      </c>
      <c r="D895" s="13">
        <v>213</v>
      </c>
      <c r="E895" s="12" t="str">
        <f>VLOOKUP(tVentas9[[#This Row],[ProductID]],tProductos[#All],3,FALSE)</f>
        <v>Pate - Cognac</v>
      </c>
      <c r="F895" s="13">
        <v>13</v>
      </c>
      <c r="G895" s="32">
        <v>0</v>
      </c>
      <c r="H895" s="30">
        <f>VLOOKUP(tVentas9[[#This Row],[ProductID]],tProductos[#All],5,FALSE)</f>
        <v>705.89</v>
      </c>
      <c r="I895" s="31">
        <f>(tVentas9[[#This Row],[PrecioUnitario]])*(tVentas9[[#This Row],[Quantity]])</f>
        <v>9176.57</v>
      </c>
      <c r="J895" s="31">
        <f>tVentas9[[#This Row],[ TotalPrice_SinDescuento]]*(1-tVentas9[[#This Row],[Discount]]/100)</f>
        <v>9176.57</v>
      </c>
      <c r="K895" s="17">
        <v>43157.875833333332</v>
      </c>
      <c r="L895" s="7" t="s">
        <v>4131</v>
      </c>
      <c r="M895" s="35">
        <f t="shared" si="27"/>
        <v>0</v>
      </c>
      <c r="N895" s="12" t="str">
        <f t="shared" si="26"/>
        <v/>
      </c>
    </row>
    <row r="896" spans="1:14" hidden="1">
      <c r="A896" s="13">
        <v>10894</v>
      </c>
      <c r="B896" s="13">
        <v>16</v>
      </c>
      <c r="C896" s="13">
        <v>31821</v>
      </c>
      <c r="D896" s="13">
        <v>367</v>
      </c>
      <c r="E896" s="12" t="str">
        <f>VLOOKUP(tVentas9[[#This Row],[ProductID]],tProductos[#All],3,FALSE)</f>
        <v>Bread - Italian Corn Meal Poly</v>
      </c>
      <c r="F896" s="13">
        <v>9</v>
      </c>
      <c r="G896" s="32">
        <v>0</v>
      </c>
      <c r="H896" s="30">
        <f>VLOOKUP(tVentas9[[#This Row],[ProductID]],tProductos[#All],5,FALSE)</f>
        <v>638.28</v>
      </c>
      <c r="I896" s="31">
        <f>(tVentas9[[#This Row],[PrecioUnitario]])*(tVentas9[[#This Row],[Quantity]])</f>
        <v>5744.5199999999995</v>
      </c>
      <c r="J896" s="31">
        <f>tVentas9[[#This Row],[ TotalPrice_SinDescuento]]*(1-tVentas9[[#This Row],[Discount]]/100)</f>
        <v>5744.5199999999995</v>
      </c>
      <c r="K896" s="17">
        <v>43199.299201388887</v>
      </c>
      <c r="L896" s="7" t="s">
        <v>4132</v>
      </c>
      <c r="M896" s="35">
        <f t="shared" si="27"/>
        <v>0</v>
      </c>
      <c r="N896" s="12" t="str">
        <f t="shared" si="26"/>
        <v/>
      </c>
    </row>
    <row r="897" spans="1:14" hidden="1">
      <c r="A897" s="13">
        <v>10895</v>
      </c>
      <c r="B897" s="13">
        <v>14</v>
      </c>
      <c r="C897" s="13">
        <v>36259</v>
      </c>
      <c r="D897" s="13">
        <v>24</v>
      </c>
      <c r="E897" s="12" t="str">
        <f>VLOOKUP(tVentas9[[#This Row],[ProductID]],tProductos[#All],3,FALSE)</f>
        <v>Beer - Alexander Kieths, Pale Ale</v>
      </c>
      <c r="F897" s="13">
        <v>10</v>
      </c>
      <c r="G897" s="32">
        <v>0</v>
      </c>
      <c r="H897" s="30">
        <f>VLOOKUP(tVentas9[[#This Row],[ProductID]],tProductos[#All],5,FALSE)</f>
        <v>89.03</v>
      </c>
      <c r="I897" s="31">
        <f>(tVentas9[[#This Row],[PrecioUnitario]])*(tVentas9[[#This Row],[Quantity]])</f>
        <v>890.3</v>
      </c>
      <c r="J897" s="31">
        <f>tVentas9[[#This Row],[ TotalPrice_SinDescuento]]*(1-tVentas9[[#This Row],[Discount]]/100)</f>
        <v>890.3</v>
      </c>
      <c r="K897" s="13">
        <v>0</v>
      </c>
      <c r="L897" s="7" t="s">
        <v>4133</v>
      </c>
      <c r="M897" s="35">
        <f t="shared" si="27"/>
        <v>0</v>
      </c>
      <c r="N897" s="12" t="str">
        <f t="shared" si="26"/>
        <v/>
      </c>
    </row>
    <row r="898" spans="1:14" hidden="1">
      <c r="A898" s="13">
        <v>10896</v>
      </c>
      <c r="B898" s="13">
        <v>19</v>
      </c>
      <c r="C898" s="13">
        <v>38584</v>
      </c>
      <c r="D898" s="13">
        <v>118</v>
      </c>
      <c r="E898" s="12" t="str">
        <f>VLOOKUP(tVentas9[[#This Row],[ProductID]],tProductos[#All],3,FALSE)</f>
        <v>Garbag Bags - Black</v>
      </c>
      <c r="F898" s="13">
        <v>10</v>
      </c>
      <c r="G898" s="32">
        <v>0</v>
      </c>
      <c r="H898" s="30">
        <f>VLOOKUP(tVentas9[[#This Row],[ProductID]],tProductos[#All],5,FALSE)</f>
        <v>65.959999999999994</v>
      </c>
      <c r="I898" s="31">
        <f>(tVentas9[[#This Row],[PrecioUnitario]])*(tVentas9[[#This Row],[Quantity]])</f>
        <v>659.59999999999991</v>
      </c>
      <c r="J898" s="31">
        <f>tVentas9[[#This Row],[ TotalPrice_SinDescuento]]*(1-tVentas9[[#This Row],[Discount]]/100)</f>
        <v>659.59999999999991</v>
      </c>
      <c r="K898" s="17">
        <v>43159.629131944443</v>
      </c>
      <c r="L898" s="7" t="s">
        <v>4134</v>
      </c>
      <c r="M898" s="35">
        <f t="shared" si="27"/>
        <v>0</v>
      </c>
      <c r="N898" s="12" t="str">
        <f t="shared" ref="N898:N961" si="28">IF($M898&gt;0.4,"ELIMINAR","")</f>
        <v/>
      </c>
    </row>
    <row r="899" spans="1:14" hidden="1">
      <c r="A899" s="13">
        <v>10897</v>
      </c>
      <c r="B899" s="13">
        <v>10</v>
      </c>
      <c r="C899" s="13">
        <v>53943</v>
      </c>
      <c r="D899" s="13">
        <v>333</v>
      </c>
      <c r="E899" s="12" t="str">
        <f>VLOOKUP(tVentas9[[#This Row],[ProductID]],tProductos[#All],3,FALSE)</f>
        <v>Cheese - Cottage Cheese</v>
      </c>
      <c r="F899" s="13">
        <v>14</v>
      </c>
      <c r="G899" s="32">
        <v>0</v>
      </c>
      <c r="H899" s="30">
        <f>VLOOKUP(tVentas9[[#This Row],[ProductID]],tProductos[#All],5,FALSE)</f>
        <v>202.36</v>
      </c>
      <c r="I899" s="31">
        <f>(tVentas9[[#This Row],[PrecioUnitario]])*(tVentas9[[#This Row],[Quantity]])</f>
        <v>2833.04</v>
      </c>
      <c r="J899" s="31">
        <f>tVentas9[[#This Row],[ TotalPrice_SinDescuento]]*(1-tVentas9[[#This Row],[Discount]]/100)</f>
        <v>2833.04</v>
      </c>
      <c r="K899" s="17">
        <v>43158.066874999997</v>
      </c>
      <c r="L899" s="7" t="s">
        <v>4135</v>
      </c>
      <c r="M899" s="35">
        <f t="shared" si="27"/>
        <v>0</v>
      </c>
      <c r="N899" s="12" t="str">
        <f t="shared" si="28"/>
        <v/>
      </c>
    </row>
    <row r="900" spans="1:14" hidden="1">
      <c r="A900" s="13">
        <v>10898</v>
      </c>
      <c r="B900" s="13">
        <v>6</v>
      </c>
      <c r="C900" s="13">
        <v>30179</v>
      </c>
      <c r="D900" s="13">
        <v>414</v>
      </c>
      <c r="E900" s="12" t="str">
        <f>VLOOKUP(tVentas9[[#This Row],[ProductID]],tProductos[#All],3,FALSE)</f>
        <v>Sauerkraut</v>
      </c>
      <c r="F900" s="13">
        <v>8</v>
      </c>
      <c r="G900" s="32">
        <v>0</v>
      </c>
      <c r="H900" s="30">
        <f>VLOOKUP(tVentas9[[#This Row],[ProductID]],tProductos[#All],5,FALSE)</f>
        <v>830.58</v>
      </c>
      <c r="I900" s="31">
        <f>(tVentas9[[#This Row],[PrecioUnitario]])*(tVentas9[[#This Row],[Quantity]])</f>
        <v>6644.64</v>
      </c>
      <c r="J900" s="31">
        <f>tVentas9[[#This Row],[ TotalPrice_SinDescuento]]*(1-tVentas9[[#This Row],[Discount]]/100)</f>
        <v>6644.64</v>
      </c>
      <c r="K900" s="17">
        <v>43205.830023148148</v>
      </c>
      <c r="L900" s="7" t="s">
        <v>4136</v>
      </c>
      <c r="M900" s="35">
        <f t="shared" ref="M900:M963" si="29">COUNTBLANK(A900:L900) /COUNTA(A900:L900)</f>
        <v>0</v>
      </c>
      <c r="N900" s="12" t="str">
        <f t="shared" si="28"/>
        <v/>
      </c>
    </row>
    <row r="901" spans="1:14" hidden="1">
      <c r="A901" s="13">
        <v>10899</v>
      </c>
      <c r="B901" s="13">
        <v>13</v>
      </c>
      <c r="C901" s="13">
        <v>25671</v>
      </c>
      <c r="D901" s="13">
        <v>154</v>
      </c>
      <c r="E901" s="12" t="str">
        <f>VLOOKUP(tVentas9[[#This Row],[ProductID]],tProductos[#All],3,FALSE)</f>
        <v>Ice Cream Bar - Drumstick</v>
      </c>
      <c r="F901" s="13">
        <v>7</v>
      </c>
      <c r="G901" s="32">
        <v>0</v>
      </c>
      <c r="H901" s="30">
        <f>VLOOKUP(tVentas9[[#This Row],[ProductID]],tProductos[#All],5,FALSE)</f>
        <v>24.756</v>
      </c>
      <c r="I901" s="31">
        <f>(tVentas9[[#This Row],[PrecioUnitario]])*(tVentas9[[#This Row],[Quantity]])</f>
        <v>173.292</v>
      </c>
      <c r="J901" s="31">
        <f>tVentas9[[#This Row],[ TotalPrice_SinDescuento]]*(1-tVentas9[[#This Row],[Discount]]/100)</f>
        <v>173.292</v>
      </c>
      <c r="K901" s="17">
        <v>43229.139467592591</v>
      </c>
      <c r="L901" s="7" t="s">
        <v>4137</v>
      </c>
      <c r="M901" s="35">
        <f t="shared" si="29"/>
        <v>0</v>
      </c>
      <c r="N901" s="12" t="str">
        <f t="shared" si="28"/>
        <v/>
      </c>
    </row>
    <row r="902" spans="1:14" hidden="1">
      <c r="A902" s="13">
        <v>10900</v>
      </c>
      <c r="B902" s="13">
        <v>2</v>
      </c>
      <c r="C902" s="13">
        <v>7182</v>
      </c>
      <c r="D902" s="13">
        <v>45</v>
      </c>
      <c r="E902" s="12" t="str">
        <f>VLOOKUP(tVentas9[[#This Row],[ProductID]],tProductos[#All],3,FALSE)</f>
        <v>Beef - Ground Medium</v>
      </c>
      <c r="F902" s="13">
        <v>2</v>
      </c>
      <c r="G902" s="32">
        <v>0</v>
      </c>
      <c r="H902" s="30">
        <f>VLOOKUP(tVentas9[[#This Row],[ProductID]],tProductos[#All],5,FALSE)</f>
        <v>795.32399999999996</v>
      </c>
      <c r="I902" s="31">
        <f>(tVentas9[[#This Row],[PrecioUnitario]])*(tVentas9[[#This Row],[Quantity]])</f>
        <v>1590.6479999999999</v>
      </c>
      <c r="J902" s="31">
        <f>tVentas9[[#This Row],[ TotalPrice_SinDescuento]]*(1-tVentas9[[#This Row],[Discount]]/100)</f>
        <v>1590.6479999999999</v>
      </c>
      <c r="K902" s="17">
        <v>43226.569594907407</v>
      </c>
      <c r="L902" s="7" t="s">
        <v>4138</v>
      </c>
      <c r="M902" s="35">
        <f t="shared" si="29"/>
        <v>0</v>
      </c>
      <c r="N902" s="12" t="str">
        <f t="shared" si="28"/>
        <v/>
      </c>
    </row>
    <row r="903" spans="1:14" hidden="1">
      <c r="A903" s="13">
        <v>10901</v>
      </c>
      <c r="B903" s="13">
        <v>1</v>
      </c>
      <c r="C903" s="13">
        <v>39957</v>
      </c>
      <c r="D903" s="13">
        <v>225</v>
      </c>
      <c r="E903" s="12" t="str">
        <f>VLOOKUP(tVentas9[[#This Row],[ProductID]],tProductos[#All],3,FALSE)</f>
        <v>Wine - Charddonnay Errazuriz</v>
      </c>
      <c r="F903" s="13">
        <v>11</v>
      </c>
      <c r="G903" s="32">
        <v>0</v>
      </c>
      <c r="H903" s="30">
        <f>VLOOKUP(tVentas9[[#This Row],[ProductID]],tProductos[#All],5,FALSE)</f>
        <v>103.72</v>
      </c>
      <c r="I903" s="31">
        <f>(tVentas9[[#This Row],[PrecioUnitario]])*(tVentas9[[#This Row],[Quantity]])</f>
        <v>1140.92</v>
      </c>
      <c r="J903" s="31">
        <f>tVentas9[[#This Row],[ TotalPrice_SinDescuento]]*(1-tVentas9[[#This Row],[Discount]]/100)</f>
        <v>1140.92</v>
      </c>
      <c r="K903" s="17">
        <v>43166.601273148146</v>
      </c>
      <c r="L903" s="7" t="s">
        <v>4139</v>
      </c>
      <c r="M903" s="35">
        <f t="shared" si="29"/>
        <v>0</v>
      </c>
      <c r="N903" s="12" t="str">
        <f t="shared" si="28"/>
        <v/>
      </c>
    </row>
    <row r="904" spans="1:14" hidden="1">
      <c r="A904" s="13">
        <v>10902</v>
      </c>
      <c r="B904" s="13">
        <v>17</v>
      </c>
      <c r="C904" s="13">
        <v>9978</v>
      </c>
      <c r="D904" s="13">
        <v>303</v>
      </c>
      <c r="E904" s="12" t="str">
        <f>VLOOKUP(tVentas9[[#This Row],[ProductID]],tProductos[#All],3,FALSE)</f>
        <v>Cod - Black Whole Fillet</v>
      </c>
      <c r="F904" s="13">
        <v>3</v>
      </c>
      <c r="G904" s="32">
        <v>1</v>
      </c>
      <c r="H904" s="30">
        <f>VLOOKUP(tVentas9[[#This Row],[ProductID]],tProductos[#All],5,FALSE)</f>
        <v>726.13</v>
      </c>
      <c r="I904" s="31">
        <f>(tVentas9[[#This Row],[PrecioUnitario]])*(tVentas9[[#This Row],[Quantity]])</f>
        <v>2178.39</v>
      </c>
      <c r="J904" s="31">
        <f>tVentas9[[#This Row],[ TotalPrice_SinDescuento]]*(1-tVentas9[[#This Row],[Discount]]/100)</f>
        <v>2156.6061</v>
      </c>
      <c r="K904" s="17">
        <v>43110.058136574073</v>
      </c>
      <c r="L904" s="7" t="s">
        <v>4140</v>
      </c>
      <c r="M904" s="35">
        <f t="shared" si="29"/>
        <v>0</v>
      </c>
      <c r="N904" s="12" t="str">
        <f t="shared" si="28"/>
        <v/>
      </c>
    </row>
    <row r="905" spans="1:14" hidden="1">
      <c r="A905" s="13">
        <v>10903</v>
      </c>
      <c r="B905" s="13">
        <v>23</v>
      </c>
      <c r="C905" s="13">
        <v>71346</v>
      </c>
      <c r="D905" s="13">
        <v>377</v>
      </c>
      <c r="E905" s="12" t="str">
        <f>VLOOKUP(tVentas9[[#This Row],[ProductID]],tProductos[#All],3,FALSE)</f>
        <v>Wine - Red, Cooking</v>
      </c>
      <c r="F905" s="13">
        <v>19</v>
      </c>
      <c r="G905" s="32">
        <v>0</v>
      </c>
      <c r="H905" s="30">
        <f>VLOOKUP(tVentas9[[#This Row],[ProductID]],tProductos[#All],5,FALSE)</f>
        <v>750.78</v>
      </c>
      <c r="I905" s="31">
        <f>(tVentas9[[#This Row],[PrecioUnitario]])*(tVentas9[[#This Row],[Quantity]])</f>
        <v>14264.82</v>
      </c>
      <c r="J905" s="31">
        <f>tVentas9[[#This Row],[ TotalPrice_SinDescuento]]*(1-tVentas9[[#This Row],[Discount]]/100)</f>
        <v>14264.82</v>
      </c>
      <c r="K905" s="17">
        <v>43221.567754629628</v>
      </c>
      <c r="L905" s="7" t="s">
        <v>4141</v>
      </c>
      <c r="M905" s="35">
        <f t="shared" si="29"/>
        <v>0</v>
      </c>
      <c r="N905" s="12" t="str">
        <f t="shared" si="28"/>
        <v/>
      </c>
    </row>
    <row r="906" spans="1:14" hidden="1">
      <c r="A906" s="13">
        <v>10904</v>
      </c>
      <c r="B906" s="13">
        <v>18</v>
      </c>
      <c r="C906" s="13">
        <v>38157</v>
      </c>
      <c r="D906" s="13">
        <v>378</v>
      </c>
      <c r="E906" s="12" t="str">
        <f>VLOOKUP(tVentas9[[#This Row],[ProductID]],tProductos[#All],3,FALSE)</f>
        <v>Bread Foccacia Whole</v>
      </c>
      <c r="F906" s="13">
        <v>10</v>
      </c>
      <c r="G906" s="32">
        <v>0</v>
      </c>
      <c r="H906" s="30">
        <f>VLOOKUP(tVentas9[[#This Row],[ProductID]],tProductos[#All],5,FALSE)</f>
        <v>907.87</v>
      </c>
      <c r="I906" s="31">
        <f>(tVentas9[[#This Row],[PrecioUnitario]])*(tVentas9[[#This Row],[Quantity]])</f>
        <v>9078.7000000000007</v>
      </c>
      <c r="J906" s="31">
        <f>tVentas9[[#This Row],[ TotalPrice_SinDescuento]]*(1-tVentas9[[#This Row],[Discount]]/100)</f>
        <v>9078.7000000000007</v>
      </c>
      <c r="K906" s="17">
        <v>43101.557060185187</v>
      </c>
      <c r="L906" s="7" t="s">
        <v>4142</v>
      </c>
      <c r="M906" s="35">
        <f t="shared" si="29"/>
        <v>0</v>
      </c>
      <c r="N906" s="12" t="str">
        <f t="shared" si="28"/>
        <v/>
      </c>
    </row>
    <row r="907" spans="1:14" hidden="1">
      <c r="A907" s="13">
        <v>10905</v>
      </c>
      <c r="B907" s="13">
        <v>19</v>
      </c>
      <c r="C907" s="13">
        <v>76750</v>
      </c>
      <c r="D907" s="13">
        <v>103</v>
      </c>
      <c r="E907" s="12" t="str">
        <f>VLOOKUP(tVentas9[[#This Row],[ProductID]],tProductos[#All],3,FALSE)</f>
        <v>Cream Of Tartar</v>
      </c>
      <c r="F907" s="13">
        <v>20</v>
      </c>
      <c r="G907" s="32">
        <v>0</v>
      </c>
      <c r="H907" s="30">
        <f>VLOOKUP(tVentas9[[#This Row],[ProductID]],tProductos[#All],5,FALSE)</f>
        <v>727.53</v>
      </c>
      <c r="I907" s="31">
        <f>(tVentas9[[#This Row],[PrecioUnitario]])*(tVentas9[[#This Row],[Quantity]])</f>
        <v>14550.599999999999</v>
      </c>
      <c r="J907" s="31">
        <f>tVentas9[[#This Row],[ TotalPrice_SinDescuento]]*(1-tVentas9[[#This Row],[Discount]]/100)</f>
        <v>14550.599999999999</v>
      </c>
      <c r="K907" s="17">
        <v>43149.40152777778</v>
      </c>
      <c r="L907" s="7" t="s">
        <v>4143</v>
      </c>
      <c r="M907" s="35">
        <f t="shared" si="29"/>
        <v>0</v>
      </c>
      <c r="N907" s="12" t="str">
        <f t="shared" si="28"/>
        <v/>
      </c>
    </row>
    <row r="908" spans="1:14" hidden="1">
      <c r="A908" s="13">
        <v>10906</v>
      </c>
      <c r="B908" s="13">
        <v>6</v>
      </c>
      <c r="C908" s="13">
        <v>32039</v>
      </c>
      <c r="D908" s="13">
        <v>417</v>
      </c>
      <c r="E908" s="12" t="str">
        <f>VLOOKUP(tVentas9[[#This Row],[ProductID]],tProductos[#All],3,FALSE)</f>
        <v>Lamb - Pieces, Diced</v>
      </c>
      <c r="F908" s="13">
        <v>9</v>
      </c>
      <c r="G908" s="32">
        <v>0</v>
      </c>
      <c r="H908" s="30">
        <f>VLOOKUP(tVentas9[[#This Row],[ProductID]],tProductos[#All],5,FALSE)</f>
        <v>433.78</v>
      </c>
      <c r="I908" s="31">
        <f>(tVentas9[[#This Row],[PrecioUnitario]])*(tVentas9[[#This Row],[Quantity]])</f>
        <v>3904.0199999999995</v>
      </c>
      <c r="J908" s="31">
        <f>tVentas9[[#This Row],[ TotalPrice_SinDescuento]]*(1-tVentas9[[#This Row],[Discount]]/100)</f>
        <v>3904.0199999999995</v>
      </c>
      <c r="K908" s="17">
        <v>43193.772499999999</v>
      </c>
      <c r="L908" s="7" t="s">
        <v>4144</v>
      </c>
      <c r="M908" s="35">
        <f t="shared" si="29"/>
        <v>0</v>
      </c>
      <c r="N908" s="12" t="str">
        <f t="shared" si="28"/>
        <v/>
      </c>
    </row>
    <row r="909" spans="1:14" hidden="1">
      <c r="A909" s="13">
        <v>10907</v>
      </c>
      <c r="B909" s="13">
        <v>5</v>
      </c>
      <c r="C909" s="13">
        <v>33671</v>
      </c>
      <c r="D909" s="13">
        <v>249</v>
      </c>
      <c r="E909" s="12" t="str">
        <f>VLOOKUP(tVentas9[[#This Row],[ProductID]],tProductos[#All],3,FALSE)</f>
        <v>Cookie Dough - Double</v>
      </c>
      <c r="F909" s="13">
        <v>9</v>
      </c>
      <c r="G909" s="32">
        <v>0</v>
      </c>
      <c r="H909" s="30">
        <f>VLOOKUP(tVentas9[[#This Row],[ProductID]],tProductos[#All],5,FALSE)</f>
        <v>766.2</v>
      </c>
      <c r="I909" s="31">
        <f>(tVentas9[[#This Row],[PrecioUnitario]])*(tVentas9[[#This Row],[Quantity]])</f>
        <v>6895.8</v>
      </c>
      <c r="J909" s="31">
        <f>tVentas9[[#This Row],[ TotalPrice_SinDescuento]]*(1-tVentas9[[#This Row],[Discount]]/100)</f>
        <v>6895.8</v>
      </c>
      <c r="K909" s="17">
        <v>43110.424178240741</v>
      </c>
      <c r="L909" s="7" t="s">
        <v>4145</v>
      </c>
      <c r="M909" s="35">
        <f t="shared" si="29"/>
        <v>0</v>
      </c>
      <c r="N909" s="12" t="str">
        <f t="shared" si="28"/>
        <v/>
      </c>
    </row>
    <row r="910" spans="1:14" hidden="1">
      <c r="A910" s="13">
        <v>10908</v>
      </c>
      <c r="B910" s="13">
        <v>23</v>
      </c>
      <c r="C910" s="13">
        <v>26832</v>
      </c>
      <c r="D910" s="13">
        <v>109</v>
      </c>
      <c r="E910" s="12" t="str">
        <f>VLOOKUP(tVentas9[[#This Row],[ProductID]],tProductos[#All],3,FALSE)</f>
        <v>Muffin - Zero Transfat</v>
      </c>
      <c r="F910" s="13">
        <v>7</v>
      </c>
      <c r="G910" s="32">
        <v>0</v>
      </c>
      <c r="H910" s="30">
        <f>VLOOKUP(tVentas9[[#This Row],[ProductID]],tProductos[#All],5,FALSE)</f>
        <v>493.79</v>
      </c>
      <c r="I910" s="31">
        <f>(tVentas9[[#This Row],[PrecioUnitario]])*(tVentas9[[#This Row],[Quantity]])</f>
        <v>3456.53</v>
      </c>
      <c r="J910" s="31">
        <f>tVentas9[[#This Row],[ TotalPrice_SinDescuento]]*(1-tVentas9[[#This Row],[Discount]]/100)</f>
        <v>3456.53</v>
      </c>
      <c r="K910" s="17">
        <v>43220.037083333336</v>
      </c>
      <c r="L910" s="7" t="s">
        <v>4146</v>
      </c>
      <c r="M910" s="35">
        <f t="shared" si="29"/>
        <v>0</v>
      </c>
      <c r="N910" s="12" t="str">
        <f t="shared" si="28"/>
        <v/>
      </c>
    </row>
    <row r="911" spans="1:14" hidden="1">
      <c r="A911" s="13">
        <v>10909</v>
      </c>
      <c r="B911" s="13">
        <v>10</v>
      </c>
      <c r="C911" s="13">
        <v>19772</v>
      </c>
      <c r="D911" s="13">
        <v>178</v>
      </c>
      <c r="E911" s="12" t="str">
        <f>VLOOKUP(tVentas9[[#This Row],[ProductID]],tProductos[#All],3,FALSE)</f>
        <v>Pernod</v>
      </c>
      <c r="F911" s="13">
        <v>6</v>
      </c>
      <c r="G911" s="32">
        <v>0</v>
      </c>
      <c r="H911" s="30">
        <f>VLOOKUP(tVentas9[[#This Row],[ProductID]],tProductos[#All],5,FALSE)</f>
        <v>523.62</v>
      </c>
      <c r="I911" s="31">
        <f>(tVentas9[[#This Row],[PrecioUnitario]])*(tVentas9[[#This Row],[Quantity]])</f>
        <v>3141.7200000000003</v>
      </c>
      <c r="J911" s="31">
        <f>tVentas9[[#This Row],[ TotalPrice_SinDescuento]]*(1-tVentas9[[#This Row],[Discount]]/100)</f>
        <v>3141.7200000000003</v>
      </c>
      <c r="K911" s="17">
        <v>43120.129386574074</v>
      </c>
      <c r="L911" s="7" t="s">
        <v>4147</v>
      </c>
      <c r="M911" s="35">
        <f t="shared" si="29"/>
        <v>0</v>
      </c>
      <c r="N911" s="12" t="str">
        <f t="shared" si="28"/>
        <v/>
      </c>
    </row>
    <row r="912" spans="1:14" hidden="1">
      <c r="A912" s="13">
        <v>10910</v>
      </c>
      <c r="B912" s="13">
        <v>4</v>
      </c>
      <c r="C912" s="13">
        <v>17082</v>
      </c>
      <c r="D912" s="13">
        <v>97</v>
      </c>
      <c r="E912" s="12" t="str">
        <f>VLOOKUP(tVentas9[[#This Row],[ProductID]],tProductos[#All],3,FALSE)</f>
        <v>Veal - Inside</v>
      </c>
      <c r="F912" s="13">
        <v>5</v>
      </c>
      <c r="G912" s="32">
        <v>0</v>
      </c>
      <c r="H912" s="30">
        <f>VLOOKUP(tVentas9[[#This Row],[ProductID]],tProductos[#All],5,FALSE)</f>
        <v>247.79</v>
      </c>
      <c r="I912" s="31">
        <f>(tVentas9[[#This Row],[PrecioUnitario]])*(tVentas9[[#This Row],[Quantity]])</f>
        <v>1238.95</v>
      </c>
      <c r="J912" s="31">
        <f>tVentas9[[#This Row],[ TotalPrice_SinDescuento]]*(1-tVentas9[[#This Row],[Discount]]/100)</f>
        <v>1238.95</v>
      </c>
      <c r="K912" s="17">
        <v>43179.557013888887</v>
      </c>
      <c r="L912" s="7" t="s">
        <v>4148</v>
      </c>
      <c r="M912" s="35">
        <f t="shared" si="29"/>
        <v>0</v>
      </c>
      <c r="N912" s="12" t="str">
        <f t="shared" si="28"/>
        <v/>
      </c>
    </row>
    <row r="913" spans="1:14" hidden="1">
      <c r="A913" s="13">
        <v>10911</v>
      </c>
      <c r="B913" s="13">
        <v>21</v>
      </c>
      <c r="C913" s="13">
        <v>86183</v>
      </c>
      <c r="D913" s="13">
        <v>166</v>
      </c>
      <c r="E913" s="12" t="str">
        <f>VLOOKUP(tVentas9[[#This Row],[ProductID]],tProductos[#All],3,FALSE)</f>
        <v>Tray - 16in Rnd Blk</v>
      </c>
      <c r="F913" s="13">
        <v>22</v>
      </c>
      <c r="G913" s="32">
        <v>0</v>
      </c>
      <c r="H913" s="30">
        <f>VLOOKUP(tVentas9[[#This Row],[ProductID]],tProductos[#All],5,FALSE)</f>
        <v>232.84</v>
      </c>
      <c r="I913" s="31">
        <f>(tVentas9[[#This Row],[PrecioUnitario]])*(tVentas9[[#This Row],[Quantity]])</f>
        <v>5122.4800000000005</v>
      </c>
      <c r="J913" s="31">
        <f>tVentas9[[#This Row],[ TotalPrice_SinDescuento]]*(1-tVentas9[[#This Row],[Discount]]/100)</f>
        <v>5122.4800000000005</v>
      </c>
      <c r="K913" s="17">
        <v>43228.019918981481</v>
      </c>
      <c r="L913" s="7" t="s">
        <v>4149</v>
      </c>
      <c r="M913" s="35">
        <f t="shared" si="29"/>
        <v>0</v>
      </c>
      <c r="N913" s="12" t="str">
        <f t="shared" si="28"/>
        <v/>
      </c>
    </row>
    <row r="914" spans="1:14" hidden="1">
      <c r="A914" s="13">
        <v>10912</v>
      </c>
      <c r="B914" s="13">
        <v>3</v>
      </c>
      <c r="C914" s="13">
        <v>65852</v>
      </c>
      <c r="D914" s="13">
        <v>1</v>
      </c>
      <c r="E914" s="12" t="str">
        <f>VLOOKUP(tVentas9[[#This Row],[ProductID]],tProductos[#All],3,FALSE)</f>
        <v>Flour - Whole Wheat</v>
      </c>
      <c r="F914" s="13">
        <v>17</v>
      </c>
      <c r="G914" s="32">
        <v>0</v>
      </c>
      <c r="H914" s="30">
        <f>VLOOKUP(tVentas9[[#This Row],[ProductID]],tProductos[#All],5,FALSE)</f>
        <v>742.98</v>
      </c>
      <c r="I914" s="31">
        <f>(tVentas9[[#This Row],[PrecioUnitario]])*(tVentas9[[#This Row],[Quantity]])</f>
        <v>12630.66</v>
      </c>
      <c r="J914" s="31">
        <f>tVentas9[[#This Row],[ TotalPrice_SinDescuento]]*(1-tVentas9[[#This Row],[Discount]]/100)</f>
        <v>12630.66</v>
      </c>
      <c r="K914" s="17">
        <v>43133.568726851852</v>
      </c>
      <c r="L914" s="7" t="s">
        <v>4150</v>
      </c>
      <c r="M914" s="35">
        <f t="shared" si="29"/>
        <v>0</v>
      </c>
      <c r="N914" s="12" t="str">
        <f t="shared" si="28"/>
        <v/>
      </c>
    </row>
    <row r="915" spans="1:14" hidden="1">
      <c r="A915" s="13">
        <v>10913</v>
      </c>
      <c r="B915" s="13">
        <v>7</v>
      </c>
      <c r="C915" s="13">
        <v>85503</v>
      </c>
      <c r="D915" s="13">
        <v>330</v>
      </c>
      <c r="E915" s="12" t="str">
        <f>VLOOKUP(tVentas9[[#This Row],[ProductID]],tProductos[#All],3,FALSE)</f>
        <v>Olives - Kalamata</v>
      </c>
      <c r="F915" s="13">
        <v>22</v>
      </c>
      <c r="G915" s="32">
        <v>0</v>
      </c>
      <c r="H915" s="30">
        <f>VLOOKUP(tVentas9[[#This Row],[ProductID]],tProductos[#All],5,FALSE)</f>
        <v>187.91</v>
      </c>
      <c r="I915" s="31">
        <f>(tVentas9[[#This Row],[PrecioUnitario]])*(tVentas9[[#This Row],[Quantity]])</f>
        <v>4134.0199999999995</v>
      </c>
      <c r="J915" s="31">
        <f>tVentas9[[#This Row],[ TotalPrice_SinDescuento]]*(1-tVentas9[[#This Row],[Discount]]/100)</f>
        <v>4134.0199999999995</v>
      </c>
      <c r="K915" s="17">
        <v>43112.510127314818</v>
      </c>
      <c r="L915" s="7" t="s">
        <v>4151</v>
      </c>
      <c r="M915" s="35">
        <f t="shared" si="29"/>
        <v>0</v>
      </c>
      <c r="N915" s="12" t="str">
        <f t="shared" si="28"/>
        <v/>
      </c>
    </row>
    <row r="916" spans="1:14" hidden="1">
      <c r="A916" s="13">
        <v>10914</v>
      </c>
      <c r="B916" s="13">
        <v>23</v>
      </c>
      <c r="C916" s="13">
        <v>21450</v>
      </c>
      <c r="D916" s="13">
        <v>35</v>
      </c>
      <c r="E916" s="12" t="str">
        <f>VLOOKUP(tVentas9[[#This Row],[ProductID]],tProductos[#All],3,FALSE)</f>
        <v>Water - Mineral, Natural</v>
      </c>
      <c r="F916" s="13">
        <v>6</v>
      </c>
      <c r="G916" s="32">
        <v>0</v>
      </c>
      <c r="H916" s="30">
        <f>VLOOKUP(tVentas9[[#This Row],[ProductID]],tProductos[#All],5,FALSE)</f>
        <v>157.22999999999999</v>
      </c>
      <c r="I916" s="31">
        <f>(tVentas9[[#This Row],[PrecioUnitario]])*(tVentas9[[#This Row],[Quantity]])</f>
        <v>943.37999999999988</v>
      </c>
      <c r="J916" s="31">
        <f>tVentas9[[#This Row],[ TotalPrice_SinDescuento]]*(1-tVentas9[[#This Row],[Discount]]/100)</f>
        <v>943.37999999999988</v>
      </c>
      <c r="K916" s="17">
        <v>43126.185960648145</v>
      </c>
      <c r="L916" s="7" t="s">
        <v>4152</v>
      </c>
      <c r="M916" s="35">
        <f t="shared" si="29"/>
        <v>0</v>
      </c>
      <c r="N916" s="12" t="str">
        <f t="shared" si="28"/>
        <v/>
      </c>
    </row>
    <row r="917" spans="1:14" hidden="1">
      <c r="A917" s="13">
        <v>10915</v>
      </c>
      <c r="B917" s="13">
        <v>22</v>
      </c>
      <c r="C917" s="13">
        <v>24189</v>
      </c>
      <c r="D917" s="13">
        <v>99</v>
      </c>
      <c r="E917" s="12" t="str">
        <f>VLOOKUP(tVentas9[[#This Row],[ProductID]],tProductos[#All],3,FALSE)</f>
        <v>Mustard - Seed</v>
      </c>
      <c r="F917" s="13">
        <v>7</v>
      </c>
      <c r="G917" s="32">
        <v>0</v>
      </c>
      <c r="H917" s="30">
        <f>VLOOKUP(tVentas9[[#This Row],[ProductID]],tProductos[#All],5,FALSE)</f>
        <v>274.87</v>
      </c>
      <c r="I917" s="31">
        <f>(tVentas9[[#This Row],[PrecioUnitario]])*(tVentas9[[#This Row],[Quantity]])</f>
        <v>1924.0900000000001</v>
      </c>
      <c r="J917" s="31">
        <f>tVentas9[[#This Row],[ TotalPrice_SinDescuento]]*(1-tVentas9[[#This Row],[Discount]]/100)</f>
        <v>1924.0900000000001</v>
      </c>
      <c r="K917" s="17">
        <v>43167.813136574077</v>
      </c>
      <c r="L917" s="7" t="s">
        <v>4153</v>
      </c>
      <c r="M917" s="35">
        <f t="shared" si="29"/>
        <v>0</v>
      </c>
      <c r="N917" s="12" t="str">
        <f t="shared" si="28"/>
        <v/>
      </c>
    </row>
    <row r="918" spans="1:14" hidden="1">
      <c r="A918" s="13">
        <v>10916</v>
      </c>
      <c r="B918" s="13">
        <v>17</v>
      </c>
      <c r="C918" s="13">
        <v>55511</v>
      </c>
      <c r="D918" s="13">
        <v>155</v>
      </c>
      <c r="E918" s="12" t="str">
        <f>VLOOKUP(tVentas9[[#This Row],[ProductID]],tProductos[#All],3,FALSE)</f>
        <v>Peas - Pigeon, Dry</v>
      </c>
      <c r="F918" s="13">
        <v>15</v>
      </c>
      <c r="G918" s="32">
        <v>0</v>
      </c>
      <c r="H918" s="30">
        <f>VLOOKUP(tVentas9[[#This Row],[ProductID]],tProductos[#All],5,FALSE)</f>
        <v>635.52</v>
      </c>
      <c r="I918" s="31">
        <f>(tVentas9[[#This Row],[PrecioUnitario]])*(tVentas9[[#This Row],[Quantity]])</f>
        <v>9532.7999999999993</v>
      </c>
      <c r="J918" s="31">
        <f>tVentas9[[#This Row],[ TotalPrice_SinDescuento]]*(1-tVentas9[[#This Row],[Discount]]/100)</f>
        <v>9532.7999999999993</v>
      </c>
      <c r="K918" s="17">
        <v>43154.183587962965</v>
      </c>
      <c r="L918" s="7" t="s">
        <v>4154</v>
      </c>
      <c r="M918" s="35">
        <f t="shared" si="29"/>
        <v>0</v>
      </c>
      <c r="N918" s="12" t="str">
        <f t="shared" si="28"/>
        <v/>
      </c>
    </row>
    <row r="919" spans="1:14" hidden="1">
      <c r="A919" s="13">
        <v>10917</v>
      </c>
      <c r="B919" s="13">
        <v>22</v>
      </c>
      <c r="C919" s="13">
        <v>54941</v>
      </c>
      <c r="D919" s="13">
        <v>227</v>
      </c>
      <c r="E919" s="12" t="str">
        <f>VLOOKUP(tVentas9[[#This Row],[ProductID]],tProductos[#All],3,FALSE)</f>
        <v>Cheese - Taleggio D.o.p.</v>
      </c>
      <c r="F919" s="13">
        <v>14</v>
      </c>
      <c r="G919" s="32">
        <v>0</v>
      </c>
      <c r="H919" s="30">
        <f>VLOOKUP(tVentas9[[#This Row],[ProductID]],tProductos[#All],5,FALSE)</f>
        <v>554.69000000000005</v>
      </c>
      <c r="I919" s="31">
        <f>(tVentas9[[#This Row],[PrecioUnitario]])*(tVentas9[[#This Row],[Quantity]])</f>
        <v>7765.6600000000008</v>
      </c>
      <c r="J919" s="31">
        <f>tVentas9[[#This Row],[ TotalPrice_SinDescuento]]*(1-tVentas9[[#This Row],[Discount]]/100)</f>
        <v>7765.6600000000008</v>
      </c>
      <c r="K919" s="17">
        <v>43224.422233796293</v>
      </c>
      <c r="L919" s="7" t="s">
        <v>4155</v>
      </c>
      <c r="M919" s="35">
        <f t="shared" si="29"/>
        <v>0</v>
      </c>
      <c r="N919" s="12" t="str">
        <f t="shared" si="28"/>
        <v/>
      </c>
    </row>
    <row r="920" spans="1:14" hidden="1">
      <c r="A920" s="13">
        <v>10918</v>
      </c>
      <c r="B920" s="13">
        <v>17</v>
      </c>
      <c r="C920" s="13">
        <v>17790</v>
      </c>
      <c r="D920" s="13">
        <v>409</v>
      </c>
      <c r="E920" s="12" t="str">
        <f>VLOOKUP(tVentas9[[#This Row],[ProductID]],tProductos[#All],3,FALSE)</f>
        <v>Skirt - 29 Foot</v>
      </c>
      <c r="F920" s="13">
        <v>5</v>
      </c>
      <c r="G920" s="32">
        <v>2</v>
      </c>
      <c r="H920" s="30">
        <f>VLOOKUP(tVentas9[[#This Row],[ProductID]],tProductos[#All],5,FALSE)</f>
        <v>23.52</v>
      </c>
      <c r="I920" s="31">
        <f>(tVentas9[[#This Row],[PrecioUnitario]])*(tVentas9[[#This Row],[Quantity]])</f>
        <v>117.6</v>
      </c>
      <c r="J920" s="31">
        <f>tVentas9[[#This Row],[ TotalPrice_SinDescuento]]*(1-tVentas9[[#This Row],[Discount]]/100)</f>
        <v>115.24799999999999</v>
      </c>
      <c r="K920" s="17">
        <v>43206.37226851852</v>
      </c>
      <c r="L920" s="7" t="s">
        <v>4156</v>
      </c>
      <c r="M920" s="35">
        <f t="shared" si="29"/>
        <v>0</v>
      </c>
      <c r="N920" s="12" t="str">
        <f t="shared" si="28"/>
        <v/>
      </c>
    </row>
    <row r="921" spans="1:14" hidden="1">
      <c r="A921" s="13">
        <v>10919</v>
      </c>
      <c r="B921" s="13">
        <v>3</v>
      </c>
      <c r="C921" s="13">
        <v>70100</v>
      </c>
      <c r="D921" s="13">
        <v>38</v>
      </c>
      <c r="E921" s="12" t="str">
        <f>VLOOKUP(tVentas9[[#This Row],[ProductID]],tProductos[#All],3,FALSE)</f>
        <v>Sage - Ground</v>
      </c>
      <c r="F921" s="13">
        <v>18</v>
      </c>
      <c r="G921" s="32">
        <v>0</v>
      </c>
      <c r="H921" s="30">
        <f>VLOOKUP(tVentas9[[#This Row],[ProductID]],tProductos[#All],5,FALSE)</f>
        <v>816.57</v>
      </c>
      <c r="I921" s="31">
        <f>(tVentas9[[#This Row],[PrecioUnitario]])*(tVentas9[[#This Row],[Quantity]])</f>
        <v>14698.26</v>
      </c>
      <c r="J921" s="31">
        <f>tVentas9[[#This Row],[ TotalPrice_SinDescuento]]*(1-tVentas9[[#This Row],[Discount]]/100)</f>
        <v>14698.26</v>
      </c>
      <c r="K921" s="17">
        <v>43106.708553240744</v>
      </c>
      <c r="L921" s="7" t="s">
        <v>4157</v>
      </c>
      <c r="M921" s="35">
        <f t="shared" si="29"/>
        <v>0</v>
      </c>
      <c r="N921" s="12" t="str">
        <f t="shared" si="28"/>
        <v/>
      </c>
    </row>
    <row r="922" spans="1:14" hidden="1">
      <c r="A922" s="13">
        <v>10920</v>
      </c>
      <c r="B922" s="13">
        <v>10</v>
      </c>
      <c r="C922" s="13">
        <v>43484</v>
      </c>
      <c r="D922" s="13">
        <v>432</v>
      </c>
      <c r="E922" s="12" t="str">
        <f>VLOOKUP(tVentas9[[#This Row],[ProductID]],tProductos[#All],3,FALSE)</f>
        <v>Beer - Original Organic Lager</v>
      </c>
      <c r="F922" s="13">
        <v>12</v>
      </c>
      <c r="G922" s="32">
        <v>2</v>
      </c>
      <c r="H922" s="30">
        <f>VLOOKUP(tVentas9[[#This Row],[ProductID]],tProductos[#All],5,FALSE)</f>
        <v>327.14999999999998</v>
      </c>
      <c r="I922" s="31">
        <f>(tVentas9[[#This Row],[PrecioUnitario]])*(tVentas9[[#This Row],[Quantity]])</f>
        <v>3925.7999999999997</v>
      </c>
      <c r="J922" s="31">
        <f>tVentas9[[#This Row],[ TotalPrice_SinDescuento]]*(1-tVentas9[[#This Row],[Discount]]/100)</f>
        <v>3847.2839999999997</v>
      </c>
      <c r="K922" s="13">
        <v>0</v>
      </c>
      <c r="L922" s="7" t="s">
        <v>4158</v>
      </c>
      <c r="M922" s="35">
        <f t="shared" si="29"/>
        <v>0</v>
      </c>
      <c r="N922" s="12" t="str">
        <f t="shared" si="28"/>
        <v/>
      </c>
    </row>
    <row r="923" spans="1:14" hidden="1">
      <c r="A923" s="13">
        <v>10921</v>
      </c>
      <c r="B923" s="13">
        <v>1</v>
      </c>
      <c r="C923" s="13">
        <v>9045</v>
      </c>
      <c r="D923" s="13">
        <v>100</v>
      </c>
      <c r="E923" s="12" t="str">
        <f>VLOOKUP(tVentas9[[#This Row],[ProductID]],tProductos[#All],3,FALSE)</f>
        <v>Pork - Loin, Bone - In</v>
      </c>
      <c r="F923" s="13">
        <v>3</v>
      </c>
      <c r="G923" s="32">
        <v>0</v>
      </c>
      <c r="H923" s="30">
        <f>VLOOKUP(tVentas9[[#This Row],[ProductID]],tProductos[#All],5,FALSE)</f>
        <v>696.5</v>
      </c>
      <c r="I923" s="31">
        <f>(tVentas9[[#This Row],[PrecioUnitario]])*(tVentas9[[#This Row],[Quantity]])</f>
        <v>2089.5</v>
      </c>
      <c r="J923" s="31">
        <f>tVentas9[[#This Row],[ TotalPrice_SinDescuento]]*(1-tVentas9[[#This Row],[Discount]]/100)</f>
        <v>2089.5</v>
      </c>
      <c r="K923" s="17">
        <v>43164.7653587963</v>
      </c>
      <c r="L923" s="7" t="s">
        <v>4159</v>
      </c>
      <c r="M923" s="35">
        <f t="shared" si="29"/>
        <v>0</v>
      </c>
      <c r="N923" s="12" t="str">
        <f t="shared" si="28"/>
        <v/>
      </c>
    </row>
    <row r="924" spans="1:14" hidden="1">
      <c r="A924" s="13">
        <v>10922</v>
      </c>
      <c r="B924" s="13">
        <v>9</v>
      </c>
      <c r="C924" s="13">
        <v>45650</v>
      </c>
      <c r="D924" s="13">
        <v>40</v>
      </c>
      <c r="E924" s="12" t="str">
        <f>VLOOKUP(tVentas9[[#This Row],[ProductID]],tProductos[#All],3,FALSE)</f>
        <v>Cocktail Napkin Blue</v>
      </c>
      <c r="F924" s="13">
        <v>12</v>
      </c>
      <c r="G924" s="32">
        <v>0</v>
      </c>
      <c r="H924" s="30">
        <f>VLOOKUP(tVentas9[[#This Row],[ProductID]],tProductos[#All],5,FALSE)</f>
        <v>89.37</v>
      </c>
      <c r="I924" s="31">
        <f>(tVentas9[[#This Row],[PrecioUnitario]])*(tVentas9[[#This Row],[Quantity]])</f>
        <v>1072.44</v>
      </c>
      <c r="J924" s="31">
        <f>tVentas9[[#This Row],[ TotalPrice_SinDescuento]]*(1-tVentas9[[#This Row],[Discount]]/100)</f>
        <v>1072.44</v>
      </c>
      <c r="K924" s="17">
        <v>43173.303680555553</v>
      </c>
      <c r="L924" s="7" t="s">
        <v>4160</v>
      </c>
      <c r="M924" s="35">
        <f t="shared" si="29"/>
        <v>0</v>
      </c>
      <c r="N924" s="12" t="str">
        <f t="shared" si="28"/>
        <v/>
      </c>
    </row>
    <row r="925" spans="1:14" hidden="1">
      <c r="A925" s="13">
        <v>10923</v>
      </c>
      <c r="B925" s="13">
        <v>14</v>
      </c>
      <c r="C925" s="13">
        <v>656</v>
      </c>
      <c r="D925" s="13">
        <v>286</v>
      </c>
      <c r="E925" s="12" t="str">
        <f>VLOOKUP(tVentas9[[#This Row],[ProductID]],tProductos[#All],3,FALSE)</f>
        <v>Beef - Prime Rib Aaa</v>
      </c>
      <c r="F925" s="13">
        <v>1</v>
      </c>
      <c r="G925" s="32">
        <v>0</v>
      </c>
      <c r="H925" s="30">
        <f>VLOOKUP(tVentas9[[#This Row],[ProductID]],tProductos[#All],5,FALSE)</f>
        <v>404.89</v>
      </c>
      <c r="I925" s="31">
        <f>(tVentas9[[#This Row],[PrecioUnitario]])*(tVentas9[[#This Row],[Quantity]])</f>
        <v>404.89</v>
      </c>
      <c r="J925" s="31">
        <f>tVentas9[[#This Row],[ TotalPrice_SinDescuento]]*(1-tVentas9[[#This Row],[Discount]]/100)</f>
        <v>404.89</v>
      </c>
      <c r="K925" s="17">
        <v>43122.652060185188</v>
      </c>
      <c r="L925" s="7" t="s">
        <v>4161</v>
      </c>
      <c r="M925" s="35">
        <f t="shared" si="29"/>
        <v>0</v>
      </c>
      <c r="N925" s="12" t="str">
        <f t="shared" si="28"/>
        <v/>
      </c>
    </row>
    <row r="926" spans="1:14" hidden="1">
      <c r="A926" s="13">
        <v>10924</v>
      </c>
      <c r="B926" s="13">
        <v>17</v>
      </c>
      <c r="C926" s="13">
        <v>14855</v>
      </c>
      <c r="D926" s="13">
        <v>358</v>
      </c>
      <c r="E926" s="12" t="str">
        <f>VLOOKUP(tVentas9[[#This Row],[ProductID]],tProductos[#All],3,FALSE)</f>
        <v>Cheese - Boursin, Garlic / Herbs</v>
      </c>
      <c r="F926" s="13">
        <v>4</v>
      </c>
      <c r="G926" s="32">
        <v>0</v>
      </c>
      <c r="H926" s="30">
        <f>VLOOKUP(tVentas9[[#This Row],[ProductID]],tProductos[#All],5,FALSE)</f>
        <v>847.11</v>
      </c>
      <c r="I926" s="31">
        <f>(tVentas9[[#This Row],[PrecioUnitario]])*(tVentas9[[#This Row],[Quantity]])</f>
        <v>3388.44</v>
      </c>
      <c r="J926" s="31">
        <f>tVentas9[[#This Row],[ TotalPrice_SinDescuento]]*(1-tVentas9[[#This Row],[Discount]]/100)</f>
        <v>3388.44</v>
      </c>
      <c r="K926" s="17">
        <v>43130.970914351848</v>
      </c>
      <c r="L926" s="7" t="s">
        <v>4162</v>
      </c>
      <c r="M926" s="35">
        <f t="shared" si="29"/>
        <v>0</v>
      </c>
      <c r="N926" s="12" t="str">
        <f t="shared" si="28"/>
        <v/>
      </c>
    </row>
    <row r="927" spans="1:14" hidden="1">
      <c r="A927" s="13">
        <v>10925</v>
      </c>
      <c r="B927" s="13">
        <v>12</v>
      </c>
      <c r="C927" s="13">
        <v>64704</v>
      </c>
      <c r="D927" s="13">
        <v>400</v>
      </c>
      <c r="E927" s="12" t="str">
        <f>VLOOKUP(tVentas9[[#This Row],[ProductID]],tProductos[#All],3,FALSE)</f>
        <v>Carbonated Water - Blackcherry</v>
      </c>
      <c r="F927" s="13">
        <v>17</v>
      </c>
      <c r="G927" s="32">
        <v>0</v>
      </c>
      <c r="H927" s="30">
        <f>VLOOKUP(tVentas9[[#This Row],[ProductID]],tProductos[#All],5,FALSE)</f>
        <v>181.49</v>
      </c>
      <c r="I927" s="31">
        <f>(tVentas9[[#This Row],[PrecioUnitario]])*(tVentas9[[#This Row],[Quantity]])</f>
        <v>3085.33</v>
      </c>
      <c r="J927" s="31">
        <f>tVentas9[[#This Row],[ TotalPrice_SinDescuento]]*(1-tVentas9[[#This Row],[Discount]]/100)</f>
        <v>3085.33</v>
      </c>
      <c r="K927" s="17">
        <v>43201.314953703702</v>
      </c>
      <c r="L927" s="7" t="s">
        <v>4163</v>
      </c>
      <c r="M927" s="35">
        <f t="shared" si="29"/>
        <v>0</v>
      </c>
      <c r="N927" s="12" t="str">
        <f t="shared" si="28"/>
        <v/>
      </c>
    </row>
    <row r="928" spans="1:14" hidden="1">
      <c r="A928" s="13">
        <v>10926</v>
      </c>
      <c r="B928" s="13">
        <v>18</v>
      </c>
      <c r="C928" s="13">
        <v>60586</v>
      </c>
      <c r="D928" s="13">
        <v>405</v>
      </c>
      <c r="E928" s="12" t="str">
        <f>VLOOKUP(tVentas9[[#This Row],[ProductID]],tProductos[#All],3,FALSE)</f>
        <v>Pastry - Raisin Muffin - Mini</v>
      </c>
      <c r="F928" s="13">
        <v>16</v>
      </c>
      <c r="G928" s="32">
        <v>0</v>
      </c>
      <c r="H928" s="30">
        <f>VLOOKUP(tVentas9[[#This Row],[ProductID]],tProductos[#All],5,FALSE)</f>
        <v>4.17</v>
      </c>
      <c r="I928" s="31">
        <f>(tVentas9[[#This Row],[PrecioUnitario]])*(tVentas9[[#This Row],[Quantity]])</f>
        <v>66.72</v>
      </c>
      <c r="J928" s="31">
        <f>tVentas9[[#This Row],[ TotalPrice_SinDescuento]]*(1-tVentas9[[#This Row],[Discount]]/100)</f>
        <v>66.72</v>
      </c>
      <c r="K928" s="17">
        <v>43144.060046296298</v>
      </c>
      <c r="L928" s="7" t="s">
        <v>4164</v>
      </c>
      <c r="M928" s="35">
        <f t="shared" si="29"/>
        <v>0</v>
      </c>
      <c r="N928" s="12" t="str">
        <f t="shared" si="28"/>
        <v/>
      </c>
    </row>
    <row r="929" spans="1:14" hidden="1">
      <c r="A929" s="13">
        <v>10927</v>
      </c>
      <c r="B929" s="13">
        <v>17</v>
      </c>
      <c r="C929" s="13">
        <v>64932</v>
      </c>
      <c r="D929" s="13">
        <v>28</v>
      </c>
      <c r="E929" s="12" t="str">
        <f>VLOOKUP(tVentas9[[#This Row],[ProductID]],tProductos[#All],3,FALSE)</f>
        <v>Sobe - Tropical Energy</v>
      </c>
      <c r="F929" s="13">
        <v>17</v>
      </c>
      <c r="G929" s="32">
        <v>0</v>
      </c>
      <c r="H929" s="30">
        <f>VLOOKUP(tVentas9[[#This Row],[ProductID]],tProductos[#All],5,FALSE)</f>
        <v>123.15</v>
      </c>
      <c r="I929" s="31">
        <f>(tVentas9[[#This Row],[PrecioUnitario]])*(tVentas9[[#This Row],[Quantity]])</f>
        <v>2093.5500000000002</v>
      </c>
      <c r="J929" s="31">
        <f>tVentas9[[#This Row],[ TotalPrice_SinDescuento]]*(1-tVentas9[[#This Row],[Discount]]/100)</f>
        <v>2093.5500000000002</v>
      </c>
      <c r="K929" s="17">
        <v>43226.981886574074</v>
      </c>
      <c r="L929" s="7" t="s">
        <v>4165</v>
      </c>
      <c r="M929" s="35">
        <f t="shared" si="29"/>
        <v>0</v>
      </c>
      <c r="N929" s="12" t="str">
        <f t="shared" si="28"/>
        <v/>
      </c>
    </row>
    <row r="930" spans="1:14" hidden="1">
      <c r="A930" s="13">
        <v>10928</v>
      </c>
      <c r="B930" s="13">
        <v>15</v>
      </c>
      <c r="C930" s="13">
        <v>92301</v>
      </c>
      <c r="D930" s="13">
        <v>403</v>
      </c>
      <c r="E930" s="12" t="str">
        <f>VLOOKUP(tVentas9[[#This Row],[ProductID]],tProductos[#All],3,FALSE)</f>
        <v>Liners - Baking Cups</v>
      </c>
      <c r="F930" s="13">
        <v>24</v>
      </c>
      <c r="G930" s="32">
        <v>0</v>
      </c>
      <c r="H930" s="30">
        <f>VLOOKUP(tVentas9[[#This Row],[ProductID]],tProductos[#All],5,FALSE)</f>
        <v>681.89</v>
      </c>
      <c r="I930" s="31">
        <f>(tVentas9[[#This Row],[PrecioUnitario]])*(tVentas9[[#This Row],[Quantity]])</f>
        <v>16365.36</v>
      </c>
      <c r="J930" s="31">
        <f>tVentas9[[#This Row],[ TotalPrice_SinDescuento]]*(1-tVentas9[[#This Row],[Discount]]/100)</f>
        <v>16365.36</v>
      </c>
      <c r="K930" s="17">
        <v>43104.264374999999</v>
      </c>
      <c r="L930" s="7" t="s">
        <v>4166</v>
      </c>
      <c r="M930" s="35">
        <f t="shared" si="29"/>
        <v>0</v>
      </c>
      <c r="N930" s="12" t="str">
        <f t="shared" si="28"/>
        <v/>
      </c>
    </row>
    <row r="931" spans="1:14" hidden="1">
      <c r="A931" s="13">
        <v>10929</v>
      </c>
      <c r="B931" s="13">
        <v>18</v>
      </c>
      <c r="C931" s="13">
        <v>33286</v>
      </c>
      <c r="D931" s="13">
        <v>307</v>
      </c>
      <c r="E931" s="12" t="str">
        <f>VLOOKUP(tVentas9[[#This Row],[ProductID]],tProductos[#All],3,FALSE)</f>
        <v>Foam Cup 6 Oz</v>
      </c>
      <c r="F931" s="13">
        <v>9</v>
      </c>
      <c r="G931" s="32">
        <v>0</v>
      </c>
      <c r="H931" s="30">
        <f>VLOOKUP(tVentas9[[#This Row],[ProductID]],tProductos[#All],5,FALSE)</f>
        <v>502.25</v>
      </c>
      <c r="I931" s="31">
        <f>(tVentas9[[#This Row],[PrecioUnitario]])*(tVentas9[[#This Row],[Quantity]])</f>
        <v>4520.25</v>
      </c>
      <c r="J931" s="31">
        <f>tVentas9[[#This Row],[ TotalPrice_SinDescuento]]*(1-tVentas9[[#This Row],[Discount]]/100)</f>
        <v>4520.25</v>
      </c>
      <c r="K931" s="17">
        <v>43225.052847222221</v>
      </c>
      <c r="L931" s="7" t="s">
        <v>4167</v>
      </c>
      <c r="M931" s="35">
        <f t="shared" si="29"/>
        <v>0</v>
      </c>
      <c r="N931" s="12" t="str">
        <f t="shared" si="28"/>
        <v/>
      </c>
    </row>
    <row r="932" spans="1:14" hidden="1">
      <c r="A932" s="13">
        <v>10930</v>
      </c>
      <c r="B932" s="13">
        <v>19</v>
      </c>
      <c r="C932" s="13">
        <v>62896</v>
      </c>
      <c r="D932" s="13">
        <v>173</v>
      </c>
      <c r="E932" s="12" t="str">
        <f>VLOOKUP(tVentas9[[#This Row],[ProductID]],tProductos[#All],3,FALSE)</f>
        <v>Rosemary - Dry</v>
      </c>
      <c r="F932" s="13">
        <v>16</v>
      </c>
      <c r="G932" s="32">
        <v>2</v>
      </c>
      <c r="H932" s="30">
        <f>VLOOKUP(tVentas9[[#This Row],[ProductID]],tProductos[#All],5,FALSE)</f>
        <v>44.54</v>
      </c>
      <c r="I932" s="31">
        <f>(tVentas9[[#This Row],[PrecioUnitario]])*(tVentas9[[#This Row],[Quantity]])</f>
        <v>712.64</v>
      </c>
      <c r="J932" s="31">
        <f>tVentas9[[#This Row],[ TotalPrice_SinDescuento]]*(1-tVentas9[[#This Row],[Discount]]/100)</f>
        <v>698.38720000000001</v>
      </c>
      <c r="K932" s="17">
        <v>43221.480821759258</v>
      </c>
      <c r="L932" s="7" t="s">
        <v>4168</v>
      </c>
      <c r="M932" s="35">
        <f t="shared" si="29"/>
        <v>0</v>
      </c>
      <c r="N932" s="12" t="str">
        <f t="shared" si="28"/>
        <v/>
      </c>
    </row>
    <row r="933" spans="1:14" hidden="1">
      <c r="A933" s="13">
        <v>10931</v>
      </c>
      <c r="B933" s="13">
        <v>1</v>
      </c>
      <c r="C933" s="13">
        <v>50411</v>
      </c>
      <c r="D933" s="13">
        <v>348</v>
      </c>
      <c r="E933" s="12" t="str">
        <f>VLOOKUP(tVentas9[[#This Row],[ProductID]],tProductos[#All],3,FALSE)</f>
        <v>Pasta - Cheese / Spinach Bauletti</v>
      </c>
      <c r="F933" s="13">
        <v>13</v>
      </c>
      <c r="G933" s="32">
        <v>2</v>
      </c>
      <c r="H933" s="30">
        <f>VLOOKUP(tVentas9[[#This Row],[ProductID]],tProductos[#All],5,FALSE)</f>
        <v>553.67999999999995</v>
      </c>
      <c r="I933" s="31">
        <f>(tVentas9[[#This Row],[PrecioUnitario]])*(tVentas9[[#This Row],[Quantity]])</f>
        <v>7197.8399999999992</v>
      </c>
      <c r="J933" s="31">
        <f>tVentas9[[#This Row],[ TotalPrice_SinDescuento]]*(1-tVentas9[[#This Row],[Discount]]/100)</f>
        <v>7053.8831999999993</v>
      </c>
      <c r="K933" s="17">
        <v>43200.651666666665</v>
      </c>
      <c r="L933" s="7" t="s">
        <v>4169</v>
      </c>
      <c r="M933" s="35">
        <f t="shared" si="29"/>
        <v>0</v>
      </c>
      <c r="N933" s="12" t="str">
        <f t="shared" si="28"/>
        <v/>
      </c>
    </row>
    <row r="934" spans="1:14" hidden="1">
      <c r="A934" s="13">
        <v>10932</v>
      </c>
      <c r="B934" s="13">
        <v>4</v>
      </c>
      <c r="C934" s="13">
        <v>46142</v>
      </c>
      <c r="D934" s="13">
        <v>206</v>
      </c>
      <c r="E934" s="12" t="str">
        <f>VLOOKUP(tVentas9[[#This Row],[ProductID]],tProductos[#All],3,FALSE)</f>
        <v>Cocoa Butter</v>
      </c>
      <c r="F934" s="13">
        <v>12</v>
      </c>
      <c r="G934" s="32">
        <v>0</v>
      </c>
      <c r="H934" s="30">
        <f>VLOOKUP(tVentas9[[#This Row],[ProductID]],tProductos[#All],5,FALSE)</f>
        <v>7.75</v>
      </c>
      <c r="I934" s="31">
        <f>(tVentas9[[#This Row],[PrecioUnitario]])*(tVentas9[[#This Row],[Quantity]])</f>
        <v>93</v>
      </c>
      <c r="J934" s="31">
        <f>tVentas9[[#This Row],[ TotalPrice_SinDescuento]]*(1-tVentas9[[#This Row],[Discount]]/100)</f>
        <v>93</v>
      </c>
      <c r="K934" s="17">
        <v>43198.529791666668</v>
      </c>
      <c r="L934" s="7" t="s">
        <v>4170</v>
      </c>
      <c r="M934" s="35">
        <f t="shared" si="29"/>
        <v>0</v>
      </c>
      <c r="N934" s="12" t="str">
        <f t="shared" si="28"/>
        <v/>
      </c>
    </row>
    <row r="935" spans="1:14" hidden="1">
      <c r="A935" s="13">
        <v>10933</v>
      </c>
      <c r="B935" s="13">
        <v>4</v>
      </c>
      <c r="C935" s="13">
        <v>8086</v>
      </c>
      <c r="D935" s="13">
        <v>446</v>
      </c>
      <c r="E935" s="12" t="str">
        <f>VLOOKUP(tVentas9[[#This Row],[ProductID]],tProductos[#All],3,FALSE)</f>
        <v>Sunflower Seed Raw</v>
      </c>
      <c r="F935" s="13">
        <v>3</v>
      </c>
      <c r="G935" s="32">
        <v>0</v>
      </c>
      <c r="H935" s="30">
        <f>VLOOKUP(tVentas9[[#This Row],[ProductID]],tProductos[#All],5,FALSE)</f>
        <v>490.45</v>
      </c>
      <c r="I935" s="31">
        <f>(tVentas9[[#This Row],[PrecioUnitario]])*(tVentas9[[#This Row],[Quantity]])</f>
        <v>1471.35</v>
      </c>
      <c r="J935" s="31">
        <f>tVentas9[[#This Row],[ TotalPrice_SinDescuento]]*(1-tVentas9[[#This Row],[Discount]]/100)</f>
        <v>1471.35</v>
      </c>
      <c r="K935" s="17">
        <v>43124.650543981479</v>
      </c>
      <c r="L935" s="7" t="s">
        <v>4171</v>
      </c>
      <c r="M935" s="35">
        <f t="shared" si="29"/>
        <v>0</v>
      </c>
      <c r="N935" s="12" t="str">
        <f t="shared" si="28"/>
        <v/>
      </c>
    </row>
    <row r="936" spans="1:14" hidden="1">
      <c r="A936" s="13">
        <v>10934</v>
      </c>
      <c r="B936" s="13">
        <v>4</v>
      </c>
      <c r="C936" s="13">
        <v>67734</v>
      </c>
      <c r="D936" s="13">
        <v>227</v>
      </c>
      <c r="E936" s="12" t="str">
        <f>VLOOKUP(tVentas9[[#This Row],[ProductID]],tProductos[#All],3,FALSE)</f>
        <v>Cheese - Taleggio D.o.p.</v>
      </c>
      <c r="F936" s="13">
        <v>18</v>
      </c>
      <c r="G936" s="32">
        <v>0</v>
      </c>
      <c r="H936" s="30">
        <f>VLOOKUP(tVentas9[[#This Row],[ProductID]],tProductos[#All],5,FALSE)</f>
        <v>554.69000000000005</v>
      </c>
      <c r="I936" s="31">
        <f>(tVentas9[[#This Row],[PrecioUnitario]])*(tVentas9[[#This Row],[Quantity]])</f>
        <v>9984.4200000000019</v>
      </c>
      <c r="J936" s="31">
        <f>tVentas9[[#This Row],[ TotalPrice_SinDescuento]]*(1-tVentas9[[#This Row],[Discount]]/100)</f>
        <v>9984.4200000000019</v>
      </c>
      <c r="K936" s="17">
        <v>43228.346215277779</v>
      </c>
      <c r="L936" s="7" t="s">
        <v>4172</v>
      </c>
      <c r="M936" s="35">
        <f t="shared" si="29"/>
        <v>0</v>
      </c>
      <c r="N936" s="12" t="str">
        <f t="shared" si="28"/>
        <v/>
      </c>
    </row>
    <row r="937" spans="1:14" hidden="1">
      <c r="A937" s="13">
        <v>10935</v>
      </c>
      <c r="B937" s="13">
        <v>11</v>
      </c>
      <c r="C937" s="13">
        <v>26928</v>
      </c>
      <c r="D937" s="13">
        <v>215</v>
      </c>
      <c r="E937" s="12" t="str">
        <f>VLOOKUP(tVentas9[[#This Row],[ProductID]],tProductos[#All],3,FALSE)</f>
        <v>Veal - Brisket, Provimi,bnls</v>
      </c>
      <c r="F937" s="13">
        <v>7</v>
      </c>
      <c r="G937" s="32">
        <v>0</v>
      </c>
      <c r="H937" s="30">
        <f>VLOOKUP(tVentas9[[#This Row],[ProductID]],tProductos[#All],5,FALSE)</f>
        <v>901.15</v>
      </c>
      <c r="I937" s="31">
        <f>(tVentas9[[#This Row],[PrecioUnitario]])*(tVentas9[[#This Row],[Quantity]])</f>
        <v>6308.05</v>
      </c>
      <c r="J937" s="31">
        <f>tVentas9[[#This Row],[ TotalPrice_SinDescuento]]*(1-tVentas9[[#This Row],[Discount]]/100)</f>
        <v>6308.05</v>
      </c>
      <c r="K937" s="17">
        <v>43176.963310185187</v>
      </c>
      <c r="L937" s="7" t="s">
        <v>4173</v>
      </c>
      <c r="M937" s="35">
        <f t="shared" si="29"/>
        <v>0</v>
      </c>
      <c r="N937" s="12" t="str">
        <f t="shared" si="28"/>
        <v/>
      </c>
    </row>
    <row r="938" spans="1:14" hidden="1">
      <c r="A938" s="13">
        <v>10936</v>
      </c>
      <c r="B938" s="13">
        <v>20</v>
      </c>
      <c r="C938" s="13">
        <v>66419</v>
      </c>
      <c r="D938" s="13">
        <v>426</v>
      </c>
      <c r="E938" s="12" t="str">
        <f>VLOOKUP(tVentas9[[#This Row],[ProductID]],tProductos[#All],3,FALSE)</f>
        <v>Scallops - Live In Shell</v>
      </c>
      <c r="F938" s="13">
        <v>17</v>
      </c>
      <c r="G938" s="32">
        <v>2</v>
      </c>
      <c r="H938" s="30">
        <f>VLOOKUP(tVentas9[[#This Row],[ProductID]],tProductos[#All],5,FALSE)</f>
        <v>835.75</v>
      </c>
      <c r="I938" s="31">
        <f>(tVentas9[[#This Row],[PrecioUnitario]])*(tVentas9[[#This Row],[Quantity]])</f>
        <v>14207.75</v>
      </c>
      <c r="J938" s="31">
        <f>tVentas9[[#This Row],[ TotalPrice_SinDescuento]]*(1-tVentas9[[#This Row],[Discount]]/100)</f>
        <v>13923.594999999999</v>
      </c>
      <c r="K938" s="17">
        <v>43178.077511574076</v>
      </c>
      <c r="L938" s="7" t="s">
        <v>4174</v>
      </c>
      <c r="M938" s="35">
        <f t="shared" si="29"/>
        <v>0</v>
      </c>
      <c r="N938" s="12" t="str">
        <f t="shared" si="28"/>
        <v/>
      </c>
    </row>
    <row r="939" spans="1:14" hidden="1">
      <c r="A939" s="13">
        <v>10937</v>
      </c>
      <c r="B939" s="13">
        <v>17</v>
      </c>
      <c r="C939" s="13">
        <v>18394</v>
      </c>
      <c r="D939" s="13">
        <v>404</v>
      </c>
      <c r="E939" s="12" t="str">
        <f>VLOOKUP(tVentas9[[#This Row],[ProductID]],tProductos[#All],3,FALSE)</f>
        <v>Pants Custom Dry Clean</v>
      </c>
      <c r="F939" s="13">
        <v>5</v>
      </c>
      <c r="G939" s="32">
        <v>2</v>
      </c>
      <c r="H939" s="30">
        <f>VLOOKUP(tVentas9[[#This Row],[ProductID]],tProductos[#All],5,FALSE)</f>
        <v>65.02</v>
      </c>
      <c r="I939" s="31">
        <f>(tVentas9[[#This Row],[PrecioUnitario]])*(tVentas9[[#This Row],[Quantity]])</f>
        <v>325.09999999999997</v>
      </c>
      <c r="J939" s="31">
        <f>tVentas9[[#This Row],[ TotalPrice_SinDescuento]]*(1-tVentas9[[#This Row],[Discount]]/100)</f>
        <v>318.59799999999996</v>
      </c>
      <c r="K939" s="17">
        <v>43170.926388888889</v>
      </c>
      <c r="L939" s="7" t="s">
        <v>4175</v>
      </c>
      <c r="M939" s="35">
        <f t="shared" si="29"/>
        <v>0</v>
      </c>
      <c r="N939" s="12" t="str">
        <f t="shared" si="28"/>
        <v/>
      </c>
    </row>
    <row r="940" spans="1:14" hidden="1">
      <c r="A940" s="13">
        <v>10938</v>
      </c>
      <c r="B940" s="13">
        <v>11</v>
      </c>
      <c r="C940" s="13">
        <v>81343</v>
      </c>
      <c r="D940" s="13">
        <v>174</v>
      </c>
      <c r="E940" s="12" t="str">
        <f>VLOOKUP(tVentas9[[#This Row],[ProductID]],tProductos[#All],3,FALSE)</f>
        <v>Guinea Fowl</v>
      </c>
      <c r="F940" s="13">
        <v>21</v>
      </c>
      <c r="G940" s="32">
        <v>0</v>
      </c>
      <c r="H940" s="30">
        <f>VLOOKUP(tVentas9[[#This Row],[ProductID]],tProductos[#All],5,FALSE)</f>
        <v>615.04</v>
      </c>
      <c r="I940" s="31">
        <f>(tVentas9[[#This Row],[PrecioUnitario]])*(tVentas9[[#This Row],[Quantity]])</f>
        <v>12915.84</v>
      </c>
      <c r="J940" s="31">
        <f>tVentas9[[#This Row],[ TotalPrice_SinDescuento]]*(1-tVentas9[[#This Row],[Discount]]/100)</f>
        <v>12915.84</v>
      </c>
      <c r="K940" s="17">
        <v>43124.805497685185</v>
      </c>
      <c r="L940" s="7" t="s">
        <v>4176</v>
      </c>
      <c r="M940" s="35">
        <f t="shared" si="29"/>
        <v>0</v>
      </c>
      <c r="N940" s="12" t="str">
        <f t="shared" si="28"/>
        <v/>
      </c>
    </row>
    <row r="941" spans="1:14" hidden="1">
      <c r="A941" s="13">
        <v>10939</v>
      </c>
      <c r="B941" s="13">
        <v>4</v>
      </c>
      <c r="C941" s="13">
        <v>16499</v>
      </c>
      <c r="D941" s="13">
        <v>98</v>
      </c>
      <c r="E941" s="12" t="str">
        <f>VLOOKUP(tVentas9[[#This Row],[ProductID]],tProductos[#All],3,FALSE)</f>
        <v>Shrimp - 31/40</v>
      </c>
      <c r="F941" s="13">
        <v>5</v>
      </c>
      <c r="G941" s="32">
        <v>0</v>
      </c>
      <c r="H941" s="30">
        <f>VLOOKUP(tVentas9[[#This Row],[ProductID]],tProductos[#All],5,FALSE)</f>
        <v>998.75</v>
      </c>
      <c r="I941" s="31">
        <f>(tVentas9[[#This Row],[PrecioUnitario]])*(tVentas9[[#This Row],[Quantity]])</f>
        <v>4993.75</v>
      </c>
      <c r="J941" s="31">
        <f>tVentas9[[#This Row],[ TotalPrice_SinDescuento]]*(1-tVentas9[[#This Row],[Discount]]/100)</f>
        <v>4993.75</v>
      </c>
      <c r="K941" s="17">
        <v>43194.803831018522</v>
      </c>
      <c r="L941" s="7" t="s">
        <v>4177</v>
      </c>
      <c r="M941" s="35">
        <f t="shared" si="29"/>
        <v>0</v>
      </c>
      <c r="N941" s="12" t="str">
        <f t="shared" si="28"/>
        <v/>
      </c>
    </row>
    <row r="942" spans="1:14" hidden="1">
      <c r="A942" s="13">
        <v>10940</v>
      </c>
      <c r="B942" s="13">
        <v>21</v>
      </c>
      <c r="C942" s="13">
        <v>5808</v>
      </c>
      <c r="D942" s="13">
        <v>372</v>
      </c>
      <c r="E942" s="12" t="str">
        <f>VLOOKUP(tVentas9[[#This Row],[ProductID]],tProductos[#All],3,FALSE)</f>
        <v>Wine - Two Oceans Cabernet</v>
      </c>
      <c r="F942" s="13">
        <v>2</v>
      </c>
      <c r="G942" s="32">
        <v>0</v>
      </c>
      <c r="H942" s="30">
        <f>VLOOKUP(tVentas9[[#This Row],[ProductID]],tProductos[#All],5,FALSE)</f>
        <v>62.82</v>
      </c>
      <c r="I942" s="31">
        <f>(tVentas9[[#This Row],[PrecioUnitario]])*(tVentas9[[#This Row],[Quantity]])</f>
        <v>125.64</v>
      </c>
      <c r="J942" s="31">
        <f>tVentas9[[#This Row],[ TotalPrice_SinDescuento]]*(1-tVentas9[[#This Row],[Discount]]/100)</f>
        <v>125.64</v>
      </c>
      <c r="K942" s="17">
        <v>43123.109652777777</v>
      </c>
      <c r="L942" s="7" t="s">
        <v>4178</v>
      </c>
      <c r="M942" s="35">
        <f t="shared" si="29"/>
        <v>0</v>
      </c>
      <c r="N942" s="12" t="str">
        <f t="shared" si="28"/>
        <v/>
      </c>
    </row>
    <row r="943" spans="1:14" hidden="1">
      <c r="A943" s="13">
        <v>10941</v>
      </c>
      <c r="B943" s="13">
        <v>16</v>
      </c>
      <c r="C943" s="13">
        <v>64460</v>
      </c>
      <c r="D943" s="13">
        <v>296</v>
      </c>
      <c r="E943" s="12" t="str">
        <f>VLOOKUP(tVentas9[[#This Row],[ProductID]],tProductos[#All],3,FALSE)</f>
        <v>Wine - Valpolicella Masi</v>
      </c>
      <c r="F943" s="13">
        <v>17</v>
      </c>
      <c r="G943" s="32">
        <v>0</v>
      </c>
      <c r="H943" s="30">
        <f>VLOOKUP(tVentas9[[#This Row],[ProductID]],tProductos[#All],5,FALSE)</f>
        <v>313.54000000000002</v>
      </c>
      <c r="I943" s="31">
        <f>(tVentas9[[#This Row],[PrecioUnitario]])*(tVentas9[[#This Row],[Quantity]])</f>
        <v>5330.18</v>
      </c>
      <c r="J943" s="31">
        <f>tVentas9[[#This Row],[ TotalPrice_SinDescuento]]*(1-tVentas9[[#This Row],[Discount]]/100)</f>
        <v>5330.18</v>
      </c>
      <c r="K943" s="17">
        <v>43105.600138888891</v>
      </c>
      <c r="L943" s="7" t="s">
        <v>4179</v>
      </c>
      <c r="M943" s="35">
        <f t="shared" si="29"/>
        <v>0</v>
      </c>
      <c r="N943" s="12" t="str">
        <f t="shared" si="28"/>
        <v/>
      </c>
    </row>
    <row r="944" spans="1:14" hidden="1">
      <c r="A944" s="13">
        <v>10942</v>
      </c>
      <c r="B944" s="13">
        <v>19</v>
      </c>
      <c r="C944" s="13">
        <v>66704</v>
      </c>
      <c r="D944" s="13">
        <v>432</v>
      </c>
      <c r="E944" s="12" t="str">
        <f>VLOOKUP(tVentas9[[#This Row],[ProductID]],tProductos[#All],3,FALSE)</f>
        <v>Beer - Original Organic Lager</v>
      </c>
      <c r="F944" s="13">
        <v>17</v>
      </c>
      <c r="G944" s="32">
        <v>1</v>
      </c>
      <c r="H944" s="30">
        <f>VLOOKUP(tVentas9[[#This Row],[ProductID]],tProductos[#All],5,FALSE)</f>
        <v>327.14999999999998</v>
      </c>
      <c r="I944" s="31">
        <f>(tVentas9[[#This Row],[PrecioUnitario]])*(tVentas9[[#This Row],[Quantity]])</f>
        <v>5561.5499999999993</v>
      </c>
      <c r="J944" s="31">
        <f>tVentas9[[#This Row],[ TotalPrice_SinDescuento]]*(1-tVentas9[[#This Row],[Discount]]/100)</f>
        <v>5505.9344999999994</v>
      </c>
      <c r="K944" s="17">
        <v>43213.2262962963</v>
      </c>
      <c r="L944" s="7" t="s">
        <v>4180</v>
      </c>
      <c r="M944" s="35">
        <f t="shared" si="29"/>
        <v>0</v>
      </c>
      <c r="N944" s="12" t="str">
        <f t="shared" si="28"/>
        <v/>
      </c>
    </row>
    <row r="945" spans="1:14" hidden="1">
      <c r="A945" s="13">
        <v>10943</v>
      </c>
      <c r="B945" s="13">
        <v>13</v>
      </c>
      <c r="C945" s="13">
        <v>91036</v>
      </c>
      <c r="D945" s="13">
        <v>231</v>
      </c>
      <c r="E945" s="12" t="str">
        <f>VLOOKUP(tVentas9[[#This Row],[ProductID]],tProductos[#All],3,FALSE)</f>
        <v>Crush - Cream Soda</v>
      </c>
      <c r="F945" s="13">
        <v>24</v>
      </c>
      <c r="G945" s="32">
        <v>0</v>
      </c>
      <c r="H945" s="30">
        <f>VLOOKUP(tVentas9[[#This Row],[ProductID]],tProductos[#All],5,FALSE)</f>
        <v>683.06</v>
      </c>
      <c r="I945" s="31">
        <f>(tVentas9[[#This Row],[PrecioUnitario]])*(tVentas9[[#This Row],[Quantity]])</f>
        <v>16393.439999999999</v>
      </c>
      <c r="J945" s="31">
        <f>tVentas9[[#This Row],[ TotalPrice_SinDescuento]]*(1-tVentas9[[#This Row],[Discount]]/100)</f>
        <v>16393.439999999999</v>
      </c>
      <c r="K945" s="17">
        <v>43186.920949074076</v>
      </c>
      <c r="L945" s="7" t="s">
        <v>4181</v>
      </c>
      <c r="M945" s="35">
        <f t="shared" si="29"/>
        <v>0</v>
      </c>
      <c r="N945" s="12" t="str">
        <f t="shared" si="28"/>
        <v/>
      </c>
    </row>
    <row r="946" spans="1:14" hidden="1">
      <c r="A946" s="13">
        <v>10944</v>
      </c>
      <c r="B946" s="13">
        <v>11</v>
      </c>
      <c r="C946" s="13">
        <v>9399</v>
      </c>
      <c r="D946" s="13">
        <v>10</v>
      </c>
      <c r="E946" s="12" t="str">
        <f>VLOOKUP(tVentas9[[#This Row],[ProductID]],tProductos[#All],3,FALSE)</f>
        <v>Scampi Tail</v>
      </c>
      <c r="F946" s="13">
        <v>3</v>
      </c>
      <c r="G946" s="32">
        <v>0</v>
      </c>
      <c r="H946" s="30">
        <f>VLOOKUP(tVentas9[[#This Row],[ProductID]],tProductos[#All],5,FALSE)</f>
        <v>950.95</v>
      </c>
      <c r="I946" s="31">
        <f>(tVentas9[[#This Row],[PrecioUnitario]])*(tVentas9[[#This Row],[Quantity]])</f>
        <v>2852.8500000000004</v>
      </c>
      <c r="J946" s="31">
        <f>tVentas9[[#This Row],[ TotalPrice_SinDescuento]]*(1-tVentas9[[#This Row],[Discount]]/100)</f>
        <v>2852.8500000000004</v>
      </c>
      <c r="K946" s="17">
        <v>43120.267118055555</v>
      </c>
      <c r="L946" s="7" t="s">
        <v>4182</v>
      </c>
      <c r="M946" s="35">
        <f t="shared" si="29"/>
        <v>0</v>
      </c>
      <c r="N946" s="12" t="str">
        <f t="shared" si="28"/>
        <v/>
      </c>
    </row>
    <row r="947" spans="1:14" hidden="1">
      <c r="A947" s="13">
        <v>10945</v>
      </c>
      <c r="B947" s="13">
        <v>16</v>
      </c>
      <c r="C947" s="13">
        <v>10611</v>
      </c>
      <c r="D947" s="13">
        <v>350</v>
      </c>
      <c r="E947" s="12" t="str">
        <f>VLOOKUP(tVentas9[[#This Row],[ProductID]],tProductos[#All],3,FALSE)</f>
        <v>Isomalt</v>
      </c>
      <c r="F947" s="13">
        <v>3</v>
      </c>
      <c r="G947" s="32">
        <v>2</v>
      </c>
      <c r="H947" s="30">
        <f>VLOOKUP(tVentas9[[#This Row],[ProductID]],tProductos[#All],5,FALSE)</f>
        <v>8.2799999999999994</v>
      </c>
      <c r="I947" s="31">
        <f>(tVentas9[[#This Row],[PrecioUnitario]])*(tVentas9[[#This Row],[Quantity]])</f>
        <v>24.839999999999996</v>
      </c>
      <c r="J947" s="31">
        <f>tVentas9[[#This Row],[ TotalPrice_SinDescuento]]*(1-tVentas9[[#This Row],[Discount]]/100)</f>
        <v>24.343199999999996</v>
      </c>
      <c r="K947" s="17">
        <v>43199.24496527778</v>
      </c>
      <c r="L947" s="7" t="s">
        <v>4183</v>
      </c>
      <c r="M947" s="35">
        <f t="shared" si="29"/>
        <v>0</v>
      </c>
      <c r="N947" s="12" t="str">
        <f t="shared" si="28"/>
        <v/>
      </c>
    </row>
    <row r="948" spans="1:14" hidden="1">
      <c r="A948" s="13">
        <v>10946</v>
      </c>
      <c r="B948" s="13">
        <v>17</v>
      </c>
      <c r="C948" s="13">
        <v>9185</v>
      </c>
      <c r="D948" s="13">
        <v>65</v>
      </c>
      <c r="E948" s="12" t="str">
        <f>VLOOKUP(tVentas9[[#This Row],[ProductID]],tProductos[#All],3,FALSE)</f>
        <v>Brandy - Bar</v>
      </c>
      <c r="F948" s="13">
        <v>3</v>
      </c>
      <c r="G948" s="32">
        <v>0</v>
      </c>
      <c r="H948" s="30">
        <f>VLOOKUP(tVentas9[[#This Row],[ProductID]],tProductos[#All],5,FALSE)</f>
        <v>221.1</v>
      </c>
      <c r="I948" s="31">
        <f>(tVentas9[[#This Row],[PrecioUnitario]])*(tVentas9[[#This Row],[Quantity]])</f>
        <v>663.3</v>
      </c>
      <c r="J948" s="31">
        <f>tVentas9[[#This Row],[ TotalPrice_SinDescuento]]*(1-tVentas9[[#This Row],[Discount]]/100)</f>
        <v>663.3</v>
      </c>
      <c r="K948" s="17">
        <v>43102.460543981484</v>
      </c>
      <c r="L948" s="7" t="s">
        <v>4184</v>
      </c>
      <c r="M948" s="35">
        <f t="shared" si="29"/>
        <v>0</v>
      </c>
      <c r="N948" s="12" t="str">
        <f t="shared" si="28"/>
        <v/>
      </c>
    </row>
    <row r="949" spans="1:14" hidden="1">
      <c r="A949" s="13">
        <v>10947</v>
      </c>
      <c r="B949" s="13">
        <v>16</v>
      </c>
      <c r="C949" s="13">
        <v>882</v>
      </c>
      <c r="D949" s="13">
        <v>246</v>
      </c>
      <c r="E949" s="12" t="str">
        <f>VLOOKUP(tVentas9[[#This Row],[ProductID]],tProductos[#All],3,FALSE)</f>
        <v>Ice Cream Bar - Hageen Daz To</v>
      </c>
      <c r="F949" s="13">
        <v>1</v>
      </c>
      <c r="G949" s="32">
        <v>0</v>
      </c>
      <c r="H949" s="30">
        <f>VLOOKUP(tVentas9[[#This Row],[ProductID]],tProductos[#All],5,FALSE)</f>
        <v>485.37</v>
      </c>
      <c r="I949" s="31">
        <f>(tVentas9[[#This Row],[PrecioUnitario]])*(tVentas9[[#This Row],[Quantity]])</f>
        <v>485.37</v>
      </c>
      <c r="J949" s="31">
        <f>tVentas9[[#This Row],[ TotalPrice_SinDescuento]]*(1-tVentas9[[#This Row],[Discount]]/100)</f>
        <v>485.37</v>
      </c>
      <c r="K949" s="17">
        <v>43128.022962962961</v>
      </c>
      <c r="L949" s="7" t="s">
        <v>4185</v>
      </c>
      <c r="M949" s="35">
        <f t="shared" si="29"/>
        <v>0</v>
      </c>
      <c r="N949" s="12" t="str">
        <f t="shared" si="28"/>
        <v/>
      </c>
    </row>
    <row r="950" spans="1:14" hidden="1">
      <c r="A950" s="13">
        <v>10948</v>
      </c>
      <c r="B950" s="13">
        <v>14</v>
      </c>
      <c r="C950" s="13">
        <v>29755</v>
      </c>
      <c r="D950" s="13">
        <v>179</v>
      </c>
      <c r="E950" s="12" t="str">
        <f>VLOOKUP(tVentas9[[#This Row],[ProductID]],tProductos[#All],3,FALSE)</f>
        <v>Yoghurt Tubes</v>
      </c>
      <c r="F950" s="13">
        <v>8</v>
      </c>
      <c r="G950" s="32">
        <v>0</v>
      </c>
      <c r="H950" s="30">
        <f>VLOOKUP(tVentas9[[#This Row],[ProductID]],tProductos[#All],5,FALSE)</f>
        <v>838.75</v>
      </c>
      <c r="I950" s="31">
        <f>(tVentas9[[#This Row],[PrecioUnitario]])*(tVentas9[[#This Row],[Quantity]])</f>
        <v>6710</v>
      </c>
      <c r="J950" s="31">
        <f>tVentas9[[#This Row],[ TotalPrice_SinDescuento]]*(1-tVentas9[[#This Row],[Discount]]/100)</f>
        <v>6710</v>
      </c>
      <c r="K950" s="17">
        <v>43214.982245370367</v>
      </c>
      <c r="L950" s="7" t="s">
        <v>4186</v>
      </c>
      <c r="M950" s="35">
        <f t="shared" si="29"/>
        <v>0</v>
      </c>
      <c r="N950" s="12" t="str">
        <f t="shared" si="28"/>
        <v/>
      </c>
    </row>
    <row r="951" spans="1:14" hidden="1">
      <c r="A951" s="13">
        <v>10949</v>
      </c>
      <c r="B951" s="13">
        <v>17</v>
      </c>
      <c r="C951" s="13">
        <v>7632</v>
      </c>
      <c r="D951" s="13">
        <v>269</v>
      </c>
      <c r="E951" s="12" t="str">
        <f>VLOOKUP(tVentas9[[#This Row],[ProductID]],tProductos[#All],3,FALSE)</f>
        <v>Wine - Blue Nun Qualitatswein</v>
      </c>
      <c r="F951" s="13">
        <v>2</v>
      </c>
      <c r="G951" s="32">
        <v>0</v>
      </c>
      <c r="H951" s="30">
        <f>VLOOKUP(tVentas9[[#This Row],[ProductID]],tProductos[#All],5,FALSE)</f>
        <v>26.7</v>
      </c>
      <c r="I951" s="31">
        <f>(tVentas9[[#This Row],[PrecioUnitario]])*(tVentas9[[#This Row],[Quantity]])</f>
        <v>53.4</v>
      </c>
      <c r="J951" s="31">
        <f>tVentas9[[#This Row],[ TotalPrice_SinDescuento]]*(1-tVentas9[[#This Row],[Discount]]/100)</f>
        <v>53.4</v>
      </c>
      <c r="K951" s="17">
        <v>43177.286874999998</v>
      </c>
      <c r="L951" s="7" t="s">
        <v>4187</v>
      </c>
      <c r="M951" s="35">
        <f t="shared" si="29"/>
        <v>0</v>
      </c>
      <c r="N951" s="12" t="str">
        <f t="shared" si="28"/>
        <v/>
      </c>
    </row>
    <row r="952" spans="1:14" hidden="1">
      <c r="A952" s="13">
        <v>10950</v>
      </c>
      <c r="B952" s="13">
        <v>20</v>
      </c>
      <c r="C952" s="13">
        <v>79508</v>
      </c>
      <c r="D952" s="13">
        <v>321</v>
      </c>
      <c r="E952" s="12" t="str">
        <f>VLOOKUP(tVentas9[[#This Row],[ProductID]],tProductos[#All],3,FALSE)</f>
        <v>Potatoes - Instant, Mashed</v>
      </c>
      <c r="F952" s="13">
        <v>21</v>
      </c>
      <c r="G952" s="32">
        <v>2</v>
      </c>
      <c r="H952" s="30">
        <f>VLOOKUP(tVentas9[[#This Row],[ProductID]],tProductos[#All],5,FALSE)</f>
        <v>104</v>
      </c>
      <c r="I952" s="31">
        <f>(tVentas9[[#This Row],[PrecioUnitario]])*(tVentas9[[#This Row],[Quantity]])</f>
        <v>2184</v>
      </c>
      <c r="J952" s="31">
        <f>tVentas9[[#This Row],[ TotalPrice_SinDescuento]]*(1-tVentas9[[#This Row],[Discount]]/100)</f>
        <v>2140.3200000000002</v>
      </c>
      <c r="K952" s="17">
        <v>43220.062696759262</v>
      </c>
      <c r="L952" s="7" t="s">
        <v>4188</v>
      </c>
      <c r="M952" s="35">
        <f t="shared" si="29"/>
        <v>0</v>
      </c>
      <c r="N952" s="12" t="str">
        <f t="shared" si="28"/>
        <v/>
      </c>
    </row>
    <row r="953" spans="1:14" hidden="1">
      <c r="A953" s="13">
        <v>10951</v>
      </c>
      <c r="B953" s="13">
        <v>21</v>
      </c>
      <c r="C953" s="13">
        <v>82403</v>
      </c>
      <c r="D953" s="13">
        <v>343</v>
      </c>
      <c r="E953" s="12" t="str">
        <f>VLOOKUP(tVentas9[[#This Row],[ProductID]],tProductos[#All],3,FALSE)</f>
        <v>Otomegusa Dashi Konbu</v>
      </c>
      <c r="F953" s="13">
        <v>21</v>
      </c>
      <c r="G953" s="32">
        <v>2</v>
      </c>
      <c r="H953" s="30">
        <f>VLOOKUP(tVentas9[[#This Row],[ProductID]],tProductos[#All],5,FALSE)</f>
        <v>512.05999999999995</v>
      </c>
      <c r="I953" s="31">
        <f>(tVentas9[[#This Row],[PrecioUnitario]])*(tVentas9[[#This Row],[Quantity]])</f>
        <v>10753.259999999998</v>
      </c>
      <c r="J953" s="31">
        <f>tVentas9[[#This Row],[ TotalPrice_SinDescuento]]*(1-tVentas9[[#This Row],[Discount]]/100)</f>
        <v>10538.194799999997</v>
      </c>
      <c r="K953" s="17">
        <v>43146.115624999999</v>
      </c>
      <c r="L953" s="7" t="s">
        <v>4189</v>
      </c>
      <c r="M953" s="35">
        <f t="shared" si="29"/>
        <v>0</v>
      </c>
      <c r="N953" s="12" t="str">
        <f t="shared" si="28"/>
        <v/>
      </c>
    </row>
    <row r="954" spans="1:14" hidden="1">
      <c r="A954" s="13">
        <v>10952</v>
      </c>
      <c r="B954" s="13">
        <v>17</v>
      </c>
      <c r="C954" s="13">
        <v>36153</v>
      </c>
      <c r="D954" s="13">
        <v>377</v>
      </c>
      <c r="E954" s="12" t="str">
        <f>VLOOKUP(tVentas9[[#This Row],[ProductID]],tProductos[#All],3,FALSE)</f>
        <v>Wine - Red, Cooking</v>
      </c>
      <c r="F954" s="13">
        <v>10</v>
      </c>
      <c r="G954" s="32">
        <v>0</v>
      </c>
      <c r="H954" s="30">
        <f>VLOOKUP(tVentas9[[#This Row],[ProductID]],tProductos[#All],5,FALSE)</f>
        <v>750.78</v>
      </c>
      <c r="I954" s="31">
        <f>(tVentas9[[#This Row],[PrecioUnitario]])*(tVentas9[[#This Row],[Quantity]])</f>
        <v>7507.7999999999993</v>
      </c>
      <c r="J954" s="31">
        <f>tVentas9[[#This Row],[ TotalPrice_SinDescuento]]*(1-tVentas9[[#This Row],[Discount]]/100)</f>
        <v>7507.7999999999993</v>
      </c>
      <c r="K954" s="17">
        <v>43165.20689814815</v>
      </c>
      <c r="L954" s="7" t="s">
        <v>4190</v>
      </c>
      <c r="M954" s="35">
        <f t="shared" si="29"/>
        <v>0</v>
      </c>
      <c r="N954" s="12" t="str">
        <f t="shared" si="28"/>
        <v/>
      </c>
    </row>
    <row r="955" spans="1:14" hidden="1">
      <c r="A955" s="13">
        <v>10953</v>
      </c>
      <c r="B955" s="13">
        <v>3</v>
      </c>
      <c r="C955" s="13">
        <v>58839</v>
      </c>
      <c r="D955" s="13">
        <v>377</v>
      </c>
      <c r="E955" s="12" t="str">
        <f>VLOOKUP(tVentas9[[#This Row],[ProductID]],tProductos[#All],3,FALSE)</f>
        <v>Wine - Red, Cooking</v>
      </c>
      <c r="F955" s="13">
        <v>15</v>
      </c>
      <c r="G955" s="32">
        <v>0</v>
      </c>
      <c r="H955" s="30">
        <f>VLOOKUP(tVentas9[[#This Row],[ProductID]],tProductos[#All],5,FALSE)</f>
        <v>750.78</v>
      </c>
      <c r="I955" s="31">
        <f>(tVentas9[[#This Row],[PrecioUnitario]])*(tVentas9[[#This Row],[Quantity]])</f>
        <v>11261.699999999999</v>
      </c>
      <c r="J955" s="31">
        <f>tVentas9[[#This Row],[ TotalPrice_SinDescuento]]*(1-tVentas9[[#This Row],[Discount]]/100)</f>
        <v>11261.699999999999</v>
      </c>
      <c r="K955" s="17">
        <v>43181.694606481484</v>
      </c>
      <c r="L955" s="7" t="s">
        <v>4191</v>
      </c>
      <c r="M955" s="35">
        <f t="shared" si="29"/>
        <v>0</v>
      </c>
      <c r="N955" s="12" t="str">
        <f t="shared" si="28"/>
        <v/>
      </c>
    </row>
    <row r="956" spans="1:14" hidden="1">
      <c r="A956" s="13">
        <v>10954</v>
      </c>
      <c r="B956" s="13">
        <v>3</v>
      </c>
      <c r="C956" s="13">
        <v>80946</v>
      </c>
      <c r="D956" s="13">
        <v>175</v>
      </c>
      <c r="E956" s="12" t="str">
        <f>VLOOKUP(tVentas9[[#This Row],[ProductID]],tProductos[#All],3,FALSE)</f>
        <v>Oil - Safflower</v>
      </c>
      <c r="F956" s="13">
        <v>21</v>
      </c>
      <c r="G956" s="32">
        <v>0</v>
      </c>
      <c r="H956" s="30">
        <f>VLOOKUP(tVentas9[[#This Row],[ProductID]],tProductos[#All],5,FALSE)</f>
        <v>917.67</v>
      </c>
      <c r="I956" s="31">
        <f>(tVentas9[[#This Row],[PrecioUnitario]])*(tVentas9[[#This Row],[Quantity]])</f>
        <v>19271.07</v>
      </c>
      <c r="J956" s="31">
        <f>tVentas9[[#This Row],[ TotalPrice_SinDescuento]]*(1-tVentas9[[#This Row],[Discount]]/100)</f>
        <v>19271.07</v>
      </c>
      <c r="K956" s="17">
        <v>43200.121458333335</v>
      </c>
      <c r="L956" s="7" t="s">
        <v>4192</v>
      </c>
      <c r="M956" s="35">
        <f t="shared" si="29"/>
        <v>0</v>
      </c>
      <c r="N956" s="12" t="str">
        <f t="shared" si="28"/>
        <v/>
      </c>
    </row>
    <row r="957" spans="1:14" hidden="1">
      <c r="A957" s="13">
        <v>10955</v>
      </c>
      <c r="B957" s="13">
        <v>2</v>
      </c>
      <c r="C957" s="13">
        <v>96897</v>
      </c>
      <c r="D957" s="13">
        <v>398</v>
      </c>
      <c r="E957" s="12" t="str">
        <f>VLOOKUP(tVentas9[[#This Row],[ProductID]],tProductos[#All],3,FALSE)</f>
        <v>Wine - Wyndham Estate Bin 777</v>
      </c>
      <c r="F957" s="13">
        <v>25</v>
      </c>
      <c r="G957" s="32">
        <v>1</v>
      </c>
      <c r="H957" s="30">
        <f>VLOOKUP(tVentas9[[#This Row],[ProductID]],tProductos[#All],5,FALSE)</f>
        <v>423.63</v>
      </c>
      <c r="I957" s="31">
        <f>(tVentas9[[#This Row],[PrecioUnitario]])*(tVentas9[[#This Row],[Quantity]])</f>
        <v>10590.75</v>
      </c>
      <c r="J957" s="31">
        <f>tVentas9[[#This Row],[ TotalPrice_SinDescuento]]*(1-tVentas9[[#This Row],[Discount]]/100)</f>
        <v>10484.842500000001</v>
      </c>
      <c r="K957" s="17">
        <v>43165.374108796299</v>
      </c>
      <c r="L957" s="7" t="s">
        <v>4193</v>
      </c>
      <c r="M957" s="35">
        <f t="shared" si="29"/>
        <v>0</v>
      </c>
      <c r="N957" s="12" t="str">
        <f t="shared" si="28"/>
        <v/>
      </c>
    </row>
    <row r="958" spans="1:14" hidden="1">
      <c r="A958" s="13">
        <v>10956</v>
      </c>
      <c r="B958" s="13">
        <v>15</v>
      </c>
      <c r="C958" s="13">
        <v>93066</v>
      </c>
      <c r="D958" s="13">
        <v>185</v>
      </c>
      <c r="E958" s="12" t="str">
        <f>VLOOKUP(tVentas9[[#This Row],[ProductID]],tProductos[#All],3,FALSE)</f>
        <v>Foam Dinner Plate</v>
      </c>
      <c r="F958" s="13">
        <v>24</v>
      </c>
      <c r="G958" s="32">
        <v>0</v>
      </c>
      <c r="H958" s="30">
        <f>VLOOKUP(tVentas9[[#This Row],[ProductID]],tProductos[#All],5,FALSE)</f>
        <v>484.19</v>
      </c>
      <c r="I958" s="31">
        <f>(tVentas9[[#This Row],[PrecioUnitario]])*(tVentas9[[#This Row],[Quantity]])</f>
        <v>11620.56</v>
      </c>
      <c r="J958" s="31">
        <f>tVentas9[[#This Row],[ TotalPrice_SinDescuento]]*(1-tVentas9[[#This Row],[Discount]]/100)</f>
        <v>11620.56</v>
      </c>
      <c r="K958" s="17">
        <v>43154.265914351854</v>
      </c>
      <c r="L958" s="7" t="s">
        <v>4194</v>
      </c>
      <c r="M958" s="35">
        <f t="shared" si="29"/>
        <v>0</v>
      </c>
      <c r="N958" s="12" t="str">
        <f t="shared" si="28"/>
        <v/>
      </c>
    </row>
    <row r="959" spans="1:14" hidden="1">
      <c r="A959" s="13">
        <v>10957</v>
      </c>
      <c r="B959" s="13">
        <v>4</v>
      </c>
      <c r="C959" s="13">
        <v>9323</v>
      </c>
      <c r="D959" s="13">
        <v>18</v>
      </c>
      <c r="E959" s="12" t="str">
        <f>VLOOKUP(tVentas9[[#This Row],[ProductID]],tProductos[#All],3,FALSE)</f>
        <v>Lamb - Whole, Fresh</v>
      </c>
      <c r="F959" s="13">
        <v>3</v>
      </c>
      <c r="G959" s="32">
        <v>0</v>
      </c>
      <c r="H959" s="30">
        <f>VLOOKUP(tVentas9[[#This Row],[ProductID]],tProductos[#All],5,FALSE)</f>
        <v>233.96</v>
      </c>
      <c r="I959" s="31">
        <f>(tVentas9[[#This Row],[PrecioUnitario]])*(tVentas9[[#This Row],[Quantity]])</f>
        <v>701.88</v>
      </c>
      <c r="J959" s="31">
        <f>tVentas9[[#This Row],[ TotalPrice_SinDescuento]]*(1-tVentas9[[#This Row],[Discount]]/100)</f>
        <v>701.88</v>
      </c>
      <c r="K959" s="17">
        <v>43144.949212962965</v>
      </c>
      <c r="L959" s="7" t="s">
        <v>4195</v>
      </c>
      <c r="M959" s="35">
        <f t="shared" si="29"/>
        <v>0</v>
      </c>
      <c r="N959" s="12" t="str">
        <f t="shared" si="28"/>
        <v/>
      </c>
    </row>
    <row r="960" spans="1:14" hidden="1">
      <c r="A960" s="13">
        <v>10958</v>
      </c>
      <c r="B960" s="13">
        <v>6</v>
      </c>
      <c r="C960" s="13">
        <v>56491</v>
      </c>
      <c r="D960" s="13">
        <v>19</v>
      </c>
      <c r="E960" s="12" t="str">
        <f>VLOOKUP(tVentas9[[#This Row],[ProductID]],tProductos[#All],3,FALSE)</f>
        <v>Tea - Earl Grey</v>
      </c>
      <c r="F960" s="13">
        <v>15</v>
      </c>
      <c r="G960" s="32">
        <v>0</v>
      </c>
      <c r="H960" s="30">
        <f>VLOOKUP(tVentas9[[#This Row],[ProductID]],tProductos[#All],5,FALSE)</f>
        <v>225.61</v>
      </c>
      <c r="I960" s="31">
        <f>(tVentas9[[#This Row],[PrecioUnitario]])*(tVentas9[[#This Row],[Quantity]])</f>
        <v>3384.15</v>
      </c>
      <c r="J960" s="31">
        <f>tVentas9[[#This Row],[ TotalPrice_SinDescuento]]*(1-tVentas9[[#This Row],[Discount]]/100)</f>
        <v>3384.15</v>
      </c>
      <c r="K960" s="17">
        <v>43209.087222222224</v>
      </c>
      <c r="L960" s="7" t="s">
        <v>4196</v>
      </c>
      <c r="M960" s="35">
        <f t="shared" si="29"/>
        <v>0</v>
      </c>
      <c r="N960" s="12" t="str">
        <f t="shared" si="28"/>
        <v/>
      </c>
    </row>
    <row r="961" spans="1:14" hidden="1">
      <c r="A961" s="13">
        <v>10959</v>
      </c>
      <c r="B961" s="13">
        <v>6</v>
      </c>
      <c r="C961" s="13">
        <v>72213</v>
      </c>
      <c r="D961" s="13">
        <v>431</v>
      </c>
      <c r="E961" s="12" t="str">
        <f>VLOOKUP(tVentas9[[#This Row],[ProductID]],tProductos[#All],3,FALSE)</f>
        <v>Muffin Chocolate Individual Wrap</v>
      </c>
      <c r="F961" s="13">
        <v>19</v>
      </c>
      <c r="G961" s="32">
        <v>0</v>
      </c>
      <c r="H961" s="30">
        <f>VLOOKUP(tVentas9[[#This Row],[ProductID]],tProductos[#All],5,FALSE)</f>
        <v>199.95</v>
      </c>
      <c r="I961" s="31">
        <f>(tVentas9[[#This Row],[PrecioUnitario]])*(tVentas9[[#This Row],[Quantity]])</f>
        <v>3799.0499999999997</v>
      </c>
      <c r="J961" s="31">
        <f>tVentas9[[#This Row],[ TotalPrice_SinDescuento]]*(1-tVentas9[[#This Row],[Discount]]/100)</f>
        <v>3799.0499999999997</v>
      </c>
      <c r="K961" s="17">
        <v>43121.252800925926</v>
      </c>
      <c r="L961" s="7" t="s">
        <v>4197</v>
      </c>
      <c r="M961" s="35">
        <f t="shared" si="29"/>
        <v>0</v>
      </c>
      <c r="N961" s="12" t="str">
        <f t="shared" si="28"/>
        <v/>
      </c>
    </row>
    <row r="962" spans="1:14" hidden="1">
      <c r="A962" s="13">
        <v>10960</v>
      </c>
      <c r="B962" s="13">
        <v>2</v>
      </c>
      <c r="C962" s="13">
        <v>16164</v>
      </c>
      <c r="D962" s="13">
        <v>150</v>
      </c>
      <c r="E962" s="12" t="str">
        <f>VLOOKUP(tVentas9[[#This Row],[ProductID]],tProductos[#All],3,FALSE)</f>
        <v>Langers - Ruby Red Grapfruit</v>
      </c>
      <c r="F962" s="13">
        <v>5</v>
      </c>
      <c r="G962" s="32">
        <v>0</v>
      </c>
      <c r="H962" s="30">
        <f>VLOOKUP(tVentas9[[#This Row],[ProductID]],tProductos[#All],5,FALSE)</f>
        <v>406.55</v>
      </c>
      <c r="I962" s="31">
        <f>(tVentas9[[#This Row],[PrecioUnitario]])*(tVentas9[[#This Row],[Quantity]])</f>
        <v>2032.75</v>
      </c>
      <c r="J962" s="31">
        <f>tVentas9[[#This Row],[ TotalPrice_SinDescuento]]*(1-tVentas9[[#This Row],[Discount]]/100)</f>
        <v>2032.75</v>
      </c>
      <c r="K962" s="17">
        <v>43187.497025462966</v>
      </c>
      <c r="L962" s="7" t="s">
        <v>4198</v>
      </c>
      <c r="M962" s="35">
        <f t="shared" si="29"/>
        <v>0</v>
      </c>
      <c r="N962" s="12" t="str">
        <f t="shared" ref="N962:N1001" si="30">IF($M962&gt;0.4,"ELIMINAR","")</f>
        <v/>
      </c>
    </row>
    <row r="963" spans="1:14" hidden="1">
      <c r="A963" s="13">
        <v>10961</v>
      </c>
      <c r="B963" s="13">
        <v>13</v>
      </c>
      <c r="C963" s="13">
        <v>65867</v>
      </c>
      <c r="D963" s="13">
        <v>390</v>
      </c>
      <c r="E963" s="12" t="str">
        <f>VLOOKUP(tVentas9[[#This Row],[ProductID]],tProductos[#All],3,FALSE)</f>
        <v>Seedlings - Mix, Organic</v>
      </c>
      <c r="F963" s="13">
        <v>17</v>
      </c>
      <c r="G963" s="32">
        <v>0</v>
      </c>
      <c r="H963" s="30">
        <f>VLOOKUP(tVentas9[[#This Row],[ProductID]],tProductos[#All],5,FALSE)</f>
        <v>12.95</v>
      </c>
      <c r="I963" s="31">
        <f>(tVentas9[[#This Row],[PrecioUnitario]])*(tVentas9[[#This Row],[Quantity]])</f>
        <v>220.14999999999998</v>
      </c>
      <c r="J963" s="31">
        <f>tVentas9[[#This Row],[ TotalPrice_SinDescuento]]*(1-tVentas9[[#This Row],[Discount]]/100)</f>
        <v>220.14999999999998</v>
      </c>
      <c r="K963" s="17">
        <v>43152.419652777775</v>
      </c>
      <c r="L963" s="7" t="s">
        <v>4199</v>
      </c>
      <c r="M963" s="35">
        <f t="shared" si="29"/>
        <v>0</v>
      </c>
      <c r="N963" s="12" t="str">
        <f t="shared" si="30"/>
        <v/>
      </c>
    </row>
    <row r="964" spans="1:14" hidden="1">
      <c r="A964" s="13">
        <v>10962</v>
      </c>
      <c r="B964" s="13">
        <v>14</v>
      </c>
      <c r="C964" s="13">
        <v>40129</v>
      </c>
      <c r="D964" s="13">
        <v>299</v>
      </c>
      <c r="E964" s="12" t="str">
        <f>VLOOKUP(tVentas9[[#This Row],[ProductID]],tProductos[#All],3,FALSE)</f>
        <v>Fuji Apples</v>
      </c>
      <c r="F964" s="13">
        <v>11</v>
      </c>
      <c r="G964" s="32">
        <v>0</v>
      </c>
      <c r="H964" s="30">
        <f>VLOOKUP(tVentas9[[#This Row],[ProductID]],tProductos[#All],5,FALSE)</f>
        <v>801.37</v>
      </c>
      <c r="I964" s="31">
        <f>(tVentas9[[#This Row],[PrecioUnitario]])*(tVentas9[[#This Row],[Quantity]])</f>
        <v>8815.07</v>
      </c>
      <c r="J964" s="31">
        <f>tVentas9[[#This Row],[ TotalPrice_SinDescuento]]*(1-tVentas9[[#This Row],[Discount]]/100)</f>
        <v>8815.07</v>
      </c>
      <c r="K964" s="17">
        <v>43190.508113425924</v>
      </c>
      <c r="L964" s="7" t="s">
        <v>4200</v>
      </c>
      <c r="M964" s="35">
        <f t="shared" ref="M964:M1001" si="31">COUNTBLANK(A964:L964) /COUNTA(A964:L964)</f>
        <v>0</v>
      </c>
      <c r="N964" s="12" t="str">
        <f t="shared" si="30"/>
        <v/>
      </c>
    </row>
    <row r="965" spans="1:14" hidden="1">
      <c r="A965" s="13">
        <v>10963</v>
      </c>
      <c r="B965" s="13">
        <v>5</v>
      </c>
      <c r="C965" s="13">
        <v>92305</v>
      </c>
      <c r="D965" s="13">
        <v>255</v>
      </c>
      <c r="E965" s="12" t="str">
        <f>VLOOKUP(tVentas9[[#This Row],[ProductID]],tProductos[#All],3,FALSE)</f>
        <v>Kellogs All Bran Bars</v>
      </c>
      <c r="F965" s="13">
        <v>24</v>
      </c>
      <c r="G965" s="32">
        <v>1</v>
      </c>
      <c r="H965" s="30">
        <f>VLOOKUP(tVentas9[[#This Row],[ProductID]],tProductos[#All],5,FALSE)</f>
        <v>292.27999999999997</v>
      </c>
      <c r="I965" s="31">
        <f>(tVentas9[[#This Row],[PrecioUnitario]])*(tVentas9[[#This Row],[Quantity]])</f>
        <v>7014.7199999999993</v>
      </c>
      <c r="J965" s="31">
        <f>tVentas9[[#This Row],[ TotalPrice_SinDescuento]]*(1-tVentas9[[#This Row],[Discount]]/100)</f>
        <v>6944.572799999999</v>
      </c>
      <c r="K965" s="17">
        <v>43115.371342592596</v>
      </c>
      <c r="L965" s="7" t="s">
        <v>4201</v>
      </c>
      <c r="M965" s="35">
        <f t="shared" si="31"/>
        <v>0</v>
      </c>
      <c r="N965" s="12" t="str">
        <f t="shared" si="30"/>
        <v/>
      </c>
    </row>
    <row r="966" spans="1:14" hidden="1">
      <c r="A966" s="13">
        <v>10964</v>
      </c>
      <c r="B966" s="13">
        <v>14</v>
      </c>
      <c r="C966" s="13">
        <v>55636</v>
      </c>
      <c r="D966" s="13">
        <v>6</v>
      </c>
      <c r="E966" s="12" t="str">
        <f>VLOOKUP(tVentas9[[#This Row],[ProductID]],tProductos[#All],3,FALSE)</f>
        <v>Wine - Magnotta - Cab Sauv</v>
      </c>
      <c r="F966" s="13">
        <v>15</v>
      </c>
      <c r="G966" s="32">
        <v>0</v>
      </c>
      <c r="H966" s="30">
        <f>VLOOKUP(tVentas9[[#This Row],[ProductID]],tProductos[#All],5,FALSE)</f>
        <v>797.18</v>
      </c>
      <c r="I966" s="31">
        <f>(tVentas9[[#This Row],[PrecioUnitario]])*(tVentas9[[#This Row],[Quantity]])</f>
        <v>11957.699999999999</v>
      </c>
      <c r="J966" s="31">
        <f>tVentas9[[#This Row],[ TotalPrice_SinDescuento]]*(1-tVentas9[[#This Row],[Discount]]/100)</f>
        <v>11957.699999999999</v>
      </c>
      <c r="K966" s="17">
        <v>43228.556261574071</v>
      </c>
      <c r="L966" s="7" t="s">
        <v>4202</v>
      </c>
      <c r="M966" s="35">
        <f t="shared" si="31"/>
        <v>0</v>
      </c>
      <c r="N966" s="12" t="str">
        <f t="shared" si="30"/>
        <v/>
      </c>
    </row>
    <row r="967" spans="1:14" hidden="1">
      <c r="A967" s="13">
        <v>10965</v>
      </c>
      <c r="B967" s="13">
        <v>4</v>
      </c>
      <c r="C967" s="13">
        <v>65430</v>
      </c>
      <c r="D967" s="13">
        <v>201</v>
      </c>
      <c r="E967" s="12" t="str">
        <f>VLOOKUP(tVentas9[[#This Row],[ProductID]],tProductos[#All],3,FALSE)</f>
        <v>Grenadine</v>
      </c>
      <c r="F967" s="13">
        <v>17</v>
      </c>
      <c r="G967" s="32">
        <v>0</v>
      </c>
      <c r="H967" s="30">
        <f>VLOOKUP(tVentas9[[#This Row],[ProductID]],tProductos[#All],5,FALSE)</f>
        <v>963.87</v>
      </c>
      <c r="I967" s="31">
        <f>(tVentas9[[#This Row],[PrecioUnitario]])*(tVentas9[[#This Row],[Quantity]])</f>
        <v>16385.79</v>
      </c>
      <c r="J967" s="31">
        <f>tVentas9[[#This Row],[ TotalPrice_SinDescuento]]*(1-tVentas9[[#This Row],[Discount]]/100)</f>
        <v>16385.79</v>
      </c>
      <c r="K967" s="17">
        <v>43149.477719907409</v>
      </c>
      <c r="L967" s="7" t="s">
        <v>4203</v>
      </c>
      <c r="M967" s="35">
        <f t="shared" si="31"/>
        <v>0</v>
      </c>
      <c r="N967" s="12" t="str">
        <f t="shared" si="30"/>
        <v/>
      </c>
    </row>
    <row r="968" spans="1:14" hidden="1">
      <c r="A968" s="13">
        <v>10966</v>
      </c>
      <c r="B968" s="13">
        <v>17</v>
      </c>
      <c r="C968" s="13">
        <v>40042</v>
      </c>
      <c r="D968" s="13">
        <v>413</v>
      </c>
      <c r="E968" s="12" t="str">
        <f>VLOOKUP(tVentas9[[#This Row],[ProductID]],tProductos[#All],3,FALSE)</f>
        <v>Ice Cream Bar - Oreo Cone</v>
      </c>
      <c r="F968" s="13">
        <v>11</v>
      </c>
      <c r="G968" s="32">
        <v>1</v>
      </c>
      <c r="H968" s="30">
        <f>VLOOKUP(tVentas9[[#This Row],[ProductID]],tProductos[#All],5,FALSE)</f>
        <v>954.06</v>
      </c>
      <c r="I968" s="31">
        <f>(tVentas9[[#This Row],[PrecioUnitario]])*(tVentas9[[#This Row],[Quantity]])</f>
        <v>10494.66</v>
      </c>
      <c r="J968" s="31">
        <f>tVentas9[[#This Row],[ TotalPrice_SinDescuento]]*(1-tVentas9[[#This Row],[Discount]]/100)</f>
        <v>10389.713400000001</v>
      </c>
      <c r="K968" s="17">
        <v>43211.027222222219</v>
      </c>
      <c r="L968" s="7" t="s">
        <v>4204</v>
      </c>
      <c r="M968" s="35">
        <f t="shared" si="31"/>
        <v>0</v>
      </c>
      <c r="N968" s="12" t="str">
        <f t="shared" si="30"/>
        <v/>
      </c>
    </row>
    <row r="969" spans="1:14" hidden="1">
      <c r="A969" s="13">
        <v>10967</v>
      </c>
      <c r="B969" s="13">
        <v>23</v>
      </c>
      <c r="C969" s="13">
        <v>57767</v>
      </c>
      <c r="D969" s="13">
        <v>7</v>
      </c>
      <c r="E969" s="12" t="str">
        <f>VLOOKUP(tVentas9[[#This Row],[ProductID]],tProductos[#All],3,FALSE)</f>
        <v>Table Cloth - 53x69 Colour</v>
      </c>
      <c r="F969" s="13">
        <v>15</v>
      </c>
      <c r="G969" s="32">
        <v>1</v>
      </c>
      <c r="H969" s="30">
        <f>VLOOKUP(tVentas9[[#This Row],[ProductID]],tProductos[#All],5,FALSE)</f>
        <v>31.87</v>
      </c>
      <c r="I969" s="31">
        <f>(tVentas9[[#This Row],[PrecioUnitario]])*(tVentas9[[#This Row],[Quantity]])</f>
        <v>478.05</v>
      </c>
      <c r="J969" s="31">
        <f>tVentas9[[#This Row],[ TotalPrice_SinDescuento]]*(1-tVentas9[[#This Row],[Discount]]/100)</f>
        <v>473.26949999999999</v>
      </c>
      <c r="K969" s="17">
        <v>43204.369375000002</v>
      </c>
      <c r="L969" s="7" t="s">
        <v>4205</v>
      </c>
      <c r="M969" s="35">
        <f t="shared" si="31"/>
        <v>0</v>
      </c>
      <c r="N969" s="12" t="str">
        <f t="shared" si="30"/>
        <v/>
      </c>
    </row>
    <row r="970" spans="1:14" hidden="1">
      <c r="A970" s="13">
        <v>10968</v>
      </c>
      <c r="B970" s="13">
        <v>4</v>
      </c>
      <c r="C970" s="13">
        <v>17770</v>
      </c>
      <c r="D970" s="13">
        <v>103</v>
      </c>
      <c r="E970" s="12" t="str">
        <f>VLOOKUP(tVentas9[[#This Row],[ProductID]],tProductos[#All],3,FALSE)</f>
        <v>Cream Of Tartar</v>
      </c>
      <c r="F970" s="13">
        <v>5</v>
      </c>
      <c r="G970" s="32">
        <v>0</v>
      </c>
      <c r="H970" s="30">
        <f>VLOOKUP(tVentas9[[#This Row],[ProductID]],tProductos[#All],5,FALSE)</f>
        <v>727.53</v>
      </c>
      <c r="I970" s="31">
        <f>(tVentas9[[#This Row],[PrecioUnitario]])*(tVentas9[[#This Row],[Quantity]])</f>
        <v>3637.6499999999996</v>
      </c>
      <c r="J970" s="31">
        <f>tVentas9[[#This Row],[ TotalPrice_SinDescuento]]*(1-tVentas9[[#This Row],[Discount]]/100)</f>
        <v>3637.6499999999996</v>
      </c>
      <c r="K970" s="17">
        <v>43135.222511574073</v>
      </c>
      <c r="L970" s="7" t="s">
        <v>4206</v>
      </c>
      <c r="M970" s="35">
        <f t="shared" si="31"/>
        <v>0</v>
      </c>
      <c r="N970" s="12" t="str">
        <f t="shared" si="30"/>
        <v/>
      </c>
    </row>
    <row r="971" spans="1:14" hidden="1">
      <c r="A971" s="13">
        <v>10969</v>
      </c>
      <c r="B971" s="13">
        <v>12</v>
      </c>
      <c r="C971" s="13">
        <v>93281</v>
      </c>
      <c r="D971" s="13">
        <v>272</v>
      </c>
      <c r="E971" s="12" t="str">
        <f>VLOOKUP(tVentas9[[#This Row],[ProductID]],tProductos[#All],3,FALSE)</f>
        <v>Chocolate - Semi Sweet, Calets</v>
      </c>
      <c r="F971" s="13">
        <v>24</v>
      </c>
      <c r="G971" s="32">
        <v>0</v>
      </c>
      <c r="H971" s="30">
        <f>VLOOKUP(tVentas9[[#This Row],[ProductID]],tProductos[#All],5,FALSE)</f>
        <v>681.13</v>
      </c>
      <c r="I971" s="31">
        <f>(tVentas9[[#This Row],[PrecioUnitario]])*(tVentas9[[#This Row],[Quantity]])</f>
        <v>16347.119999999999</v>
      </c>
      <c r="J971" s="31">
        <f>tVentas9[[#This Row],[ TotalPrice_SinDescuento]]*(1-tVentas9[[#This Row],[Discount]]/100)</f>
        <v>16347.119999999999</v>
      </c>
      <c r="K971" s="17">
        <v>43165.546817129631</v>
      </c>
      <c r="L971" s="7" t="s">
        <v>4207</v>
      </c>
      <c r="M971" s="35">
        <f t="shared" si="31"/>
        <v>0</v>
      </c>
      <c r="N971" s="12" t="str">
        <f t="shared" si="30"/>
        <v/>
      </c>
    </row>
    <row r="972" spans="1:14" hidden="1">
      <c r="A972" s="13">
        <v>10970</v>
      </c>
      <c r="B972" s="13">
        <v>3</v>
      </c>
      <c r="C972" s="13">
        <v>56530</v>
      </c>
      <c r="D972" s="13">
        <v>125</v>
      </c>
      <c r="E972" s="12" t="str">
        <f>VLOOKUP(tVentas9[[#This Row],[ProductID]],tProductos[#All],3,FALSE)</f>
        <v>Nut - Chestnuts, Whole</v>
      </c>
      <c r="F972" s="13">
        <v>15</v>
      </c>
      <c r="G972" s="32">
        <v>0</v>
      </c>
      <c r="H972" s="30">
        <f>VLOOKUP(tVentas9[[#This Row],[ProductID]],tProductos[#All],5,FALSE)</f>
        <v>61.41</v>
      </c>
      <c r="I972" s="31">
        <f>(tVentas9[[#This Row],[PrecioUnitario]])*(tVentas9[[#This Row],[Quantity]])</f>
        <v>921.15</v>
      </c>
      <c r="J972" s="31">
        <f>tVentas9[[#This Row],[ TotalPrice_SinDescuento]]*(1-tVentas9[[#This Row],[Discount]]/100)</f>
        <v>921.15</v>
      </c>
      <c r="K972" s="17">
        <v>43178.108449074076</v>
      </c>
      <c r="L972" s="7" t="s">
        <v>4208</v>
      </c>
      <c r="M972" s="35">
        <f t="shared" si="31"/>
        <v>0</v>
      </c>
      <c r="N972" s="12" t="str">
        <f t="shared" si="30"/>
        <v/>
      </c>
    </row>
    <row r="973" spans="1:14" hidden="1">
      <c r="A973" s="13">
        <v>10971</v>
      </c>
      <c r="B973" s="13">
        <v>23</v>
      </c>
      <c r="C973" s="13">
        <v>37117</v>
      </c>
      <c r="D973" s="13">
        <v>203</v>
      </c>
      <c r="E973" s="12" t="str">
        <f>VLOOKUP(tVentas9[[#This Row],[ProductID]],tProductos[#All],3,FALSE)</f>
        <v>Chicken - Leg, Boneless</v>
      </c>
      <c r="F973" s="13">
        <v>10</v>
      </c>
      <c r="G973" s="32">
        <v>0</v>
      </c>
      <c r="H973" s="30">
        <f>VLOOKUP(tVentas9[[#This Row],[ProductID]],tProductos[#All],5,FALSE)</f>
        <v>599.54999999999995</v>
      </c>
      <c r="I973" s="31">
        <f>(tVentas9[[#This Row],[PrecioUnitario]])*(tVentas9[[#This Row],[Quantity]])</f>
        <v>5995.5</v>
      </c>
      <c r="J973" s="31">
        <f>tVentas9[[#This Row],[ TotalPrice_SinDescuento]]*(1-tVentas9[[#This Row],[Discount]]/100)</f>
        <v>5995.5</v>
      </c>
      <c r="K973" s="17">
        <v>43226.886759259258</v>
      </c>
      <c r="L973" s="7" t="s">
        <v>4209</v>
      </c>
      <c r="M973" s="35">
        <f t="shared" si="31"/>
        <v>0</v>
      </c>
      <c r="N973" s="12" t="str">
        <f t="shared" si="30"/>
        <v/>
      </c>
    </row>
    <row r="974" spans="1:14" hidden="1">
      <c r="A974" s="13">
        <v>10972</v>
      </c>
      <c r="B974" s="13">
        <v>11</v>
      </c>
      <c r="C974" s="13">
        <v>72357</v>
      </c>
      <c r="D974" s="13">
        <v>54</v>
      </c>
      <c r="E974" s="12" t="str">
        <f>VLOOKUP(tVentas9[[#This Row],[ProductID]],tProductos[#All],3,FALSE)</f>
        <v>Liners - Banana, Paper</v>
      </c>
      <c r="F974" s="13">
        <v>19</v>
      </c>
      <c r="G974" s="32">
        <v>0</v>
      </c>
      <c r="H974" s="30">
        <f>VLOOKUP(tVentas9[[#This Row],[ProductID]],tProductos[#All],5,FALSE)</f>
        <v>535.59</v>
      </c>
      <c r="I974" s="31">
        <f>(tVentas9[[#This Row],[PrecioUnitario]])*(tVentas9[[#This Row],[Quantity]])</f>
        <v>10176.210000000001</v>
      </c>
      <c r="J974" s="31">
        <f>tVentas9[[#This Row],[ TotalPrice_SinDescuento]]*(1-tVentas9[[#This Row],[Discount]]/100)</f>
        <v>10176.210000000001</v>
      </c>
      <c r="K974" s="17">
        <v>43130.37809027778</v>
      </c>
      <c r="L974" s="7" t="s">
        <v>4210</v>
      </c>
      <c r="M974" s="35">
        <f t="shared" si="31"/>
        <v>0</v>
      </c>
      <c r="N974" s="12" t="str">
        <f t="shared" si="30"/>
        <v/>
      </c>
    </row>
    <row r="975" spans="1:14" hidden="1">
      <c r="A975" s="13">
        <v>10973</v>
      </c>
      <c r="B975" s="13">
        <v>13</v>
      </c>
      <c r="C975" s="13">
        <v>1292</v>
      </c>
      <c r="D975" s="13">
        <v>311</v>
      </c>
      <c r="E975" s="12" t="str">
        <f>VLOOKUP(tVentas9[[#This Row],[ProductID]],tProductos[#All],3,FALSE)</f>
        <v>Wonton Wrappers</v>
      </c>
      <c r="F975" s="13">
        <v>1</v>
      </c>
      <c r="G975" s="32">
        <v>0</v>
      </c>
      <c r="H975" s="30">
        <f>VLOOKUP(tVentas9[[#This Row],[ProductID]],tProductos[#All],5,FALSE)</f>
        <v>40.200000000000003</v>
      </c>
      <c r="I975" s="31">
        <f>(tVentas9[[#This Row],[PrecioUnitario]])*(tVentas9[[#This Row],[Quantity]])</f>
        <v>40.200000000000003</v>
      </c>
      <c r="J975" s="31">
        <f>tVentas9[[#This Row],[ TotalPrice_SinDescuento]]*(1-tVentas9[[#This Row],[Discount]]/100)</f>
        <v>40.200000000000003</v>
      </c>
      <c r="K975" s="17">
        <v>43130.618402777778</v>
      </c>
      <c r="L975" s="7" t="s">
        <v>4211</v>
      </c>
      <c r="M975" s="35">
        <f t="shared" si="31"/>
        <v>0</v>
      </c>
      <c r="N975" s="12" t="str">
        <f t="shared" si="30"/>
        <v/>
      </c>
    </row>
    <row r="976" spans="1:14" hidden="1">
      <c r="A976" s="13">
        <v>10974</v>
      </c>
      <c r="B976" s="13">
        <v>6</v>
      </c>
      <c r="C976" s="13">
        <v>64292</v>
      </c>
      <c r="D976" s="13">
        <v>118</v>
      </c>
      <c r="E976" s="12" t="str">
        <f>VLOOKUP(tVentas9[[#This Row],[ProductID]],tProductos[#All],3,FALSE)</f>
        <v>Garbag Bags - Black</v>
      </c>
      <c r="F976" s="13">
        <v>17</v>
      </c>
      <c r="G976" s="32">
        <v>2</v>
      </c>
      <c r="H976" s="30">
        <f>VLOOKUP(tVentas9[[#This Row],[ProductID]],tProductos[#All],5,FALSE)</f>
        <v>65.959999999999994</v>
      </c>
      <c r="I976" s="31">
        <f>(tVentas9[[#This Row],[PrecioUnitario]])*(tVentas9[[#This Row],[Quantity]])</f>
        <v>1121.32</v>
      </c>
      <c r="J976" s="31">
        <f>tVentas9[[#This Row],[ TotalPrice_SinDescuento]]*(1-tVentas9[[#This Row],[Discount]]/100)</f>
        <v>1098.8935999999999</v>
      </c>
      <c r="K976" s="17">
        <v>43184.262615740743</v>
      </c>
      <c r="L976" s="7" t="s">
        <v>4212</v>
      </c>
      <c r="M976" s="35">
        <f t="shared" si="31"/>
        <v>0</v>
      </c>
      <c r="N976" s="12" t="str">
        <f t="shared" si="30"/>
        <v/>
      </c>
    </row>
    <row r="977" spans="1:14" hidden="1">
      <c r="A977" s="13">
        <v>10975</v>
      </c>
      <c r="B977" s="13">
        <v>18</v>
      </c>
      <c r="C977" s="13">
        <v>77783</v>
      </c>
      <c r="D977" s="13">
        <v>137</v>
      </c>
      <c r="E977" s="12" t="str">
        <f>VLOOKUP(tVentas9[[#This Row],[ProductID]],tProductos[#All],3,FALSE)</f>
        <v>Wine - White, Schroder And Schyl</v>
      </c>
      <c r="F977" s="13">
        <v>20</v>
      </c>
      <c r="G977" s="32">
        <v>0</v>
      </c>
      <c r="H977" s="30">
        <f>VLOOKUP(tVentas9[[#This Row],[ProductID]],tProductos[#All],5,FALSE)</f>
        <v>840.56</v>
      </c>
      <c r="I977" s="31">
        <f>(tVentas9[[#This Row],[PrecioUnitario]])*(tVentas9[[#This Row],[Quantity]])</f>
        <v>16811.199999999997</v>
      </c>
      <c r="J977" s="31">
        <f>tVentas9[[#This Row],[ TotalPrice_SinDescuento]]*(1-tVentas9[[#This Row],[Discount]]/100)</f>
        <v>16811.199999999997</v>
      </c>
      <c r="K977" s="17">
        <v>43102.108425925922</v>
      </c>
      <c r="L977" s="7" t="s">
        <v>4213</v>
      </c>
      <c r="M977" s="35">
        <f t="shared" si="31"/>
        <v>0</v>
      </c>
      <c r="N977" s="12" t="str">
        <f t="shared" si="30"/>
        <v/>
      </c>
    </row>
    <row r="978" spans="1:14" hidden="1">
      <c r="A978" s="13">
        <v>10976</v>
      </c>
      <c r="B978" s="13">
        <v>5</v>
      </c>
      <c r="C978" s="13">
        <v>41101</v>
      </c>
      <c r="D978" s="13">
        <v>121</v>
      </c>
      <c r="E978" s="12" t="str">
        <f>VLOOKUP(tVentas9[[#This Row],[ProductID]],tProductos[#All],3,FALSE)</f>
        <v>Muffin Batt - Blueberry Passion</v>
      </c>
      <c r="F978" s="13">
        <v>11</v>
      </c>
      <c r="G978" s="32">
        <v>0</v>
      </c>
      <c r="H978" s="30">
        <f>VLOOKUP(tVentas9[[#This Row],[ProductID]],tProductos[#All],5,FALSE)</f>
        <v>60.97</v>
      </c>
      <c r="I978" s="31">
        <f>(tVentas9[[#This Row],[PrecioUnitario]])*(tVentas9[[#This Row],[Quantity]])</f>
        <v>670.67</v>
      </c>
      <c r="J978" s="31">
        <f>tVentas9[[#This Row],[ TotalPrice_SinDescuento]]*(1-tVentas9[[#This Row],[Discount]]/100)</f>
        <v>670.67</v>
      </c>
      <c r="K978" s="17">
        <v>43181.5390625</v>
      </c>
      <c r="L978" s="7" t="s">
        <v>4214</v>
      </c>
      <c r="M978" s="35">
        <f t="shared" si="31"/>
        <v>0</v>
      </c>
      <c r="N978" s="12" t="str">
        <f t="shared" si="30"/>
        <v/>
      </c>
    </row>
    <row r="979" spans="1:14" hidden="1">
      <c r="A979" s="13">
        <v>10977</v>
      </c>
      <c r="B979" s="13">
        <v>20</v>
      </c>
      <c r="C979" s="13">
        <v>53373</v>
      </c>
      <c r="D979" s="13">
        <v>261</v>
      </c>
      <c r="E979" s="12" t="str">
        <f>VLOOKUP(tVentas9[[#This Row],[ProductID]],tProductos[#All],3,FALSE)</f>
        <v>Chinese Foods - Chicken</v>
      </c>
      <c r="F979" s="13">
        <v>14</v>
      </c>
      <c r="G979" s="32">
        <v>0</v>
      </c>
      <c r="H979" s="30">
        <f>VLOOKUP(tVentas9[[#This Row],[ProductID]],tProductos[#All],5,FALSE)</f>
        <v>220.9</v>
      </c>
      <c r="I979" s="31">
        <f>(tVentas9[[#This Row],[PrecioUnitario]])*(tVentas9[[#This Row],[Quantity]])</f>
        <v>3092.6</v>
      </c>
      <c r="J979" s="31">
        <f>tVentas9[[#This Row],[ TotalPrice_SinDescuento]]*(1-tVentas9[[#This Row],[Discount]]/100)</f>
        <v>3092.6</v>
      </c>
      <c r="K979" s="17">
        <v>43216.382731481484</v>
      </c>
      <c r="L979" s="7" t="s">
        <v>4215</v>
      </c>
      <c r="M979" s="35">
        <f t="shared" si="31"/>
        <v>0</v>
      </c>
      <c r="N979" s="12" t="str">
        <f t="shared" si="30"/>
        <v/>
      </c>
    </row>
    <row r="980" spans="1:14" hidden="1">
      <c r="A980" s="13">
        <v>10978</v>
      </c>
      <c r="B980" s="13">
        <v>3</v>
      </c>
      <c r="C980" s="13">
        <v>90016</v>
      </c>
      <c r="D980" s="13">
        <v>276</v>
      </c>
      <c r="E980" s="12" t="str">
        <f>VLOOKUP(tVentas9[[#This Row],[ProductID]],tProductos[#All],3,FALSE)</f>
        <v>Snapple - Iced Tea Peach</v>
      </c>
      <c r="F980" s="13">
        <v>23</v>
      </c>
      <c r="G980" s="32">
        <v>0</v>
      </c>
      <c r="H980" s="30">
        <f>VLOOKUP(tVentas9[[#This Row],[ProductID]],tProductos[#All],5,FALSE)</f>
        <v>492.5</v>
      </c>
      <c r="I980" s="31">
        <f>(tVentas9[[#This Row],[PrecioUnitario]])*(tVentas9[[#This Row],[Quantity]])</f>
        <v>11327.5</v>
      </c>
      <c r="J980" s="31">
        <f>tVentas9[[#This Row],[ TotalPrice_SinDescuento]]*(1-tVentas9[[#This Row],[Discount]]/100)</f>
        <v>11327.5</v>
      </c>
      <c r="K980" s="17">
        <v>43103.384942129633</v>
      </c>
      <c r="L980" s="7" t="s">
        <v>4216</v>
      </c>
      <c r="M980" s="35">
        <f t="shared" si="31"/>
        <v>0</v>
      </c>
      <c r="N980" s="12" t="str">
        <f t="shared" si="30"/>
        <v/>
      </c>
    </row>
    <row r="981" spans="1:14" hidden="1">
      <c r="A981" s="13">
        <v>10979</v>
      </c>
      <c r="B981" s="13">
        <v>2</v>
      </c>
      <c r="C981" s="13">
        <v>4245</v>
      </c>
      <c r="D981" s="13">
        <v>9</v>
      </c>
      <c r="E981" s="12" t="str">
        <f>VLOOKUP(tVentas9[[#This Row],[ProductID]],tProductos[#All],3,FALSE)</f>
        <v>Rabbit - Whole</v>
      </c>
      <c r="F981" s="13">
        <v>2</v>
      </c>
      <c r="G981" s="32">
        <v>2</v>
      </c>
      <c r="H981" s="30">
        <f>VLOOKUP(tVentas9[[#This Row],[ProductID]],tProductos[#All],5,FALSE)</f>
        <v>844.21</v>
      </c>
      <c r="I981" s="31">
        <f>(tVentas9[[#This Row],[PrecioUnitario]])*(tVentas9[[#This Row],[Quantity]])</f>
        <v>1688.42</v>
      </c>
      <c r="J981" s="31">
        <f>tVentas9[[#This Row],[ TotalPrice_SinDescuento]]*(1-tVentas9[[#This Row],[Discount]]/100)</f>
        <v>1654.6516000000001</v>
      </c>
      <c r="K981" s="17">
        <v>43161.725949074076</v>
      </c>
      <c r="L981" s="7" t="s">
        <v>4217</v>
      </c>
      <c r="M981" s="35">
        <f t="shared" si="31"/>
        <v>0</v>
      </c>
      <c r="N981" s="12" t="str">
        <f t="shared" si="30"/>
        <v/>
      </c>
    </row>
    <row r="982" spans="1:14" hidden="1">
      <c r="A982" s="13">
        <v>10980</v>
      </c>
      <c r="B982" s="13">
        <v>18</v>
      </c>
      <c r="C982" s="13">
        <v>55519</v>
      </c>
      <c r="D982" s="13">
        <v>336</v>
      </c>
      <c r="E982" s="12" t="str">
        <f>VLOOKUP(tVentas9[[#This Row],[ProductID]],tProductos[#All],3,FALSE)</f>
        <v>Broom - Corn</v>
      </c>
      <c r="F982" s="13">
        <v>15</v>
      </c>
      <c r="G982" s="32">
        <v>1</v>
      </c>
      <c r="H982" s="30">
        <f>VLOOKUP(tVentas9[[#This Row],[ProductID]],tProductos[#All],5,FALSE)</f>
        <v>719.24</v>
      </c>
      <c r="I982" s="31">
        <f>(tVentas9[[#This Row],[PrecioUnitario]])*(tVentas9[[#This Row],[Quantity]])</f>
        <v>10788.6</v>
      </c>
      <c r="J982" s="31">
        <f>tVentas9[[#This Row],[ TotalPrice_SinDescuento]]*(1-tVentas9[[#This Row],[Discount]]/100)</f>
        <v>10680.714</v>
      </c>
      <c r="K982" s="17">
        <v>43199.854409722226</v>
      </c>
      <c r="L982" s="7" t="s">
        <v>4218</v>
      </c>
      <c r="M982" s="35">
        <f t="shared" si="31"/>
        <v>0</v>
      </c>
      <c r="N982" s="12" t="str">
        <f t="shared" si="30"/>
        <v/>
      </c>
    </row>
    <row r="983" spans="1:14" hidden="1">
      <c r="A983" s="13">
        <v>10981</v>
      </c>
      <c r="B983" s="13">
        <v>3</v>
      </c>
      <c r="C983" s="13">
        <v>59705</v>
      </c>
      <c r="D983" s="13">
        <v>160</v>
      </c>
      <c r="E983" s="12" t="str">
        <f>VLOOKUP(tVentas9[[#This Row],[ProductID]],tProductos[#All],3,FALSE)</f>
        <v>Beef Ground Medium</v>
      </c>
      <c r="F983" s="13">
        <v>16</v>
      </c>
      <c r="G983" s="32">
        <v>0</v>
      </c>
      <c r="H983" s="30">
        <f>VLOOKUP(tVentas9[[#This Row],[ProductID]],tProductos[#All],5,FALSE)</f>
        <v>546.87</v>
      </c>
      <c r="I983" s="31">
        <f>(tVentas9[[#This Row],[PrecioUnitario]])*(tVentas9[[#This Row],[Quantity]])</f>
        <v>8749.92</v>
      </c>
      <c r="J983" s="31">
        <f>tVentas9[[#This Row],[ TotalPrice_SinDescuento]]*(1-tVentas9[[#This Row],[Discount]]/100)</f>
        <v>8749.92</v>
      </c>
      <c r="K983" s="17">
        <v>43117.03707175926</v>
      </c>
      <c r="L983" s="7" t="s">
        <v>4219</v>
      </c>
      <c r="M983" s="35">
        <f t="shared" si="31"/>
        <v>0</v>
      </c>
      <c r="N983" s="12" t="str">
        <f t="shared" si="30"/>
        <v/>
      </c>
    </row>
    <row r="984" spans="1:14" hidden="1">
      <c r="A984" s="13">
        <v>10982</v>
      </c>
      <c r="B984" s="13">
        <v>4</v>
      </c>
      <c r="C984" s="13">
        <v>35178</v>
      </c>
      <c r="D984" s="13">
        <v>302</v>
      </c>
      <c r="E984" s="12" t="str">
        <f>VLOOKUP(tVentas9[[#This Row],[ProductID]],tProductos[#All],3,FALSE)</f>
        <v>Doilies - 5, Paper</v>
      </c>
      <c r="F984" s="13">
        <v>9</v>
      </c>
      <c r="G984" s="32">
        <v>2</v>
      </c>
      <c r="H984" s="30">
        <f>VLOOKUP(tVentas9[[#This Row],[ProductID]],tProductos[#All],5,FALSE)</f>
        <v>611.59</v>
      </c>
      <c r="I984" s="31">
        <f>(tVentas9[[#This Row],[PrecioUnitario]])*(tVentas9[[#This Row],[Quantity]])</f>
        <v>5504.31</v>
      </c>
      <c r="J984" s="31">
        <f>tVentas9[[#This Row],[ TotalPrice_SinDescuento]]*(1-tVentas9[[#This Row],[Discount]]/100)</f>
        <v>5394.2238000000007</v>
      </c>
      <c r="K984" s="17">
        <v>43112.99962962963</v>
      </c>
      <c r="L984" s="7" t="s">
        <v>4220</v>
      </c>
      <c r="M984" s="35">
        <f t="shared" si="31"/>
        <v>0</v>
      </c>
      <c r="N984" s="12" t="str">
        <f t="shared" si="30"/>
        <v/>
      </c>
    </row>
    <row r="985" spans="1:14" hidden="1">
      <c r="A985" s="13">
        <v>10983</v>
      </c>
      <c r="B985" s="13">
        <v>21</v>
      </c>
      <c r="C985" s="13">
        <v>84669</v>
      </c>
      <c r="D985" s="13">
        <v>135</v>
      </c>
      <c r="E985" s="12" t="str">
        <f>VLOOKUP(tVentas9[[#This Row],[ProductID]],tProductos[#All],3,FALSE)</f>
        <v>Wiberg Super Cure</v>
      </c>
      <c r="F985" s="13">
        <v>22</v>
      </c>
      <c r="G985" s="32">
        <v>0</v>
      </c>
      <c r="H985" s="30">
        <f>VLOOKUP(tVentas9[[#This Row],[ProductID]],tProductos[#All],5,FALSE)</f>
        <v>109.64</v>
      </c>
      <c r="I985" s="31">
        <f>(tVentas9[[#This Row],[PrecioUnitario]])*(tVentas9[[#This Row],[Quantity]])</f>
        <v>2412.08</v>
      </c>
      <c r="J985" s="31">
        <f>tVentas9[[#This Row],[ TotalPrice_SinDescuento]]*(1-tVentas9[[#This Row],[Discount]]/100)</f>
        <v>2412.08</v>
      </c>
      <c r="K985" s="17">
        <v>43156.977500000001</v>
      </c>
      <c r="L985" s="7" t="s">
        <v>4221</v>
      </c>
      <c r="M985" s="35">
        <f t="shared" si="31"/>
        <v>0</v>
      </c>
      <c r="N985" s="12" t="str">
        <f t="shared" si="30"/>
        <v/>
      </c>
    </row>
    <row r="986" spans="1:14" hidden="1">
      <c r="A986" s="13">
        <v>10984</v>
      </c>
      <c r="B986" s="13">
        <v>21</v>
      </c>
      <c r="C986" s="13">
        <v>52538</v>
      </c>
      <c r="D986" s="13">
        <v>438</v>
      </c>
      <c r="E986" s="12" t="str">
        <f>VLOOKUP(tVentas9[[#This Row],[ProductID]],tProductos[#All],3,FALSE)</f>
        <v>Juice - Orange</v>
      </c>
      <c r="F986" s="13">
        <v>14</v>
      </c>
      <c r="G986" s="32">
        <v>0</v>
      </c>
      <c r="H986" s="30">
        <f>VLOOKUP(tVentas9[[#This Row],[ProductID]],tProductos[#All],5,FALSE)</f>
        <v>449.41</v>
      </c>
      <c r="I986" s="31">
        <f>(tVentas9[[#This Row],[PrecioUnitario]])*(tVentas9[[#This Row],[Quantity]])</f>
        <v>6291.7400000000007</v>
      </c>
      <c r="J986" s="31">
        <f>tVentas9[[#This Row],[ TotalPrice_SinDescuento]]*(1-tVentas9[[#This Row],[Discount]]/100)</f>
        <v>6291.7400000000007</v>
      </c>
      <c r="K986" s="17">
        <v>43105.99015046296</v>
      </c>
      <c r="L986" s="7" t="s">
        <v>4222</v>
      </c>
      <c r="M986" s="35">
        <f t="shared" si="31"/>
        <v>0</v>
      </c>
      <c r="N986" s="12" t="str">
        <f t="shared" si="30"/>
        <v/>
      </c>
    </row>
    <row r="987" spans="1:14" hidden="1">
      <c r="A987" s="13">
        <v>10985</v>
      </c>
      <c r="B987" s="13">
        <v>22</v>
      </c>
      <c r="C987" s="13">
        <v>79252</v>
      </c>
      <c r="D987" s="13">
        <v>282</v>
      </c>
      <c r="E987" s="12" t="str">
        <f>VLOOKUP(tVentas9[[#This Row],[ProductID]],tProductos[#All],3,FALSE)</f>
        <v>Lemonade - Natural, 591 Ml</v>
      </c>
      <c r="F987" s="13">
        <v>21</v>
      </c>
      <c r="G987" s="32">
        <v>1</v>
      </c>
      <c r="H987" s="30">
        <f>VLOOKUP(tVentas9[[#This Row],[ProductID]],tProductos[#All],5,FALSE)</f>
        <v>561.5</v>
      </c>
      <c r="I987" s="31">
        <f>(tVentas9[[#This Row],[PrecioUnitario]])*(tVentas9[[#This Row],[Quantity]])</f>
        <v>11791.5</v>
      </c>
      <c r="J987" s="31">
        <f>tVentas9[[#This Row],[ TotalPrice_SinDescuento]]*(1-tVentas9[[#This Row],[Discount]]/100)</f>
        <v>11673.584999999999</v>
      </c>
      <c r="K987" s="17">
        <v>43176.36519675926</v>
      </c>
      <c r="L987" s="7" t="s">
        <v>4223</v>
      </c>
      <c r="M987" s="35">
        <f t="shared" si="31"/>
        <v>0</v>
      </c>
      <c r="N987" s="12" t="str">
        <f t="shared" si="30"/>
        <v/>
      </c>
    </row>
    <row r="988" spans="1:14" hidden="1">
      <c r="A988" s="13">
        <v>10986</v>
      </c>
      <c r="B988" s="13">
        <v>7</v>
      </c>
      <c r="C988" s="13">
        <v>14258</v>
      </c>
      <c r="D988" s="13">
        <v>424</v>
      </c>
      <c r="E988" s="12" t="str">
        <f>VLOOKUP(tVentas9[[#This Row],[ProductID]],tProductos[#All],3,FALSE)</f>
        <v>Vinegar - Tarragon</v>
      </c>
      <c r="F988" s="13">
        <v>4</v>
      </c>
      <c r="G988" s="32">
        <v>0</v>
      </c>
      <c r="H988" s="30">
        <f>VLOOKUP(tVentas9[[#This Row],[ProductID]],tProductos[#All],5,FALSE)</f>
        <v>858.82</v>
      </c>
      <c r="I988" s="31">
        <f>(tVentas9[[#This Row],[PrecioUnitario]])*(tVentas9[[#This Row],[Quantity]])</f>
        <v>3435.28</v>
      </c>
      <c r="J988" s="31">
        <f>tVentas9[[#This Row],[ TotalPrice_SinDescuento]]*(1-tVentas9[[#This Row],[Discount]]/100)</f>
        <v>3435.28</v>
      </c>
      <c r="K988" s="17">
        <v>43136.444780092592</v>
      </c>
      <c r="L988" s="7" t="s">
        <v>4224</v>
      </c>
      <c r="M988" s="35">
        <f t="shared" si="31"/>
        <v>0</v>
      </c>
      <c r="N988" s="12" t="str">
        <f t="shared" si="30"/>
        <v/>
      </c>
    </row>
    <row r="989" spans="1:14" hidden="1">
      <c r="A989" s="13">
        <v>10987</v>
      </c>
      <c r="B989" s="13">
        <v>1</v>
      </c>
      <c r="C989" s="13">
        <v>86062</v>
      </c>
      <c r="D989" s="13">
        <v>281</v>
      </c>
      <c r="E989" s="12" t="str">
        <f>VLOOKUP(tVentas9[[#This Row],[ProductID]],tProductos[#All],3,FALSE)</f>
        <v>Bar Mix - Pina Colada, 355 Ml</v>
      </c>
      <c r="F989" s="13">
        <v>22</v>
      </c>
      <c r="G989" s="32">
        <v>0</v>
      </c>
      <c r="H989" s="30">
        <f>VLOOKUP(tVentas9[[#This Row],[ProductID]],tProductos[#All],5,FALSE)</f>
        <v>330.83</v>
      </c>
      <c r="I989" s="31">
        <f>(tVentas9[[#This Row],[PrecioUnitario]])*(tVentas9[[#This Row],[Quantity]])</f>
        <v>7278.2599999999993</v>
      </c>
      <c r="J989" s="31">
        <f>tVentas9[[#This Row],[ TotalPrice_SinDescuento]]*(1-tVentas9[[#This Row],[Discount]]/100)</f>
        <v>7278.2599999999993</v>
      </c>
      <c r="K989" s="17">
        <v>43117.835185185184</v>
      </c>
      <c r="L989" s="7" t="s">
        <v>4225</v>
      </c>
      <c r="M989" s="35">
        <f t="shared" si="31"/>
        <v>0</v>
      </c>
      <c r="N989" s="12" t="str">
        <f t="shared" si="30"/>
        <v/>
      </c>
    </row>
    <row r="990" spans="1:14" hidden="1">
      <c r="A990" s="13">
        <v>10988</v>
      </c>
      <c r="B990" s="13">
        <v>1</v>
      </c>
      <c r="C990" s="13">
        <v>25900</v>
      </c>
      <c r="D990" s="13">
        <v>272</v>
      </c>
      <c r="E990" s="12" t="str">
        <f>VLOOKUP(tVentas9[[#This Row],[ProductID]],tProductos[#All],3,FALSE)</f>
        <v>Chocolate - Semi Sweet, Calets</v>
      </c>
      <c r="F990" s="13">
        <v>7</v>
      </c>
      <c r="G990" s="32">
        <v>0</v>
      </c>
      <c r="H990" s="30">
        <f>VLOOKUP(tVentas9[[#This Row],[ProductID]],tProductos[#All],5,FALSE)</f>
        <v>681.13</v>
      </c>
      <c r="I990" s="31">
        <f>(tVentas9[[#This Row],[PrecioUnitario]])*(tVentas9[[#This Row],[Quantity]])</f>
        <v>4767.91</v>
      </c>
      <c r="J990" s="31">
        <f>tVentas9[[#This Row],[ TotalPrice_SinDescuento]]*(1-tVentas9[[#This Row],[Discount]]/100)</f>
        <v>4767.91</v>
      </c>
      <c r="K990" s="17">
        <v>43154.529074074075</v>
      </c>
      <c r="L990" s="7" t="s">
        <v>4226</v>
      </c>
      <c r="M990" s="35">
        <f t="shared" si="31"/>
        <v>0</v>
      </c>
      <c r="N990" s="12" t="str">
        <f t="shared" si="30"/>
        <v/>
      </c>
    </row>
    <row r="991" spans="1:14" hidden="1">
      <c r="A991" s="13">
        <v>10989</v>
      </c>
      <c r="B991" s="13">
        <v>3</v>
      </c>
      <c r="C991" s="13">
        <v>69596</v>
      </c>
      <c r="D991" s="13">
        <v>282</v>
      </c>
      <c r="E991" s="12" t="str">
        <f>VLOOKUP(tVentas9[[#This Row],[ProductID]],tProductos[#All],3,FALSE)</f>
        <v>Lemonade - Natural, 591 Ml</v>
      </c>
      <c r="F991" s="13">
        <v>18</v>
      </c>
      <c r="G991" s="32">
        <v>0</v>
      </c>
      <c r="H991" s="30">
        <f>VLOOKUP(tVentas9[[#This Row],[ProductID]],tProductos[#All],5,FALSE)</f>
        <v>561.5</v>
      </c>
      <c r="I991" s="31">
        <f>(tVentas9[[#This Row],[PrecioUnitario]])*(tVentas9[[#This Row],[Quantity]])</f>
        <v>10107</v>
      </c>
      <c r="J991" s="31">
        <f>tVentas9[[#This Row],[ TotalPrice_SinDescuento]]*(1-tVentas9[[#This Row],[Discount]]/100)</f>
        <v>10107</v>
      </c>
      <c r="K991" s="17">
        <v>43163.97210648148</v>
      </c>
      <c r="L991" s="7" t="s">
        <v>4227</v>
      </c>
      <c r="M991" s="35">
        <f t="shared" si="31"/>
        <v>0</v>
      </c>
      <c r="N991" s="12" t="str">
        <f t="shared" si="30"/>
        <v/>
      </c>
    </row>
    <row r="992" spans="1:14" hidden="1">
      <c r="A992" s="13">
        <v>10990</v>
      </c>
      <c r="B992" s="13">
        <v>20</v>
      </c>
      <c r="C992" s="13">
        <v>32622</v>
      </c>
      <c r="D992" s="13">
        <v>30</v>
      </c>
      <c r="E992" s="12" t="str">
        <f>VLOOKUP(tVentas9[[#This Row],[ProductID]],tProductos[#All],3,FALSE)</f>
        <v>Cheese - Brie, Triple Creme</v>
      </c>
      <c r="F992" s="13">
        <v>9</v>
      </c>
      <c r="G992" s="32">
        <v>0</v>
      </c>
      <c r="H992" s="30">
        <f>VLOOKUP(tVentas9[[#This Row],[ProductID]],tProductos[#All],5,FALSE)</f>
        <v>67.89</v>
      </c>
      <c r="I992" s="31">
        <f>(tVentas9[[#This Row],[PrecioUnitario]])*(tVentas9[[#This Row],[Quantity]])</f>
        <v>611.01</v>
      </c>
      <c r="J992" s="31">
        <f>tVentas9[[#This Row],[ TotalPrice_SinDescuento]]*(1-tVentas9[[#This Row],[Discount]]/100)</f>
        <v>611.01</v>
      </c>
      <c r="K992" s="17">
        <v>43123.697395833333</v>
      </c>
      <c r="L992" s="7" t="s">
        <v>4228</v>
      </c>
      <c r="M992" s="35">
        <f t="shared" si="31"/>
        <v>0</v>
      </c>
      <c r="N992" s="12" t="str">
        <f t="shared" si="30"/>
        <v/>
      </c>
    </row>
    <row r="993" spans="1:14" hidden="1">
      <c r="A993" s="13">
        <v>10991</v>
      </c>
      <c r="B993" s="13">
        <v>16</v>
      </c>
      <c r="C993" s="13">
        <v>57097</v>
      </c>
      <c r="D993" s="13">
        <v>409</v>
      </c>
      <c r="E993" s="12" t="str">
        <f>VLOOKUP(tVentas9[[#This Row],[ProductID]],tProductos[#All],3,FALSE)</f>
        <v>Skirt - 29 Foot</v>
      </c>
      <c r="F993" s="13">
        <v>15</v>
      </c>
      <c r="G993" s="32">
        <v>0</v>
      </c>
      <c r="H993" s="30">
        <f>VLOOKUP(tVentas9[[#This Row],[ProductID]],tProductos[#All],5,FALSE)</f>
        <v>23.52</v>
      </c>
      <c r="I993" s="31">
        <f>(tVentas9[[#This Row],[PrecioUnitario]])*(tVentas9[[#This Row],[Quantity]])</f>
        <v>352.8</v>
      </c>
      <c r="J993" s="31">
        <f>tVentas9[[#This Row],[ TotalPrice_SinDescuento]]*(1-tVentas9[[#This Row],[Discount]]/100)</f>
        <v>352.8</v>
      </c>
      <c r="K993" s="17">
        <v>43134.128298611111</v>
      </c>
      <c r="L993" s="7" t="s">
        <v>4229</v>
      </c>
      <c r="M993" s="35">
        <f t="shared" si="31"/>
        <v>0</v>
      </c>
      <c r="N993" s="12" t="str">
        <f t="shared" si="30"/>
        <v/>
      </c>
    </row>
    <row r="994" spans="1:14" hidden="1">
      <c r="A994" s="13">
        <v>10992</v>
      </c>
      <c r="B994" s="13">
        <v>11</v>
      </c>
      <c r="C994" s="13">
        <v>60662</v>
      </c>
      <c r="D994" s="13">
        <v>385</v>
      </c>
      <c r="E994" s="12" t="str">
        <f>VLOOKUP(tVentas9[[#This Row],[ProductID]],tProductos[#All],3,FALSE)</f>
        <v>Pork - Back, Short Cut, Boneless</v>
      </c>
      <c r="F994" s="13">
        <v>16</v>
      </c>
      <c r="G994" s="32">
        <v>0</v>
      </c>
      <c r="H994" s="30">
        <f>VLOOKUP(tVentas9[[#This Row],[ProductID]],tProductos[#All],5,FALSE)</f>
        <v>227.09</v>
      </c>
      <c r="I994" s="31">
        <f>(tVentas9[[#This Row],[PrecioUnitario]])*(tVentas9[[#This Row],[Quantity]])</f>
        <v>3633.44</v>
      </c>
      <c r="J994" s="31">
        <f>tVentas9[[#This Row],[ TotalPrice_SinDescuento]]*(1-tVentas9[[#This Row],[Discount]]/100)</f>
        <v>3633.44</v>
      </c>
      <c r="K994" s="17">
        <v>43191.839166666665</v>
      </c>
      <c r="L994" s="7" t="s">
        <v>4230</v>
      </c>
      <c r="M994" s="35">
        <f t="shared" si="31"/>
        <v>0</v>
      </c>
      <c r="N994" s="12" t="str">
        <f t="shared" si="30"/>
        <v/>
      </c>
    </row>
    <row r="995" spans="1:14" hidden="1">
      <c r="A995" s="13">
        <v>10993</v>
      </c>
      <c r="B995" s="13">
        <v>5</v>
      </c>
      <c r="C995" s="13">
        <v>9131</v>
      </c>
      <c r="D995" s="13">
        <v>196</v>
      </c>
      <c r="E995" s="12" t="str">
        <f>VLOOKUP(tVentas9[[#This Row],[ProductID]],tProductos[#All],3,FALSE)</f>
        <v>Longos - Grilled Salmon With Bbq</v>
      </c>
      <c r="F995" s="13">
        <v>3</v>
      </c>
      <c r="G995" s="32">
        <v>0</v>
      </c>
      <c r="H995" s="30">
        <f>VLOOKUP(tVentas9[[#This Row],[ProductID]],tProductos[#All],5,FALSE)</f>
        <v>82.28</v>
      </c>
      <c r="I995" s="31">
        <f>(tVentas9[[#This Row],[PrecioUnitario]])*(tVentas9[[#This Row],[Quantity]])</f>
        <v>246.84</v>
      </c>
      <c r="J995" s="31">
        <f>tVentas9[[#This Row],[ TotalPrice_SinDescuento]]*(1-tVentas9[[#This Row],[Discount]]/100)</f>
        <v>246.84</v>
      </c>
      <c r="K995" s="17">
        <v>43104.55269675926</v>
      </c>
      <c r="L995" s="7" t="s">
        <v>4231</v>
      </c>
      <c r="M995" s="35">
        <f t="shared" si="31"/>
        <v>0</v>
      </c>
      <c r="N995" s="12" t="str">
        <f t="shared" si="30"/>
        <v/>
      </c>
    </row>
    <row r="996" spans="1:14" hidden="1">
      <c r="A996" s="13">
        <v>10994</v>
      </c>
      <c r="B996" s="13">
        <v>2</v>
      </c>
      <c r="C996" s="13">
        <v>335</v>
      </c>
      <c r="D996" s="13">
        <v>400</v>
      </c>
      <c r="E996" s="12" t="str">
        <f>VLOOKUP(tVentas9[[#This Row],[ProductID]],tProductos[#All],3,FALSE)</f>
        <v>Carbonated Water - Blackcherry</v>
      </c>
      <c r="F996" s="13">
        <v>1</v>
      </c>
      <c r="G996" s="32">
        <v>0</v>
      </c>
      <c r="H996" s="30">
        <f>VLOOKUP(tVentas9[[#This Row],[ProductID]],tProductos[#All],5,FALSE)</f>
        <v>181.49</v>
      </c>
      <c r="I996" s="31">
        <f>(tVentas9[[#This Row],[PrecioUnitario]])*(tVentas9[[#This Row],[Quantity]])</f>
        <v>181.49</v>
      </c>
      <c r="J996" s="31">
        <f>tVentas9[[#This Row],[ TotalPrice_SinDescuento]]*(1-tVentas9[[#This Row],[Discount]]/100)</f>
        <v>181.49</v>
      </c>
      <c r="K996" s="17">
        <v>43108.306805555556</v>
      </c>
      <c r="L996" s="7" t="s">
        <v>4232</v>
      </c>
      <c r="M996" s="35">
        <f t="shared" si="31"/>
        <v>0</v>
      </c>
      <c r="N996" s="12" t="str">
        <f t="shared" si="30"/>
        <v/>
      </c>
    </row>
    <row r="997" spans="1:14" hidden="1">
      <c r="A997" s="13">
        <v>10995</v>
      </c>
      <c r="B997" s="13">
        <v>8</v>
      </c>
      <c r="C997" s="13">
        <v>38701</v>
      </c>
      <c r="D997" s="13">
        <v>435</v>
      </c>
      <c r="E997" s="12" t="str">
        <f>VLOOKUP(tVentas9[[#This Row],[ProductID]],tProductos[#All],3,FALSE)</f>
        <v>Salsify, Organic</v>
      </c>
      <c r="F997" s="13">
        <v>10</v>
      </c>
      <c r="G997" s="32">
        <v>0</v>
      </c>
      <c r="H997" s="30">
        <f>VLOOKUP(tVentas9[[#This Row],[ProductID]],tProductos[#All],5,FALSE)</f>
        <v>326.10000000000002</v>
      </c>
      <c r="I997" s="31">
        <f>(tVentas9[[#This Row],[PrecioUnitario]])*(tVentas9[[#This Row],[Quantity]])</f>
        <v>3261</v>
      </c>
      <c r="J997" s="31">
        <f>tVentas9[[#This Row],[ TotalPrice_SinDescuento]]*(1-tVentas9[[#This Row],[Discount]]/100)</f>
        <v>3261</v>
      </c>
      <c r="K997" s="17">
        <v>43200.69</v>
      </c>
      <c r="L997" s="7" t="s">
        <v>4233</v>
      </c>
      <c r="M997" s="35">
        <f t="shared" si="31"/>
        <v>0</v>
      </c>
      <c r="N997" s="12" t="str">
        <f t="shared" si="30"/>
        <v/>
      </c>
    </row>
    <row r="998" spans="1:14" hidden="1">
      <c r="A998" s="13">
        <v>10996</v>
      </c>
      <c r="B998" s="13">
        <v>2</v>
      </c>
      <c r="C998" s="13">
        <v>24332</v>
      </c>
      <c r="D998" s="13">
        <v>449</v>
      </c>
      <c r="E998" s="12" t="str">
        <f>VLOOKUP(tVentas9[[#This Row],[ProductID]],tProductos[#All],3,FALSE)</f>
        <v>Nantuket Peach Orange</v>
      </c>
      <c r="F998" s="13">
        <v>7</v>
      </c>
      <c r="G998" s="32">
        <v>0</v>
      </c>
      <c r="H998" s="30">
        <f>VLOOKUP(tVentas9[[#This Row],[ProductID]],tProductos[#All],5,FALSE)</f>
        <v>421.41</v>
      </c>
      <c r="I998" s="31">
        <f>(tVentas9[[#This Row],[PrecioUnitario]])*(tVentas9[[#This Row],[Quantity]])</f>
        <v>2949.8700000000003</v>
      </c>
      <c r="J998" s="31">
        <f>tVentas9[[#This Row],[ TotalPrice_SinDescuento]]*(1-tVentas9[[#This Row],[Discount]]/100)</f>
        <v>2949.8700000000003</v>
      </c>
      <c r="K998" s="13">
        <v>0</v>
      </c>
      <c r="L998" s="7" t="s">
        <v>4234</v>
      </c>
      <c r="M998" s="35">
        <f t="shared" si="31"/>
        <v>0</v>
      </c>
      <c r="N998" s="12" t="str">
        <f t="shared" si="30"/>
        <v/>
      </c>
    </row>
    <row r="999" spans="1:14" hidden="1">
      <c r="A999" s="13">
        <v>10997</v>
      </c>
      <c r="B999" s="13">
        <v>15</v>
      </c>
      <c r="C999" s="13">
        <v>73158</v>
      </c>
      <c r="D999" s="13">
        <v>177</v>
      </c>
      <c r="E999" s="12" t="str">
        <f>VLOOKUP(tVentas9[[#This Row],[ProductID]],tProductos[#All],3,FALSE)</f>
        <v>Coconut - Shredded, Sweet</v>
      </c>
      <c r="F999" s="13">
        <v>19</v>
      </c>
      <c r="G999" s="32">
        <v>0</v>
      </c>
      <c r="H999" s="30">
        <f>VLOOKUP(tVentas9[[#This Row],[ProductID]],tProductos[#All],5,FALSE)</f>
        <v>691.67</v>
      </c>
      <c r="I999" s="31">
        <f>(tVentas9[[#This Row],[PrecioUnitario]])*(tVentas9[[#This Row],[Quantity]])</f>
        <v>13141.73</v>
      </c>
      <c r="J999" s="31">
        <f>tVentas9[[#This Row],[ TotalPrice_SinDescuento]]*(1-tVentas9[[#This Row],[Discount]]/100)</f>
        <v>13141.73</v>
      </c>
      <c r="K999" s="17">
        <v>43145.09202546296</v>
      </c>
      <c r="L999" s="7" t="s">
        <v>4235</v>
      </c>
      <c r="M999" s="35">
        <f t="shared" si="31"/>
        <v>0</v>
      </c>
      <c r="N999" s="12" t="str">
        <f t="shared" si="30"/>
        <v/>
      </c>
    </row>
    <row r="1000" spans="1:14" hidden="1">
      <c r="A1000" s="13">
        <v>10998</v>
      </c>
      <c r="B1000" s="13">
        <v>22</v>
      </c>
      <c r="C1000" s="13">
        <v>35401</v>
      </c>
      <c r="D1000" s="13">
        <v>226</v>
      </c>
      <c r="E1000" s="12" t="str">
        <f>VLOOKUP(tVentas9[[#This Row],[ProductID]],tProductos[#All],3,FALSE)</f>
        <v>Chestnuts - Whole,canned</v>
      </c>
      <c r="F1000" s="13">
        <v>9</v>
      </c>
      <c r="G1000" s="32">
        <v>0</v>
      </c>
      <c r="H1000" s="30">
        <f>VLOOKUP(tVentas9[[#This Row],[ProductID]],tProductos[#All],5,FALSE)</f>
        <v>920.87</v>
      </c>
      <c r="I1000" s="31">
        <f>(tVentas9[[#This Row],[PrecioUnitario]])*(tVentas9[[#This Row],[Quantity]])</f>
        <v>8287.83</v>
      </c>
      <c r="J1000" s="31">
        <f>tVentas9[[#This Row],[ TotalPrice_SinDescuento]]*(1-tVentas9[[#This Row],[Discount]]/100)</f>
        <v>8287.83</v>
      </c>
      <c r="K1000" s="17">
        <v>43198.854953703703</v>
      </c>
      <c r="L1000" s="7" t="s">
        <v>4236</v>
      </c>
      <c r="M1000" s="35">
        <f t="shared" si="31"/>
        <v>0</v>
      </c>
      <c r="N1000" s="12" t="str">
        <f t="shared" si="30"/>
        <v/>
      </c>
    </row>
    <row r="1001" spans="1:14" hidden="1">
      <c r="A1001" s="13">
        <v>10999</v>
      </c>
      <c r="B1001" s="13">
        <v>8</v>
      </c>
      <c r="C1001" s="13">
        <v>42729</v>
      </c>
      <c r="D1001" s="13">
        <v>261</v>
      </c>
      <c r="E1001" s="12" t="str">
        <f>VLOOKUP(tVentas9[[#This Row],[ProductID]],tProductos[#All],3,FALSE)</f>
        <v>Chinese Foods - Chicken</v>
      </c>
      <c r="F1001" s="13">
        <v>11</v>
      </c>
      <c r="G1001" s="32">
        <v>0</v>
      </c>
      <c r="H1001" s="30">
        <f>VLOOKUP(tVentas9[[#This Row],[ProductID]],tProductos[#All],5,FALSE)</f>
        <v>220.9</v>
      </c>
      <c r="I1001" s="31">
        <f>(tVentas9[[#This Row],[PrecioUnitario]])*(tVentas9[[#This Row],[Quantity]])</f>
        <v>2429.9</v>
      </c>
      <c r="J1001" s="31">
        <f>tVentas9[[#This Row],[ TotalPrice_SinDescuento]]*(1-tVentas9[[#This Row],[Discount]]/100)</f>
        <v>2429.9</v>
      </c>
      <c r="K1001" s="17">
        <v>43188.364687499998</v>
      </c>
      <c r="L1001" s="7" t="s">
        <v>4237</v>
      </c>
      <c r="M1001" s="35">
        <f t="shared" si="31"/>
        <v>0</v>
      </c>
      <c r="N1001" s="12" t="str">
        <f t="shared" si="30"/>
        <v/>
      </c>
    </row>
    <row r="1002" spans="1:14">
      <c r="E1002">
        <f>SUBTOTAL(103,tVentas9[NombreProducto])</f>
        <v>8</v>
      </c>
      <c r="I1002" s="2"/>
      <c r="J1002" s="2">
        <f>SUBTOTAL(109,tVentas9[VentaFinal])</f>
        <v>20803.662799999998</v>
      </c>
      <c r="K100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9DD2-9384-4EBA-A3FD-F9E3C3AF2647}">
  <dimension ref="A1:Q1002"/>
  <sheetViews>
    <sheetView zoomScaleNormal="100" workbookViewId="0">
      <pane ySplit="1" topLeftCell="A2" activePane="bottomLeft" state="frozen"/>
      <selection pane="bottomLeft" activeCell="E7" sqref="E7"/>
    </sheetView>
  </sheetViews>
  <sheetFormatPr defaultColWidth="9.140625" defaultRowHeight="15"/>
  <cols>
    <col min="1" max="1" width="9.7109375" bestFit="1" customWidth="1"/>
    <col min="2" max="2" width="16" bestFit="1" customWidth="1"/>
    <col min="3" max="3" width="13.7109375" bestFit="1" customWidth="1"/>
    <col min="4" max="4" width="12" bestFit="1" customWidth="1"/>
    <col min="5" max="5" width="31.42578125" bestFit="1" customWidth="1"/>
    <col min="6" max="6" width="11" bestFit="1" customWidth="1"/>
    <col min="7" max="7" width="12.140625" bestFit="1" customWidth="1"/>
    <col min="8" max="8" width="16.28515625" bestFit="1" customWidth="1"/>
    <col min="9" max="9" width="26.140625" bestFit="1" customWidth="1"/>
    <col min="10" max="10" width="14" bestFit="1" customWidth="1"/>
    <col min="11" max="11" width="12" bestFit="1" customWidth="1"/>
    <col min="12" max="12" width="27.5703125" bestFit="1" customWidth="1"/>
    <col min="13" max="13" width="18.140625" bestFit="1" customWidth="1"/>
    <col min="14" max="14" width="15.85546875" bestFit="1" customWidth="1"/>
    <col min="16" max="17" width="25.7109375" bestFit="1" customWidth="1"/>
  </cols>
  <sheetData>
    <row r="1" spans="1:17">
      <c r="A1" s="7" t="s">
        <v>3231</v>
      </c>
      <c r="B1" s="7" t="s">
        <v>3232</v>
      </c>
      <c r="C1" s="7" t="s">
        <v>0</v>
      </c>
      <c r="D1" s="7" t="s">
        <v>3233</v>
      </c>
      <c r="E1" s="7" t="s">
        <v>5232</v>
      </c>
      <c r="F1" s="7" t="s">
        <v>3234</v>
      </c>
      <c r="G1" s="7" t="s">
        <v>3235</v>
      </c>
      <c r="H1" s="7" t="s">
        <v>5233</v>
      </c>
      <c r="I1" s="7" t="s">
        <v>5234</v>
      </c>
      <c r="J1" s="7" t="s">
        <v>5235</v>
      </c>
      <c r="K1" s="7" t="s">
        <v>3236</v>
      </c>
      <c r="L1" s="7" t="s">
        <v>3237</v>
      </c>
      <c r="M1" s="7" t="s">
        <v>5236</v>
      </c>
      <c r="N1" s="7" t="s">
        <v>5237</v>
      </c>
      <c r="Q1" s="18" t="s">
        <v>5223</v>
      </c>
    </row>
    <row r="2" spans="1:17" hidden="1">
      <c r="A2" s="13">
        <v>10000</v>
      </c>
      <c r="B2" s="13">
        <v>15</v>
      </c>
      <c r="C2" s="13">
        <v>6205</v>
      </c>
      <c r="D2" s="13">
        <v>110</v>
      </c>
      <c r="E2" t="str">
        <f>VLOOKUP(tVentas10[[#This Row],[ProductID]],tProductos[#All],3,FALSE)</f>
        <v>Black Currants</v>
      </c>
      <c r="F2" s="13">
        <v>2</v>
      </c>
      <c r="G2" s="32">
        <v>0</v>
      </c>
      <c r="H2" s="30">
        <f>VLOOKUP(tVentas10[[#This Row],[ProductID]],tProductos[#All],5,FALSE)</f>
        <v>409.41</v>
      </c>
      <c r="I2" s="31">
        <f>(tVentas10[[#This Row],[PrecioUnitario]])*(tVentas10[[#This Row],[Quantity]])</f>
        <v>818.82</v>
      </c>
      <c r="J2" s="31">
        <f>tVentas10[[#This Row],[ TotalPrice_SinDescuento]]*(1-tVentas10[[#This Row],[Discount]]/100)</f>
        <v>818.82</v>
      </c>
      <c r="K2" s="17">
        <v>43227.551400462966</v>
      </c>
      <c r="L2" s="7" t="s">
        <v>3238</v>
      </c>
      <c r="M2" s="35">
        <f>COUNTBLANK(A2:L2) /COUNTA(A2:L2)</f>
        <v>0</v>
      </c>
      <c r="N2" s="12" t="str">
        <f t="shared" ref="N2:N65" si="0">IF($M2&gt;0.4,"ELIMINAR","")</f>
        <v/>
      </c>
      <c r="Q2" s="12">
        <f>COUNTA(_xlfn.UNIQUE(Transacciones))</f>
        <v>1000</v>
      </c>
    </row>
    <row r="3" spans="1:17" hidden="1">
      <c r="A3" s="13">
        <v>10001</v>
      </c>
      <c r="B3" s="13">
        <v>19</v>
      </c>
      <c r="C3" s="13">
        <v>9188</v>
      </c>
      <c r="D3" s="13">
        <v>237</v>
      </c>
      <c r="E3" s="12" t="str">
        <f>VLOOKUP(tVentas10[[#This Row],[ProductID]],tProductos[#All],3,FALSE)</f>
        <v>Mayonnaise - Individual Pkg</v>
      </c>
      <c r="F3" s="13">
        <v>3</v>
      </c>
      <c r="G3" s="32">
        <v>0</v>
      </c>
      <c r="H3" s="30">
        <f>VLOOKUP(tVentas10[[#This Row],[ProductID]],tProductos[#All],5,FALSE)</f>
        <v>656.3</v>
      </c>
      <c r="I3" s="31">
        <f>(tVentas10[[#This Row],[PrecioUnitario]])*(tVentas10[[#This Row],[Quantity]])</f>
        <v>1968.8999999999999</v>
      </c>
      <c r="J3" s="31">
        <f>tVentas10[[#This Row],[ TotalPrice_SinDescuento]]*(1-tVentas10[[#This Row],[Discount]]/100)</f>
        <v>1968.8999999999999</v>
      </c>
      <c r="K3" s="17">
        <v>43149.158703703702</v>
      </c>
      <c r="L3" s="7" t="s">
        <v>3239</v>
      </c>
      <c r="M3" s="35">
        <f>COUNTBLANK(A3:L3) /COUNTA(A3:L3)</f>
        <v>0</v>
      </c>
      <c r="N3" s="12" t="str">
        <f t="shared" si="0"/>
        <v/>
      </c>
    </row>
    <row r="4" spans="1:17" hidden="1">
      <c r="A4" s="13">
        <v>10002</v>
      </c>
      <c r="B4" s="13">
        <v>17</v>
      </c>
      <c r="C4" s="13">
        <v>55174</v>
      </c>
      <c r="D4" s="13">
        <v>132</v>
      </c>
      <c r="E4" s="12" t="str">
        <f>VLOOKUP(tVentas10[[#This Row],[ProductID]],tProductos[#All],3,FALSE)</f>
        <v>Beer - Blue</v>
      </c>
      <c r="F4" s="13">
        <v>14</v>
      </c>
      <c r="G4" s="32">
        <v>1</v>
      </c>
      <c r="H4" s="30">
        <f>VLOOKUP(tVentas10[[#This Row],[ProductID]],tProductos[#All],5,FALSE)</f>
        <v>116.21</v>
      </c>
      <c r="I4" s="31">
        <f>(tVentas10[[#This Row],[PrecioUnitario]])*(tVentas10[[#This Row],[Quantity]])</f>
        <v>1626.9399999999998</v>
      </c>
      <c r="J4" s="31">
        <f>tVentas10[[#This Row],[ TotalPrice_SinDescuento]]*(1-tVentas10[[#This Row],[Discount]]/100)</f>
        <v>1610.6705999999999</v>
      </c>
      <c r="K4" s="17">
        <v>43190.438831018517</v>
      </c>
      <c r="L4" s="7" t="s">
        <v>3240</v>
      </c>
      <c r="M4" s="35">
        <f t="shared" ref="M4:M67" si="1">COUNTBLANK(A4:L4) /COUNTA(A4:L4)</f>
        <v>0</v>
      </c>
      <c r="N4" s="12" t="str">
        <f t="shared" si="0"/>
        <v/>
      </c>
    </row>
    <row r="5" spans="1:17" hidden="1">
      <c r="A5" s="13">
        <v>10003</v>
      </c>
      <c r="B5" s="13">
        <v>7</v>
      </c>
      <c r="C5" s="13">
        <v>64247</v>
      </c>
      <c r="D5" s="13">
        <v>80</v>
      </c>
      <c r="E5" s="12" t="str">
        <f>VLOOKUP(tVentas10[[#This Row],[ProductID]],tProductos[#All],3,FALSE)</f>
        <v>Wasabi Powder</v>
      </c>
      <c r="F5" s="13">
        <v>17</v>
      </c>
      <c r="G5" s="32">
        <v>0</v>
      </c>
      <c r="H5" s="30">
        <f>VLOOKUP(tVentas10[[#This Row],[ProductID]],tProductos[#All],5,FALSE)</f>
        <v>939.75</v>
      </c>
      <c r="I5" s="31">
        <f>(tVentas10[[#This Row],[PrecioUnitario]])*(tVentas10[[#This Row],[Quantity]])</f>
        <v>15975.75</v>
      </c>
      <c r="J5" s="31">
        <f>tVentas10[[#This Row],[ TotalPrice_SinDescuento]]*(1-tVentas10[[#This Row],[Discount]]/100)</f>
        <v>15975.75</v>
      </c>
      <c r="K5" s="17">
        <v>43130.228344907409</v>
      </c>
      <c r="L5" s="7" t="s">
        <v>3241</v>
      </c>
      <c r="M5" s="35">
        <f t="shared" si="1"/>
        <v>0</v>
      </c>
      <c r="N5" s="12" t="str">
        <f t="shared" si="0"/>
        <v/>
      </c>
    </row>
    <row r="6" spans="1:17" hidden="1">
      <c r="A6" s="13">
        <v>10004</v>
      </c>
      <c r="B6" s="13">
        <v>18</v>
      </c>
      <c r="C6" s="13">
        <v>73985</v>
      </c>
      <c r="D6" s="13">
        <v>91</v>
      </c>
      <c r="E6" s="12" t="str">
        <f>VLOOKUP(tVentas10[[#This Row],[ProductID]],tProductos[#All],3,FALSE)</f>
        <v>General Purpose Trigger</v>
      </c>
      <c r="F6" s="13">
        <v>19</v>
      </c>
      <c r="G6" s="32">
        <v>0</v>
      </c>
      <c r="H6" s="30">
        <f>VLOOKUP(tVentas10[[#This Row],[ProductID]],tProductos[#All],5,FALSE)</f>
        <v>570.41999999999996</v>
      </c>
      <c r="I6" s="31">
        <f>(tVentas10[[#This Row],[PrecioUnitario]])*(tVentas10[[#This Row],[Quantity]])</f>
        <v>10837.98</v>
      </c>
      <c r="J6" s="31">
        <f>tVentas10[[#This Row],[ TotalPrice_SinDescuento]]*(1-tVentas10[[#This Row],[Discount]]/100)</f>
        <v>10837.98</v>
      </c>
      <c r="K6" s="17">
        <v>43122.724826388891</v>
      </c>
      <c r="L6" s="7" t="s">
        <v>3242</v>
      </c>
      <c r="M6" s="35">
        <f t="shared" si="1"/>
        <v>0</v>
      </c>
      <c r="N6" s="12" t="str">
        <f t="shared" si="0"/>
        <v/>
      </c>
    </row>
    <row r="7" spans="1:17">
      <c r="A7" s="13">
        <v>10005</v>
      </c>
      <c r="B7" s="13">
        <v>22</v>
      </c>
      <c r="C7" s="13">
        <v>95642</v>
      </c>
      <c r="D7" s="13">
        <v>248</v>
      </c>
      <c r="E7" s="12" t="str">
        <f>VLOOKUP(tVentas10[[#This Row],[ProductID]],tProductos[#All],3,FALSE)</f>
        <v>Beef - Inside Round</v>
      </c>
      <c r="F7" s="13">
        <v>25</v>
      </c>
      <c r="G7" s="32">
        <v>0</v>
      </c>
      <c r="H7" s="30">
        <f>VLOOKUP(tVentas10[[#This Row],[ProductID]],tProductos[#All],5,FALSE)</f>
        <v>993.19</v>
      </c>
      <c r="I7" s="31">
        <f>(tVentas10[[#This Row],[PrecioUnitario]])*(tVentas10[[#This Row],[Quantity]])</f>
        <v>24829.75</v>
      </c>
      <c r="J7" s="31">
        <f>tVentas10[[#This Row],[ TotalPrice_SinDescuento]]*(1-tVentas10[[#This Row],[Discount]]/100)</f>
        <v>24829.75</v>
      </c>
      <c r="K7" s="17">
        <v>43212.791226851848</v>
      </c>
      <c r="L7" s="7" t="s">
        <v>3243</v>
      </c>
      <c r="M7" s="35">
        <f t="shared" si="1"/>
        <v>0</v>
      </c>
      <c r="N7" s="12" t="str">
        <f t="shared" si="0"/>
        <v/>
      </c>
      <c r="O7" s="26"/>
    </row>
    <row r="8" spans="1:17" hidden="1">
      <c r="A8" s="13">
        <v>10006</v>
      </c>
      <c r="B8" s="13">
        <v>14</v>
      </c>
      <c r="C8" s="13">
        <v>56040</v>
      </c>
      <c r="D8" s="13">
        <v>12</v>
      </c>
      <c r="E8" s="12" t="str">
        <f>VLOOKUP(tVentas10[[#This Row],[ProductID]],tProductos[#All],3,FALSE)</f>
        <v>Ezy Change Mophandle</v>
      </c>
      <c r="F8" s="13">
        <v>15</v>
      </c>
      <c r="G8" s="32">
        <v>1</v>
      </c>
      <c r="H8" s="30">
        <f>VLOOKUP(tVentas10[[#This Row],[ProductID]],tProductos[#All],5,FALSE)</f>
        <v>493.35</v>
      </c>
      <c r="I8" s="31">
        <f>(tVentas10[[#This Row],[PrecioUnitario]])*(tVentas10[[#This Row],[Quantity]])</f>
        <v>7400.25</v>
      </c>
      <c r="J8" s="31">
        <f>tVentas10[[#This Row],[ TotalPrice_SinDescuento]]*(1-tVentas10[[#This Row],[Discount]]/100)</f>
        <v>7326.2474999999995</v>
      </c>
      <c r="K8" s="17">
        <v>43224.587766203702</v>
      </c>
      <c r="L8" s="7" t="s">
        <v>3244</v>
      </c>
      <c r="M8" s="35">
        <f t="shared" si="1"/>
        <v>0</v>
      </c>
      <c r="N8" s="12" t="str">
        <f t="shared" si="0"/>
        <v/>
      </c>
    </row>
    <row r="9" spans="1:17" hidden="1">
      <c r="A9" s="13">
        <v>10007</v>
      </c>
      <c r="B9" s="13">
        <v>20</v>
      </c>
      <c r="C9" s="13">
        <v>47381</v>
      </c>
      <c r="D9" s="13">
        <v>195</v>
      </c>
      <c r="E9" s="12" t="str">
        <f>VLOOKUP(tVentas10[[#This Row],[ProductID]],tProductos[#All],3,FALSE)</f>
        <v>Beets - Mini Golden</v>
      </c>
      <c r="F9" s="13">
        <v>12</v>
      </c>
      <c r="G9" s="32">
        <v>2</v>
      </c>
      <c r="H9" s="30">
        <f>VLOOKUP(tVentas10[[#This Row],[ProductID]],tProductos[#All],5,FALSE)</f>
        <v>35.200000000000003</v>
      </c>
      <c r="I9" s="31">
        <f>(tVentas10[[#This Row],[PrecioUnitario]])*(tVentas10[[#This Row],[Quantity]])</f>
        <v>422.40000000000003</v>
      </c>
      <c r="J9" s="31">
        <f>tVentas10[[#This Row],[ TotalPrice_SinDescuento]]*(1-tVentas10[[#This Row],[Discount]]/100)</f>
        <v>413.952</v>
      </c>
      <c r="K9" s="17">
        <v>43107.638194444444</v>
      </c>
      <c r="L9" s="7" t="s">
        <v>3245</v>
      </c>
      <c r="M9" s="35">
        <f t="shared" si="1"/>
        <v>0</v>
      </c>
      <c r="N9" s="12" t="str">
        <f t="shared" si="0"/>
        <v/>
      </c>
    </row>
    <row r="10" spans="1:17" hidden="1">
      <c r="A10" s="13">
        <v>10008</v>
      </c>
      <c r="B10" s="13">
        <v>8</v>
      </c>
      <c r="C10" s="13">
        <v>95170</v>
      </c>
      <c r="D10" s="13">
        <v>413</v>
      </c>
      <c r="E10" s="12" t="str">
        <f>VLOOKUP(tVentas10[[#This Row],[ProductID]],tProductos[#All],3,FALSE)</f>
        <v>Ice Cream Bar - Oreo Cone</v>
      </c>
      <c r="F10" s="13">
        <v>25</v>
      </c>
      <c r="G10" s="32">
        <v>0</v>
      </c>
      <c r="H10" s="30">
        <f>VLOOKUP(tVentas10[[#This Row],[ProductID]],tProductos[#All],5,FALSE)</f>
        <v>954.06</v>
      </c>
      <c r="I10" s="31">
        <f>(tVentas10[[#This Row],[PrecioUnitario]])*(tVentas10[[#This Row],[Quantity]])</f>
        <v>23851.5</v>
      </c>
      <c r="J10" s="31">
        <f>tVentas10[[#This Row],[ TotalPrice_SinDescuento]]*(1-tVentas10[[#This Row],[Discount]]/100)</f>
        <v>23851.5</v>
      </c>
      <c r="K10" s="17">
        <v>43162.216064814813</v>
      </c>
      <c r="L10" s="7" t="s">
        <v>3246</v>
      </c>
      <c r="M10" s="35">
        <f t="shared" si="1"/>
        <v>0</v>
      </c>
      <c r="N10" s="12" t="str">
        <f t="shared" si="0"/>
        <v/>
      </c>
    </row>
    <row r="11" spans="1:17" hidden="1">
      <c r="A11" s="13">
        <v>10009</v>
      </c>
      <c r="B11" s="13">
        <v>12</v>
      </c>
      <c r="C11" s="13">
        <v>77116</v>
      </c>
      <c r="D11" s="13">
        <v>322</v>
      </c>
      <c r="E11" s="12" t="str">
        <f>VLOOKUP(tVentas10[[#This Row],[ProductID]],tProductos[#All],3,FALSE)</f>
        <v>Onions - Vidalia</v>
      </c>
      <c r="F11" s="13">
        <v>20</v>
      </c>
      <c r="G11" s="32">
        <v>0</v>
      </c>
      <c r="H11" s="30">
        <f>VLOOKUP(tVentas10[[#This Row],[ProductID]],tProductos[#All],5,FALSE)</f>
        <v>262.83999999999997</v>
      </c>
      <c r="I11" s="31">
        <f>(tVentas10[[#This Row],[PrecioUnitario]])*(tVentas10[[#This Row],[Quantity]])</f>
        <v>5256.7999999999993</v>
      </c>
      <c r="J11" s="31">
        <f>tVentas10[[#This Row],[ TotalPrice_SinDescuento]]*(1-tVentas10[[#This Row],[Discount]]/100)</f>
        <v>5256.7999999999993</v>
      </c>
      <c r="K11" s="17">
        <v>43169.420115740744</v>
      </c>
      <c r="L11" s="7" t="s">
        <v>3247</v>
      </c>
      <c r="M11" s="35">
        <f t="shared" si="1"/>
        <v>0</v>
      </c>
      <c r="N11" s="12" t="str">
        <f t="shared" si="0"/>
        <v/>
      </c>
    </row>
    <row r="12" spans="1:17" hidden="1">
      <c r="A12" s="13">
        <v>10010</v>
      </c>
      <c r="B12" s="13">
        <v>23</v>
      </c>
      <c r="C12" s="13">
        <v>45993</v>
      </c>
      <c r="D12" s="13">
        <v>93</v>
      </c>
      <c r="E12" s="12" t="str">
        <f>VLOOKUP(tVentas10[[#This Row],[ProductID]],tProductos[#All],3,FALSE)</f>
        <v>Bandage - Fexible 1x3</v>
      </c>
      <c r="F12" s="13">
        <v>12</v>
      </c>
      <c r="G12" s="32">
        <v>0</v>
      </c>
      <c r="H12" s="30">
        <f>VLOOKUP(tVentas10[[#This Row],[ProductID]],tProductos[#All],5,FALSE)</f>
        <v>8.11</v>
      </c>
      <c r="I12" s="31">
        <f>(tVentas10[[#This Row],[PrecioUnitario]])*(tVentas10[[#This Row],[Quantity]])</f>
        <v>97.32</v>
      </c>
      <c r="J12" s="31">
        <f>tVentas10[[#This Row],[ TotalPrice_SinDescuento]]*(1-tVentas10[[#This Row],[Discount]]/100)</f>
        <v>97.32</v>
      </c>
      <c r="K12" s="17">
        <v>43172.074444444443</v>
      </c>
      <c r="L12" s="7" t="s">
        <v>3248</v>
      </c>
      <c r="M12" s="35">
        <f t="shared" si="1"/>
        <v>0</v>
      </c>
      <c r="N12" s="12" t="str">
        <f t="shared" si="0"/>
        <v/>
      </c>
    </row>
    <row r="13" spans="1:17" hidden="1">
      <c r="A13" s="13">
        <v>10011</v>
      </c>
      <c r="B13" s="13">
        <v>19</v>
      </c>
      <c r="C13" s="13">
        <v>48683</v>
      </c>
      <c r="D13" s="13">
        <v>237</v>
      </c>
      <c r="E13" s="12" t="str">
        <f>VLOOKUP(tVentas10[[#This Row],[ProductID]],tProductos[#All],3,FALSE)</f>
        <v>Mayonnaise - Individual Pkg</v>
      </c>
      <c r="F13" s="13">
        <v>13</v>
      </c>
      <c r="G13" s="32">
        <v>0</v>
      </c>
      <c r="H13" s="30">
        <f>VLOOKUP(tVentas10[[#This Row],[ProductID]],tProductos[#All],5,FALSE)</f>
        <v>656.3</v>
      </c>
      <c r="I13" s="31">
        <f>(tVentas10[[#This Row],[PrecioUnitario]])*(tVentas10[[#This Row],[Quantity]])</f>
        <v>8531.9</v>
      </c>
      <c r="J13" s="31">
        <f>tVentas10[[#This Row],[ TotalPrice_SinDescuento]]*(1-tVentas10[[#This Row],[Discount]]/100)</f>
        <v>8531.9</v>
      </c>
      <c r="K13" s="17">
        <v>43227.476770833331</v>
      </c>
      <c r="L13" s="7" t="s">
        <v>3249</v>
      </c>
      <c r="M13" s="35">
        <f t="shared" si="1"/>
        <v>0</v>
      </c>
      <c r="N13" s="12" t="str">
        <f t="shared" si="0"/>
        <v/>
      </c>
    </row>
    <row r="14" spans="1:17" hidden="1">
      <c r="A14" s="13">
        <v>10012</v>
      </c>
      <c r="B14" s="13">
        <v>18</v>
      </c>
      <c r="C14" s="13">
        <v>9775</v>
      </c>
      <c r="D14" s="13">
        <v>47</v>
      </c>
      <c r="E14" s="12" t="str">
        <f>VLOOKUP(tVentas10[[#This Row],[ProductID]],tProductos[#All],3,FALSE)</f>
        <v>Thyme - Lemon, Fresh</v>
      </c>
      <c r="F14" s="13">
        <v>3</v>
      </c>
      <c r="G14" s="32">
        <v>2</v>
      </c>
      <c r="H14" s="30">
        <f>VLOOKUP(tVentas10[[#This Row],[ProductID]],tProductos[#All],5,FALSE)</f>
        <v>471.33</v>
      </c>
      <c r="I14" s="31">
        <f>(tVentas10[[#This Row],[PrecioUnitario]])*(tVentas10[[#This Row],[Quantity]])</f>
        <v>1413.99</v>
      </c>
      <c r="J14" s="31">
        <f>tVentas10[[#This Row],[ TotalPrice_SinDescuento]]*(1-tVentas10[[#This Row],[Discount]]/100)</f>
        <v>1385.7102</v>
      </c>
      <c r="K14" s="17">
        <v>43143.41747685185</v>
      </c>
      <c r="L14" s="7" t="s">
        <v>3250</v>
      </c>
      <c r="M14" s="35">
        <f t="shared" si="1"/>
        <v>0</v>
      </c>
      <c r="N14" s="12" t="str">
        <f t="shared" si="0"/>
        <v/>
      </c>
    </row>
    <row r="15" spans="1:17" hidden="1">
      <c r="A15" s="13">
        <v>10013</v>
      </c>
      <c r="B15" s="13">
        <v>2</v>
      </c>
      <c r="C15" s="13">
        <v>18352</v>
      </c>
      <c r="D15" s="13">
        <v>155</v>
      </c>
      <c r="E15" s="12" t="str">
        <f>VLOOKUP(tVentas10[[#This Row],[ProductID]],tProductos[#All],3,FALSE)</f>
        <v>Peas - Pigeon, Dry</v>
      </c>
      <c r="F15" s="13">
        <v>5</v>
      </c>
      <c r="G15" s="32">
        <v>0</v>
      </c>
      <c r="H15" s="30">
        <f>VLOOKUP(tVentas10[[#This Row],[ProductID]],tProductos[#All],5,FALSE)</f>
        <v>635.52</v>
      </c>
      <c r="I15" s="31">
        <f>(tVentas10[[#This Row],[PrecioUnitario]])*(tVentas10[[#This Row],[Quantity]])</f>
        <v>3177.6</v>
      </c>
      <c r="J15" s="31">
        <f>tVentas10[[#This Row],[ TotalPrice_SinDescuento]]*(1-tVentas10[[#This Row],[Discount]]/100)</f>
        <v>3177.6</v>
      </c>
      <c r="K15" s="17">
        <v>43141.545312499999</v>
      </c>
      <c r="L15" s="7" t="s">
        <v>3251</v>
      </c>
      <c r="M15" s="35">
        <f t="shared" si="1"/>
        <v>0</v>
      </c>
      <c r="N15" s="12" t="str">
        <f t="shared" si="0"/>
        <v/>
      </c>
    </row>
    <row r="16" spans="1:17" hidden="1">
      <c r="A16" s="13">
        <v>10014</v>
      </c>
      <c r="B16" s="13">
        <v>22</v>
      </c>
      <c r="C16" s="13">
        <v>80501</v>
      </c>
      <c r="D16" s="13">
        <v>71</v>
      </c>
      <c r="E16" s="12" t="str">
        <f>VLOOKUP(tVentas10[[#This Row],[ProductID]],tProductos[#All],3,FALSE)</f>
        <v>Cheese - Wine</v>
      </c>
      <c r="F16" s="13">
        <v>21</v>
      </c>
      <c r="G16" s="32">
        <v>2</v>
      </c>
      <c r="H16" s="30">
        <f>VLOOKUP(tVentas10[[#This Row],[ProductID]],tProductos[#All],5,FALSE)</f>
        <v>744.07</v>
      </c>
      <c r="I16" s="31">
        <f>(tVentas10[[#This Row],[PrecioUnitario]])*(tVentas10[[#This Row],[Quantity]])</f>
        <v>15625.470000000001</v>
      </c>
      <c r="J16" s="31">
        <f>tVentas10[[#This Row],[ TotalPrice_SinDescuento]]*(1-tVentas10[[#This Row],[Discount]]/100)</f>
        <v>15312.9606</v>
      </c>
      <c r="K16" s="17">
        <v>43188.357523148145</v>
      </c>
      <c r="L16" s="7" t="s">
        <v>3252</v>
      </c>
      <c r="M16" s="35">
        <f t="shared" si="1"/>
        <v>0</v>
      </c>
      <c r="N16" s="12" t="str">
        <f t="shared" si="0"/>
        <v/>
      </c>
    </row>
    <row r="17" spans="1:14" hidden="1">
      <c r="A17" s="13">
        <v>10015</v>
      </c>
      <c r="B17" s="13">
        <v>2</v>
      </c>
      <c r="C17" s="13">
        <v>77127</v>
      </c>
      <c r="D17" s="13">
        <v>398</v>
      </c>
      <c r="E17" s="12" t="str">
        <f>VLOOKUP(tVentas10[[#This Row],[ProductID]],tProductos[#All],3,FALSE)</f>
        <v>Wine - Wyndham Estate Bin 777</v>
      </c>
      <c r="F17" s="13">
        <v>20</v>
      </c>
      <c r="G17" s="32">
        <v>2</v>
      </c>
      <c r="H17" s="30">
        <f>VLOOKUP(tVentas10[[#This Row],[ProductID]],tProductos[#All],5,FALSE)</f>
        <v>423.63</v>
      </c>
      <c r="I17" s="31">
        <f>(tVentas10[[#This Row],[PrecioUnitario]])*(tVentas10[[#This Row],[Quantity]])</f>
        <v>8472.6</v>
      </c>
      <c r="J17" s="31">
        <f>tVentas10[[#This Row],[ TotalPrice_SinDescuento]]*(1-tVentas10[[#This Row],[Discount]]/100)</f>
        <v>8303.148000000001</v>
      </c>
      <c r="K17" s="17">
        <v>43212.56958333333</v>
      </c>
      <c r="L17" s="7" t="s">
        <v>3253</v>
      </c>
      <c r="M17" s="35">
        <f t="shared" si="1"/>
        <v>0</v>
      </c>
      <c r="N17" s="12" t="str">
        <f t="shared" si="0"/>
        <v/>
      </c>
    </row>
    <row r="18" spans="1:14" hidden="1">
      <c r="A18" s="13">
        <v>10016</v>
      </c>
      <c r="B18" s="13">
        <v>12</v>
      </c>
      <c r="C18" s="13">
        <v>62068</v>
      </c>
      <c r="D18" s="13">
        <v>363</v>
      </c>
      <c r="E18" s="12" t="str">
        <f>VLOOKUP(tVentas10[[#This Row],[ProductID]],tProductos[#All],3,FALSE)</f>
        <v>Cornflakes</v>
      </c>
      <c r="F18" s="13">
        <v>16</v>
      </c>
      <c r="G18" s="32">
        <v>0</v>
      </c>
      <c r="H18" s="30">
        <f>VLOOKUP(tVentas10[[#This Row],[ProductID]],tProductos[#All],5,FALSE)</f>
        <v>487.71</v>
      </c>
      <c r="I18" s="31">
        <f>(tVentas10[[#This Row],[PrecioUnitario]])*(tVentas10[[#This Row],[Quantity]])</f>
        <v>7803.36</v>
      </c>
      <c r="J18" s="31">
        <f>tVentas10[[#This Row],[ TotalPrice_SinDescuento]]*(1-tVentas10[[#This Row],[Discount]]/100)</f>
        <v>7803.36</v>
      </c>
      <c r="K18" s="17">
        <v>43224.801238425927</v>
      </c>
      <c r="L18" s="7" t="s">
        <v>3254</v>
      </c>
      <c r="M18" s="35">
        <f t="shared" si="1"/>
        <v>0</v>
      </c>
      <c r="N18" s="12" t="str">
        <f t="shared" si="0"/>
        <v/>
      </c>
    </row>
    <row r="19" spans="1:14" hidden="1">
      <c r="A19" s="13">
        <v>10017</v>
      </c>
      <c r="B19" s="13">
        <v>21</v>
      </c>
      <c r="C19" s="13">
        <v>85423</v>
      </c>
      <c r="D19" s="13">
        <v>370</v>
      </c>
      <c r="E19" s="12" t="str">
        <f>VLOOKUP(tVentas10[[#This Row],[ProductID]],tProductos[#All],3,FALSE)</f>
        <v>Muffin - Carrot Individual Wrap</v>
      </c>
      <c r="F19" s="13">
        <v>22</v>
      </c>
      <c r="G19" s="32">
        <v>2</v>
      </c>
      <c r="H19" s="30">
        <f>VLOOKUP(tVentas10[[#This Row],[ProductID]],tProductos[#All],5,FALSE)</f>
        <v>218.8</v>
      </c>
      <c r="I19" s="31">
        <f>(tVentas10[[#This Row],[PrecioUnitario]])*(tVentas10[[#This Row],[Quantity]])</f>
        <v>4813.6000000000004</v>
      </c>
      <c r="J19" s="31">
        <f>tVentas10[[#This Row],[ TotalPrice_SinDescuento]]*(1-tVentas10[[#This Row],[Discount]]/100)</f>
        <v>4717.3280000000004</v>
      </c>
      <c r="K19" s="17">
        <v>43202.725810185184</v>
      </c>
      <c r="L19" s="7" t="s">
        <v>3255</v>
      </c>
      <c r="M19" s="35">
        <f t="shared" si="1"/>
        <v>0</v>
      </c>
      <c r="N19" s="12" t="str">
        <f t="shared" si="0"/>
        <v/>
      </c>
    </row>
    <row r="20" spans="1:14" hidden="1">
      <c r="A20" s="13">
        <v>10018</v>
      </c>
      <c r="B20" s="13">
        <v>16</v>
      </c>
      <c r="C20" s="13">
        <v>91805</v>
      </c>
      <c r="D20" s="13">
        <v>359</v>
      </c>
      <c r="E20" s="12" t="str">
        <f>VLOOKUP(tVentas10[[#This Row],[ProductID]],tProductos[#All],3,FALSE)</f>
        <v>Rice - Long Grain</v>
      </c>
      <c r="F20" s="13">
        <v>24</v>
      </c>
      <c r="G20" s="32">
        <v>0</v>
      </c>
      <c r="H20" s="30">
        <f>VLOOKUP(tVentas10[[#This Row],[ProductID]],tProductos[#All],5,FALSE)</f>
        <v>690.32</v>
      </c>
      <c r="I20" s="31">
        <f>(tVentas10[[#This Row],[PrecioUnitario]])*(tVentas10[[#This Row],[Quantity]])</f>
        <v>16567.68</v>
      </c>
      <c r="J20" s="31">
        <f>tVentas10[[#This Row],[ TotalPrice_SinDescuento]]*(1-tVentas10[[#This Row],[Discount]]/100)</f>
        <v>16567.68</v>
      </c>
      <c r="K20" s="17">
        <v>43199.805115740739</v>
      </c>
      <c r="L20" s="7" t="s">
        <v>3256</v>
      </c>
      <c r="M20" s="35">
        <f t="shared" si="1"/>
        <v>0</v>
      </c>
      <c r="N20" s="12" t="str">
        <f t="shared" si="0"/>
        <v/>
      </c>
    </row>
    <row r="21" spans="1:14" hidden="1">
      <c r="A21" s="13">
        <v>10019</v>
      </c>
      <c r="B21" s="13">
        <v>3</v>
      </c>
      <c r="C21" s="13">
        <v>36203</v>
      </c>
      <c r="D21" s="13">
        <v>104</v>
      </c>
      <c r="E21" s="12" t="str">
        <f>VLOOKUP(tVentas10[[#This Row],[ProductID]],tProductos[#All],3,FALSE)</f>
        <v>Tia Maria</v>
      </c>
      <c r="F21" s="13">
        <v>10</v>
      </c>
      <c r="G21" s="32">
        <v>0</v>
      </c>
      <c r="H21" s="30">
        <f>VLOOKUP(tVentas10[[#This Row],[ProductID]],tProductos[#All],5,FALSE)</f>
        <v>982.47</v>
      </c>
      <c r="I21" s="31">
        <f>(tVentas10[[#This Row],[PrecioUnitario]])*(tVentas10[[#This Row],[Quantity]])</f>
        <v>9824.7000000000007</v>
      </c>
      <c r="J21" s="31">
        <f>tVentas10[[#This Row],[ TotalPrice_SinDescuento]]*(1-tVentas10[[#This Row],[Discount]]/100)</f>
        <v>9824.7000000000007</v>
      </c>
      <c r="K21" s="17">
        <v>43226.70207175926</v>
      </c>
      <c r="L21" s="7" t="s">
        <v>3257</v>
      </c>
      <c r="M21" s="35">
        <f t="shared" si="1"/>
        <v>0</v>
      </c>
      <c r="N21" s="12" t="str">
        <f t="shared" si="0"/>
        <v/>
      </c>
    </row>
    <row r="22" spans="1:14" hidden="1">
      <c r="A22" s="13">
        <v>10020</v>
      </c>
      <c r="B22" s="13">
        <v>3</v>
      </c>
      <c r="C22" s="13">
        <v>19582</v>
      </c>
      <c r="D22" s="13">
        <v>149</v>
      </c>
      <c r="E22" s="12" t="str">
        <f>VLOOKUP(tVentas10[[#This Row],[ProductID]],tProductos[#All],3,FALSE)</f>
        <v>Zucchini - Yellow</v>
      </c>
      <c r="F22" s="13">
        <v>5</v>
      </c>
      <c r="G22" s="32">
        <v>0</v>
      </c>
      <c r="H22" s="30">
        <f>VLOOKUP(tVentas10[[#This Row],[ProductID]],tProductos[#All],5,FALSE)</f>
        <v>984.64</v>
      </c>
      <c r="I22" s="31">
        <f>(tVentas10[[#This Row],[PrecioUnitario]])*(tVentas10[[#This Row],[Quantity]])</f>
        <v>4923.2</v>
      </c>
      <c r="J22" s="31">
        <f>tVentas10[[#This Row],[ TotalPrice_SinDescuento]]*(1-tVentas10[[#This Row],[Discount]]/100)</f>
        <v>4923.2</v>
      </c>
      <c r="K22" s="17">
        <v>43110.328275462962</v>
      </c>
      <c r="L22" s="7" t="s">
        <v>3258</v>
      </c>
      <c r="M22" s="35">
        <f t="shared" si="1"/>
        <v>0</v>
      </c>
      <c r="N22" s="12" t="str">
        <f t="shared" si="0"/>
        <v/>
      </c>
    </row>
    <row r="23" spans="1:14">
      <c r="A23" s="13">
        <v>10021</v>
      </c>
      <c r="B23" s="13">
        <v>6</v>
      </c>
      <c r="C23" s="13">
        <v>37454</v>
      </c>
      <c r="D23" s="13">
        <v>45</v>
      </c>
      <c r="E23" s="12" t="str">
        <f>VLOOKUP(tVentas10[[#This Row],[ProductID]],tProductos[#All],3,FALSE)</f>
        <v>Beef - Ground Medium</v>
      </c>
      <c r="F23" s="13">
        <v>10</v>
      </c>
      <c r="G23" s="32">
        <v>0</v>
      </c>
      <c r="H23" s="30">
        <f>VLOOKUP(tVentas10[[#This Row],[ProductID]],tProductos[#All],5,FALSE)</f>
        <v>795.32399999999996</v>
      </c>
      <c r="I23" s="31">
        <f>(tVentas10[[#This Row],[PrecioUnitario]])*(tVentas10[[#This Row],[Quantity]])</f>
        <v>7953.24</v>
      </c>
      <c r="J23" s="31">
        <f>tVentas10[[#This Row],[ TotalPrice_SinDescuento]]*(1-tVentas10[[#This Row],[Discount]]/100)</f>
        <v>7953.24</v>
      </c>
      <c r="K23" s="17">
        <v>43155.084872685184</v>
      </c>
      <c r="L23" s="7" t="s">
        <v>3259</v>
      </c>
      <c r="M23" s="35">
        <f t="shared" si="1"/>
        <v>0</v>
      </c>
      <c r="N23" s="12" t="str">
        <f t="shared" si="0"/>
        <v/>
      </c>
    </row>
    <row r="24" spans="1:14" hidden="1">
      <c r="A24" s="13">
        <v>10022</v>
      </c>
      <c r="B24" s="13">
        <v>5</v>
      </c>
      <c r="C24" s="13">
        <v>81996</v>
      </c>
      <c r="D24" s="13">
        <v>136</v>
      </c>
      <c r="E24" s="12" t="str">
        <f>VLOOKUP(tVentas10[[#This Row],[ProductID]],tProductos[#All],3,FALSE)</f>
        <v>Vol Au Vents</v>
      </c>
      <c r="F24" s="13">
        <v>21</v>
      </c>
      <c r="G24" s="32">
        <v>1</v>
      </c>
      <c r="H24" s="30">
        <f>VLOOKUP(tVentas10[[#This Row],[ProductID]],tProductos[#All],5,FALSE)</f>
        <v>243.91</v>
      </c>
      <c r="I24" s="31">
        <f>(tVentas10[[#This Row],[PrecioUnitario]])*(tVentas10[[#This Row],[Quantity]])</f>
        <v>5122.1099999999997</v>
      </c>
      <c r="J24" s="31">
        <f>tVentas10[[#This Row],[ TotalPrice_SinDescuento]]*(1-tVentas10[[#This Row],[Discount]]/100)</f>
        <v>5070.8888999999999</v>
      </c>
      <c r="K24" s="17">
        <v>43116.43959490741</v>
      </c>
      <c r="L24" s="7" t="s">
        <v>3260</v>
      </c>
      <c r="M24" s="35">
        <f t="shared" si="1"/>
        <v>0</v>
      </c>
      <c r="N24" s="12" t="str">
        <f t="shared" si="0"/>
        <v/>
      </c>
    </row>
    <row r="25" spans="1:14" hidden="1">
      <c r="A25" s="13">
        <v>10023</v>
      </c>
      <c r="B25" s="13">
        <v>2</v>
      </c>
      <c r="C25" s="13">
        <v>94970</v>
      </c>
      <c r="D25" s="13">
        <v>362</v>
      </c>
      <c r="E25" s="12" t="str">
        <f>VLOOKUP(tVentas10[[#This Row],[ProductID]],tProductos[#All],3,FALSE)</f>
        <v>Cumin - Whole</v>
      </c>
      <c r="F25" s="13">
        <v>25</v>
      </c>
      <c r="G25" s="32">
        <v>0</v>
      </c>
      <c r="H25" s="30">
        <f>VLOOKUP(tVentas10[[#This Row],[ProductID]],tProductos[#All],5,FALSE)</f>
        <v>533.476</v>
      </c>
      <c r="I25" s="31">
        <f>(tVentas10[[#This Row],[PrecioUnitario]])*(tVentas10[[#This Row],[Quantity]])</f>
        <v>13336.9</v>
      </c>
      <c r="J25" s="31">
        <f>tVentas10[[#This Row],[ TotalPrice_SinDescuento]]*(1-tVentas10[[#This Row],[Discount]]/100)</f>
        <v>13336.9</v>
      </c>
      <c r="K25" s="17">
        <v>43151.499814814815</v>
      </c>
      <c r="L25" s="7" t="s">
        <v>3261</v>
      </c>
      <c r="M25" s="35">
        <f t="shared" si="1"/>
        <v>0</v>
      </c>
      <c r="N25" s="12" t="str">
        <f t="shared" si="0"/>
        <v/>
      </c>
    </row>
    <row r="26" spans="1:14" hidden="1">
      <c r="A26" s="13">
        <v>10024</v>
      </c>
      <c r="B26" s="13">
        <v>15</v>
      </c>
      <c r="C26" s="13">
        <v>37277</v>
      </c>
      <c r="D26" s="13">
        <v>13</v>
      </c>
      <c r="E26" s="12" t="str">
        <f>VLOOKUP(tVentas10[[#This Row],[ProductID]],tProductos[#All],3,FALSE)</f>
        <v>Water, Tap</v>
      </c>
      <c r="F26" s="13">
        <v>10</v>
      </c>
      <c r="G26" s="32">
        <v>0</v>
      </c>
      <c r="H26" s="30">
        <f>VLOOKUP(tVentas10[[#This Row],[ProductID]],tProductos[#All],5,FALSE)</f>
        <v>282.23</v>
      </c>
      <c r="I26" s="31">
        <f>(tVentas10[[#This Row],[PrecioUnitario]])*(tVentas10[[#This Row],[Quantity]])</f>
        <v>2822.3</v>
      </c>
      <c r="J26" s="31">
        <f>tVentas10[[#This Row],[ TotalPrice_SinDescuento]]*(1-tVentas10[[#This Row],[Discount]]/100)</f>
        <v>2822.3</v>
      </c>
      <c r="K26" s="17">
        <v>43190.936886574076</v>
      </c>
      <c r="L26" s="7" t="s">
        <v>3262</v>
      </c>
      <c r="M26" s="35">
        <f t="shared" si="1"/>
        <v>0</v>
      </c>
      <c r="N26" s="12" t="str">
        <f t="shared" si="0"/>
        <v/>
      </c>
    </row>
    <row r="27" spans="1:14" hidden="1">
      <c r="A27" s="13">
        <v>10025</v>
      </c>
      <c r="B27" s="13">
        <v>14</v>
      </c>
      <c r="C27" s="13">
        <v>10416</v>
      </c>
      <c r="D27" s="13">
        <v>396</v>
      </c>
      <c r="E27" s="12" t="str">
        <f>VLOOKUP(tVentas10[[#This Row],[ProductID]],tProductos[#All],3,FALSE)</f>
        <v>Tea - Jasmin Green</v>
      </c>
      <c r="F27" s="13">
        <v>3</v>
      </c>
      <c r="G27" s="32">
        <v>0</v>
      </c>
      <c r="H27" s="30">
        <f>VLOOKUP(tVentas10[[#This Row],[ProductID]],tProductos[#All],5,FALSE)</f>
        <v>369.16</v>
      </c>
      <c r="I27" s="31">
        <f>(tVentas10[[#This Row],[PrecioUnitario]])*(tVentas10[[#This Row],[Quantity]])</f>
        <v>1107.48</v>
      </c>
      <c r="J27" s="31">
        <f>tVentas10[[#This Row],[ TotalPrice_SinDescuento]]*(1-tVentas10[[#This Row],[Discount]]/100)</f>
        <v>1107.48</v>
      </c>
      <c r="K27" s="17">
        <v>43161.065798611111</v>
      </c>
      <c r="L27" s="7" t="s">
        <v>3263</v>
      </c>
      <c r="M27" s="35">
        <f t="shared" si="1"/>
        <v>0</v>
      </c>
      <c r="N27" s="12" t="str">
        <f t="shared" si="0"/>
        <v/>
      </c>
    </row>
    <row r="28" spans="1:14" hidden="1">
      <c r="A28" s="13">
        <v>10026</v>
      </c>
      <c r="B28" s="13">
        <v>17</v>
      </c>
      <c r="C28" s="13">
        <v>87634</v>
      </c>
      <c r="D28" s="13">
        <v>71</v>
      </c>
      <c r="E28" s="12" t="str">
        <f>VLOOKUP(tVentas10[[#This Row],[ProductID]],tProductos[#All],3,FALSE)</f>
        <v>Cheese - Wine</v>
      </c>
      <c r="F28" s="13">
        <v>23</v>
      </c>
      <c r="G28" s="32">
        <v>0</v>
      </c>
      <c r="H28" s="30">
        <f>VLOOKUP(tVentas10[[#This Row],[ProductID]],tProductos[#All],5,FALSE)</f>
        <v>744.07</v>
      </c>
      <c r="I28" s="31">
        <f>(tVentas10[[#This Row],[PrecioUnitario]])*(tVentas10[[#This Row],[Quantity]])</f>
        <v>17113.61</v>
      </c>
      <c r="J28" s="31">
        <f>tVentas10[[#This Row],[ TotalPrice_SinDescuento]]*(1-tVentas10[[#This Row],[Discount]]/100)</f>
        <v>17113.61</v>
      </c>
      <c r="K28" s="17">
        <v>43147.904062499998</v>
      </c>
      <c r="L28" s="7" t="s">
        <v>3264</v>
      </c>
      <c r="M28" s="35">
        <f t="shared" si="1"/>
        <v>0</v>
      </c>
      <c r="N28" s="12" t="str">
        <f t="shared" si="0"/>
        <v/>
      </c>
    </row>
    <row r="29" spans="1:14" hidden="1">
      <c r="A29" s="13">
        <v>10027</v>
      </c>
      <c r="B29" s="13">
        <v>10</v>
      </c>
      <c r="C29" s="13">
        <v>10127</v>
      </c>
      <c r="D29" s="13">
        <v>289</v>
      </c>
      <c r="E29" s="12" t="str">
        <f>VLOOKUP(tVentas10[[#This Row],[ProductID]],tProductos[#All],3,FALSE)</f>
        <v>Sword Pick Asst</v>
      </c>
      <c r="F29" s="13">
        <v>3</v>
      </c>
      <c r="G29" s="32">
        <v>0</v>
      </c>
      <c r="H29" s="30">
        <f>VLOOKUP(tVentas10[[#This Row],[ProductID]],tProductos[#All],5,FALSE)</f>
        <v>435.16</v>
      </c>
      <c r="I29" s="31">
        <f>(tVentas10[[#This Row],[PrecioUnitario]])*(tVentas10[[#This Row],[Quantity]])</f>
        <v>1305.48</v>
      </c>
      <c r="J29" s="31">
        <f>tVentas10[[#This Row],[ TotalPrice_SinDescuento]]*(1-tVentas10[[#This Row],[Discount]]/100)</f>
        <v>1305.48</v>
      </c>
      <c r="K29" s="17">
        <v>43167.336122685185</v>
      </c>
      <c r="L29" s="7" t="s">
        <v>3265</v>
      </c>
      <c r="M29" s="35">
        <f t="shared" si="1"/>
        <v>0</v>
      </c>
      <c r="N29" s="12" t="str">
        <f t="shared" si="0"/>
        <v/>
      </c>
    </row>
    <row r="30" spans="1:14" hidden="1">
      <c r="A30" s="13">
        <v>10028</v>
      </c>
      <c r="B30" s="13">
        <v>2</v>
      </c>
      <c r="C30" s="13">
        <v>78273</v>
      </c>
      <c r="D30" s="13">
        <v>161</v>
      </c>
      <c r="E30" s="12" t="str">
        <f>VLOOKUP(tVentas10[[#This Row],[ProductID]],tProductos[#All],3,FALSE)</f>
        <v>Longos - Chicken Wings</v>
      </c>
      <c r="F30" s="13">
        <v>20</v>
      </c>
      <c r="G30" s="32">
        <v>0</v>
      </c>
      <c r="H30" s="30">
        <f>VLOOKUP(tVentas10[[#This Row],[ProductID]],tProductos[#All],5,FALSE)</f>
        <v>646.11</v>
      </c>
      <c r="I30" s="31">
        <f>(tVentas10[[#This Row],[PrecioUnitario]])*(tVentas10[[#This Row],[Quantity]])</f>
        <v>12922.2</v>
      </c>
      <c r="J30" s="31">
        <f>tVentas10[[#This Row],[ TotalPrice_SinDescuento]]*(1-tVentas10[[#This Row],[Discount]]/100)</f>
        <v>12922.2</v>
      </c>
      <c r="K30" s="17">
        <v>43126.774525462963</v>
      </c>
      <c r="L30" s="7" t="s">
        <v>3266</v>
      </c>
      <c r="M30" s="35">
        <f t="shared" si="1"/>
        <v>0</v>
      </c>
      <c r="N30" s="12" t="str">
        <f t="shared" si="0"/>
        <v/>
      </c>
    </row>
    <row r="31" spans="1:14" hidden="1">
      <c r="A31" s="13">
        <v>10029</v>
      </c>
      <c r="B31" s="13">
        <v>4</v>
      </c>
      <c r="C31" s="13">
        <v>38445</v>
      </c>
      <c r="D31" s="13">
        <v>104</v>
      </c>
      <c r="E31" s="12" t="str">
        <f>VLOOKUP(tVentas10[[#This Row],[ProductID]],tProductos[#All],3,FALSE)</f>
        <v>Tia Maria</v>
      </c>
      <c r="F31" s="13">
        <v>10</v>
      </c>
      <c r="G31" s="32">
        <v>1</v>
      </c>
      <c r="H31" s="30">
        <f>VLOOKUP(tVentas10[[#This Row],[ProductID]],tProductos[#All],5,FALSE)</f>
        <v>982.47</v>
      </c>
      <c r="I31" s="31">
        <f>(tVentas10[[#This Row],[PrecioUnitario]])*(tVentas10[[#This Row],[Quantity]])</f>
        <v>9824.7000000000007</v>
      </c>
      <c r="J31" s="31">
        <f>tVentas10[[#This Row],[ TotalPrice_SinDescuento]]*(1-tVentas10[[#This Row],[Discount]]/100)</f>
        <v>9726.4530000000013</v>
      </c>
      <c r="K31" s="17">
        <v>43222.436493055553</v>
      </c>
      <c r="L31" s="7" t="s">
        <v>3267</v>
      </c>
      <c r="M31" s="35">
        <f t="shared" si="1"/>
        <v>0</v>
      </c>
      <c r="N31" s="12" t="str">
        <f t="shared" si="0"/>
        <v/>
      </c>
    </row>
    <row r="32" spans="1:14" hidden="1">
      <c r="A32" s="13">
        <v>10030</v>
      </c>
      <c r="B32" s="13">
        <v>5</v>
      </c>
      <c r="C32" s="13">
        <v>43358</v>
      </c>
      <c r="D32" s="13">
        <v>138</v>
      </c>
      <c r="E32" s="12" t="str">
        <f>VLOOKUP(tVentas10[[#This Row],[ProductID]],tProductos[#All],3,FALSE)</f>
        <v>Rum - Coconut, Malibu</v>
      </c>
      <c r="F32" s="13">
        <v>11</v>
      </c>
      <c r="G32" s="32">
        <v>2</v>
      </c>
      <c r="H32" s="30">
        <f>VLOOKUP(tVentas10[[#This Row],[ProductID]],tProductos[#All],5,FALSE)</f>
        <v>526.36</v>
      </c>
      <c r="I32" s="31">
        <f>(tVentas10[[#This Row],[PrecioUnitario]])*(tVentas10[[#This Row],[Quantity]])</f>
        <v>5789.96</v>
      </c>
      <c r="J32" s="31">
        <f>tVentas10[[#This Row],[ TotalPrice_SinDescuento]]*(1-tVentas10[[#This Row],[Discount]]/100)</f>
        <v>5674.1607999999997</v>
      </c>
      <c r="K32" s="17">
        <v>43122.401435185187</v>
      </c>
      <c r="L32" s="7" t="s">
        <v>3268</v>
      </c>
      <c r="M32" s="35">
        <f t="shared" si="1"/>
        <v>0</v>
      </c>
      <c r="N32" s="12" t="str">
        <f t="shared" si="0"/>
        <v/>
      </c>
    </row>
    <row r="33" spans="1:15" hidden="1">
      <c r="A33" s="13">
        <v>10031</v>
      </c>
      <c r="B33" s="13">
        <v>7</v>
      </c>
      <c r="C33" s="13">
        <v>37185</v>
      </c>
      <c r="D33" s="13">
        <v>450</v>
      </c>
      <c r="E33" s="12" t="str">
        <f>VLOOKUP(tVentas10[[#This Row],[ProductID]],tProductos[#All],3,FALSE)</f>
        <v>Wine - Vidal Icewine Magnotta</v>
      </c>
      <c r="F33" s="13">
        <v>10</v>
      </c>
      <c r="G33" s="32">
        <v>0</v>
      </c>
      <c r="H33" s="30">
        <f>VLOOKUP(tVentas10[[#This Row],[ProductID]],tProductos[#All],5,FALSE)</f>
        <v>7.1</v>
      </c>
      <c r="I33" s="31">
        <f>(tVentas10[[#This Row],[PrecioUnitario]])*(tVentas10[[#This Row],[Quantity]])</f>
        <v>71</v>
      </c>
      <c r="J33" s="31">
        <f>tVentas10[[#This Row],[ TotalPrice_SinDescuento]]*(1-tVentas10[[#This Row],[Discount]]/100)</f>
        <v>71</v>
      </c>
      <c r="K33" s="17">
        <v>43158.612581018519</v>
      </c>
      <c r="L33" s="7" t="s">
        <v>3269</v>
      </c>
      <c r="M33" s="35">
        <f t="shared" si="1"/>
        <v>0</v>
      </c>
      <c r="N33" s="12" t="str">
        <f t="shared" si="0"/>
        <v/>
      </c>
    </row>
    <row r="34" spans="1:15" hidden="1">
      <c r="A34" s="13">
        <v>10032</v>
      </c>
      <c r="B34" s="13">
        <v>5</v>
      </c>
      <c r="C34" s="13">
        <v>70720</v>
      </c>
      <c r="D34" s="13">
        <v>2</v>
      </c>
      <c r="E34" s="12" t="str">
        <f>VLOOKUP(tVentas10[[#This Row],[ProductID]],tProductos[#All],3,FALSE)</f>
        <v>Cookie Chocolate Chip With</v>
      </c>
      <c r="F34" s="13">
        <v>18</v>
      </c>
      <c r="G34" s="32">
        <v>1</v>
      </c>
      <c r="H34" s="30">
        <f>VLOOKUP(tVentas10[[#This Row],[ProductID]],tProductos[#All],5,FALSE)</f>
        <v>912.32</v>
      </c>
      <c r="I34" s="31">
        <f>(tVentas10[[#This Row],[PrecioUnitario]])*(tVentas10[[#This Row],[Quantity]])</f>
        <v>16421.760000000002</v>
      </c>
      <c r="J34" s="31">
        <f>tVentas10[[#This Row],[ TotalPrice_SinDescuento]]*(1-tVentas10[[#This Row],[Discount]]/100)</f>
        <v>16257.542400000002</v>
      </c>
      <c r="K34" s="17">
        <v>43145.031875000001</v>
      </c>
      <c r="L34" s="7" t="s">
        <v>3270</v>
      </c>
      <c r="M34" s="35">
        <f t="shared" si="1"/>
        <v>0</v>
      </c>
      <c r="N34" s="12" t="str">
        <f t="shared" si="0"/>
        <v/>
      </c>
    </row>
    <row r="35" spans="1:15" hidden="1">
      <c r="A35" s="13">
        <v>10033</v>
      </c>
      <c r="B35" s="13">
        <v>22</v>
      </c>
      <c r="C35" s="13">
        <v>48033</v>
      </c>
      <c r="D35" s="13">
        <v>153</v>
      </c>
      <c r="E35" s="12" t="str">
        <f>VLOOKUP(tVentas10[[#This Row],[ProductID]],tProductos[#All],3,FALSE)</f>
        <v>Arizona - Green Tea</v>
      </c>
      <c r="F35" s="13">
        <v>13</v>
      </c>
      <c r="G35" s="32">
        <v>0</v>
      </c>
      <c r="H35" s="30">
        <f>VLOOKUP(tVentas10[[#This Row],[ProductID]],tProductos[#All],5,FALSE)</f>
        <v>702.38</v>
      </c>
      <c r="I35" s="31">
        <f>(tVentas10[[#This Row],[PrecioUnitario]])*(tVentas10[[#This Row],[Quantity]])</f>
        <v>9130.94</v>
      </c>
      <c r="J35" s="31">
        <f>tVentas10[[#This Row],[ TotalPrice_SinDescuento]]*(1-tVentas10[[#This Row],[Discount]]/100)</f>
        <v>9130.94</v>
      </c>
      <c r="K35" s="17">
        <v>43224.947523148148</v>
      </c>
      <c r="L35" s="7" t="s">
        <v>3271</v>
      </c>
      <c r="M35" s="35">
        <f t="shared" si="1"/>
        <v>0</v>
      </c>
      <c r="N35" s="12" t="str">
        <f t="shared" si="0"/>
        <v/>
      </c>
    </row>
    <row r="36" spans="1:15" hidden="1">
      <c r="A36" s="13">
        <v>10034</v>
      </c>
      <c r="B36" s="13">
        <v>14</v>
      </c>
      <c r="C36" s="13">
        <v>59553</v>
      </c>
      <c r="D36" s="13">
        <v>295</v>
      </c>
      <c r="E36" s="12" t="str">
        <f>VLOOKUP(tVentas10[[#This Row],[ProductID]],tProductos[#All],3,FALSE)</f>
        <v>Ice - Clear, 300 Lb For Carving</v>
      </c>
      <c r="F36" s="13">
        <v>16</v>
      </c>
      <c r="G36" s="32">
        <v>0</v>
      </c>
      <c r="H36" s="30">
        <f>VLOOKUP(tVentas10[[#This Row],[ProductID]],tProductos[#All],5,FALSE)</f>
        <v>487.69</v>
      </c>
      <c r="I36" s="31">
        <f>(tVentas10[[#This Row],[PrecioUnitario]])*(tVentas10[[#This Row],[Quantity]])</f>
        <v>7803.04</v>
      </c>
      <c r="J36" s="31">
        <f>tVentas10[[#This Row],[ TotalPrice_SinDescuento]]*(1-tVentas10[[#This Row],[Discount]]/100)</f>
        <v>7803.04</v>
      </c>
      <c r="K36" s="17">
        <v>43133.862129629626</v>
      </c>
      <c r="L36" s="7" t="s">
        <v>3272</v>
      </c>
      <c r="M36" s="35">
        <f t="shared" si="1"/>
        <v>0</v>
      </c>
      <c r="N36" s="12" t="str">
        <f t="shared" si="0"/>
        <v/>
      </c>
    </row>
    <row r="37" spans="1:15">
      <c r="A37" s="13">
        <v>10035</v>
      </c>
      <c r="B37" s="13">
        <v>8</v>
      </c>
      <c r="C37" s="13">
        <v>61728</v>
      </c>
      <c r="D37" s="13">
        <v>250</v>
      </c>
      <c r="E37" s="12" t="str">
        <f>VLOOKUP(tVentas10[[#This Row],[ProductID]],tProductos[#All],3,FALSE)</f>
        <v>Soup - Campbells, Beef Barley</v>
      </c>
      <c r="F37" s="13">
        <v>16</v>
      </c>
      <c r="G37" s="32">
        <v>0</v>
      </c>
      <c r="H37" s="30">
        <f>VLOOKUP(tVentas10[[#This Row],[ProductID]],tProductos[#All],5,FALSE)</f>
        <v>644.95000000000005</v>
      </c>
      <c r="I37" s="31">
        <f>(tVentas10[[#This Row],[PrecioUnitario]])*(tVentas10[[#This Row],[Quantity]])</f>
        <v>10319.200000000001</v>
      </c>
      <c r="J37" s="31">
        <f>tVentas10[[#This Row],[ TotalPrice_SinDescuento]]*(1-tVentas10[[#This Row],[Discount]]/100)</f>
        <v>10319.200000000001</v>
      </c>
      <c r="K37" s="17">
        <v>43148.249710648146</v>
      </c>
      <c r="L37" s="7" t="s">
        <v>3273</v>
      </c>
      <c r="M37" s="35">
        <f t="shared" si="1"/>
        <v>0</v>
      </c>
      <c r="N37" s="12" t="str">
        <f t="shared" si="0"/>
        <v/>
      </c>
    </row>
    <row r="38" spans="1:15" hidden="1">
      <c r="A38" s="13">
        <v>10036</v>
      </c>
      <c r="B38" s="13">
        <v>10</v>
      </c>
      <c r="C38" s="13">
        <v>2455</v>
      </c>
      <c r="D38" s="13">
        <v>199</v>
      </c>
      <c r="E38" s="12" t="str">
        <f>VLOOKUP(tVentas10[[#This Row],[ProductID]],tProductos[#All],3,FALSE)</f>
        <v>Pork - Hock And Feet Attached</v>
      </c>
      <c r="F38" s="13">
        <v>1</v>
      </c>
      <c r="G38" s="32">
        <v>0</v>
      </c>
      <c r="H38" s="30">
        <f>VLOOKUP(tVentas10[[#This Row],[ProductID]],tProductos[#All],5,FALSE)</f>
        <v>957.41</v>
      </c>
      <c r="I38" s="31">
        <f>(tVentas10[[#This Row],[PrecioUnitario]])*(tVentas10[[#This Row],[Quantity]])</f>
        <v>957.41</v>
      </c>
      <c r="J38" s="31">
        <f>tVentas10[[#This Row],[ TotalPrice_SinDescuento]]*(1-tVentas10[[#This Row],[Discount]]/100)</f>
        <v>957.41</v>
      </c>
      <c r="K38" s="17">
        <v>43151.79310185185</v>
      </c>
      <c r="L38" s="7" t="s">
        <v>3274</v>
      </c>
      <c r="M38" s="35">
        <f t="shared" si="1"/>
        <v>0</v>
      </c>
      <c r="N38" s="12" t="str">
        <f t="shared" si="0"/>
        <v/>
      </c>
    </row>
    <row r="39" spans="1:15" hidden="1">
      <c r="A39" s="13">
        <v>10037</v>
      </c>
      <c r="B39" s="13">
        <v>13</v>
      </c>
      <c r="C39" s="13">
        <v>81511</v>
      </c>
      <c r="D39" s="13">
        <v>109</v>
      </c>
      <c r="E39" s="12" t="str">
        <f>VLOOKUP(tVentas10[[#This Row],[ProductID]],tProductos[#All],3,FALSE)</f>
        <v>Muffin - Zero Transfat</v>
      </c>
      <c r="F39" s="13">
        <v>21</v>
      </c>
      <c r="G39" s="32">
        <v>0</v>
      </c>
      <c r="H39" s="30">
        <f>VLOOKUP(tVentas10[[#This Row],[ProductID]],tProductos[#All],5,FALSE)</f>
        <v>493.79</v>
      </c>
      <c r="I39" s="31">
        <f>(tVentas10[[#This Row],[PrecioUnitario]])*(tVentas10[[#This Row],[Quantity]])</f>
        <v>10369.59</v>
      </c>
      <c r="J39" s="31">
        <f>tVentas10[[#This Row],[ TotalPrice_SinDescuento]]*(1-tVentas10[[#This Row],[Discount]]/100)</f>
        <v>10369.59</v>
      </c>
      <c r="K39" s="17">
        <v>43207.994745370372</v>
      </c>
      <c r="L39" s="7" t="s">
        <v>3275</v>
      </c>
      <c r="M39" s="35">
        <f t="shared" si="1"/>
        <v>0</v>
      </c>
      <c r="N39" s="12" t="str">
        <f t="shared" si="0"/>
        <v/>
      </c>
    </row>
    <row r="40" spans="1:15" hidden="1">
      <c r="A40" s="13">
        <v>10038</v>
      </c>
      <c r="B40" s="13">
        <v>19</v>
      </c>
      <c r="C40" s="13">
        <v>2470</v>
      </c>
      <c r="D40" s="13">
        <v>170</v>
      </c>
      <c r="E40" s="12" t="str">
        <f>VLOOKUP(tVentas10[[#This Row],[ProductID]],tProductos[#All],3,FALSE)</f>
        <v>Initation Crab Meat</v>
      </c>
      <c r="F40" s="13">
        <v>1</v>
      </c>
      <c r="G40" s="32">
        <v>2</v>
      </c>
      <c r="H40" s="30">
        <f>VLOOKUP(tVentas10[[#This Row],[ProductID]],tProductos[#All],5,FALSE)</f>
        <v>206.55</v>
      </c>
      <c r="I40" s="31">
        <f>(tVentas10[[#This Row],[PrecioUnitario]])*(tVentas10[[#This Row],[Quantity]])</f>
        <v>206.55</v>
      </c>
      <c r="J40" s="31">
        <f>tVentas10[[#This Row],[ TotalPrice_SinDescuento]]*(1-tVentas10[[#This Row],[Discount]]/100)</f>
        <v>202.41900000000001</v>
      </c>
      <c r="K40" s="17">
        <v>43199.667511574073</v>
      </c>
      <c r="L40" s="7" t="s">
        <v>3276</v>
      </c>
      <c r="M40" s="35">
        <f t="shared" si="1"/>
        <v>0</v>
      </c>
      <c r="N40" s="12" t="str">
        <f t="shared" si="0"/>
        <v/>
      </c>
    </row>
    <row r="41" spans="1:15" hidden="1">
      <c r="A41" s="13">
        <v>10039</v>
      </c>
      <c r="B41" s="13">
        <v>2</v>
      </c>
      <c r="C41" s="13">
        <v>46414</v>
      </c>
      <c r="D41" s="13">
        <v>262</v>
      </c>
      <c r="E41" s="12" t="str">
        <f>VLOOKUP(tVentas10[[#This Row],[ProductID]],tProductos[#All],3,FALSE)</f>
        <v>Bagel - Plain</v>
      </c>
      <c r="F41" s="13">
        <v>12</v>
      </c>
      <c r="G41" s="32">
        <v>0</v>
      </c>
      <c r="H41" s="30">
        <f>VLOOKUP(tVentas10[[#This Row],[ProductID]],tProductos[#All],5,FALSE)</f>
        <v>364.6</v>
      </c>
      <c r="I41" s="31">
        <f>(tVentas10[[#This Row],[PrecioUnitario]])*(tVentas10[[#This Row],[Quantity]])</f>
        <v>4375.2000000000007</v>
      </c>
      <c r="J41" s="31">
        <f>tVentas10[[#This Row],[ TotalPrice_SinDescuento]]*(1-tVentas10[[#This Row],[Discount]]/100)</f>
        <v>4375.2000000000007</v>
      </c>
      <c r="K41" s="17">
        <v>43158.500937500001</v>
      </c>
      <c r="L41" s="7" t="s">
        <v>3277</v>
      </c>
      <c r="M41" s="35">
        <f t="shared" si="1"/>
        <v>0</v>
      </c>
      <c r="N41" s="12" t="str">
        <f t="shared" si="0"/>
        <v/>
      </c>
    </row>
    <row r="42" spans="1:15" hidden="1">
      <c r="A42" s="13">
        <v>10040</v>
      </c>
      <c r="B42" s="13">
        <v>16</v>
      </c>
      <c r="C42" s="13">
        <v>12399</v>
      </c>
      <c r="D42" s="13">
        <v>125</v>
      </c>
      <c r="E42" s="12" t="str">
        <f>VLOOKUP(tVentas10[[#This Row],[ProductID]],tProductos[#All],3,FALSE)</f>
        <v>Nut - Chestnuts, Whole</v>
      </c>
      <c r="F42" s="13">
        <v>4</v>
      </c>
      <c r="G42" s="32">
        <v>2</v>
      </c>
      <c r="H42" s="30">
        <f>VLOOKUP(tVentas10[[#This Row],[ProductID]],tProductos[#All],5,FALSE)</f>
        <v>61.41</v>
      </c>
      <c r="I42" s="31">
        <f>(tVentas10[[#This Row],[PrecioUnitario]])*(tVentas10[[#This Row],[Quantity]])</f>
        <v>245.64</v>
      </c>
      <c r="J42" s="31">
        <f>tVentas10[[#This Row],[ TotalPrice_SinDescuento]]*(1-tVentas10[[#This Row],[Discount]]/100)</f>
        <v>240.72719999999998</v>
      </c>
      <c r="K42" s="17">
        <v>43121.174143518518</v>
      </c>
      <c r="L42" s="7" t="s">
        <v>3278</v>
      </c>
      <c r="M42" s="35">
        <f t="shared" si="1"/>
        <v>0</v>
      </c>
      <c r="N42" s="12" t="str">
        <f t="shared" si="0"/>
        <v/>
      </c>
    </row>
    <row r="43" spans="1:15" hidden="1">
      <c r="A43" s="13">
        <v>10041</v>
      </c>
      <c r="B43" s="13">
        <v>8</v>
      </c>
      <c r="C43" s="13">
        <v>62503</v>
      </c>
      <c r="D43" s="13">
        <v>275</v>
      </c>
      <c r="E43" s="12" t="str">
        <f>VLOOKUP(tVentas10[[#This Row],[ProductID]],tProductos[#All],3,FALSE)</f>
        <v>Corn Meal</v>
      </c>
      <c r="F43" s="13">
        <v>16</v>
      </c>
      <c r="G43" s="32">
        <v>0</v>
      </c>
      <c r="H43" s="30">
        <f>VLOOKUP(tVentas10[[#This Row],[ProductID]],tProductos[#All],5,FALSE)</f>
        <v>50.14</v>
      </c>
      <c r="I43" s="31">
        <f>(tVentas10[[#This Row],[PrecioUnitario]])*(tVentas10[[#This Row],[Quantity]])</f>
        <v>802.24</v>
      </c>
      <c r="J43" s="31">
        <f>tVentas10[[#This Row],[ TotalPrice_SinDescuento]]*(1-tVentas10[[#This Row],[Discount]]/100)</f>
        <v>802.24</v>
      </c>
      <c r="K43" s="17">
        <v>43167.861886574072</v>
      </c>
      <c r="L43" s="7" t="s">
        <v>3279</v>
      </c>
      <c r="M43" s="35">
        <f t="shared" si="1"/>
        <v>0</v>
      </c>
      <c r="N43" s="12" t="str">
        <f t="shared" si="0"/>
        <v/>
      </c>
    </row>
    <row r="44" spans="1:15" hidden="1">
      <c r="A44" s="13">
        <v>10042</v>
      </c>
      <c r="B44" s="13">
        <v>9</v>
      </c>
      <c r="C44" s="13">
        <v>12665</v>
      </c>
      <c r="D44" s="13">
        <v>353</v>
      </c>
      <c r="E44" s="12" t="str">
        <f>VLOOKUP(tVentas10[[#This Row],[ProductID]],tProductos[#All],3,FALSE)</f>
        <v>Milk Powder</v>
      </c>
      <c r="F44" s="13">
        <v>4</v>
      </c>
      <c r="G44" s="32">
        <v>0</v>
      </c>
      <c r="H44" s="30">
        <f>VLOOKUP(tVentas10[[#This Row],[ProductID]],tProductos[#All],5,FALSE)</f>
        <v>181.19</v>
      </c>
      <c r="I44" s="31">
        <f>(tVentas10[[#This Row],[PrecioUnitario]])*(tVentas10[[#This Row],[Quantity]])</f>
        <v>724.76</v>
      </c>
      <c r="J44" s="31">
        <f>tVentas10[[#This Row],[ TotalPrice_SinDescuento]]*(1-tVentas10[[#This Row],[Discount]]/100)</f>
        <v>724.76</v>
      </c>
      <c r="K44" s="17">
        <v>43155.818344907406</v>
      </c>
      <c r="L44" s="7" t="s">
        <v>3280</v>
      </c>
      <c r="M44" s="35">
        <f t="shared" si="1"/>
        <v>0</v>
      </c>
      <c r="N44" s="12" t="str">
        <f t="shared" si="0"/>
        <v/>
      </c>
    </row>
    <row r="45" spans="1:15" hidden="1">
      <c r="A45" s="13">
        <v>10043</v>
      </c>
      <c r="B45" s="13">
        <v>14</v>
      </c>
      <c r="C45" s="13">
        <v>51274</v>
      </c>
      <c r="D45" s="13">
        <v>406</v>
      </c>
      <c r="E45" s="12" t="str">
        <f>VLOOKUP(tVentas10[[#This Row],[ProductID]],tProductos[#All],3,FALSE)</f>
        <v>Shrimp - Baby, Warm Water</v>
      </c>
      <c r="F45" s="13">
        <v>13</v>
      </c>
      <c r="G45" s="32">
        <v>0</v>
      </c>
      <c r="H45" s="30">
        <f>VLOOKUP(tVentas10[[#This Row],[ProductID]],tProductos[#All],5,FALSE)</f>
        <v>897.99</v>
      </c>
      <c r="I45" s="31">
        <f>(tVentas10[[#This Row],[PrecioUnitario]])*(tVentas10[[#This Row],[Quantity]])</f>
        <v>11673.87</v>
      </c>
      <c r="J45" s="31">
        <f>tVentas10[[#This Row],[ TotalPrice_SinDescuento]]*(1-tVentas10[[#This Row],[Discount]]/100)</f>
        <v>11673.87</v>
      </c>
      <c r="K45" s="17">
        <v>43145.609247685185</v>
      </c>
      <c r="L45" s="7" t="s">
        <v>3281</v>
      </c>
      <c r="M45" s="35">
        <f t="shared" si="1"/>
        <v>0</v>
      </c>
      <c r="N45" s="12" t="str">
        <f t="shared" si="0"/>
        <v/>
      </c>
    </row>
    <row r="46" spans="1:15" hidden="1">
      <c r="A46" s="13">
        <v>10044</v>
      </c>
      <c r="B46" s="13">
        <v>4</v>
      </c>
      <c r="C46" s="13">
        <v>58898</v>
      </c>
      <c r="D46" s="13">
        <v>354</v>
      </c>
      <c r="E46" s="12" t="str">
        <f>VLOOKUP(tVentas10[[#This Row],[ProductID]],tProductos[#All],3,FALSE)</f>
        <v>Crackers Cheez It</v>
      </c>
      <c r="F46" s="13">
        <v>15</v>
      </c>
      <c r="G46" s="32">
        <v>0</v>
      </c>
      <c r="H46" s="30">
        <f>VLOOKUP(tVentas10[[#This Row],[ProductID]],tProductos[#All],5,FALSE)</f>
        <v>66.97</v>
      </c>
      <c r="I46" s="31">
        <f>(tVentas10[[#This Row],[PrecioUnitario]])*(tVentas10[[#This Row],[Quantity]])</f>
        <v>1004.55</v>
      </c>
      <c r="J46" s="31">
        <f>tVentas10[[#This Row],[ TotalPrice_SinDescuento]]*(1-tVentas10[[#This Row],[Discount]]/100)</f>
        <v>1004.55</v>
      </c>
      <c r="K46" s="17">
        <v>43107.872627314813</v>
      </c>
      <c r="L46" s="7" t="s">
        <v>3282</v>
      </c>
      <c r="M46" s="35">
        <f t="shared" si="1"/>
        <v>0</v>
      </c>
      <c r="N46" s="12" t="str">
        <f t="shared" si="0"/>
        <v/>
      </c>
    </row>
    <row r="47" spans="1:15" hidden="1">
      <c r="A47" s="13">
        <v>10045</v>
      </c>
      <c r="B47" s="13">
        <v>14</v>
      </c>
      <c r="C47" s="13">
        <v>44422</v>
      </c>
      <c r="D47" s="13">
        <v>116</v>
      </c>
      <c r="E47" s="12" t="str">
        <f>VLOOKUP(tVentas10[[#This Row],[ProductID]],tProductos[#All],3,FALSE)</f>
        <v>Steam Pan - Half Size Deep</v>
      </c>
      <c r="F47" s="13">
        <v>12</v>
      </c>
      <c r="G47" s="32">
        <v>0</v>
      </c>
      <c r="H47" s="30">
        <f>VLOOKUP(tVentas10[[#This Row],[ProductID]],tProductos[#All],5,FALSE)</f>
        <v>5.73</v>
      </c>
      <c r="I47" s="31">
        <f>(tVentas10[[#This Row],[PrecioUnitario]])*(tVentas10[[#This Row],[Quantity]])</f>
        <v>68.760000000000005</v>
      </c>
      <c r="J47" s="31">
        <f>tVentas10[[#This Row],[ TotalPrice_SinDescuento]]*(1-tVentas10[[#This Row],[Discount]]/100)</f>
        <v>68.760000000000005</v>
      </c>
      <c r="K47" s="17">
        <v>43223.374097222222</v>
      </c>
      <c r="L47" s="7" t="s">
        <v>3283</v>
      </c>
      <c r="M47" s="35">
        <f t="shared" si="1"/>
        <v>0</v>
      </c>
      <c r="N47" s="12" t="str">
        <f t="shared" si="0"/>
        <v/>
      </c>
    </row>
    <row r="48" spans="1:15" hidden="1">
      <c r="A48" s="13">
        <v>10046</v>
      </c>
      <c r="B48" s="13">
        <v>3</v>
      </c>
      <c r="C48" s="13">
        <v>60600</v>
      </c>
      <c r="D48" s="13">
        <v>397</v>
      </c>
      <c r="E48" s="12" t="str">
        <f>VLOOKUP(tVentas10[[#This Row],[ProductID]],tProductos[#All],3,FALSE)</f>
        <v>Juice - Happy Planet</v>
      </c>
      <c r="F48" s="13">
        <v>16</v>
      </c>
      <c r="G48" s="32">
        <v>0</v>
      </c>
      <c r="H48" s="30">
        <f>VLOOKUP(tVentas10[[#This Row],[ProductID]],tProductos[#All],5,FALSE)</f>
        <v>208.16</v>
      </c>
      <c r="I48" s="31">
        <f>(tVentas10[[#This Row],[PrecioUnitario]])*(tVentas10[[#This Row],[Quantity]])</f>
        <v>3330.56</v>
      </c>
      <c r="J48" s="31">
        <f>tVentas10[[#This Row],[ TotalPrice_SinDescuento]]*(1-tVentas10[[#This Row],[Discount]]/100)</f>
        <v>3330.56</v>
      </c>
      <c r="K48" s="13">
        <v>0</v>
      </c>
      <c r="L48" s="7" t="s">
        <v>3284</v>
      </c>
      <c r="M48" s="35">
        <f t="shared" si="1"/>
        <v>0</v>
      </c>
      <c r="N48" s="12" t="str">
        <f t="shared" si="0"/>
        <v/>
      </c>
      <c r="O48" s="34"/>
    </row>
    <row r="49" spans="1:15">
      <c r="A49" s="13">
        <v>10047</v>
      </c>
      <c r="B49" s="13">
        <v>14</v>
      </c>
      <c r="C49" s="13">
        <v>47487</v>
      </c>
      <c r="D49" s="13">
        <v>133</v>
      </c>
      <c r="E49" s="12" t="str">
        <f>VLOOKUP(tVentas10[[#This Row],[ProductID]],tProductos[#All],3,FALSE)</f>
        <v>Beef - Top Sirloin - Aaa</v>
      </c>
      <c r="F49" s="13">
        <v>13</v>
      </c>
      <c r="G49" s="32">
        <v>0</v>
      </c>
      <c r="H49" s="30">
        <f>VLOOKUP(tVentas10[[#This Row],[ProductID]],tProductos[#All],5,FALSE)</f>
        <v>29.32</v>
      </c>
      <c r="I49" s="31">
        <f>(tVentas10[[#This Row],[PrecioUnitario]])*(tVentas10[[#This Row],[Quantity]])</f>
        <v>381.16</v>
      </c>
      <c r="J49" s="31">
        <f>tVentas10[[#This Row],[ TotalPrice_SinDescuento]]*(1-tVentas10[[#This Row],[Discount]]/100)</f>
        <v>381.16</v>
      </c>
      <c r="K49" s="17">
        <v>43130.482256944444</v>
      </c>
      <c r="L49" s="7" t="s">
        <v>3285</v>
      </c>
      <c r="M49" s="35">
        <f t="shared" si="1"/>
        <v>0</v>
      </c>
      <c r="N49" s="12" t="str">
        <f t="shared" si="0"/>
        <v/>
      </c>
    </row>
    <row r="50" spans="1:15" hidden="1">
      <c r="A50" s="13">
        <v>10048</v>
      </c>
      <c r="B50" s="13">
        <v>6</v>
      </c>
      <c r="C50" s="13">
        <v>7571</v>
      </c>
      <c r="D50" s="13">
        <v>144</v>
      </c>
      <c r="E50" s="12" t="str">
        <f>VLOOKUP(tVentas10[[#This Row],[ProductID]],tProductos[#All],3,FALSE)</f>
        <v>Placemat - Scallop, White</v>
      </c>
      <c r="F50" s="13">
        <v>2</v>
      </c>
      <c r="G50" s="32">
        <v>0</v>
      </c>
      <c r="H50" s="30">
        <f>VLOOKUP(tVentas10[[#This Row],[ProductID]],tProductos[#All],5,FALSE)</f>
        <v>957.86</v>
      </c>
      <c r="I50" s="31">
        <f>(tVentas10[[#This Row],[PrecioUnitario]])*(tVentas10[[#This Row],[Quantity]])</f>
        <v>1915.72</v>
      </c>
      <c r="J50" s="31">
        <f>tVentas10[[#This Row],[ TotalPrice_SinDescuento]]*(1-tVentas10[[#This Row],[Discount]]/100)</f>
        <v>1915.72</v>
      </c>
      <c r="K50" s="17">
        <v>43146.606307870374</v>
      </c>
      <c r="L50" s="7" t="s">
        <v>3286</v>
      </c>
      <c r="M50" s="35">
        <f t="shared" si="1"/>
        <v>0</v>
      </c>
      <c r="N50" s="12" t="str">
        <f t="shared" si="0"/>
        <v/>
      </c>
    </row>
    <row r="51" spans="1:15" hidden="1">
      <c r="A51" s="13">
        <v>10049</v>
      </c>
      <c r="B51" s="13">
        <v>8</v>
      </c>
      <c r="C51" s="13">
        <v>19788</v>
      </c>
      <c r="D51" s="13">
        <v>240</v>
      </c>
      <c r="E51" s="12" t="str">
        <f>VLOOKUP(tVentas10[[#This Row],[ProductID]],tProductos[#All],3,FALSE)</f>
        <v>Wine - Chablis 2003 Champs</v>
      </c>
      <c r="F51" s="13">
        <v>6</v>
      </c>
      <c r="G51" s="32">
        <v>0</v>
      </c>
      <c r="H51" s="30">
        <f>VLOOKUP(tVentas10[[#This Row],[ProductID]],tProductos[#All],5,FALSE)</f>
        <v>708.59</v>
      </c>
      <c r="I51" s="31">
        <f>(tVentas10[[#This Row],[PrecioUnitario]])*(tVentas10[[#This Row],[Quantity]])</f>
        <v>4251.54</v>
      </c>
      <c r="J51" s="31">
        <f>tVentas10[[#This Row],[ TotalPrice_SinDescuento]]*(1-tVentas10[[#This Row],[Discount]]/100)</f>
        <v>4251.54</v>
      </c>
      <c r="K51" s="17">
        <v>43122.851747685185</v>
      </c>
      <c r="L51" s="7" t="s">
        <v>3287</v>
      </c>
      <c r="M51" s="35">
        <f t="shared" si="1"/>
        <v>0</v>
      </c>
      <c r="N51" s="12" t="str">
        <f t="shared" si="0"/>
        <v/>
      </c>
    </row>
    <row r="52" spans="1:15" hidden="1">
      <c r="A52" s="13">
        <v>10050</v>
      </c>
      <c r="B52" s="13">
        <v>19</v>
      </c>
      <c r="C52" s="13">
        <v>31648</v>
      </c>
      <c r="D52" s="13">
        <v>46</v>
      </c>
      <c r="E52" s="12" t="str">
        <f>VLOOKUP(tVentas10[[#This Row],[ProductID]],tProductos[#All],3,FALSE)</f>
        <v>Lambcasing</v>
      </c>
      <c r="F52" s="13">
        <v>9</v>
      </c>
      <c r="G52" s="32">
        <v>0</v>
      </c>
      <c r="H52" s="30">
        <f>VLOOKUP(tVentas10[[#This Row],[ProductID]],tProductos[#All],5,FALSE)</f>
        <v>867.91</v>
      </c>
      <c r="I52" s="31">
        <f>(tVentas10[[#This Row],[PrecioUnitario]])*(tVentas10[[#This Row],[Quantity]])</f>
        <v>7811.19</v>
      </c>
      <c r="J52" s="31">
        <f>tVentas10[[#This Row],[ TotalPrice_SinDescuento]]*(1-tVentas10[[#This Row],[Discount]]/100)</f>
        <v>7811.19</v>
      </c>
      <c r="K52" s="13">
        <v>0</v>
      </c>
      <c r="L52" s="7" t="s">
        <v>3288</v>
      </c>
      <c r="M52" s="35">
        <f t="shared" si="1"/>
        <v>0</v>
      </c>
      <c r="N52" s="12" t="str">
        <f t="shared" si="0"/>
        <v/>
      </c>
    </row>
    <row r="53" spans="1:15" hidden="1">
      <c r="A53" s="13">
        <v>10051</v>
      </c>
      <c r="B53" s="13">
        <v>7</v>
      </c>
      <c r="C53" s="13">
        <v>43906</v>
      </c>
      <c r="D53" s="13">
        <v>309</v>
      </c>
      <c r="E53" s="12" t="str">
        <f>VLOOKUP(tVentas10[[#This Row],[ProductID]],tProductos[#All],3,FALSE)</f>
        <v>Muffin Batt - Choc Chk</v>
      </c>
      <c r="F53" s="13">
        <v>12</v>
      </c>
      <c r="G53" s="32">
        <v>0</v>
      </c>
      <c r="H53" s="30">
        <f>VLOOKUP(tVentas10[[#This Row],[ProductID]],tProductos[#All],5,FALSE)</f>
        <v>276.33999999999997</v>
      </c>
      <c r="I53" s="31">
        <f>(tVentas10[[#This Row],[PrecioUnitario]])*(tVentas10[[#This Row],[Quantity]])</f>
        <v>3316.08</v>
      </c>
      <c r="J53" s="31">
        <f>tVentas10[[#This Row],[ TotalPrice_SinDescuento]]*(1-tVentas10[[#This Row],[Discount]]/100)</f>
        <v>3316.08</v>
      </c>
      <c r="K53" s="17">
        <v>43169.881145833337</v>
      </c>
      <c r="L53" s="7" t="s">
        <v>3289</v>
      </c>
      <c r="M53" s="35">
        <f t="shared" si="1"/>
        <v>0</v>
      </c>
      <c r="N53" s="12" t="str">
        <f t="shared" si="0"/>
        <v/>
      </c>
    </row>
    <row r="54" spans="1:15" hidden="1">
      <c r="A54" s="13">
        <v>10052</v>
      </c>
      <c r="B54" s="13">
        <v>9</v>
      </c>
      <c r="C54" s="13">
        <v>91943</v>
      </c>
      <c r="D54" s="13">
        <v>345</v>
      </c>
      <c r="E54" s="12" t="str">
        <f>VLOOKUP(tVentas10[[#This Row],[ProductID]],tProductos[#All],3,FALSE)</f>
        <v>Bread - Calabrese Baguette</v>
      </c>
      <c r="F54" s="13">
        <v>24</v>
      </c>
      <c r="G54" s="32">
        <v>2</v>
      </c>
      <c r="H54" s="30">
        <f>VLOOKUP(tVentas10[[#This Row],[ProductID]],tProductos[#All],5,FALSE)</f>
        <v>985.97</v>
      </c>
      <c r="I54" s="31">
        <f>(tVentas10[[#This Row],[PrecioUnitario]])*(tVentas10[[#This Row],[Quantity]])</f>
        <v>23663.279999999999</v>
      </c>
      <c r="J54" s="31">
        <f>tVentas10[[#This Row],[ TotalPrice_SinDescuento]]*(1-tVentas10[[#This Row],[Discount]]/100)</f>
        <v>23190.0144</v>
      </c>
      <c r="K54" s="17">
        <v>43129.806979166664</v>
      </c>
      <c r="L54" s="7" t="s">
        <v>3290</v>
      </c>
      <c r="M54" s="35">
        <f t="shared" si="1"/>
        <v>0</v>
      </c>
      <c r="N54" s="12" t="str">
        <f t="shared" si="0"/>
        <v/>
      </c>
    </row>
    <row r="55" spans="1:15" hidden="1">
      <c r="A55" s="13">
        <v>10053</v>
      </c>
      <c r="B55" s="13">
        <v>17</v>
      </c>
      <c r="C55" s="13">
        <v>91590</v>
      </c>
      <c r="D55" s="13">
        <v>342</v>
      </c>
      <c r="E55" s="12" t="str">
        <f>VLOOKUP(tVentas10[[#This Row],[ProductID]],tProductos[#All],3,FALSE)</f>
        <v>Mangoes</v>
      </c>
      <c r="F55" s="13">
        <v>24</v>
      </c>
      <c r="G55" s="32">
        <v>0</v>
      </c>
      <c r="H55" s="30">
        <f>VLOOKUP(tVentas10[[#This Row],[ProductID]],tProductos[#All],5,FALSE)</f>
        <v>695.88</v>
      </c>
      <c r="I55" s="31">
        <f>(tVentas10[[#This Row],[PrecioUnitario]])*(tVentas10[[#This Row],[Quantity]])</f>
        <v>16701.12</v>
      </c>
      <c r="J55" s="31">
        <f>tVentas10[[#This Row],[ TotalPrice_SinDescuento]]*(1-tVentas10[[#This Row],[Discount]]/100)</f>
        <v>16701.12</v>
      </c>
      <c r="K55" s="17">
        <v>43176.126770833333</v>
      </c>
      <c r="L55" s="7" t="s">
        <v>3291</v>
      </c>
      <c r="M55" s="35">
        <f t="shared" si="1"/>
        <v>0</v>
      </c>
      <c r="N55" s="12" t="str">
        <f t="shared" si="0"/>
        <v/>
      </c>
    </row>
    <row r="56" spans="1:15" hidden="1">
      <c r="A56" s="13">
        <v>10054</v>
      </c>
      <c r="B56" s="13">
        <v>4</v>
      </c>
      <c r="C56" s="13">
        <v>65202</v>
      </c>
      <c r="D56" s="13">
        <v>432</v>
      </c>
      <c r="E56" s="12" t="str">
        <f>VLOOKUP(tVentas10[[#This Row],[ProductID]],tProductos[#All],3,FALSE)</f>
        <v>Beer - Original Organic Lager</v>
      </c>
      <c r="F56" s="13">
        <v>17</v>
      </c>
      <c r="G56" s="32">
        <v>1</v>
      </c>
      <c r="H56" s="30">
        <f>VLOOKUP(tVentas10[[#This Row],[ProductID]],tProductos[#All],5,FALSE)</f>
        <v>327.14999999999998</v>
      </c>
      <c r="I56" s="31">
        <f>(tVentas10[[#This Row],[PrecioUnitario]])*(tVentas10[[#This Row],[Quantity]])</f>
        <v>5561.5499999999993</v>
      </c>
      <c r="J56" s="31">
        <f>tVentas10[[#This Row],[ TotalPrice_SinDescuento]]*(1-tVentas10[[#This Row],[Discount]]/100)</f>
        <v>5505.9344999999994</v>
      </c>
      <c r="K56" s="17">
        <v>43226.223634259259</v>
      </c>
      <c r="L56" s="7" t="s">
        <v>3292</v>
      </c>
      <c r="M56" s="35">
        <f t="shared" si="1"/>
        <v>0</v>
      </c>
      <c r="N56" s="12" t="str">
        <f t="shared" si="0"/>
        <v/>
      </c>
    </row>
    <row r="57" spans="1:15" hidden="1">
      <c r="A57" s="13">
        <v>10055</v>
      </c>
      <c r="B57" s="13">
        <v>9</v>
      </c>
      <c r="C57" s="13">
        <v>67511</v>
      </c>
      <c r="D57" s="13">
        <v>66</v>
      </c>
      <c r="E57" s="12" t="str">
        <f>VLOOKUP(tVentas10[[#This Row],[ProductID]],tProductos[#All],3,FALSE)</f>
        <v>Pie Filling - Cherry</v>
      </c>
      <c r="F57" s="13">
        <v>18</v>
      </c>
      <c r="G57" s="32">
        <v>0</v>
      </c>
      <c r="H57" s="30">
        <f>VLOOKUP(tVentas10[[#This Row],[ProductID]],tProductos[#All],5,FALSE)</f>
        <v>98.82</v>
      </c>
      <c r="I57" s="31">
        <f>(tVentas10[[#This Row],[PrecioUnitario]])*(tVentas10[[#This Row],[Quantity]])</f>
        <v>1778.7599999999998</v>
      </c>
      <c r="J57" s="31">
        <f>tVentas10[[#This Row],[ TotalPrice_SinDescuento]]*(1-tVentas10[[#This Row],[Discount]]/100)</f>
        <v>1778.7599999999998</v>
      </c>
      <c r="K57" s="17">
        <v>43174.16679398148</v>
      </c>
      <c r="L57" s="7" t="s">
        <v>3293</v>
      </c>
      <c r="M57" s="35">
        <f t="shared" si="1"/>
        <v>0</v>
      </c>
      <c r="N57" s="12" t="str">
        <f t="shared" si="0"/>
        <v/>
      </c>
    </row>
    <row r="58" spans="1:15" hidden="1">
      <c r="A58" s="13">
        <v>10056</v>
      </c>
      <c r="B58" s="13">
        <v>15</v>
      </c>
      <c r="C58" s="13">
        <v>25951</v>
      </c>
      <c r="D58" s="13">
        <v>102</v>
      </c>
      <c r="E58" s="12" t="str">
        <f>VLOOKUP(tVentas10[[#This Row],[ProductID]],tProductos[#All],3,FALSE)</f>
        <v>Rosemary - Primerba, Paste</v>
      </c>
      <c r="F58" s="13">
        <v>7</v>
      </c>
      <c r="G58" s="32">
        <v>0</v>
      </c>
      <c r="H58" s="30">
        <f>VLOOKUP(tVentas10[[#This Row],[ProductID]],tProductos[#All],5,FALSE)</f>
        <v>62.25</v>
      </c>
      <c r="I58" s="31">
        <f>(tVentas10[[#This Row],[PrecioUnitario]])*(tVentas10[[#This Row],[Quantity]])</f>
        <v>435.75</v>
      </c>
      <c r="J58" s="31">
        <f>tVentas10[[#This Row],[ TotalPrice_SinDescuento]]*(1-tVentas10[[#This Row],[Discount]]/100)</f>
        <v>435.75</v>
      </c>
      <c r="K58" s="17">
        <v>43168.394131944442</v>
      </c>
      <c r="L58" s="7" t="s">
        <v>3294</v>
      </c>
      <c r="M58" s="35">
        <f t="shared" si="1"/>
        <v>0</v>
      </c>
      <c r="N58" s="12" t="str">
        <f t="shared" si="0"/>
        <v/>
      </c>
    </row>
    <row r="59" spans="1:15" hidden="1">
      <c r="A59" s="13">
        <v>10057</v>
      </c>
      <c r="B59" s="13">
        <v>16</v>
      </c>
      <c r="C59" s="13">
        <v>58964</v>
      </c>
      <c r="D59" s="13">
        <v>222</v>
      </c>
      <c r="E59" s="12" t="str">
        <f>VLOOKUP(tVentas10[[#This Row],[ProductID]],tProductos[#All],3,FALSE)</f>
        <v>Sole - Dover, Whole, Fresh</v>
      </c>
      <c r="F59" s="13">
        <v>15</v>
      </c>
      <c r="G59" s="32">
        <v>0</v>
      </c>
      <c r="H59" s="30">
        <f>VLOOKUP(tVentas10[[#This Row],[ProductID]],tProductos[#All],5,FALSE)</f>
        <v>6.84</v>
      </c>
      <c r="I59" s="31">
        <f>(tVentas10[[#This Row],[PrecioUnitario]])*(tVentas10[[#This Row],[Quantity]])</f>
        <v>102.6</v>
      </c>
      <c r="J59" s="31">
        <f>tVentas10[[#This Row],[ TotalPrice_SinDescuento]]*(1-tVentas10[[#This Row],[Discount]]/100)</f>
        <v>102.6</v>
      </c>
      <c r="K59" s="17">
        <v>43173.466516203705</v>
      </c>
      <c r="L59" s="7" t="s">
        <v>3295</v>
      </c>
      <c r="M59" s="35">
        <f t="shared" si="1"/>
        <v>0</v>
      </c>
      <c r="N59" s="12" t="str">
        <f t="shared" si="0"/>
        <v/>
      </c>
      <c r="O59" s="33"/>
    </row>
    <row r="60" spans="1:15" hidden="1">
      <c r="A60" s="13">
        <v>10058</v>
      </c>
      <c r="B60" s="13">
        <v>16</v>
      </c>
      <c r="C60" s="13">
        <v>26971</v>
      </c>
      <c r="D60" s="13">
        <v>67</v>
      </c>
      <c r="E60" s="12" t="str">
        <f>VLOOKUP(tVentas10[[#This Row],[ProductID]],tProductos[#All],3,FALSE)</f>
        <v>Wine - Sogrape Mateus Rose</v>
      </c>
      <c r="F60" s="13">
        <v>7</v>
      </c>
      <c r="G60" s="32">
        <v>0</v>
      </c>
      <c r="H60" s="30">
        <f>VLOOKUP(tVentas10[[#This Row],[ProductID]],tProductos[#All],5,FALSE)</f>
        <v>37.799999999999997</v>
      </c>
      <c r="I60" s="31">
        <f>(tVentas10[[#This Row],[PrecioUnitario]])*(tVentas10[[#This Row],[Quantity]])</f>
        <v>264.59999999999997</v>
      </c>
      <c r="J60" s="31">
        <f>tVentas10[[#This Row],[ TotalPrice_SinDescuento]]*(1-tVentas10[[#This Row],[Discount]]/100)</f>
        <v>264.59999999999997</v>
      </c>
      <c r="K60" s="13">
        <v>0</v>
      </c>
      <c r="L60" s="7" t="s">
        <v>3296</v>
      </c>
      <c r="M60" s="35">
        <f t="shared" si="1"/>
        <v>0</v>
      </c>
      <c r="N60" s="12" t="str">
        <f t="shared" si="0"/>
        <v/>
      </c>
    </row>
    <row r="61" spans="1:15" hidden="1">
      <c r="A61" s="13">
        <v>10059</v>
      </c>
      <c r="B61" s="13">
        <v>5</v>
      </c>
      <c r="C61" s="13">
        <v>63569</v>
      </c>
      <c r="D61" s="13">
        <v>147</v>
      </c>
      <c r="E61" s="12" t="str">
        <f>VLOOKUP(tVentas10[[#This Row],[ProductID]],tProductos[#All],3,FALSE)</f>
        <v>Cheese - Mozzarella</v>
      </c>
      <c r="F61" s="13">
        <v>17</v>
      </c>
      <c r="G61" s="32">
        <v>0</v>
      </c>
      <c r="H61" s="30">
        <f>VLOOKUP(tVentas10[[#This Row],[ProductID]],tProductos[#All],5,FALSE)</f>
        <v>496.19</v>
      </c>
      <c r="I61" s="31">
        <f>(tVentas10[[#This Row],[PrecioUnitario]])*(tVentas10[[#This Row],[Quantity]])</f>
        <v>8435.23</v>
      </c>
      <c r="J61" s="31">
        <f>tVentas10[[#This Row],[ TotalPrice_SinDescuento]]*(1-tVentas10[[#This Row],[Discount]]/100)</f>
        <v>8435.23</v>
      </c>
      <c r="K61" s="17">
        <v>43133.719108796293</v>
      </c>
      <c r="L61" s="7" t="s">
        <v>3297</v>
      </c>
      <c r="M61" s="35">
        <f t="shared" si="1"/>
        <v>0</v>
      </c>
      <c r="N61" s="12" t="str">
        <f t="shared" si="0"/>
        <v/>
      </c>
    </row>
    <row r="62" spans="1:15" hidden="1">
      <c r="A62" s="13">
        <v>10060</v>
      </c>
      <c r="B62" s="13">
        <v>5</v>
      </c>
      <c r="C62" s="13">
        <v>8008</v>
      </c>
      <c r="D62" s="13">
        <v>177</v>
      </c>
      <c r="E62" s="12" t="str">
        <f>VLOOKUP(tVentas10[[#This Row],[ProductID]],tProductos[#All],3,FALSE)</f>
        <v>Coconut - Shredded, Sweet</v>
      </c>
      <c r="F62" s="13">
        <v>3</v>
      </c>
      <c r="G62" s="32">
        <v>0</v>
      </c>
      <c r="H62" s="30">
        <f>VLOOKUP(tVentas10[[#This Row],[ProductID]],tProductos[#All],5,FALSE)</f>
        <v>691.67</v>
      </c>
      <c r="I62" s="31">
        <f>(tVentas10[[#This Row],[PrecioUnitario]])*(tVentas10[[#This Row],[Quantity]])</f>
        <v>2075.0099999999998</v>
      </c>
      <c r="J62" s="31">
        <f>tVentas10[[#This Row],[ TotalPrice_SinDescuento]]*(1-tVentas10[[#This Row],[Discount]]/100)</f>
        <v>2075.0099999999998</v>
      </c>
      <c r="K62" s="17">
        <v>43139.939027777778</v>
      </c>
      <c r="L62" s="7" t="s">
        <v>3298</v>
      </c>
      <c r="M62" s="35">
        <f t="shared" si="1"/>
        <v>0</v>
      </c>
      <c r="N62" s="12" t="str">
        <f t="shared" si="0"/>
        <v/>
      </c>
    </row>
    <row r="63" spans="1:15" hidden="1">
      <c r="A63" s="13">
        <v>10061</v>
      </c>
      <c r="B63" s="13">
        <v>5</v>
      </c>
      <c r="C63" s="13">
        <v>45914</v>
      </c>
      <c r="D63" s="13">
        <v>176</v>
      </c>
      <c r="E63" s="12" t="str">
        <f>VLOOKUP(tVentas10[[#This Row],[ProductID]],tProductos[#All],3,FALSE)</f>
        <v>Smirnoff Green Apple Twist</v>
      </c>
      <c r="F63" s="13">
        <v>12</v>
      </c>
      <c r="G63" s="32">
        <v>0</v>
      </c>
      <c r="H63" s="30">
        <f>VLOOKUP(tVentas10[[#This Row],[ProductID]],tProductos[#All],5,FALSE)</f>
        <v>813.16</v>
      </c>
      <c r="I63" s="31">
        <f>(tVentas10[[#This Row],[PrecioUnitario]])*(tVentas10[[#This Row],[Quantity]])</f>
        <v>9757.92</v>
      </c>
      <c r="J63" s="31">
        <f>tVentas10[[#This Row],[ TotalPrice_SinDescuento]]*(1-tVentas10[[#This Row],[Discount]]/100)</f>
        <v>9757.92</v>
      </c>
      <c r="K63" s="17">
        <v>43169.291458333333</v>
      </c>
      <c r="L63" s="7" t="s">
        <v>3299</v>
      </c>
      <c r="M63" s="35">
        <f t="shared" si="1"/>
        <v>0</v>
      </c>
      <c r="N63" s="12" t="str">
        <f t="shared" si="0"/>
        <v/>
      </c>
    </row>
    <row r="64" spans="1:15" hidden="1">
      <c r="A64" s="13">
        <v>10062</v>
      </c>
      <c r="B64" s="13">
        <v>18</v>
      </c>
      <c r="C64" s="13">
        <v>67868</v>
      </c>
      <c r="D64" s="13">
        <v>34</v>
      </c>
      <c r="E64" s="12" t="str">
        <f>VLOOKUP(tVentas10[[#This Row],[ProductID]],tProductos[#All],3,FALSE)</f>
        <v>Mustard Prepared</v>
      </c>
      <c r="F64" s="13">
        <v>18</v>
      </c>
      <c r="G64" s="32">
        <v>1</v>
      </c>
      <c r="H64" s="30">
        <f>VLOOKUP(tVentas10[[#This Row],[ProductID]],tProductos[#All],5,FALSE)</f>
        <v>433.46</v>
      </c>
      <c r="I64" s="31">
        <f>(tVentas10[[#This Row],[PrecioUnitario]])*(tVentas10[[#This Row],[Quantity]])</f>
        <v>7802.28</v>
      </c>
      <c r="J64" s="31">
        <f>tVentas10[[#This Row],[ TotalPrice_SinDescuento]]*(1-tVentas10[[#This Row],[Discount]]/100)</f>
        <v>7724.2572</v>
      </c>
      <c r="K64" s="17">
        <v>43191.659039351849</v>
      </c>
      <c r="L64" s="7" t="s">
        <v>3300</v>
      </c>
      <c r="M64" s="35">
        <f t="shared" si="1"/>
        <v>0</v>
      </c>
      <c r="N64" s="12" t="str">
        <f t="shared" si="0"/>
        <v/>
      </c>
    </row>
    <row r="65" spans="1:14" hidden="1">
      <c r="A65" s="13">
        <v>10063</v>
      </c>
      <c r="B65" s="13">
        <v>4</v>
      </c>
      <c r="C65" s="13">
        <v>56726</v>
      </c>
      <c r="D65" s="13">
        <v>310</v>
      </c>
      <c r="E65" s="12" t="str">
        <f>VLOOKUP(tVentas10[[#This Row],[ProductID]],tProductos[#All],3,FALSE)</f>
        <v>Coffee - Dark Roast</v>
      </c>
      <c r="F65" s="13">
        <v>15</v>
      </c>
      <c r="G65" s="32">
        <v>0</v>
      </c>
      <c r="H65" s="30">
        <f>VLOOKUP(tVentas10[[#This Row],[ProductID]],tProductos[#All],5,FALSE)</f>
        <v>79.97</v>
      </c>
      <c r="I65" s="31">
        <f>(tVentas10[[#This Row],[PrecioUnitario]])*(tVentas10[[#This Row],[Quantity]])</f>
        <v>1199.55</v>
      </c>
      <c r="J65" s="31">
        <f>tVentas10[[#This Row],[ TotalPrice_SinDescuento]]*(1-tVentas10[[#This Row],[Discount]]/100)</f>
        <v>1199.55</v>
      </c>
      <c r="K65" s="17">
        <v>43165.887164351851</v>
      </c>
      <c r="L65" s="7" t="s">
        <v>3301</v>
      </c>
      <c r="M65" s="35">
        <f t="shared" si="1"/>
        <v>0</v>
      </c>
      <c r="N65" s="12" t="str">
        <f t="shared" si="0"/>
        <v/>
      </c>
    </row>
    <row r="66" spans="1:14" hidden="1">
      <c r="A66" s="13">
        <v>10064</v>
      </c>
      <c r="B66" s="13">
        <v>7</v>
      </c>
      <c r="C66" s="13">
        <v>33759</v>
      </c>
      <c r="D66" s="13">
        <v>185</v>
      </c>
      <c r="E66" s="12" t="str">
        <f>VLOOKUP(tVentas10[[#This Row],[ProductID]],tProductos[#All],3,FALSE)</f>
        <v>Foam Dinner Plate</v>
      </c>
      <c r="F66" s="13">
        <v>9</v>
      </c>
      <c r="G66" s="32">
        <v>0</v>
      </c>
      <c r="H66" s="30">
        <f>VLOOKUP(tVentas10[[#This Row],[ProductID]],tProductos[#All],5,FALSE)</f>
        <v>484.19</v>
      </c>
      <c r="I66" s="31">
        <f>(tVentas10[[#This Row],[PrecioUnitario]])*(tVentas10[[#This Row],[Quantity]])</f>
        <v>4357.71</v>
      </c>
      <c r="J66" s="31">
        <f>tVentas10[[#This Row],[ TotalPrice_SinDescuento]]*(1-tVentas10[[#This Row],[Discount]]/100)</f>
        <v>4357.71</v>
      </c>
      <c r="K66" s="17">
        <v>43158.251631944448</v>
      </c>
      <c r="L66" s="7" t="s">
        <v>3302</v>
      </c>
      <c r="M66" s="35">
        <f t="shared" si="1"/>
        <v>0</v>
      </c>
      <c r="N66" s="12" t="str">
        <f t="shared" ref="N66:N129" si="2">IF($M66&gt;0.4,"ELIMINAR","")</f>
        <v/>
      </c>
    </row>
    <row r="67" spans="1:14" hidden="1">
      <c r="A67" s="13">
        <v>10065</v>
      </c>
      <c r="B67" s="13">
        <v>16</v>
      </c>
      <c r="C67" s="13">
        <v>8808</v>
      </c>
      <c r="D67" s="13">
        <v>96</v>
      </c>
      <c r="E67" s="12" t="str">
        <f>VLOOKUP(tVentas10[[#This Row],[ProductID]],tProductos[#All],3,FALSE)</f>
        <v>Cheese - Bocconcini</v>
      </c>
      <c r="F67" s="13">
        <v>3</v>
      </c>
      <c r="G67" s="32">
        <v>0</v>
      </c>
      <c r="H67" s="30">
        <f>VLOOKUP(tVentas10[[#This Row],[ProductID]],tProductos[#All],5,FALSE)</f>
        <v>621.99</v>
      </c>
      <c r="I67" s="31">
        <f>(tVentas10[[#This Row],[PrecioUnitario]])*(tVentas10[[#This Row],[Quantity]])</f>
        <v>1865.97</v>
      </c>
      <c r="J67" s="31">
        <f>tVentas10[[#This Row],[ TotalPrice_SinDescuento]]*(1-tVentas10[[#This Row],[Discount]]/100)</f>
        <v>1865.97</v>
      </c>
      <c r="K67" s="17">
        <v>43210.863668981481</v>
      </c>
      <c r="L67" s="7" t="s">
        <v>3303</v>
      </c>
      <c r="M67" s="35">
        <f t="shared" si="1"/>
        <v>0</v>
      </c>
      <c r="N67" s="12" t="str">
        <f t="shared" si="2"/>
        <v/>
      </c>
    </row>
    <row r="68" spans="1:14" hidden="1">
      <c r="A68" s="13">
        <v>10066</v>
      </c>
      <c r="B68" s="13">
        <v>15</v>
      </c>
      <c r="C68" s="13">
        <v>76722</v>
      </c>
      <c r="D68" s="13">
        <v>236</v>
      </c>
      <c r="E68" s="12" t="str">
        <f>VLOOKUP(tVentas10[[#This Row],[ProductID]],tProductos[#All],3,FALSE)</f>
        <v>Tomato - Tricolor Cherry</v>
      </c>
      <c r="F68" s="13">
        <v>20</v>
      </c>
      <c r="G68" s="32">
        <v>0</v>
      </c>
      <c r="H68" s="30">
        <f>VLOOKUP(tVentas10[[#This Row],[ProductID]],tProductos[#All],5,FALSE)</f>
        <v>85.69</v>
      </c>
      <c r="I68" s="31">
        <f>(tVentas10[[#This Row],[PrecioUnitario]])*(tVentas10[[#This Row],[Quantity]])</f>
        <v>1713.8</v>
      </c>
      <c r="J68" s="31">
        <f>tVentas10[[#This Row],[ TotalPrice_SinDescuento]]*(1-tVentas10[[#This Row],[Discount]]/100)</f>
        <v>1713.8</v>
      </c>
      <c r="K68" s="17">
        <v>43169.77957175926</v>
      </c>
      <c r="L68" s="7" t="s">
        <v>3304</v>
      </c>
      <c r="M68" s="35">
        <f t="shared" ref="M68:M131" si="3">COUNTBLANK(A68:L68) /COUNTA(A68:L68)</f>
        <v>0</v>
      </c>
      <c r="N68" s="12" t="str">
        <f t="shared" si="2"/>
        <v/>
      </c>
    </row>
    <row r="69" spans="1:14" hidden="1">
      <c r="A69" s="13">
        <v>10067</v>
      </c>
      <c r="B69" s="13">
        <v>20</v>
      </c>
      <c r="C69" s="13">
        <v>60501</v>
      </c>
      <c r="D69" s="13">
        <v>347</v>
      </c>
      <c r="E69" s="12" t="str">
        <f>VLOOKUP(tVentas10[[#This Row],[ProductID]],tProductos[#All],3,FALSE)</f>
        <v>Pail For Lid 1537</v>
      </c>
      <c r="F69" s="13">
        <v>16</v>
      </c>
      <c r="G69" s="32">
        <v>0</v>
      </c>
      <c r="H69" s="30">
        <f>VLOOKUP(tVentas10[[#This Row],[ProductID]],tProductos[#All],5,FALSE)</f>
        <v>946.25</v>
      </c>
      <c r="I69" s="31">
        <f>(tVentas10[[#This Row],[PrecioUnitario]])*(tVentas10[[#This Row],[Quantity]])</f>
        <v>15140</v>
      </c>
      <c r="J69" s="31">
        <f>tVentas10[[#This Row],[ TotalPrice_SinDescuento]]*(1-tVentas10[[#This Row],[Discount]]/100)</f>
        <v>15140</v>
      </c>
      <c r="K69" s="17">
        <v>43148.018680555557</v>
      </c>
      <c r="L69" s="7" t="s">
        <v>3305</v>
      </c>
      <c r="M69" s="35">
        <f t="shared" si="3"/>
        <v>0</v>
      </c>
      <c r="N69" s="12" t="str">
        <f t="shared" si="2"/>
        <v/>
      </c>
    </row>
    <row r="70" spans="1:14" hidden="1">
      <c r="A70" s="13">
        <v>10068</v>
      </c>
      <c r="B70" s="13">
        <v>12</v>
      </c>
      <c r="C70" s="13">
        <v>57558</v>
      </c>
      <c r="D70" s="13">
        <v>313</v>
      </c>
      <c r="E70" s="12" t="str">
        <f>VLOOKUP(tVentas10[[#This Row],[ProductID]],tProductos[#All],3,FALSE)</f>
        <v>Veal - Slab Bacon</v>
      </c>
      <c r="F70" s="13">
        <v>15</v>
      </c>
      <c r="G70" s="32">
        <v>0</v>
      </c>
      <c r="H70" s="30">
        <f>VLOOKUP(tVentas10[[#This Row],[ProductID]],tProductos[#All],5,FALSE)</f>
        <v>399.11</v>
      </c>
      <c r="I70" s="31">
        <f>(tVentas10[[#This Row],[PrecioUnitario]])*(tVentas10[[#This Row],[Quantity]])</f>
        <v>5986.6500000000005</v>
      </c>
      <c r="J70" s="31">
        <f>tVentas10[[#This Row],[ TotalPrice_SinDescuento]]*(1-tVentas10[[#This Row],[Discount]]/100)</f>
        <v>5986.6500000000005</v>
      </c>
      <c r="K70" s="17">
        <v>43114.461863425924</v>
      </c>
      <c r="L70" s="7" t="s">
        <v>3306</v>
      </c>
      <c r="M70" s="35">
        <f t="shared" si="3"/>
        <v>0</v>
      </c>
      <c r="N70" s="12" t="str">
        <f t="shared" si="2"/>
        <v/>
      </c>
    </row>
    <row r="71" spans="1:14" hidden="1">
      <c r="A71" s="13">
        <v>10069</v>
      </c>
      <c r="B71" s="13">
        <v>14</v>
      </c>
      <c r="C71" s="13">
        <v>18773</v>
      </c>
      <c r="D71" s="13">
        <v>273</v>
      </c>
      <c r="E71" s="12" t="str">
        <f>VLOOKUP(tVentas10[[#This Row],[ProductID]],tProductos[#All],3,FALSE)</f>
        <v>Bandage - Flexible Neon</v>
      </c>
      <c r="F71" s="13">
        <v>5</v>
      </c>
      <c r="G71" s="32">
        <v>0</v>
      </c>
      <c r="H71" s="30">
        <f>VLOOKUP(tVentas10[[#This Row],[ProductID]],tProductos[#All],5,FALSE)</f>
        <v>775.91</v>
      </c>
      <c r="I71" s="31">
        <f>(tVentas10[[#This Row],[PrecioUnitario]])*(tVentas10[[#This Row],[Quantity]])</f>
        <v>3879.5499999999997</v>
      </c>
      <c r="J71" s="31">
        <f>tVentas10[[#This Row],[ TotalPrice_SinDescuento]]*(1-tVentas10[[#This Row],[Discount]]/100)</f>
        <v>3879.5499999999997</v>
      </c>
      <c r="K71" s="17">
        <v>43183.444907407407</v>
      </c>
      <c r="L71" s="7" t="s">
        <v>3307</v>
      </c>
      <c r="M71" s="35">
        <f t="shared" si="3"/>
        <v>0</v>
      </c>
      <c r="N71" s="12" t="str">
        <f t="shared" si="2"/>
        <v/>
      </c>
    </row>
    <row r="72" spans="1:14" hidden="1">
      <c r="A72" s="13">
        <v>10070</v>
      </c>
      <c r="B72" s="13">
        <v>15</v>
      </c>
      <c r="C72" s="13">
        <v>74673</v>
      </c>
      <c r="D72" s="13">
        <v>200</v>
      </c>
      <c r="E72" s="12" t="str">
        <f>VLOOKUP(tVentas10[[#This Row],[ProductID]],tProductos[#All],3,FALSE)</f>
        <v>Garlic - Peeled</v>
      </c>
      <c r="F72" s="13">
        <v>19</v>
      </c>
      <c r="G72" s="32">
        <v>0</v>
      </c>
      <c r="H72" s="30">
        <f>VLOOKUP(tVentas10[[#This Row],[ProductID]],tProductos[#All],5,FALSE)</f>
        <v>111.29</v>
      </c>
      <c r="I72" s="31">
        <f>(tVentas10[[#This Row],[PrecioUnitario]])*(tVentas10[[#This Row],[Quantity]])</f>
        <v>2114.5100000000002</v>
      </c>
      <c r="J72" s="31">
        <f>tVentas10[[#This Row],[ TotalPrice_SinDescuento]]*(1-tVentas10[[#This Row],[Discount]]/100)</f>
        <v>2114.5100000000002</v>
      </c>
      <c r="K72" s="17">
        <v>43148.469953703701</v>
      </c>
      <c r="L72" s="7" t="s">
        <v>3308</v>
      </c>
      <c r="M72" s="35">
        <f t="shared" si="3"/>
        <v>0</v>
      </c>
      <c r="N72" s="12" t="str">
        <f t="shared" si="2"/>
        <v/>
      </c>
    </row>
    <row r="73" spans="1:14" hidden="1">
      <c r="A73" s="13">
        <v>10071</v>
      </c>
      <c r="B73" s="13">
        <v>23</v>
      </c>
      <c r="C73" s="13">
        <v>79317</v>
      </c>
      <c r="D73" s="13">
        <v>254</v>
      </c>
      <c r="E73" s="12" t="str">
        <f>VLOOKUP(tVentas10[[#This Row],[ProductID]],tProductos[#All],3,FALSE)</f>
        <v>Soup - Canadian Pea, Dry Mix</v>
      </c>
      <c r="F73" s="13">
        <v>21</v>
      </c>
      <c r="G73" s="32">
        <v>0</v>
      </c>
      <c r="H73" s="30">
        <f>VLOOKUP(tVentas10[[#This Row],[ProductID]],tProductos[#All],5,FALSE)</f>
        <v>777.8</v>
      </c>
      <c r="I73" s="31">
        <f>(tVentas10[[#This Row],[PrecioUnitario]])*(tVentas10[[#This Row],[Quantity]])</f>
        <v>16333.8</v>
      </c>
      <c r="J73" s="31">
        <f>tVentas10[[#This Row],[ TotalPrice_SinDescuento]]*(1-tVentas10[[#This Row],[Discount]]/100)</f>
        <v>16333.8</v>
      </c>
      <c r="K73" s="17">
        <v>43108.683194444442</v>
      </c>
      <c r="L73" s="7" t="s">
        <v>3309</v>
      </c>
      <c r="M73" s="35">
        <f t="shared" si="3"/>
        <v>0</v>
      </c>
      <c r="N73" s="12" t="str">
        <f t="shared" si="2"/>
        <v/>
      </c>
    </row>
    <row r="74" spans="1:14" hidden="1">
      <c r="A74" s="13">
        <v>10072</v>
      </c>
      <c r="B74" s="13">
        <v>3</v>
      </c>
      <c r="C74" s="13">
        <v>82953</v>
      </c>
      <c r="D74" s="13">
        <v>201</v>
      </c>
      <c r="E74" s="12" t="str">
        <f>VLOOKUP(tVentas10[[#This Row],[ProductID]],tProductos[#All],3,FALSE)</f>
        <v>Grenadine</v>
      </c>
      <c r="F74" s="13">
        <v>21</v>
      </c>
      <c r="G74" s="32">
        <v>1</v>
      </c>
      <c r="H74" s="30">
        <f>VLOOKUP(tVentas10[[#This Row],[ProductID]],tProductos[#All],5,FALSE)</f>
        <v>963.87</v>
      </c>
      <c r="I74" s="31">
        <f>(tVentas10[[#This Row],[PrecioUnitario]])*(tVentas10[[#This Row],[Quantity]])</f>
        <v>20241.27</v>
      </c>
      <c r="J74" s="31">
        <f>tVentas10[[#This Row],[ TotalPrice_SinDescuento]]*(1-tVentas10[[#This Row],[Discount]]/100)</f>
        <v>20038.8573</v>
      </c>
      <c r="K74" s="17">
        <v>43141.107812499999</v>
      </c>
      <c r="L74" s="7" t="s">
        <v>3310</v>
      </c>
      <c r="M74" s="35">
        <f t="shared" si="3"/>
        <v>0</v>
      </c>
      <c r="N74" s="12" t="str">
        <f t="shared" si="2"/>
        <v/>
      </c>
    </row>
    <row r="75" spans="1:14" hidden="1">
      <c r="A75" s="13">
        <v>10073</v>
      </c>
      <c r="B75" s="13">
        <v>15</v>
      </c>
      <c r="C75" s="13">
        <v>45392</v>
      </c>
      <c r="D75" s="13">
        <v>98</v>
      </c>
      <c r="E75" s="12" t="str">
        <f>VLOOKUP(tVentas10[[#This Row],[ProductID]],tProductos[#All],3,FALSE)</f>
        <v>Shrimp - 31/40</v>
      </c>
      <c r="F75" s="13">
        <v>12</v>
      </c>
      <c r="G75" s="32">
        <v>0</v>
      </c>
      <c r="H75" s="30">
        <f>VLOOKUP(tVentas10[[#This Row],[ProductID]],tProductos[#All],5,FALSE)</f>
        <v>998.75</v>
      </c>
      <c r="I75" s="31">
        <f>(tVentas10[[#This Row],[PrecioUnitario]])*(tVentas10[[#This Row],[Quantity]])</f>
        <v>11985</v>
      </c>
      <c r="J75" s="31">
        <f>tVentas10[[#This Row],[ TotalPrice_SinDescuento]]*(1-tVentas10[[#This Row],[Discount]]/100)</f>
        <v>11985</v>
      </c>
      <c r="K75" s="17">
        <v>43161.77648148148</v>
      </c>
      <c r="L75" s="7" t="s">
        <v>3311</v>
      </c>
      <c r="M75" s="35">
        <f t="shared" si="3"/>
        <v>0</v>
      </c>
      <c r="N75" s="12" t="str">
        <f t="shared" si="2"/>
        <v/>
      </c>
    </row>
    <row r="76" spans="1:14" hidden="1">
      <c r="A76" s="13">
        <v>10074</v>
      </c>
      <c r="B76" s="13">
        <v>10</v>
      </c>
      <c r="C76" s="13">
        <v>23804</v>
      </c>
      <c r="D76" s="13">
        <v>432</v>
      </c>
      <c r="E76" s="12" t="str">
        <f>VLOOKUP(tVentas10[[#This Row],[ProductID]],tProductos[#All],3,FALSE)</f>
        <v>Beer - Original Organic Lager</v>
      </c>
      <c r="F76" s="13">
        <v>7</v>
      </c>
      <c r="G76" s="32">
        <v>0</v>
      </c>
      <c r="H76" s="30">
        <f>VLOOKUP(tVentas10[[#This Row],[ProductID]],tProductos[#All],5,FALSE)</f>
        <v>327.14999999999998</v>
      </c>
      <c r="I76" s="31">
        <f>(tVentas10[[#This Row],[PrecioUnitario]])*(tVentas10[[#This Row],[Quantity]])</f>
        <v>2290.0499999999997</v>
      </c>
      <c r="J76" s="31">
        <f>tVentas10[[#This Row],[ TotalPrice_SinDescuento]]*(1-tVentas10[[#This Row],[Discount]]/100)</f>
        <v>2290.0499999999997</v>
      </c>
      <c r="K76" s="17">
        <v>43117.806493055556</v>
      </c>
      <c r="L76" s="7" t="s">
        <v>3312</v>
      </c>
      <c r="M76" s="35">
        <f t="shared" si="3"/>
        <v>0</v>
      </c>
      <c r="N76" s="12" t="str">
        <f t="shared" si="2"/>
        <v/>
      </c>
    </row>
    <row r="77" spans="1:14" hidden="1">
      <c r="A77" s="13">
        <v>10075</v>
      </c>
      <c r="B77" s="13">
        <v>19</v>
      </c>
      <c r="C77" s="13">
        <v>55838</v>
      </c>
      <c r="D77" s="13">
        <v>326</v>
      </c>
      <c r="E77" s="12" t="str">
        <f>VLOOKUP(tVentas10[[#This Row],[ProductID]],tProductos[#All],3,FALSE)</f>
        <v>Appetizer - Mushroom Tart</v>
      </c>
      <c r="F77" s="13">
        <v>15</v>
      </c>
      <c r="G77" s="32">
        <v>0</v>
      </c>
      <c r="H77" s="30">
        <f>VLOOKUP(tVentas10[[#This Row],[ProductID]],tProductos[#All],5,FALSE)</f>
        <v>38.85</v>
      </c>
      <c r="I77" s="31">
        <f>(tVentas10[[#This Row],[PrecioUnitario]])*(tVentas10[[#This Row],[Quantity]])</f>
        <v>582.75</v>
      </c>
      <c r="J77" s="31">
        <f>tVentas10[[#This Row],[ TotalPrice_SinDescuento]]*(1-tVentas10[[#This Row],[Discount]]/100)</f>
        <v>582.75</v>
      </c>
      <c r="K77" s="17">
        <v>43104.058298611111</v>
      </c>
      <c r="L77" s="7" t="s">
        <v>3313</v>
      </c>
      <c r="M77" s="35">
        <f t="shared" si="3"/>
        <v>0</v>
      </c>
      <c r="N77" s="12" t="str">
        <f t="shared" si="2"/>
        <v/>
      </c>
    </row>
    <row r="78" spans="1:14" hidden="1">
      <c r="A78" s="13">
        <v>10076</v>
      </c>
      <c r="B78" s="13">
        <v>21</v>
      </c>
      <c r="C78" s="13">
        <v>24790</v>
      </c>
      <c r="D78" s="13">
        <v>144</v>
      </c>
      <c r="E78" s="12" t="str">
        <f>VLOOKUP(tVentas10[[#This Row],[ProductID]],tProductos[#All],3,FALSE)</f>
        <v>Placemat - Scallop, White</v>
      </c>
      <c r="F78" s="13">
        <v>7</v>
      </c>
      <c r="G78" s="32">
        <v>0</v>
      </c>
      <c r="H78" s="30">
        <f>VLOOKUP(tVentas10[[#This Row],[ProductID]],tProductos[#All],5,FALSE)</f>
        <v>957.86</v>
      </c>
      <c r="I78" s="31">
        <f>(tVentas10[[#This Row],[PrecioUnitario]])*(tVentas10[[#This Row],[Quantity]])</f>
        <v>6705.02</v>
      </c>
      <c r="J78" s="31">
        <f>tVentas10[[#This Row],[ TotalPrice_SinDescuento]]*(1-tVentas10[[#This Row],[Discount]]/100)</f>
        <v>6705.02</v>
      </c>
      <c r="K78" s="17">
        <v>43142.304178240738</v>
      </c>
      <c r="L78" s="7" t="s">
        <v>3314</v>
      </c>
      <c r="M78" s="35">
        <f t="shared" si="3"/>
        <v>0</v>
      </c>
      <c r="N78" s="12" t="str">
        <f t="shared" si="2"/>
        <v/>
      </c>
    </row>
    <row r="79" spans="1:14" hidden="1">
      <c r="A79" s="13">
        <v>10077</v>
      </c>
      <c r="B79" s="13">
        <v>14</v>
      </c>
      <c r="C79" s="13">
        <v>30722</v>
      </c>
      <c r="D79" s="13">
        <v>183</v>
      </c>
      <c r="E79" s="12" t="str">
        <f>VLOOKUP(tVentas10[[#This Row],[ProductID]],tProductos[#All],3,FALSE)</f>
        <v>Spice - Peppercorn Melange</v>
      </c>
      <c r="F79" s="13">
        <v>8</v>
      </c>
      <c r="G79" s="32">
        <v>0</v>
      </c>
      <c r="H79" s="30">
        <f>VLOOKUP(tVentas10[[#This Row],[ProductID]],tProductos[#All],5,FALSE)</f>
        <v>62.15</v>
      </c>
      <c r="I79" s="31">
        <f>(tVentas10[[#This Row],[PrecioUnitario]])*(tVentas10[[#This Row],[Quantity]])</f>
        <v>497.2</v>
      </c>
      <c r="J79" s="31">
        <f>tVentas10[[#This Row],[ TotalPrice_SinDescuento]]*(1-tVentas10[[#This Row],[Discount]]/100)</f>
        <v>497.2</v>
      </c>
      <c r="K79" s="17">
        <v>43206.527928240743</v>
      </c>
      <c r="L79" s="7" t="s">
        <v>3315</v>
      </c>
      <c r="M79" s="35">
        <f t="shared" si="3"/>
        <v>0</v>
      </c>
      <c r="N79" s="12" t="str">
        <f t="shared" si="2"/>
        <v/>
      </c>
    </row>
    <row r="80" spans="1:14" hidden="1">
      <c r="A80" s="13">
        <v>10078</v>
      </c>
      <c r="B80" s="13">
        <v>22</v>
      </c>
      <c r="C80" s="13">
        <v>36072</v>
      </c>
      <c r="D80" s="13">
        <v>9</v>
      </c>
      <c r="E80" s="12" t="str">
        <f>VLOOKUP(tVentas10[[#This Row],[ProductID]],tProductos[#All],3,FALSE)</f>
        <v>Rabbit - Whole</v>
      </c>
      <c r="F80" s="13">
        <v>10</v>
      </c>
      <c r="G80" s="32">
        <v>0</v>
      </c>
      <c r="H80" s="30">
        <f>VLOOKUP(tVentas10[[#This Row],[ProductID]],tProductos[#All],5,FALSE)</f>
        <v>844.21</v>
      </c>
      <c r="I80" s="31">
        <f>(tVentas10[[#This Row],[PrecioUnitario]])*(tVentas10[[#This Row],[Quantity]])</f>
        <v>8442.1</v>
      </c>
      <c r="J80" s="31">
        <f>tVentas10[[#This Row],[ TotalPrice_SinDescuento]]*(1-tVentas10[[#This Row],[Discount]]/100)</f>
        <v>8442.1</v>
      </c>
      <c r="K80" s="17">
        <v>43172.46638888889</v>
      </c>
      <c r="L80" s="7" t="s">
        <v>3316</v>
      </c>
      <c r="M80" s="35">
        <f t="shared" si="3"/>
        <v>0</v>
      </c>
      <c r="N80" s="12" t="str">
        <f t="shared" si="2"/>
        <v/>
      </c>
    </row>
    <row r="81" spans="1:14" hidden="1">
      <c r="A81" s="13">
        <v>10079</v>
      </c>
      <c r="B81" s="13">
        <v>1</v>
      </c>
      <c r="C81" s="13">
        <v>91614</v>
      </c>
      <c r="D81" s="13">
        <v>349</v>
      </c>
      <c r="E81" s="12" t="str">
        <f>VLOOKUP(tVentas10[[#This Row],[ProductID]],tProductos[#All],3,FALSE)</f>
        <v>Puree - Mocha</v>
      </c>
      <c r="F81" s="13">
        <v>24</v>
      </c>
      <c r="G81" s="32">
        <v>0</v>
      </c>
      <c r="H81" s="30">
        <f>VLOOKUP(tVentas10[[#This Row],[ProductID]],tProductos[#All],5,FALSE)</f>
        <v>869.08</v>
      </c>
      <c r="I81" s="31">
        <f>(tVentas10[[#This Row],[PrecioUnitario]])*(tVentas10[[#This Row],[Quantity]])</f>
        <v>20857.920000000002</v>
      </c>
      <c r="J81" s="31">
        <f>tVentas10[[#This Row],[ TotalPrice_SinDescuento]]*(1-tVentas10[[#This Row],[Discount]]/100)</f>
        <v>20857.920000000002</v>
      </c>
      <c r="K81" s="17">
        <v>43229.266527777778</v>
      </c>
      <c r="L81" s="7" t="s">
        <v>3317</v>
      </c>
      <c r="M81" s="35">
        <f t="shared" si="3"/>
        <v>0</v>
      </c>
      <c r="N81" s="12" t="str">
        <f t="shared" si="2"/>
        <v/>
      </c>
    </row>
    <row r="82" spans="1:14" hidden="1">
      <c r="A82" s="13">
        <v>10080</v>
      </c>
      <c r="B82" s="13">
        <v>12</v>
      </c>
      <c r="C82" s="13">
        <v>48576</v>
      </c>
      <c r="D82" s="13">
        <v>451</v>
      </c>
      <c r="E82" s="12" t="str">
        <f>VLOOKUP(tVentas10[[#This Row],[ProductID]],tProductos[#All],3,FALSE)</f>
        <v>Soup - Campbells Tomato Ravioli</v>
      </c>
      <c r="F82" s="13">
        <v>13</v>
      </c>
      <c r="G82" s="32">
        <v>1</v>
      </c>
      <c r="H82" s="30">
        <f>VLOOKUP(tVentas10[[#This Row],[ProductID]],tProductos[#All],5,FALSE)</f>
        <v>935.38</v>
      </c>
      <c r="I82" s="31">
        <f>(tVentas10[[#This Row],[PrecioUnitario]])*(tVentas10[[#This Row],[Quantity]])</f>
        <v>12159.94</v>
      </c>
      <c r="J82" s="31">
        <f>tVentas10[[#This Row],[ TotalPrice_SinDescuento]]*(1-tVentas10[[#This Row],[Discount]]/100)</f>
        <v>12038.3406</v>
      </c>
      <c r="K82" s="17">
        <v>43200.830347222225</v>
      </c>
      <c r="L82" s="7" t="s">
        <v>3318</v>
      </c>
      <c r="M82" s="35">
        <f t="shared" si="3"/>
        <v>0</v>
      </c>
      <c r="N82" s="12" t="str">
        <f t="shared" si="2"/>
        <v/>
      </c>
    </row>
    <row r="83" spans="1:14" hidden="1">
      <c r="A83" s="13">
        <v>10081</v>
      </c>
      <c r="B83" s="13">
        <v>3</v>
      </c>
      <c r="C83" s="13">
        <v>40147</v>
      </c>
      <c r="D83" s="13">
        <v>390</v>
      </c>
      <c r="E83" s="12" t="str">
        <f>VLOOKUP(tVentas10[[#This Row],[ProductID]],tProductos[#All],3,FALSE)</f>
        <v>Seedlings - Mix, Organic</v>
      </c>
      <c r="F83" s="13">
        <v>11</v>
      </c>
      <c r="G83" s="32">
        <v>0</v>
      </c>
      <c r="H83" s="30">
        <f>VLOOKUP(tVentas10[[#This Row],[ProductID]],tProductos[#All],5,FALSE)</f>
        <v>12.95</v>
      </c>
      <c r="I83" s="31">
        <f>(tVentas10[[#This Row],[PrecioUnitario]])*(tVentas10[[#This Row],[Quantity]])</f>
        <v>142.44999999999999</v>
      </c>
      <c r="J83" s="31">
        <f>tVentas10[[#This Row],[ TotalPrice_SinDescuento]]*(1-tVentas10[[#This Row],[Discount]]/100)</f>
        <v>142.44999999999999</v>
      </c>
      <c r="K83" s="17">
        <v>43144.627175925925</v>
      </c>
      <c r="L83" s="7" t="s">
        <v>3319</v>
      </c>
      <c r="M83" s="35">
        <f t="shared" si="3"/>
        <v>0</v>
      </c>
      <c r="N83" s="12" t="str">
        <f t="shared" si="2"/>
        <v/>
      </c>
    </row>
    <row r="84" spans="1:14" hidden="1">
      <c r="A84" s="13">
        <v>10082</v>
      </c>
      <c r="B84" s="13">
        <v>4</v>
      </c>
      <c r="C84" s="13">
        <v>2557</v>
      </c>
      <c r="D84" s="13">
        <v>145</v>
      </c>
      <c r="E84" s="12" t="str">
        <f>VLOOKUP(tVentas10[[#This Row],[ProductID]],tProductos[#All],3,FALSE)</f>
        <v>Wine - Chardonnay South</v>
      </c>
      <c r="F84" s="13">
        <v>1</v>
      </c>
      <c r="G84" s="32">
        <v>0</v>
      </c>
      <c r="H84" s="30">
        <f>VLOOKUP(tVentas10[[#This Row],[ProductID]],tProductos[#All],5,FALSE)</f>
        <v>344.13</v>
      </c>
      <c r="I84" s="31">
        <f>(tVentas10[[#This Row],[PrecioUnitario]])*(tVentas10[[#This Row],[Quantity]])</f>
        <v>344.13</v>
      </c>
      <c r="J84" s="31">
        <f>tVentas10[[#This Row],[ TotalPrice_SinDescuento]]*(1-tVentas10[[#This Row],[Discount]]/100)</f>
        <v>344.13</v>
      </c>
      <c r="K84" s="17">
        <v>43197.562789351854</v>
      </c>
      <c r="L84" s="7" t="s">
        <v>3320</v>
      </c>
      <c r="M84" s="35">
        <f t="shared" si="3"/>
        <v>0</v>
      </c>
      <c r="N84" s="12" t="str">
        <f t="shared" si="2"/>
        <v/>
      </c>
    </row>
    <row r="85" spans="1:14" hidden="1">
      <c r="A85" s="13">
        <v>10083</v>
      </c>
      <c r="B85" s="13">
        <v>18</v>
      </c>
      <c r="C85" s="13">
        <v>58485</v>
      </c>
      <c r="D85" s="13">
        <v>374</v>
      </c>
      <c r="E85" s="12" t="str">
        <f>VLOOKUP(tVentas10[[#This Row],[ProductID]],tProductos[#All],3,FALSE)</f>
        <v>Jagermeister</v>
      </c>
      <c r="F85" s="13">
        <v>15</v>
      </c>
      <c r="G85" s="32">
        <v>0</v>
      </c>
      <c r="H85" s="30">
        <f>VLOOKUP(tVentas10[[#This Row],[ProductID]],tProductos[#All],5,FALSE)</f>
        <v>493.84</v>
      </c>
      <c r="I85" s="31">
        <f>(tVentas10[[#This Row],[PrecioUnitario]])*(tVentas10[[#This Row],[Quantity]])</f>
        <v>7407.5999999999995</v>
      </c>
      <c r="J85" s="31">
        <f>tVentas10[[#This Row],[ TotalPrice_SinDescuento]]*(1-tVentas10[[#This Row],[Discount]]/100)</f>
        <v>7407.5999999999995</v>
      </c>
      <c r="K85" s="17">
        <v>43131.583541666667</v>
      </c>
      <c r="L85" s="7" t="s">
        <v>3321</v>
      </c>
      <c r="M85" s="35">
        <f t="shared" si="3"/>
        <v>0</v>
      </c>
      <c r="N85" s="12" t="str">
        <f t="shared" si="2"/>
        <v/>
      </c>
    </row>
    <row r="86" spans="1:14" hidden="1">
      <c r="A86" s="13">
        <v>10084</v>
      </c>
      <c r="B86" s="13">
        <v>9</v>
      </c>
      <c r="C86" s="13">
        <v>6798</v>
      </c>
      <c r="D86" s="13">
        <v>59</v>
      </c>
      <c r="E86" s="12" t="str">
        <f>VLOOKUP(tVentas10[[#This Row],[ProductID]],tProductos[#All],3,FALSE)</f>
        <v>Pastry - Butterscotch Baked</v>
      </c>
      <c r="F86" s="13">
        <v>2</v>
      </c>
      <c r="G86" s="32">
        <v>0</v>
      </c>
      <c r="H86" s="30">
        <f>VLOOKUP(tVentas10[[#This Row],[ProductID]],tProductos[#All],5,FALSE)</f>
        <v>735.38</v>
      </c>
      <c r="I86" s="31">
        <f>(tVentas10[[#This Row],[PrecioUnitario]])*(tVentas10[[#This Row],[Quantity]])</f>
        <v>1470.76</v>
      </c>
      <c r="J86" s="31">
        <f>tVentas10[[#This Row],[ TotalPrice_SinDescuento]]*(1-tVentas10[[#This Row],[Discount]]/100)</f>
        <v>1470.76</v>
      </c>
      <c r="K86" s="17">
        <v>43102.297743055555</v>
      </c>
      <c r="L86" s="7" t="s">
        <v>3322</v>
      </c>
      <c r="M86" s="35">
        <f t="shared" si="3"/>
        <v>0</v>
      </c>
      <c r="N86" s="12" t="str">
        <f t="shared" si="2"/>
        <v/>
      </c>
    </row>
    <row r="87" spans="1:14" hidden="1">
      <c r="A87" s="13">
        <v>10085</v>
      </c>
      <c r="B87" s="13">
        <v>21</v>
      </c>
      <c r="C87" s="13">
        <v>98212</v>
      </c>
      <c r="D87" s="13">
        <v>282</v>
      </c>
      <c r="E87" s="12" t="str">
        <f>VLOOKUP(tVentas10[[#This Row],[ProductID]],tProductos[#All],3,FALSE)</f>
        <v>Lemonade - Natural, 591 Ml</v>
      </c>
      <c r="F87" s="13">
        <v>25</v>
      </c>
      <c r="G87" s="32">
        <v>0</v>
      </c>
      <c r="H87" s="30">
        <f>VLOOKUP(tVentas10[[#This Row],[ProductID]],tProductos[#All],5,FALSE)</f>
        <v>561.5</v>
      </c>
      <c r="I87" s="31">
        <f>(tVentas10[[#This Row],[PrecioUnitario]])*(tVentas10[[#This Row],[Quantity]])</f>
        <v>14037.5</v>
      </c>
      <c r="J87" s="31">
        <f>tVentas10[[#This Row],[ TotalPrice_SinDescuento]]*(1-tVentas10[[#This Row],[Discount]]/100)</f>
        <v>14037.5</v>
      </c>
      <c r="K87" s="17">
        <v>43145.484375</v>
      </c>
      <c r="L87" s="7" t="s">
        <v>3323</v>
      </c>
      <c r="M87" s="35">
        <f t="shared" si="3"/>
        <v>0</v>
      </c>
      <c r="N87" s="12" t="str">
        <f t="shared" si="2"/>
        <v/>
      </c>
    </row>
    <row r="88" spans="1:14" hidden="1">
      <c r="A88" s="13">
        <v>10086</v>
      </c>
      <c r="B88" s="13">
        <v>22</v>
      </c>
      <c r="C88" s="13">
        <v>44002</v>
      </c>
      <c r="D88" s="13">
        <v>105</v>
      </c>
      <c r="E88" s="12" t="str">
        <f>VLOOKUP(tVentas10[[#This Row],[ProductID]],tProductos[#All],3,FALSE)</f>
        <v>Ecolab - Mikroklene 4/4 L</v>
      </c>
      <c r="F88" s="13">
        <v>12</v>
      </c>
      <c r="G88" s="32">
        <v>0</v>
      </c>
      <c r="H88" s="30">
        <f>VLOOKUP(tVentas10[[#This Row],[ProductID]],tProductos[#All],5,FALSE)</f>
        <v>688.78</v>
      </c>
      <c r="I88" s="31">
        <f>(tVentas10[[#This Row],[PrecioUnitario]])*(tVentas10[[#This Row],[Quantity]])</f>
        <v>8265.36</v>
      </c>
      <c r="J88" s="31">
        <f>tVentas10[[#This Row],[ TotalPrice_SinDescuento]]*(1-tVentas10[[#This Row],[Discount]]/100)</f>
        <v>8265.36</v>
      </c>
      <c r="K88" s="17">
        <v>43186.893379629626</v>
      </c>
      <c r="L88" s="7" t="s">
        <v>3324</v>
      </c>
      <c r="M88" s="35">
        <f t="shared" si="3"/>
        <v>0</v>
      </c>
      <c r="N88" s="12" t="str">
        <f t="shared" si="2"/>
        <v/>
      </c>
    </row>
    <row r="89" spans="1:14" hidden="1">
      <c r="A89" s="13">
        <v>10087</v>
      </c>
      <c r="B89" s="13">
        <v>12</v>
      </c>
      <c r="C89" s="13">
        <v>77889</v>
      </c>
      <c r="D89" s="13">
        <v>112</v>
      </c>
      <c r="E89" s="12" t="str">
        <f>VLOOKUP(tVentas10[[#This Row],[ProductID]],tProductos[#All],3,FALSE)</f>
        <v>Browning Caramel Glace</v>
      </c>
      <c r="F89" s="13">
        <v>20</v>
      </c>
      <c r="G89" s="32">
        <v>0</v>
      </c>
      <c r="H89" s="30">
        <f>VLOOKUP(tVentas10[[#This Row],[ProductID]],tProductos[#All],5,FALSE)</f>
        <v>817.94</v>
      </c>
      <c r="I89" s="31">
        <f>(tVentas10[[#This Row],[PrecioUnitario]])*(tVentas10[[#This Row],[Quantity]])</f>
        <v>16358.800000000001</v>
      </c>
      <c r="J89" s="31">
        <f>tVentas10[[#This Row],[ TotalPrice_SinDescuento]]*(1-tVentas10[[#This Row],[Discount]]/100)</f>
        <v>16358.800000000001</v>
      </c>
      <c r="K89" s="17">
        <v>43193.629513888889</v>
      </c>
      <c r="L89" s="7" t="s">
        <v>3325</v>
      </c>
      <c r="M89" s="35">
        <f t="shared" si="3"/>
        <v>0</v>
      </c>
      <c r="N89" s="12" t="str">
        <f t="shared" si="2"/>
        <v/>
      </c>
    </row>
    <row r="90" spans="1:14" hidden="1">
      <c r="A90" s="13">
        <v>10088</v>
      </c>
      <c r="B90" s="13">
        <v>19</v>
      </c>
      <c r="C90" s="13">
        <v>81591</v>
      </c>
      <c r="D90" s="13">
        <v>173</v>
      </c>
      <c r="E90" s="12" t="str">
        <f>VLOOKUP(tVentas10[[#This Row],[ProductID]],tProductos[#All],3,FALSE)</f>
        <v>Rosemary - Dry</v>
      </c>
      <c r="F90" s="13">
        <v>21</v>
      </c>
      <c r="G90" s="32">
        <v>0</v>
      </c>
      <c r="H90" s="30">
        <f>VLOOKUP(tVentas10[[#This Row],[ProductID]],tProductos[#All],5,FALSE)</f>
        <v>44.54</v>
      </c>
      <c r="I90" s="31">
        <f>(tVentas10[[#This Row],[PrecioUnitario]])*(tVentas10[[#This Row],[Quantity]])</f>
        <v>935.34</v>
      </c>
      <c r="J90" s="31">
        <f>tVentas10[[#This Row],[ TotalPrice_SinDescuento]]*(1-tVentas10[[#This Row],[Discount]]/100)</f>
        <v>935.34</v>
      </c>
      <c r="K90" s="17">
        <v>43176.274664351855</v>
      </c>
      <c r="L90" s="7" t="s">
        <v>3326</v>
      </c>
      <c r="M90" s="35">
        <f t="shared" si="3"/>
        <v>0</v>
      </c>
      <c r="N90" s="12" t="str">
        <f t="shared" si="2"/>
        <v/>
      </c>
    </row>
    <row r="91" spans="1:14" hidden="1">
      <c r="A91" s="13">
        <v>10089</v>
      </c>
      <c r="B91" s="13">
        <v>5</v>
      </c>
      <c r="C91" s="13">
        <v>90802</v>
      </c>
      <c r="D91" s="13">
        <v>229</v>
      </c>
      <c r="E91" s="12" t="str">
        <f>VLOOKUP(tVentas10[[#This Row],[ProductID]],tProductos[#All],3,FALSE)</f>
        <v>Bread - Hot Dog Buns</v>
      </c>
      <c r="F91" s="13">
        <v>23</v>
      </c>
      <c r="G91" s="32">
        <v>0</v>
      </c>
      <c r="H91" s="30">
        <f>VLOOKUP(tVentas10[[#This Row],[ProductID]],tProductos[#All],5,FALSE)</f>
        <v>579.83000000000004</v>
      </c>
      <c r="I91" s="31">
        <f>(tVentas10[[#This Row],[PrecioUnitario]])*(tVentas10[[#This Row],[Quantity]])</f>
        <v>13336.09</v>
      </c>
      <c r="J91" s="31">
        <f>tVentas10[[#This Row],[ TotalPrice_SinDescuento]]*(1-tVentas10[[#This Row],[Discount]]/100)</f>
        <v>13336.09</v>
      </c>
      <c r="K91" s="17">
        <v>43162.38894675926</v>
      </c>
      <c r="L91" s="7" t="s">
        <v>3327</v>
      </c>
      <c r="M91" s="35">
        <f t="shared" si="3"/>
        <v>0</v>
      </c>
      <c r="N91" s="12" t="str">
        <f t="shared" si="2"/>
        <v/>
      </c>
    </row>
    <row r="92" spans="1:14" hidden="1">
      <c r="A92" s="13">
        <v>10090</v>
      </c>
      <c r="B92" s="13">
        <v>17</v>
      </c>
      <c r="C92" s="13">
        <v>35777</v>
      </c>
      <c r="D92" s="13">
        <v>149</v>
      </c>
      <c r="E92" s="12" t="str">
        <f>VLOOKUP(tVentas10[[#This Row],[ProductID]],tProductos[#All],3,FALSE)</f>
        <v>Zucchini - Yellow</v>
      </c>
      <c r="F92" s="13">
        <v>10</v>
      </c>
      <c r="G92" s="32">
        <v>2</v>
      </c>
      <c r="H92" s="30">
        <f>VLOOKUP(tVentas10[[#This Row],[ProductID]],tProductos[#All],5,FALSE)</f>
        <v>984.64</v>
      </c>
      <c r="I92" s="31">
        <f>(tVentas10[[#This Row],[PrecioUnitario]])*(tVentas10[[#This Row],[Quantity]])</f>
        <v>9846.4</v>
      </c>
      <c r="J92" s="31">
        <f>tVentas10[[#This Row],[ TotalPrice_SinDescuento]]*(1-tVentas10[[#This Row],[Discount]]/100)</f>
        <v>9649.4719999999998</v>
      </c>
      <c r="K92" s="17">
        <v>43200.865069444444</v>
      </c>
      <c r="L92" s="7" t="s">
        <v>3328</v>
      </c>
      <c r="M92" s="35">
        <f t="shared" si="3"/>
        <v>0</v>
      </c>
      <c r="N92" s="12" t="str">
        <f t="shared" si="2"/>
        <v/>
      </c>
    </row>
    <row r="93" spans="1:14">
      <c r="A93" s="13">
        <v>10091</v>
      </c>
      <c r="B93" s="13">
        <v>18</v>
      </c>
      <c r="C93" s="13">
        <v>42251</v>
      </c>
      <c r="D93" s="13">
        <v>429</v>
      </c>
      <c r="E93" s="12" t="str">
        <f>VLOOKUP(tVentas10[[#This Row],[ProductID]],tProductos[#All],3,FALSE)</f>
        <v>Beef - Short Loin</v>
      </c>
      <c r="F93" s="13">
        <v>11</v>
      </c>
      <c r="G93" s="32">
        <v>2</v>
      </c>
      <c r="H93" s="30">
        <f>VLOOKUP(tVentas10[[#This Row],[ProductID]],tProductos[#All],5,FALSE)</f>
        <v>576.01</v>
      </c>
      <c r="I93" s="31">
        <f>(tVentas10[[#This Row],[PrecioUnitario]])*(tVentas10[[#This Row],[Quantity]])</f>
        <v>6336.11</v>
      </c>
      <c r="J93" s="31">
        <f>tVentas10[[#This Row],[ TotalPrice_SinDescuento]]*(1-tVentas10[[#This Row],[Discount]]/100)</f>
        <v>6209.3877999999995</v>
      </c>
      <c r="K93" s="17">
        <v>43157.553391203706</v>
      </c>
      <c r="L93" s="7" t="s">
        <v>3329</v>
      </c>
      <c r="M93" s="35">
        <f t="shared" si="3"/>
        <v>0</v>
      </c>
      <c r="N93" s="12" t="str">
        <f t="shared" si="2"/>
        <v/>
      </c>
    </row>
    <row r="94" spans="1:14" hidden="1">
      <c r="A94" s="13">
        <v>10092</v>
      </c>
      <c r="B94" s="13">
        <v>20</v>
      </c>
      <c r="C94" s="13">
        <v>54540</v>
      </c>
      <c r="D94" s="13">
        <v>42</v>
      </c>
      <c r="E94" s="12" t="str">
        <f>VLOOKUP(tVentas10[[#This Row],[ProductID]],tProductos[#All],3,FALSE)</f>
        <v>Bread - Raisin Walnut Oval</v>
      </c>
      <c r="F94" s="13">
        <v>14</v>
      </c>
      <c r="G94" s="32">
        <v>0</v>
      </c>
      <c r="H94" s="30">
        <f>VLOOKUP(tVentas10[[#This Row],[ProductID]],tProductos[#All],5,FALSE)</f>
        <v>810.48</v>
      </c>
      <c r="I94" s="31">
        <f>(tVentas10[[#This Row],[PrecioUnitario]])*(tVentas10[[#This Row],[Quantity]])</f>
        <v>11346.720000000001</v>
      </c>
      <c r="J94" s="31">
        <f>tVentas10[[#This Row],[ TotalPrice_SinDescuento]]*(1-tVentas10[[#This Row],[Discount]]/100)</f>
        <v>11346.720000000001</v>
      </c>
      <c r="K94" s="17">
        <v>43190.395601851851</v>
      </c>
      <c r="L94" s="7" t="s">
        <v>3330</v>
      </c>
      <c r="M94" s="35">
        <f t="shared" si="3"/>
        <v>0</v>
      </c>
      <c r="N94" s="12" t="str">
        <f t="shared" si="2"/>
        <v/>
      </c>
    </row>
    <row r="95" spans="1:14" hidden="1">
      <c r="A95" s="13">
        <v>10093</v>
      </c>
      <c r="B95" s="13">
        <v>14</v>
      </c>
      <c r="C95" s="13">
        <v>37661</v>
      </c>
      <c r="D95" s="13">
        <v>23</v>
      </c>
      <c r="E95" s="12" t="str">
        <f>VLOOKUP(tVentas10[[#This Row],[ProductID]],tProductos[#All],3,FALSE)</f>
        <v>Crab - Imitation Flakes</v>
      </c>
      <c r="F95" s="13">
        <v>10</v>
      </c>
      <c r="G95" s="32">
        <v>0</v>
      </c>
      <c r="H95" s="30">
        <f>VLOOKUP(tVentas10[[#This Row],[ProductID]],tProductos[#All],5,FALSE)</f>
        <v>790.18</v>
      </c>
      <c r="I95" s="31">
        <f>(tVentas10[[#This Row],[PrecioUnitario]])*(tVentas10[[#This Row],[Quantity]])</f>
        <v>7901.7999999999993</v>
      </c>
      <c r="J95" s="31">
        <f>tVentas10[[#This Row],[ TotalPrice_SinDescuento]]*(1-tVentas10[[#This Row],[Discount]]/100)</f>
        <v>7901.7999999999993</v>
      </c>
      <c r="K95" s="17">
        <v>43115.530601851853</v>
      </c>
      <c r="L95" s="7" t="s">
        <v>3331</v>
      </c>
      <c r="M95" s="35">
        <f t="shared" si="3"/>
        <v>0</v>
      </c>
      <c r="N95" s="12" t="str">
        <f t="shared" si="2"/>
        <v/>
      </c>
    </row>
    <row r="96" spans="1:14" hidden="1">
      <c r="A96" s="13">
        <v>10094</v>
      </c>
      <c r="B96" s="13">
        <v>20</v>
      </c>
      <c r="C96" s="13">
        <v>38406</v>
      </c>
      <c r="D96" s="13">
        <v>85</v>
      </c>
      <c r="E96" s="12" t="str">
        <f>VLOOKUP(tVentas10[[#This Row],[ProductID]],tProductos[#All],3,FALSE)</f>
        <v>Cheese - Parmesan Cubes</v>
      </c>
      <c r="F96" s="13">
        <v>10</v>
      </c>
      <c r="G96" s="32">
        <v>0</v>
      </c>
      <c r="H96" s="30">
        <f>VLOOKUP(tVentas10[[#This Row],[ProductID]],tProductos[#All],5,FALSE)</f>
        <v>868.85</v>
      </c>
      <c r="I96" s="31">
        <f>(tVentas10[[#This Row],[PrecioUnitario]])*(tVentas10[[#This Row],[Quantity]])</f>
        <v>8688.5</v>
      </c>
      <c r="J96" s="31">
        <f>tVentas10[[#This Row],[ TotalPrice_SinDescuento]]*(1-tVentas10[[#This Row],[Discount]]/100)</f>
        <v>8688.5</v>
      </c>
      <c r="K96" s="17">
        <v>43112.854085648149</v>
      </c>
      <c r="L96" s="7" t="s">
        <v>3332</v>
      </c>
      <c r="M96" s="35">
        <f t="shared" si="3"/>
        <v>0</v>
      </c>
      <c r="N96" s="12" t="str">
        <f t="shared" si="2"/>
        <v/>
      </c>
    </row>
    <row r="97" spans="1:14" hidden="1">
      <c r="A97" s="13">
        <v>10095</v>
      </c>
      <c r="B97" s="13">
        <v>12</v>
      </c>
      <c r="C97" s="13">
        <v>65245</v>
      </c>
      <c r="D97" s="13">
        <v>401</v>
      </c>
      <c r="E97" s="12" t="str">
        <f>VLOOKUP(tVentas10[[#This Row],[ProductID]],tProductos[#All],3,FALSE)</f>
        <v>Tart Shells - Sweet, 4</v>
      </c>
      <c r="F97" s="13">
        <v>17</v>
      </c>
      <c r="G97" s="32">
        <v>0</v>
      </c>
      <c r="H97" s="30">
        <f>VLOOKUP(tVentas10[[#This Row],[ProductID]],tProductos[#All],5,FALSE)</f>
        <v>533.63</v>
      </c>
      <c r="I97" s="31">
        <f>(tVentas10[[#This Row],[PrecioUnitario]])*(tVentas10[[#This Row],[Quantity]])</f>
        <v>9071.7099999999991</v>
      </c>
      <c r="J97" s="31">
        <f>tVentas10[[#This Row],[ TotalPrice_SinDescuento]]*(1-tVentas10[[#This Row],[Discount]]/100)</f>
        <v>9071.7099999999991</v>
      </c>
      <c r="K97" s="17">
        <v>43139.703275462962</v>
      </c>
      <c r="L97" s="7" t="s">
        <v>3333</v>
      </c>
      <c r="M97" s="35">
        <f t="shared" si="3"/>
        <v>0</v>
      </c>
      <c r="N97" s="12" t="str">
        <f t="shared" si="2"/>
        <v/>
      </c>
    </row>
    <row r="98" spans="1:14" hidden="1">
      <c r="A98" s="13">
        <v>10096</v>
      </c>
      <c r="B98" s="13">
        <v>13</v>
      </c>
      <c r="C98" s="13">
        <v>93395</v>
      </c>
      <c r="D98" s="13">
        <v>242</v>
      </c>
      <c r="E98" s="12" t="str">
        <f>VLOOKUP(tVentas10[[#This Row],[ProductID]],tProductos[#All],3,FALSE)</f>
        <v>Thermometer Digital</v>
      </c>
      <c r="F98" s="13">
        <v>24</v>
      </c>
      <c r="G98" s="32">
        <v>0</v>
      </c>
      <c r="H98" s="30">
        <f>VLOOKUP(tVentas10[[#This Row],[ProductID]],tProductos[#All],5,FALSE)</f>
        <v>3.26</v>
      </c>
      <c r="I98" s="31">
        <f>(tVentas10[[#This Row],[PrecioUnitario]])*(tVentas10[[#This Row],[Quantity]])</f>
        <v>78.239999999999995</v>
      </c>
      <c r="J98" s="31">
        <f>tVentas10[[#This Row],[ TotalPrice_SinDescuento]]*(1-tVentas10[[#This Row],[Discount]]/100)</f>
        <v>78.239999999999995</v>
      </c>
      <c r="K98" s="17">
        <v>43109.008472222224</v>
      </c>
      <c r="L98" s="7" t="s">
        <v>3334</v>
      </c>
      <c r="M98" s="35">
        <f t="shared" si="3"/>
        <v>0</v>
      </c>
      <c r="N98" s="12" t="str">
        <f t="shared" si="2"/>
        <v/>
      </c>
    </row>
    <row r="99" spans="1:14" hidden="1">
      <c r="A99" s="13">
        <v>10097</v>
      </c>
      <c r="B99" s="13">
        <v>5</v>
      </c>
      <c r="C99" s="13">
        <v>54698</v>
      </c>
      <c r="D99" s="13">
        <v>44</v>
      </c>
      <c r="E99" s="12" t="str">
        <f>VLOOKUP(tVentas10[[#This Row],[ProductID]],tProductos[#All],3,FALSE)</f>
        <v>Wine - White, Colubia Cresh</v>
      </c>
      <c r="F99" s="13">
        <v>14</v>
      </c>
      <c r="G99" s="32">
        <v>0</v>
      </c>
      <c r="H99" s="30">
        <f>VLOOKUP(tVentas10[[#This Row],[ProductID]],tProductos[#All],5,FALSE)</f>
        <v>485.98</v>
      </c>
      <c r="I99" s="31">
        <f>(tVentas10[[#This Row],[PrecioUnitario]])*(tVentas10[[#This Row],[Quantity]])</f>
        <v>6803.72</v>
      </c>
      <c r="J99" s="31">
        <f>tVentas10[[#This Row],[ TotalPrice_SinDescuento]]*(1-tVentas10[[#This Row],[Discount]]/100)</f>
        <v>6803.72</v>
      </c>
      <c r="K99" s="17">
        <v>43222.61377314815</v>
      </c>
      <c r="L99" s="7" t="s">
        <v>3335</v>
      </c>
      <c r="M99" s="35">
        <f t="shared" si="3"/>
        <v>0</v>
      </c>
      <c r="N99" s="12" t="str">
        <f t="shared" si="2"/>
        <v/>
      </c>
    </row>
    <row r="100" spans="1:14" hidden="1">
      <c r="A100" s="13">
        <v>10098</v>
      </c>
      <c r="B100" s="13">
        <v>7</v>
      </c>
      <c r="C100" s="13">
        <v>17516</v>
      </c>
      <c r="D100" s="13">
        <v>221</v>
      </c>
      <c r="E100" s="12" t="str">
        <f>VLOOKUP(tVentas10[[#This Row],[ProductID]],tProductos[#All],3,FALSE)</f>
        <v>Bread Crumbs - Panko</v>
      </c>
      <c r="F100" s="13">
        <v>5</v>
      </c>
      <c r="G100" s="32">
        <v>0</v>
      </c>
      <c r="H100" s="30">
        <f>VLOOKUP(tVentas10[[#This Row],[ProductID]],tProductos[#All],5,FALSE)</f>
        <v>819</v>
      </c>
      <c r="I100" s="31">
        <f>(tVentas10[[#This Row],[PrecioUnitario]])*(tVentas10[[#This Row],[Quantity]])</f>
        <v>4095</v>
      </c>
      <c r="J100" s="31">
        <f>tVentas10[[#This Row],[ TotalPrice_SinDescuento]]*(1-tVentas10[[#This Row],[Discount]]/100)</f>
        <v>4095</v>
      </c>
      <c r="K100" s="17">
        <v>43192.922511574077</v>
      </c>
      <c r="L100" s="7" t="s">
        <v>3336</v>
      </c>
      <c r="M100" s="35">
        <f t="shared" si="3"/>
        <v>0</v>
      </c>
      <c r="N100" s="12" t="str">
        <f t="shared" si="2"/>
        <v/>
      </c>
    </row>
    <row r="101" spans="1:14" hidden="1">
      <c r="A101" s="13">
        <v>10099</v>
      </c>
      <c r="B101" s="13">
        <v>11</v>
      </c>
      <c r="C101" s="13">
        <v>50091</v>
      </c>
      <c r="D101" s="13">
        <v>259</v>
      </c>
      <c r="E101" s="12" t="str">
        <f>VLOOKUP(tVentas10[[#This Row],[ProductID]],tProductos[#All],3,FALSE)</f>
        <v>Veal - Eye Of Round</v>
      </c>
      <c r="F101" s="13">
        <v>13</v>
      </c>
      <c r="G101" s="32">
        <v>0</v>
      </c>
      <c r="H101" s="30">
        <f>VLOOKUP(tVentas10[[#This Row],[ProductID]],tProductos[#All],5,FALSE)</f>
        <v>674.36</v>
      </c>
      <c r="I101" s="31">
        <f>(tVentas10[[#This Row],[PrecioUnitario]])*(tVentas10[[#This Row],[Quantity]])</f>
        <v>8766.68</v>
      </c>
      <c r="J101" s="31">
        <f>tVentas10[[#This Row],[ TotalPrice_SinDescuento]]*(1-tVentas10[[#This Row],[Discount]]/100)</f>
        <v>8766.68</v>
      </c>
      <c r="K101" s="17">
        <v>43186.998217592591</v>
      </c>
      <c r="L101" s="7" t="s">
        <v>3337</v>
      </c>
      <c r="M101" s="35">
        <f t="shared" si="3"/>
        <v>0</v>
      </c>
      <c r="N101" s="12" t="str">
        <f t="shared" si="2"/>
        <v/>
      </c>
    </row>
    <row r="102" spans="1:14" hidden="1">
      <c r="A102" s="13">
        <v>10100</v>
      </c>
      <c r="B102" s="13">
        <v>23</v>
      </c>
      <c r="C102" s="13">
        <v>66460</v>
      </c>
      <c r="D102" s="13">
        <v>333</v>
      </c>
      <c r="E102" s="12" t="str">
        <f>VLOOKUP(tVentas10[[#This Row],[ProductID]],tProductos[#All],3,FALSE)</f>
        <v>Cheese - Cottage Cheese</v>
      </c>
      <c r="F102" s="13">
        <v>17</v>
      </c>
      <c r="G102" s="32">
        <v>0</v>
      </c>
      <c r="H102" s="30">
        <f>VLOOKUP(tVentas10[[#This Row],[ProductID]],tProductos[#All],5,FALSE)</f>
        <v>202.36</v>
      </c>
      <c r="I102" s="31">
        <f>(tVentas10[[#This Row],[PrecioUnitario]])*(tVentas10[[#This Row],[Quantity]])</f>
        <v>3440.1200000000003</v>
      </c>
      <c r="J102" s="31">
        <f>tVentas10[[#This Row],[ TotalPrice_SinDescuento]]*(1-tVentas10[[#This Row],[Discount]]/100)</f>
        <v>3440.1200000000003</v>
      </c>
      <c r="K102" s="17">
        <v>43216.038773148146</v>
      </c>
      <c r="L102" s="7" t="s">
        <v>3338</v>
      </c>
      <c r="M102" s="35">
        <f t="shared" si="3"/>
        <v>0</v>
      </c>
      <c r="N102" s="12" t="str">
        <f t="shared" si="2"/>
        <v/>
      </c>
    </row>
    <row r="103" spans="1:14" hidden="1">
      <c r="A103" s="13">
        <v>10101</v>
      </c>
      <c r="B103" s="13">
        <v>7</v>
      </c>
      <c r="C103" s="13">
        <v>99</v>
      </c>
      <c r="D103" s="13">
        <v>51</v>
      </c>
      <c r="E103" s="12" t="str">
        <f>VLOOKUP(tVentas10[[#This Row],[ProductID]],tProductos[#All],3,FALSE)</f>
        <v>Wine - Crozes Hermitage E.</v>
      </c>
      <c r="F103" s="13">
        <v>1</v>
      </c>
      <c r="G103" s="32">
        <v>0</v>
      </c>
      <c r="H103" s="30">
        <f>VLOOKUP(tVentas10[[#This Row],[ProductID]],tProductos[#All],5,FALSE)</f>
        <v>810.13</v>
      </c>
      <c r="I103" s="31">
        <f>(tVentas10[[#This Row],[PrecioUnitario]])*(tVentas10[[#This Row],[Quantity]])</f>
        <v>810.13</v>
      </c>
      <c r="J103" s="31">
        <f>tVentas10[[#This Row],[ TotalPrice_SinDescuento]]*(1-tVentas10[[#This Row],[Discount]]/100)</f>
        <v>810.13</v>
      </c>
      <c r="K103" s="17">
        <v>43227.590555555558</v>
      </c>
      <c r="L103" s="7" t="s">
        <v>3339</v>
      </c>
      <c r="M103" s="35">
        <f t="shared" si="3"/>
        <v>0</v>
      </c>
      <c r="N103" s="12" t="str">
        <f t="shared" si="2"/>
        <v/>
      </c>
    </row>
    <row r="104" spans="1:14" hidden="1">
      <c r="A104" s="13">
        <v>10102</v>
      </c>
      <c r="B104" s="13">
        <v>3</v>
      </c>
      <c r="C104" s="13">
        <v>88689</v>
      </c>
      <c r="D104" s="13">
        <v>273</v>
      </c>
      <c r="E104" s="12" t="str">
        <f>VLOOKUP(tVentas10[[#This Row],[ProductID]],tProductos[#All],3,FALSE)</f>
        <v>Bandage - Flexible Neon</v>
      </c>
      <c r="F104" s="13">
        <v>23</v>
      </c>
      <c r="G104" s="32">
        <v>0</v>
      </c>
      <c r="H104" s="30">
        <f>VLOOKUP(tVentas10[[#This Row],[ProductID]],tProductos[#All],5,FALSE)</f>
        <v>775.91</v>
      </c>
      <c r="I104" s="31">
        <f>(tVentas10[[#This Row],[PrecioUnitario]])*(tVentas10[[#This Row],[Quantity]])</f>
        <v>17845.93</v>
      </c>
      <c r="J104" s="31">
        <f>tVentas10[[#This Row],[ TotalPrice_SinDescuento]]*(1-tVentas10[[#This Row],[Discount]]/100)</f>
        <v>17845.93</v>
      </c>
      <c r="K104" s="17">
        <v>43223.410763888889</v>
      </c>
      <c r="L104" s="7" t="s">
        <v>3340</v>
      </c>
      <c r="M104" s="35">
        <f t="shared" si="3"/>
        <v>0</v>
      </c>
      <c r="N104" s="12" t="str">
        <f t="shared" si="2"/>
        <v/>
      </c>
    </row>
    <row r="105" spans="1:14" hidden="1">
      <c r="A105" s="13">
        <v>10103</v>
      </c>
      <c r="B105" s="13">
        <v>16</v>
      </c>
      <c r="C105" s="13">
        <v>87557</v>
      </c>
      <c r="D105" s="13">
        <v>324</v>
      </c>
      <c r="E105" s="12" t="str">
        <f>VLOOKUP(tVentas10[[#This Row],[ProductID]],tProductos[#All],3,FALSE)</f>
        <v>Apricots - Dried</v>
      </c>
      <c r="F105" s="13">
        <v>23</v>
      </c>
      <c r="G105" s="32">
        <v>0</v>
      </c>
      <c r="H105" s="30">
        <f>VLOOKUP(tVentas10[[#This Row],[ProductID]],tProductos[#All],5,FALSE)</f>
        <v>879.02</v>
      </c>
      <c r="I105" s="31">
        <f>(tVentas10[[#This Row],[PrecioUnitario]])*(tVentas10[[#This Row],[Quantity]])</f>
        <v>20217.46</v>
      </c>
      <c r="J105" s="31">
        <f>tVentas10[[#This Row],[ TotalPrice_SinDescuento]]*(1-tVentas10[[#This Row],[Discount]]/100)</f>
        <v>20217.46</v>
      </c>
      <c r="K105" s="17">
        <v>43140.929201388892</v>
      </c>
      <c r="L105" s="7" t="s">
        <v>3341</v>
      </c>
      <c r="M105" s="35">
        <f t="shared" si="3"/>
        <v>0</v>
      </c>
      <c r="N105" s="12" t="str">
        <f t="shared" si="2"/>
        <v/>
      </c>
    </row>
    <row r="106" spans="1:14" hidden="1">
      <c r="A106" s="13">
        <v>10104</v>
      </c>
      <c r="B106" s="13">
        <v>16</v>
      </c>
      <c r="C106" s="13">
        <v>43875</v>
      </c>
      <c r="D106" s="13">
        <v>41</v>
      </c>
      <c r="E106" s="12" t="str">
        <f>VLOOKUP(tVentas10[[#This Row],[ProductID]],tProductos[#All],3,FALSE)</f>
        <v>Cup - 6oz, Foam</v>
      </c>
      <c r="F106" s="13">
        <v>12</v>
      </c>
      <c r="G106" s="32">
        <v>0</v>
      </c>
      <c r="H106" s="30">
        <f>VLOOKUP(tVentas10[[#This Row],[ProductID]],tProductos[#All],5,FALSE)</f>
        <v>81.72</v>
      </c>
      <c r="I106" s="31">
        <f>(tVentas10[[#This Row],[PrecioUnitario]])*(tVentas10[[#This Row],[Quantity]])</f>
        <v>980.64</v>
      </c>
      <c r="J106" s="31">
        <f>tVentas10[[#This Row],[ TotalPrice_SinDescuento]]*(1-tVentas10[[#This Row],[Discount]]/100)</f>
        <v>980.64</v>
      </c>
      <c r="K106" s="17">
        <v>43212.012303240743</v>
      </c>
      <c r="L106" s="7" t="s">
        <v>3342</v>
      </c>
      <c r="M106" s="35">
        <f t="shared" si="3"/>
        <v>0</v>
      </c>
      <c r="N106" s="12" t="str">
        <f t="shared" si="2"/>
        <v/>
      </c>
    </row>
    <row r="107" spans="1:14">
      <c r="A107" s="13">
        <v>10105</v>
      </c>
      <c r="B107" s="13">
        <v>20</v>
      </c>
      <c r="C107" s="13">
        <v>51091</v>
      </c>
      <c r="D107" s="13">
        <v>244</v>
      </c>
      <c r="E107" s="12" t="str">
        <f>VLOOKUP(tVentas10[[#This Row],[ProductID]],tProductos[#All],3,FALSE)</f>
        <v>Beef - Rib Eye Aaa</v>
      </c>
      <c r="F107" s="13">
        <v>13</v>
      </c>
      <c r="G107" s="32">
        <v>2</v>
      </c>
      <c r="H107" s="30">
        <f>VLOOKUP(tVentas10[[#This Row],[ProductID]],tProductos[#All],5,FALSE)</f>
        <v>940.66</v>
      </c>
      <c r="I107" s="31">
        <f>(tVentas10[[#This Row],[PrecioUnitario]])*(tVentas10[[#This Row],[Quantity]])</f>
        <v>12228.58</v>
      </c>
      <c r="J107" s="31">
        <f>tVentas10[[#This Row],[ TotalPrice_SinDescuento]]*(1-tVentas10[[#This Row],[Discount]]/100)</f>
        <v>11984.008400000001</v>
      </c>
      <c r="K107" s="17">
        <v>43138.923125000001</v>
      </c>
      <c r="L107" s="7" t="s">
        <v>3343</v>
      </c>
      <c r="M107" s="35">
        <f t="shared" si="3"/>
        <v>0</v>
      </c>
      <c r="N107" s="12" t="str">
        <f t="shared" si="2"/>
        <v/>
      </c>
    </row>
    <row r="108" spans="1:14" hidden="1">
      <c r="A108" s="13">
        <v>10106</v>
      </c>
      <c r="B108" s="13">
        <v>5</v>
      </c>
      <c r="C108" s="13">
        <v>59712</v>
      </c>
      <c r="D108" s="13">
        <v>108</v>
      </c>
      <c r="E108" s="12" t="str">
        <f>VLOOKUP(tVentas10[[#This Row],[ProductID]],tProductos[#All],3,FALSE)</f>
        <v>Pasta - Orecchiette</v>
      </c>
      <c r="F108" s="13">
        <v>16</v>
      </c>
      <c r="G108" s="32">
        <v>0</v>
      </c>
      <c r="H108" s="30">
        <f>VLOOKUP(tVentas10[[#This Row],[ProductID]],tProductos[#All],5,FALSE)</f>
        <v>790.03</v>
      </c>
      <c r="I108" s="31">
        <f>(tVentas10[[#This Row],[PrecioUnitario]])*(tVentas10[[#This Row],[Quantity]])</f>
        <v>12640.48</v>
      </c>
      <c r="J108" s="31">
        <f>tVentas10[[#This Row],[ TotalPrice_SinDescuento]]*(1-tVentas10[[#This Row],[Discount]]/100)</f>
        <v>12640.48</v>
      </c>
      <c r="K108" s="17">
        <v>43211.743946759256</v>
      </c>
      <c r="L108" s="7" t="s">
        <v>3344</v>
      </c>
      <c r="M108" s="35">
        <f t="shared" si="3"/>
        <v>0</v>
      </c>
      <c r="N108" s="12" t="str">
        <f t="shared" si="2"/>
        <v/>
      </c>
    </row>
    <row r="109" spans="1:14">
      <c r="A109" s="13">
        <v>10107</v>
      </c>
      <c r="B109" s="13">
        <v>18</v>
      </c>
      <c r="C109" s="13">
        <v>46551</v>
      </c>
      <c r="D109" s="13">
        <v>248</v>
      </c>
      <c r="E109" s="12" t="str">
        <f>VLOOKUP(tVentas10[[#This Row],[ProductID]],tProductos[#All],3,FALSE)</f>
        <v>Beef - Inside Round</v>
      </c>
      <c r="F109" s="13">
        <v>12</v>
      </c>
      <c r="G109" s="32">
        <v>0</v>
      </c>
      <c r="H109" s="30">
        <f>VLOOKUP(tVentas10[[#This Row],[ProductID]],tProductos[#All],5,FALSE)</f>
        <v>993.19</v>
      </c>
      <c r="I109" s="31">
        <f>(tVentas10[[#This Row],[PrecioUnitario]])*(tVentas10[[#This Row],[Quantity]])</f>
        <v>11918.28</v>
      </c>
      <c r="J109" s="31">
        <f>tVentas10[[#This Row],[ TotalPrice_SinDescuento]]*(1-tVentas10[[#This Row],[Discount]]/100)</f>
        <v>11918.28</v>
      </c>
      <c r="K109" s="17">
        <v>43109.104664351849</v>
      </c>
      <c r="L109" s="7" t="s">
        <v>3345</v>
      </c>
      <c r="M109" s="35">
        <f t="shared" si="3"/>
        <v>0</v>
      </c>
      <c r="N109" s="12" t="str">
        <f t="shared" si="2"/>
        <v/>
      </c>
    </row>
    <row r="110" spans="1:14" hidden="1">
      <c r="A110" s="13">
        <v>10108</v>
      </c>
      <c r="B110" s="13">
        <v>7</v>
      </c>
      <c r="C110" s="13">
        <v>67787</v>
      </c>
      <c r="D110" s="13">
        <v>362</v>
      </c>
      <c r="E110" s="12" t="str">
        <f>VLOOKUP(tVentas10[[#This Row],[ProductID]],tProductos[#All],3,FALSE)</f>
        <v>Cumin - Whole</v>
      </c>
      <c r="F110" s="13">
        <v>18</v>
      </c>
      <c r="G110" s="32">
        <v>0</v>
      </c>
      <c r="H110" s="30">
        <f>VLOOKUP(tVentas10[[#This Row],[ProductID]],tProductos[#All],5,FALSE)</f>
        <v>533.476</v>
      </c>
      <c r="I110" s="31">
        <f>(tVentas10[[#This Row],[PrecioUnitario]])*(tVentas10[[#This Row],[Quantity]])</f>
        <v>9602.5679999999993</v>
      </c>
      <c r="J110" s="31">
        <f>tVentas10[[#This Row],[ TotalPrice_SinDescuento]]*(1-tVentas10[[#This Row],[Discount]]/100)</f>
        <v>9602.5679999999993</v>
      </c>
      <c r="K110" s="17">
        <v>43113.000486111108</v>
      </c>
      <c r="L110" s="7" t="s">
        <v>3346</v>
      </c>
      <c r="M110" s="35">
        <f t="shared" si="3"/>
        <v>0</v>
      </c>
      <c r="N110" s="12" t="str">
        <f t="shared" si="2"/>
        <v/>
      </c>
    </row>
    <row r="111" spans="1:14" hidden="1">
      <c r="A111" s="13">
        <v>10109</v>
      </c>
      <c r="B111" s="13">
        <v>8</v>
      </c>
      <c r="C111" s="13">
        <v>9364</v>
      </c>
      <c r="D111" s="13">
        <v>106</v>
      </c>
      <c r="E111" s="12" t="str">
        <f>VLOOKUP(tVentas10[[#This Row],[ProductID]],tProductos[#All],3,FALSE)</f>
        <v>Pickerel - Fillets</v>
      </c>
      <c r="F111" s="13">
        <v>3</v>
      </c>
      <c r="G111" s="32">
        <v>0</v>
      </c>
      <c r="H111" s="30">
        <f>VLOOKUP(tVentas10[[#This Row],[ProductID]],tProductos[#All],5,FALSE)</f>
        <v>18.75</v>
      </c>
      <c r="I111" s="31">
        <f>(tVentas10[[#This Row],[PrecioUnitario]])*(tVentas10[[#This Row],[Quantity]])</f>
        <v>56.25</v>
      </c>
      <c r="J111" s="31">
        <f>tVentas10[[#This Row],[ TotalPrice_SinDescuento]]*(1-tVentas10[[#This Row],[Discount]]/100)</f>
        <v>56.25</v>
      </c>
      <c r="K111" s="17">
        <v>43173.068472222221</v>
      </c>
      <c r="L111" s="7" t="s">
        <v>3347</v>
      </c>
      <c r="M111" s="35">
        <f t="shared" si="3"/>
        <v>0</v>
      </c>
      <c r="N111" s="12" t="str">
        <f t="shared" si="2"/>
        <v/>
      </c>
    </row>
    <row r="112" spans="1:14" hidden="1">
      <c r="A112" s="13">
        <v>10110</v>
      </c>
      <c r="B112" s="13">
        <v>12</v>
      </c>
      <c r="C112" s="13">
        <v>42721</v>
      </c>
      <c r="D112" s="13">
        <v>374</v>
      </c>
      <c r="E112" s="12" t="str">
        <f>VLOOKUP(tVentas10[[#This Row],[ProductID]],tProductos[#All],3,FALSE)</f>
        <v>Jagermeister</v>
      </c>
      <c r="F112" s="13">
        <v>11</v>
      </c>
      <c r="G112" s="32">
        <v>2</v>
      </c>
      <c r="H112" s="30">
        <f>VLOOKUP(tVentas10[[#This Row],[ProductID]],tProductos[#All],5,FALSE)</f>
        <v>493.84</v>
      </c>
      <c r="I112" s="31">
        <f>(tVentas10[[#This Row],[PrecioUnitario]])*(tVentas10[[#This Row],[Quantity]])</f>
        <v>5432.24</v>
      </c>
      <c r="J112" s="31">
        <f>tVentas10[[#This Row],[ TotalPrice_SinDescuento]]*(1-tVentas10[[#This Row],[Discount]]/100)</f>
        <v>5323.5951999999997</v>
      </c>
      <c r="K112" s="17">
        <v>43184.919456018521</v>
      </c>
      <c r="L112" s="7" t="s">
        <v>3348</v>
      </c>
      <c r="M112" s="35">
        <f t="shared" si="3"/>
        <v>0</v>
      </c>
      <c r="N112" s="12" t="str">
        <f t="shared" si="2"/>
        <v/>
      </c>
    </row>
    <row r="113" spans="1:14" hidden="1">
      <c r="A113" s="13">
        <v>10111</v>
      </c>
      <c r="B113" s="13">
        <v>1</v>
      </c>
      <c r="C113" s="13">
        <v>93989</v>
      </c>
      <c r="D113" s="13">
        <v>372</v>
      </c>
      <c r="E113" s="12" t="str">
        <f>VLOOKUP(tVentas10[[#This Row],[ProductID]],tProductos[#All],3,FALSE)</f>
        <v>Wine - Two Oceans Cabernet</v>
      </c>
      <c r="F113" s="13">
        <v>24</v>
      </c>
      <c r="G113" s="32">
        <v>0</v>
      </c>
      <c r="H113" s="30">
        <f>VLOOKUP(tVentas10[[#This Row],[ProductID]],tProductos[#All],5,FALSE)</f>
        <v>62.82</v>
      </c>
      <c r="I113" s="31">
        <f>(tVentas10[[#This Row],[PrecioUnitario]])*(tVentas10[[#This Row],[Quantity]])</f>
        <v>1507.68</v>
      </c>
      <c r="J113" s="31">
        <f>tVentas10[[#This Row],[ TotalPrice_SinDescuento]]*(1-tVentas10[[#This Row],[Discount]]/100)</f>
        <v>1507.68</v>
      </c>
      <c r="K113" s="17">
        <v>43197.638865740744</v>
      </c>
      <c r="L113" s="7" t="s">
        <v>3349</v>
      </c>
      <c r="M113" s="35">
        <f t="shared" si="3"/>
        <v>0</v>
      </c>
      <c r="N113" s="12" t="str">
        <f t="shared" si="2"/>
        <v/>
      </c>
    </row>
    <row r="114" spans="1:14" hidden="1">
      <c r="A114" s="13">
        <v>10112</v>
      </c>
      <c r="B114" s="13">
        <v>17</v>
      </c>
      <c r="C114" s="13">
        <v>22893</v>
      </c>
      <c r="D114" s="13">
        <v>214</v>
      </c>
      <c r="E114" s="12" t="str">
        <f>VLOOKUP(tVentas10[[#This Row],[ProductID]],tProductos[#All],3,FALSE)</f>
        <v>French Pastry - Mini Chocolate</v>
      </c>
      <c r="F114" s="13">
        <v>6</v>
      </c>
      <c r="G114" s="32">
        <v>0</v>
      </c>
      <c r="H114" s="30">
        <f>VLOOKUP(tVentas10[[#This Row],[ProductID]],tProductos[#All],5,FALSE)</f>
        <v>612.12</v>
      </c>
      <c r="I114" s="31">
        <f>(tVentas10[[#This Row],[PrecioUnitario]])*(tVentas10[[#This Row],[Quantity]])</f>
        <v>3672.7200000000003</v>
      </c>
      <c r="J114" s="31">
        <f>tVentas10[[#This Row],[ TotalPrice_SinDescuento]]*(1-tVentas10[[#This Row],[Discount]]/100)</f>
        <v>3672.7200000000003</v>
      </c>
      <c r="K114" s="17">
        <v>43225.927754629629</v>
      </c>
      <c r="L114" s="7" t="s">
        <v>3350</v>
      </c>
      <c r="M114" s="35">
        <f t="shared" si="3"/>
        <v>0</v>
      </c>
      <c r="N114" s="12" t="str">
        <f t="shared" si="2"/>
        <v/>
      </c>
    </row>
    <row r="115" spans="1:14" hidden="1">
      <c r="A115" s="13">
        <v>10113</v>
      </c>
      <c r="B115" s="13">
        <v>16</v>
      </c>
      <c r="C115" s="13">
        <v>34117</v>
      </c>
      <c r="D115" s="13">
        <v>171</v>
      </c>
      <c r="E115" s="12" t="str">
        <f>VLOOKUP(tVentas10[[#This Row],[ProductID]],tProductos[#All],3,FALSE)</f>
        <v>Gloves - Goldtouch Disposable</v>
      </c>
      <c r="F115" s="13">
        <v>9</v>
      </c>
      <c r="G115" s="32">
        <v>2</v>
      </c>
      <c r="H115" s="30">
        <f>VLOOKUP(tVentas10[[#This Row],[ProductID]],tProductos[#All],5,FALSE)</f>
        <v>216.79</v>
      </c>
      <c r="I115" s="31">
        <f>(tVentas10[[#This Row],[PrecioUnitario]])*(tVentas10[[#This Row],[Quantity]])</f>
        <v>1951.11</v>
      </c>
      <c r="J115" s="31">
        <f>tVentas10[[#This Row],[ TotalPrice_SinDescuento]]*(1-tVentas10[[#This Row],[Discount]]/100)</f>
        <v>1912.0877999999998</v>
      </c>
      <c r="K115" s="17">
        <v>43174.199988425928</v>
      </c>
      <c r="L115" s="7" t="s">
        <v>3351</v>
      </c>
      <c r="M115" s="35">
        <f t="shared" si="3"/>
        <v>0</v>
      </c>
      <c r="N115" s="12" t="str">
        <f t="shared" si="2"/>
        <v/>
      </c>
    </row>
    <row r="116" spans="1:14" hidden="1">
      <c r="A116" s="13">
        <v>10114</v>
      </c>
      <c r="B116" s="13">
        <v>17</v>
      </c>
      <c r="C116" s="13">
        <v>14993</v>
      </c>
      <c r="D116" s="13">
        <v>148</v>
      </c>
      <c r="E116" s="12" t="str">
        <f>VLOOKUP(tVentas10[[#This Row],[ProductID]],tProductos[#All],3,FALSE)</f>
        <v>Beer - Sleemans Cream Ale</v>
      </c>
      <c r="F116" s="13">
        <v>4</v>
      </c>
      <c r="G116" s="32">
        <v>0</v>
      </c>
      <c r="H116" s="30">
        <f>VLOOKUP(tVentas10[[#This Row],[ProductID]],tProductos[#All],5,FALSE)</f>
        <v>285.55</v>
      </c>
      <c r="I116" s="31">
        <f>(tVentas10[[#This Row],[PrecioUnitario]])*(tVentas10[[#This Row],[Quantity]])</f>
        <v>1142.2</v>
      </c>
      <c r="J116" s="31">
        <f>tVentas10[[#This Row],[ TotalPrice_SinDescuento]]*(1-tVentas10[[#This Row],[Discount]]/100)</f>
        <v>1142.2</v>
      </c>
      <c r="K116" s="17">
        <v>43162.888761574075</v>
      </c>
      <c r="L116" s="7" t="s">
        <v>3352</v>
      </c>
      <c r="M116" s="35">
        <f t="shared" si="3"/>
        <v>0</v>
      </c>
      <c r="N116" s="12" t="str">
        <f t="shared" si="2"/>
        <v/>
      </c>
    </row>
    <row r="117" spans="1:14" hidden="1">
      <c r="A117" s="13">
        <v>10115</v>
      </c>
      <c r="B117" s="13">
        <v>3</v>
      </c>
      <c r="C117" s="13">
        <v>66620</v>
      </c>
      <c r="D117" s="13">
        <v>240</v>
      </c>
      <c r="E117" s="12" t="str">
        <f>VLOOKUP(tVentas10[[#This Row],[ProductID]],tProductos[#All],3,FALSE)</f>
        <v>Wine - Chablis 2003 Champs</v>
      </c>
      <c r="F117" s="13">
        <v>17</v>
      </c>
      <c r="G117" s="32">
        <v>0</v>
      </c>
      <c r="H117" s="30">
        <f>VLOOKUP(tVentas10[[#This Row],[ProductID]],tProductos[#All],5,FALSE)</f>
        <v>708.59</v>
      </c>
      <c r="I117" s="31">
        <f>(tVentas10[[#This Row],[PrecioUnitario]])*(tVentas10[[#This Row],[Quantity]])</f>
        <v>12046.03</v>
      </c>
      <c r="J117" s="31">
        <f>tVentas10[[#This Row],[ TotalPrice_SinDescuento]]*(1-tVentas10[[#This Row],[Discount]]/100)</f>
        <v>12046.03</v>
      </c>
      <c r="K117" s="17">
        <v>43225.311840277776</v>
      </c>
      <c r="L117" s="7" t="s">
        <v>3353</v>
      </c>
      <c r="M117" s="35">
        <f t="shared" si="3"/>
        <v>0</v>
      </c>
      <c r="N117" s="12" t="str">
        <f t="shared" si="2"/>
        <v/>
      </c>
    </row>
    <row r="118" spans="1:14" hidden="1">
      <c r="A118" s="13">
        <v>10116</v>
      </c>
      <c r="B118" s="13">
        <v>1</v>
      </c>
      <c r="C118" s="13">
        <v>43357</v>
      </c>
      <c r="D118" s="13">
        <v>31</v>
      </c>
      <c r="E118" s="12" t="str">
        <f>VLOOKUP(tVentas10[[#This Row],[ProductID]],tProductos[#All],3,FALSE)</f>
        <v>Yeast Dry - Fermipan</v>
      </c>
      <c r="F118" s="13">
        <v>11</v>
      </c>
      <c r="G118" s="32">
        <v>2</v>
      </c>
      <c r="H118" s="30">
        <f>VLOOKUP(tVentas10[[#This Row],[ProductID]],tProductos[#All],5,FALSE)</f>
        <v>739.85</v>
      </c>
      <c r="I118" s="31">
        <f>(tVentas10[[#This Row],[PrecioUnitario]])*(tVentas10[[#This Row],[Quantity]])</f>
        <v>8138.35</v>
      </c>
      <c r="J118" s="31">
        <f>tVentas10[[#This Row],[ TotalPrice_SinDescuento]]*(1-tVentas10[[#This Row],[Discount]]/100)</f>
        <v>7975.5830000000005</v>
      </c>
      <c r="K118" s="17">
        <v>43201.728680555556</v>
      </c>
      <c r="L118" s="7" t="s">
        <v>3354</v>
      </c>
      <c r="M118" s="35">
        <f t="shared" si="3"/>
        <v>0</v>
      </c>
      <c r="N118" s="12" t="str">
        <f t="shared" si="2"/>
        <v/>
      </c>
    </row>
    <row r="119" spans="1:14" hidden="1">
      <c r="A119" s="13">
        <v>10117</v>
      </c>
      <c r="B119" s="13">
        <v>23</v>
      </c>
      <c r="C119" s="13">
        <v>9383</v>
      </c>
      <c r="D119" s="13">
        <v>113</v>
      </c>
      <c r="E119" s="12" t="str">
        <f>VLOOKUP(tVentas10[[#This Row],[ProductID]],tProductos[#All],3,FALSE)</f>
        <v>Ocean Spray - Kiwi Strawberry</v>
      </c>
      <c r="F119" s="13">
        <v>3</v>
      </c>
      <c r="G119" s="32">
        <v>0</v>
      </c>
      <c r="H119" s="30">
        <f>VLOOKUP(tVentas10[[#This Row],[ProductID]],tProductos[#All],5,FALSE)</f>
        <v>105.96</v>
      </c>
      <c r="I119" s="31">
        <f>(tVentas10[[#This Row],[PrecioUnitario]])*(tVentas10[[#This Row],[Quantity]])</f>
        <v>317.88</v>
      </c>
      <c r="J119" s="31">
        <f>tVentas10[[#This Row],[ TotalPrice_SinDescuento]]*(1-tVentas10[[#This Row],[Discount]]/100)</f>
        <v>317.88</v>
      </c>
      <c r="K119" s="17">
        <v>43161.075486111113</v>
      </c>
      <c r="L119" s="7" t="s">
        <v>3355</v>
      </c>
      <c r="M119" s="35">
        <f t="shared" si="3"/>
        <v>0</v>
      </c>
      <c r="N119" s="12" t="str">
        <f t="shared" si="2"/>
        <v/>
      </c>
    </row>
    <row r="120" spans="1:14" hidden="1">
      <c r="A120" s="13">
        <v>10118</v>
      </c>
      <c r="B120" s="13">
        <v>19</v>
      </c>
      <c r="C120" s="13">
        <v>49929</v>
      </c>
      <c r="D120" s="13">
        <v>251</v>
      </c>
      <c r="E120" s="12" t="str">
        <f>VLOOKUP(tVentas10[[#This Row],[ProductID]],tProductos[#All],3,FALSE)</f>
        <v>Oranges - Navel, 72</v>
      </c>
      <c r="F120" s="13">
        <v>13</v>
      </c>
      <c r="G120" s="32">
        <v>1</v>
      </c>
      <c r="H120" s="30">
        <f>VLOOKUP(tVentas10[[#This Row],[ProductID]],tProductos[#All],5,FALSE)</f>
        <v>117.08</v>
      </c>
      <c r="I120" s="31">
        <f>(tVentas10[[#This Row],[PrecioUnitario]])*(tVentas10[[#This Row],[Quantity]])</f>
        <v>1522.04</v>
      </c>
      <c r="J120" s="31">
        <f>tVentas10[[#This Row],[ TotalPrice_SinDescuento]]*(1-tVentas10[[#This Row],[Discount]]/100)</f>
        <v>1506.8196</v>
      </c>
      <c r="K120" s="17">
        <v>43164.589421296296</v>
      </c>
      <c r="L120" s="7" t="s">
        <v>3356</v>
      </c>
      <c r="M120" s="35">
        <f t="shared" si="3"/>
        <v>0</v>
      </c>
      <c r="N120" s="12" t="str">
        <f t="shared" si="2"/>
        <v/>
      </c>
    </row>
    <row r="121" spans="1:14" hidden="1">
      <c r="A121" s="13">
        <v>10119</v>
      </c>
      <c r="B121" s="13">
        <v>9</v>
      </c>
      <c r="C121" s="13">
        <v>34307</v>
      </c>
      <c r="D121" s="13">
        <v>356</v>
      </c>
      <c r="E121" s="12" t="str">
        <f>VLOOKUP(tVentas10[[#This Row],[ProductID]],tProductos[#All],3,FALSE)</f>
        <v>Dc - Frozen Momji</v>
      </c>
      <c r="F121" s="13">
        <v>9</v>
      </c>
      <c r="G121" s="32">
        <v>0</v>
      </c>
      <c r="H121" s="30">
        <f>VLOOKUP(tVentas10[[#This Row],[ProductID]],tProductos[#All],5,FALSE)</f>
        <v>171.27</v>
      </c>
      <c r="I121" s="31">
        <f>(tVentas10[[#This Row],[PrecioUnitario]])*(tVentas10[[#This Row],[Quantity]])</f>
        <v>1541.43</v>
      </c>
      <c r="J121" s="31">
        <f>tVentas10[[#This Row],[ TotalPrice_SinDescuento]]*(1-tVentas10[[#This Row],[Discount]]/100)</f>
        <v>1541.43</v>
      </c>
      <c r="K121" s="17">
        <v>43113.767268518517</v>
      </c>
      <c r="L121" s="7" t="s">
        <v>3357</v>
      </c>
      <c r="M121" s="35">
        <f t="shared" si="3"/>
        <v>0</v>
      </c>
      <c r="N121" s="12" t="str">
        <f t="shared" si="2"/>
        <v/>
      </c>
    </row>
    <row r="122" spans="1:14" hidden="1">
      <c r="A122" s="13">
        <v>10120</v>
      </c>
      <c r="B122" s="13">
        <v>18</v>
      </c>
      <c r="C122" s="13">
        <v>63565</v>
      </c>
      <c r="D122" s="13">
        <v>443</v>
      </c>
      <c r="E122" s="12" t="str">
        <f>VLOOKUP(tVentas10[[#This Row],[ProductID]],tProductos[#All],3,FALSE)</f>
        <v>Lettuce - Spring Mix</v>
      </c>
      <c r="F122" s="13">
        <v>17</v>
      </c>
      <c r="G122" s="32">
        <v>2</v>
      </c>
      <c r="H122" s="30">
        <f>VLOOKUP(tVentas10[[#This Row],[ProductID]],tProductos[#All],5,FALSE)</f>
        <v>900.16</v>
      </c>
      <c r="I122" s="31">
        <f>(tVentas10[[#This Row],[PrecioUnitario]])*(tVentas10[[#This Row],[Quantity]])</f>
        <v>15302.72</v>
      </c>
      <c r="J122" s="31">
        <f>tVentas10[[#This Row],[ TotalPrice_SinDescuento]]*(1-tVentas10[[#This Row],[Discount]]/100)</f>
        <v>14996.665599999998</v>
      </c>
      <c r="K122" s="17">
        <v>43124.970289351855</v>
      </c>
      <c r="L122" s="7" t="s">
        <v>3358</v>
      </c>
      <c r="M122" s="35">
        <f t="shared" si="3"/>
        <v>0</v>
      </c>
      <c r="N122" s="12" t="str">
        <f t="shared" si="2"/>
        <v/>
      </c>
    </row>
    <row r="123" spans="1:14" hidden="1">
      <c r="A123" s="13">
        <v>10121</v>
      </c>
      <c r="B123" s="13">
        <v>4</v>
      </c>
      <c r="C123" s="13">
        <v>97593</v>
      </c>
      <c r="D123" s="13">
        <v>124</v>
      </c>
      <c r="E123" s="12" t="str">
        <f>VLOOKUP(tVentas10[[#This Row],[ProductID]],tProductos[#All],3,FALSE)</f>
        <v>Macaroons - Two Bite Choc</v>
      </c>
      <c r="F123" s="13">
        <v>25</v>
      </c>
      <c r="G123" s="32">
        <v>0</v>
      </c>
      <c r="H123" s="30">
        <f>VLOOKUP(tVentas10[[#This Row],[ProductID]],tProductos[#All],5,FALSE)</f>
        <v>182.89</v>
      </c>
      <c r="I123" s="31">
        <f>(tVentas10[[#This Row],[PrecioUnitario]])*(tVentas10[[#This Row],[Quantity]])</f>
        <v>4572.25</v>
      </c>
      <c r="J123" s="31">
        <f>tVentas10[[#This Row],[ TotalPrice_SinDescuento]]*(1-tVentas10[[#This Row],[Discount]]/100)</f>
        <v>4572.25</v>
      </c>
      <c r="K123" s="17">
        <v>43206.150057870371</v>
      </c>
      <c r="L123" s="7" t="s">
        <v>3359</v>
      </c>
      <c r="M123" s="35">
        <f t="shared" si="3"/>
        <v>0</v>
      </c>
      <c r="N123" s="12" t="str">
        <f t="shared" si="2"/>
        <v/>
      </c>
    </row>
    <row r="124" spans="1:14" hidden="1">
      <c r="A124" s="13">
        <v>10122</v>
      </c>
      <c r="B124" s="13">
        <v>2</v>
      </c>
      <c r="C124" s="13">
        <v>77670</v>
      </c>
      <c r="D124" s="13">
        <v>174</v>
      </c>
      <c r="E124" s="12" t="str">
        <f>VLOOKUP(tVentas10[[#This Row],[ProductID]],tProductos[#All],3,FALSE)</f>
        <v>Guinea Fowl</v>
      </c>
      <c r="F124" s="13">
        <v>20</v>
      </c>
      <c r="G124" s="32">
        <v>0</v>
      </c>
      <c r="H124" s="30">
        <f>VLOOKUP(tVentas10[[#This Row],[ProductID]],tProductos[#All],5,FALSE)</f>
        <v>615.04</v>
      </c>
      <c r="I124" s="31">
        <f>(tVentas10[[#This Row],[PrecioUnitario]])*(tVentas10[[#This Row],[Quantity]])</f>
        <v>12300.8</v>
      </c>
      <c r="J124" s="31">
        <f>tVentas10[[#This Row],[ TotalPrice_SinDescuento]]*(1-tVentas10[[#This Row],[Discount]]/100)</f>
        <v>12300.8</v>
      </c>
      <c r="K124" s="17">
        <v>43201.744016203702</v>
      </c>
      <c r="L124" s="7" t="s">
        <v>3360</v>
      </c>
      <c r="M124" s="35">
        <f t="shared" si="3"/>
        <v>0</v>
      </c>
      <c r="N124" s="12" t="str">
        <f t="shared" si="2"/>
        <v/>
      </c>
    </row>
    <row r="125" spans="1:14" hidden="1">
      <c r="A125" s="13">
        <v>10123</v>
      </c>
      <c r="B125" s="13">
        <v>8</v>
      </c>
      <c r="C125" s="13">
        <v>65515</v>
      </c>
      <c r="D125" s="13">
        <v>84</v>
      </c>
      <c r="E125" s="12" t="str">
        <f>VLOOKUP(tVentas10[[#This Row],[ProductID]],tProductos[#All],3,FALSE)</f>
        <v>Peas - Frozen</v>
      </c>
      <c r="F125" s="13">
        <v>17</v>
      </c>
      <c r="G125" s="32">
        <v>0</v>
      </c>
      <c r="H125" s="30">
        <f>VLOOKUP(tVentas10[[#This Row],[ProductID]],tProductos[#All],5,FALSE)</f>
        <v>903.01</v>
      </c>
      <c r="I125" s="31">
        <f>(tVentas10[[#This Row],[PrecioUnitario]])*(tVentas10[[#This Row],[Quantity]])</f>
        <v>15351.17</v>
      </c>
      <c r="J125" s="31">
        <f>tVentas10[[#This Row],[ TotalPrice_SinDescuento]]*(1-tVentas10[[#This Row],[Discount]]/100)</f>
        <v>15351.17</v>
      </c>
      <c r="K125" s="17">
        <v>43182.072916666664</v>
      </c>
      <c r="L125" s="7" t="s">
        <v>3361</v>
      </c>
      <c r="M125" s="35">
        <f t="shared" si="3"/>
        <v>0</v>
      </c>
      <c r="N125" s="12" t="str">
        <f t="shared" si="2"/>
        <v/>
      </c>
    </row>
    <row r="126" spans="1:14" hidden="1">
      <c r="A126" s="13">
        <v>10124</v>
      </c>
      <c r="B126" s="13">
        <v>20</v>
      </c>
      <c r="C126" s="13">
        <v>81756</v>
      </c>
      <c r="D126" s="13">
        <v>124</v>
      </c>
      <c r="E126" s="12" t="str">
        <f>VLOOKUP(tVentas10[[#This Row],[ProductID]],tProductos[#All],3,FALSE)</f>
        <v>Macaroons - Two Bite Choc</v>
      </c>
      <c r="F126" s="13">
        <v>21</v>
      </c>
      <c r="G126" s="32">
        <v>0</v>
      </c>
      <c r="H126" s="30">
        <f>VLOOKUP(tVentas10[[#This Row],[ProductID]],tProductos[#All],5,FALSE)</f>
        <v>182.89</v>
      </c>
      <c r="I126" s="31">
        <f>(tVentas10[[#This Row],[PrecioUnitario]])*(tVentas10[[#This Row],[Quantity]])</f>
        <v>3840.6899999999996</v>
      </c>
      <c r="J126" s="31">
        <f>tVentas10[[#This Row],[ TotalPrice_SinDescuento]]*(1-tVentas10[[#This Row],[Discount]]/100)</f>
        <v>3840.6899999999996</v>
      </c>
      <c r="K126" s="17">
        <v>43212.579826388886</v>
      </c>
      <c r="L126" s="7" t="s">
        <v>3362</v>
      </c>
      <c r="M126" s="35">
        <f t="shared" si="3"/>
        <v>0</v>
      </c>
      <c r="N126" s="12" t="str">
        <f t="shared" si="2"/>
        <v/>
      </c>
    </row>
    <row r="127" spans="1:14" hidden="1">
      <c r="A127" s="13">
        <v>10125</v>
      </c>
      <c r="B127" s="13">
        <v>21</v>
      </c>
      <c r="C127" s="13">
        <v>32423</v>
      </c>
      <c r="D127" s="13">
        <v>223</v>
      </c>
      <c r="E127" s="12" t="str">
        <f>VLOOKUP(tVentas10[[#This Row],[ProductID]],tProductos[#All],3,FALSE)</f>
        <v>Pail With Metal Handle 16l White</v>
      </c>
      <c r="F127" s="13">
        <v>9</v>
      </c>
      <c r="G127" s="32">
        <v>0</v>
      </c>
      <c r="H127" s="30">
        <f>VLOOKUP(tVentas10[[#This Row],[ProductID]],tProductos[#All],5,FALSE)</f>
        <v>944.39</v>
      </c>
      <c r="I127" s="31">
        <f>(tVentas10[[#This Row],[PrecioUnitario]])*(tVentas10[[#This Row],[Quantity]])</f>
        <v>8499.51</v>
      </c>
      <c r="J127" s="31">
        <f>tVentas10[[#This Row],[ TotalPrice_SinDescuento]]*(1-tVentas10[[#This Row],[Discount]]/100)</f>
        <v>8499.51</v>
      </c>
      <c r="K127" s="17">
        <v>43220.916562500002</v>
      </c>
      <c r="L127" s="7" t="s">
        <v>3363</v>
      </c>
      <c r="M127" s="35">
        <f t="shared" si="3"/>
        <v>0</v>
      </c>
      <c r="N127" s="12" t="str">
        <f t="shared" si="2"/>
        <v/>
      </c>
    </row>
    <row r="128" spans="1:14" hidden="1">
      <c r="A128" s="13">
        <v>10126</v>
      </c>
      <c r="B128" s="13">
        <v>3</v>
      </c>
      <c r="C128" s="13">
        <v>24777</v>
      </c>
      <c r="D128" s="13">
        <v>213</v>
      </c>
      <c r="E128" s="12" t="str">
        <f>VLOOKUP(tVentas10[[#This Row],[ProductID]],tProductos[#All],3,FALSE)</f>
        <v>Pate - Cognac</v>
      </c>
      <c r="F128" s="13">
        <v>7</v>
      </c>
      <c r="G128" s="32">
        <v>0</v>
      </c>
      <c r="H128" s="30">
        <f>VLOOKUP(tVentas10[[#This Row],[ProductID]],tProductos[#All],5,FALSE)</f>
        <v>705.89</v>
      </c>
      <c r="I128" s="31">
        <f>(tVentas10[[#This Row],[PrecioUnitario]])*(tVentas10[[#This Row],[Quantity]])</f>
        <v>4941.2299999999996</v>
      </c>
      <c r="J128" s="31">
        <f>tVentas10[[#This Row],[ TotalPrice_SinDescuento]]*(1-tVentas10[[#This Row],[Discount]]/100)</f>
        <v>4941.2299999999996</v>
      </c>
      <c r="K128" s="17">
        <v>43148.287581018521</v>
      </c>
      <c r="L128" s="7" t="s">
        <v>3364</v>
      </c>
      <c r="M128" s="35">
        <f t="shared" si="3"/>
        <v>0</v>
      </c>
      <c r="N128" s="12" t="str">
        <f t="shared" si="2"/>
        <v/>
      </c>
    </row>
    <row r="129" spans="1:14" hidden="1">
      <c r="A129" s="13">
        <v>10127</v>
      </c>
      <c r="B129" s="13">
        <v>12</v>
      </c>
      <c r="C129" s="13">
        <v>45293</v>
      </c>
      <c r="D129" s="13">
        <v>178</v>
      </c>
      <c r="E129" s="12" t="str">
        <f>VLOOKUP(tVentas10[[#This Row],[ProductID]],tProductos[#All],3,FALSE)</f>
        <v>Pernod</v>
      </c>
      <c r="F129" s="13">
        <v>12</v>
      </c>
      <c r="G129" s="32">
        <v>0</v>
      </c>
      <c r="H129" s="30">
        <f>VLOOKUP(tVentas10[[#This Row],[ProductID]],tProductos[#All],5,FALSE)</f>
        <v>523.62</v>
      </c>
      <c r="I129" s="31">
        <f>(tVentas10[[#This Row],[PrecioUnitario]])*(tVentas10[[#This Row],[Quantity]])</f>
        <v>6283.4400000000005</v>
      </c>
      <c r="J129" s="31">
        <f>tVentas10[[#This Row],[ TotalPrice_SinDescuento]]*(1-tVentas10[[#This Row],[Discount]]/100)</f>
        <v>6283.4400000000005</v>
      </c>
      <c r="K129" s="17">
        <v>43126.577210648145</v>
      </c>
      <c r="L129" s="7" t="s">
        <v>3365</v>
      </c>
      <c r="M129" s="35">
        <f t="shared" si="3"/>
        <v>0</v>
      </c>
      <c r="N129" s="12" t="str">
        <f t="shared" si="2"/>
        <v/>
      </c>
    </row>
    <row r="130" spans="1:14" hidden="1">
      <c r="A130" s="13">
        <v>10128</v>
      </c>
      <c r="B130" s="13">
        <v>18</v>
      </c>
      <c r="C130" s="13">
        <v>6986</v>
      </c>
      <c r="D130" s="13">
        <v>13</v>
      </c>
      <c r="E130" s="12" t="str">
        <f>VLOOKUP(tVentas10[[#This Row],[ProductID]],tProductos[#All],3,FALSE)</f>
        <v>Water, Tap</v>
      </c>
      <c r="F130" s="13">
        <v>2</v>
      </c>
      <c r="G130" s="32">
        <v>0</v>
      </c>
      <c r="H130" s="30">
        <f>VLOOKUP(tVentas10[[#This Row],[ProductID]],tProductos[#All],5,FALSE)</f>
        <v>282.23</v>
      </c>
      <c r="I130" s="31">
        <f>(tVentas10[[#This Row],[PrecioUnitario]])*(tVentas10[[#This Row],[Quantity]])</f>
        <v>564.46</v>
      </c>
      <c r="J130" s="31">
        <f>tVentas10[[#This Row],[ TotalPrice_SinDescuento]]*(1-tVentas10[[#This Row],[Discount]]/100)</f>
        <v>564.46</v>
      </c>
      <c r="K130" s="17">
        <v>43149.922395833331</v>
      </c>
      <c r="L130" s="7" t="s">
        <v>3366</v>
      </c>
      <c r="M130" s="35">
        <f t="shared" si="3"/>
        <v>0</v>
      </c>
      <c r="N130" s="12" t="str">
        <f t="shared" ref="N130:N193" si="4">IF($M130&gt;0.4,"ELIMINAR","")</f>
        <v/>
      </c>
    </row>
    <row r="131" spans="1:14" hidden="1">
      <c r="A131" s="13">
        <v>10129</v>
      </c>
      <c r="B131" s="13">
        <v>22</v>
      </c>
      <c r="C131" s="13">
        <v>57318</v>
      </c>
      <c r="D131" s="13">
        <v>31</v>
      </c>
      <c r="E131" s="12" t="str">
        <f>VLOOKUP(tVentas10[[#This Row],[ProductID]],tProductos[#All],3,FALSE)</f>
        <v>Yeast Dry - Fermipan</v>
      </c>
      <c r="F131" s="13">
        <v>15</v>
      </c>
      <c r="G131" s="32">
        <v>1</v>
      </c>
      <c r="H131" s="30">
        <f>VLOOKUP(tVentas10[[#This Row],[ProductID]],tProductos[#All],5,FALSE)</f>
        <v>739.85</v>
      </c>
      <c r="I131" s="31">
        <f>(tVentas10[[#This Row],[PrecioUnitario]])*(tVentas10[[#This Row],[Quantity]])</f>
        <v>11097.75</v>
      </c>
      <c r="J131" s="31">
        <f>tVentas10[[#This Row],[ TotalPrice_SinDescuento]]*(1-tVentas10[[#This Row],[Discount]]/100)</f>
        <v>10986.772499999999</v>
      </c>
      <c r="K131" s="17">
        <v>43208.103217592594</v>
      </c>
      <c r="L131" s="7" t="s">
        <v>3367</v>
      </c>
      <c r="M131" s="35">
        <f t="shared" si="3"/>
        <v>0</v>
      </c>
      <c r="N131" s="12" t="str">
        <f t="shared" si="4"/>
        <v/>
      </c>
    </row>
    <row r="132" spans="1:14" hidden="1">
      <c r="A132" s="13">
        <v>10130</v>
      </c>
      <c r="B132" s="13">
        <v>6</v>
      </c>
      <c r="C132" s="13">
        <v>61202</v>
      </c>
      <c r="D132" s="13">
        <v>85</v>
      </c>
      <c r="E132" s="12" t="str">
        <f>VLOOKUP(tVentas10[[#This Row],[ProductID]],tProductos[#All],3,FALSE)</f>
        <v>Cheese - Parmesan Cubes</v>
      </c>
      <c r="F132" s="13">
        <v>16</v>
      </c>
      <c r="G132" s="32">
        <v>0</v>
      </c>
      <c r="H132" s="30">
        <f>VLOOKUP(tVentas10[[#This Row],[ProductID]],tProductos[#All],5,FALSE)</f>
        <v>868.85</v>
      </c>
      <c r="I132" s="31">
        <f>(tVentas10[[#This Row],[PrecioUnitario]])*(tVentas10[[#This Row],[Quantity]])</f>
        <v>13901.6</v>
      </c>
      <c r="J132" s="31">
        <f>tVentas10[[#This Row],[ TotalPrice_SinDescuento]]*(1-tVentas10[[#This Row],[Discount]]/100)</f>
        <v>13901.6</v>
      </c>
      <c r="K132" s="17">
        <v>43225.049826388888</v>
      </c>
      <c r="L132" s="7" t="s">
        <v>3368</v>
      </c>
      <c r="M132" s="35">
        <f t="shared" ref="M132:M195" si="5">COUNTBLANK(A132:L132) /COUNTA(A132:L132)</f>
        <v>0</v>
      </c>
      <c r="N132" s="12" t="str">
        <f t="shared" si="4"/>
        <v/>
      </c>
    </row>
    <row r="133" spans="1:14" hidden="1">
      <c r="A133" s="13">
        <v>10131</v>
      </c>
      <c r="B133" s="13">
        <v>16</v>
      </c>
      <c r="C133" s="13">
        <v>68851</v>
      </c>
      <c r="D133" s="13">
        <v>101</v>
      </c>
      <c r="E133" s="12" t="str">
        <f>VLOOKUP(tVentas10[[#This Row],[ProductID]],tProductos[#All],3,FALSE)</f>
        <v>Soup - Campbells, Lentil</v>
      </c>
      <c r="F133" s="13">
        <v>18</v>
      </c>
      <c r="G133" s="32">
        <v>0</v>
      </c>
      <c r="H133" s="30">
        <f>VLOOKUP(tVentas10[[#This Row],[ProductID]],tProductos[#All],5,FALSE)</f>
        <v>83.01</v>
      </c>
      <c r="I133" s="31">
        <f>(tVentas10[[#This Row],[PrecioUnitario]])*(tVentas10[[#This Row],[Quantity]])</f>
        <v>1494.18</v>
      </c>
      <c r="J133" s="31">
        <f>tVentas10[[#This Row],[ TotalPrice_SinDescuento]]*(1-tVentas10[[#This Row],[Discount]]/100)</f>
        <v>1494.18</v>
      </c>
      <c r="K133" s="17">
        <v>43149.690405092595</v>
      </c>
      <c r="L133" s="7" t="s">
        <v>3369</v>
      </c>
      <c r="M133" s="35">
        <f t="shared" si="5"/>
        <v>0</v>
      </c>
      <c r="N133" s="12" t="str">
        <f t="shared" si="4"/>
        <v/>
      </c>
    </row>
    <row r="134" spans="1:14" hidden="1">
      <c r="A134" s="13">
        <v>10132</v>
      </c>
      <c r="B134" s="13">
        <v>7</v>
      </c>
      <c r="C134" s="13">
        <v>13206</v>
      </c>
      <c r="D134" s="13">
        <v>414</v>
      </c>
      <c r="E134" s="12" t="str">
        <f>VLOOKUP(tVentas10[[#This Row],[ProductID]],tProductos[#All],3,FALSE)</f>
        <v>Sauerkraut</v>
      </c>
      <c r="F134" s="13">
        <v>4</v>
      </c>
      <c r="G134" s="32">
        <v>1</v>
      </c>
      <c r="H134" s="30">
        <f>VLOOKUP(tVentas10[[#This Row],[ProductID]],tProductos[#All],5,FALSE)</f>
        <v>830.58</v>
      </c>
      <c r="I134" s="31">
        <f>(tVentas10[[#This Row],[PrecioUnitario]])*(tVentas10[[#This Row],[Quantity]])</f>
        <v>3322.32</v>
      </c>
      <c r="J134" s="31">
        <f>tVentas10[[#This Row],[ TotalPrice_SinDescuento]]*(1-tVentas10[[#This Row],[Discount]]/100)</f>
        <v>3289.0968000000003</v>
      </c>
      <c r="K134" s="17">
        <v>43114.605428240742</v>
      </c>
      <c r="L134" s="7" t="s">
        <v>3370</v>
      </c>
      <c r="M134" s="35">
        <f t="shared" si="5"/>
        <v>0</v>
      </c>
      <c r="N134" s="12" t="str">
        <f t="shared" si="4"/>
        <v/>
      </c>
    </row>
    <row r="135" spans="1:14" hidden="1">
      <c r="A135" s="13">
        <v>10133</v>
      </c>
      <c r="B135" s="13">
        <v>11</v>
      </c>
      <c r="C135" s="13">
        <v>84740</v>
      </c>
      <c r="D135" s="13">
        <v>203</v>
      </c>
      <c r="E135" s="12" t="str">
        <f>VLOOKUP(tVentas10[[#This Row],[ProductID]],tProductos[#All],3,FALSE)</f>
        <v>Chicken - Leg, Boneless</v>
      </c>
      <c r="F135" s="13">
        <v>22</v>
      </c>
      <c r="G135" s="32">
        <v>2</v>
      </c>
      <c r="H135" s="30">
        <f>VLOOKUP(tVentas10[[#This Row],[ProductID]],tProductos[#All],5,FALSE)</f>
        <v>599.54999999999995</v>
      </c>
      <c r="I135" s="31">
        <f>(tVentas10[[#This Row],[PrecioUnitario]])*(tVentas10[[#This Row],[Quantity]])</f>
        <v>13190.099999999999</v>
      </c>
      <c r="J135" s="31">
        <f>tVentas10[[#This Row],[ TotalPrice_SinDescuento]]*(1-tVentas10[[#This Row],[Discount]]/100)</f>
        <v>12926.297999999999</v>
      </c>
      <c r="K135" s="17">
        <v>43215.468171296299</v>
      </c>
      <c r="L135" s="7" t="s">
        <v>3371</v>
      </c>
      <c r="M135" s="35">
        <f t="shared" si="5"/>
        <v>0</v>
      </c>
      <c r="N135" s="12" t="str">
        <f t="shared" si="4"/>
        <v/>
      </c>
    </row>
    <row r="136" spans="1:14" hidden="1">
      <c r="A136" s="13">
        <v>10134</v>
      </c>
      <c r="B136" s="13">
        <v>2</v>
      </c>
      <c r="C136" s="13">
        <v>25155</v>
      </c>
      <c r="D136" s="13">
        <v>17</v>
      </c>
      <c r="E136" s="12" t="str">
        <f>VLOOKUP(tVentas10[[#This Row],[ProductID]],tProductos[#All],3,FALSE)</f>
        <v>Wine - White, Mosel Gold</v>
      </c>
      <c r="F136" s="13">
        <v>7</v>
      </c>
      <c r="G136" s="32">
        <v>2</v>
      </c>
      <c r="H136" s="30">
        <f>VLOOKUP(tVentas10[[#This Row],[ProductID]],tProductos[#All],5,FALSE)</f>
        <v>439.18</v>
      </c>
      <c r="I136" s="31">
        <f>(tVentas10[[#This Row],[PrecioUnitario]])*(tVentas10[[#This Row],[Quantity]])</f>
        <v>3074.26</v>
      </c>
      <c r="J136" s="31">
        <f>tVentas10[[#This Row],[ TotalPrice_SinDescuento]]*(1-tVentas10[[#This Row],[Discount]]/100)</f>
        <v>3012.7748000000001</v>
      </c>
      <c r="K136" s="17">
        <v>43114.227754629632</v>
      </c>
      <c r="L136" s="7" t="s">
        <v>3372</v>
      </c>
      <c r="M136" s="35">
        <f t="shared" si="5"/>
        <v>0</v>
      </c>
      <c r="N136" s="12" t="str">
        <f t="shared" si="4"/>
        <v/>
      </c>
    </row>
    <row r="137" spans="1:14" hidden="1">
      <c r="A137" s="13">
        <v>10135</v>
      </c>
      <c r="B137" s="13">
        <v>6</v>
      </c>
      <c r="C137" s="13">
        <v>48478</v>
      </c>
      <c r="D137" s="13">
        <v>401</v>
      </c>
      <c r="E137" s="12" t="str">
        <f>VLOOKUP(tVentas10[[#This Row],[ProductID]],tProductos[#All],3,FALSE)</f>
        <v>Tart Shells - Sweet, 4</v>
      </c>
      <c r="F137" s="13">
        <v>13</v>
      </c>
      <c r="G137" s="32">
        <v>0</v>
      </c>
      <c r="H137" s="30">
        <f>VLOOKUP(tVentas10[[#This Row],[ProductID]],tProductos[#All],5,FALSE)</f>
        <v>533.63</v>
      </c>
      <c r="I137" s="31">
        <f>(tVentas10[[#This Row],[PrecioUnitario]])*(tVentas10[[#This Row],[Quantity]])</f>
        <v>6937.19</v>
      </c>
      <c r="J137" s="31">
        <f>tVentas10[[#This Row],[ TotalPrice_SinDescuento]]*(1-tVentas10[[#This Row],[Discount]]/100)</f>
        <v>6937.19</v>
      </c>
      <c r="K137" s="17">
        <v>43203.239791666667</v>
      </c>
      <c r="L137" s="7" t="s">
        <v>3373</v>
      </c>
      <c r="M137" s="35">
        <f t="shared" si="5"/>
        <v>0</v>
      </c>
      <c r="N137" s="12" t="str">
        <f t="shared" si="4"/>
        <v/>
      </c>
    </row>
    <row r="138" spans="1:14" hidden="1">
      <c r="A138" s="13">
        <v>10136</v>
      </c>
      <c r="B138" s="13">
        <v>1</v>
      </c>
      <c r="C138" s="13">
        <v>50217</v>
      </c>
      <c r="D138" s="13">
        <v>118</v>
      </c>
      <c r="E138" s="12" t="str">
        <f>VLOOKUP(tVentas10[[#This Row],[ProductID]],tProductos[#All],3,FALSE)</f>
        <v>Garbag Bags - Black</v>
      </c>
      <c r="F138" s="13">
        <v>13</v>
      </c>
      <c r="G138" s="32">
        <v>2</v>
      </c>
      <c r="H138" s="30">
        <f>VLOOKUP(tVentas10[[#This Row],[ProductID]],tProductos[#All],5,FALSE)</f>
        <v>65.959999999999994</v>
      </c>
      <c r="I138" s="31">
        <f>(tVentas10[[#This Row],[PrecioUnitario]])*(tVentas10[[#This Row],[Quantity]])</f>
        <v>857.4799999999999</v>
      </c>
      <c r="J138" s="31">
        <f>tVentas10[[#This Row],[ TotalPrice_SinDescuento]]*(1-tVentas10[[#This Row],[Discount]]/100)</f>
        <v>840.33039999999994</v>
      </c>
      <c r="K138" s="17">
        <v>43151.216412037036</v>
      </c>
      <c r="L138" s="7" t="s">
        <v>3374</v>
      </c>
      <c r="M138" s="35">
        <f t="shared" si="5"/>
        <v>0</v>
      </c>
      <c r="N138" s="12" t="str">
        <f t="shared" si="4"/>
        <v/>
      </c>
    </row>
    <row r="139" spans="1:14" hidden="1">
      <c r="A139" s="13">
        <v>10137</v>
      </c>
      <c r="B139" s="13">
        <v>12</v>
      </c>
      <c r="C139" s="13">
        <v>13759</v>
      </c>
      <c r="D139" s="13">
        <v>274</v>
      </c>
      <c r="E139" s="12" t="str">
        <f>VLOOKUP(tVentas10[[#This Row],[ProductID]],tProductos[#All],3,FALSE)</f>
        <v>Papayas</v>
      </c>
      <c r="F139" s="13">
        <v>4</v>
      </c>
      <c r="G139" s="32">
        <v>1</v>
      </c>
      <c r="H139" s="30">
        <f>VLOOKUP(tVentas10[[#This Row],[ProductID]],tProductos[#All],5,FALSE)</f>
        <v>881.19</v>
      </c>
      <c r="I139" s="31">
        <f>(tVentas10[[#This Row],[PrecioUnitario]])*(tVentas10[[#This Row],[Quantity]])</f>
        <v>3524.76</v>
      </c>
      <c r="J139" s="31">
        <f>tVentas10[[#This Row],[ TotalPrice_SinDescuento]]*(1-tVentas10[[#This Row],[Discount]]/100)</f>
        <v>3489.5124000000001</v>
      </c>
      <c r="K139" s="17">
        <v>43157.633587962962</v>
      </c>
      <c r="L139" s="7" t="s">
        <v>3375</v>
      </c>
      <c r="M139" s="35">
        <f t="shared" si="5"/>
        <v>0</v>
      </c>
      <c r="N139" s="12" t="str">
        <f t="shared" si="4"/>
        <v/>
      </c>
    </row>
    <row r="140" spans="1:14" hidden="1">
      <c r="A140" s="13">
        <v>10138</v>
      </c>
      <c r="B140" s="13">
        <v>3</v>
      </c>
      <c r="C140" s="13">
        <v>14611</v>
      </c>
      <c r="D140" s="13">
        <v>334</v>
      </c>
      <c r="E140" s="12" t="str">
        <f>VLOOKUP(tVentas10[[#This Row],[ProductID]],tProductos[#All],3,FALSE)</f>
        <v>Ecolab - Lime - A - Way 4/4 L</v>
      </c>
      <c r="F140" s="13">
        <v>4</v>
      </c>
      <c r="G140" s="32">
        <v>0</v>
      </c>
      <c r="H140" s="30">
        <f>VLOOKUP(tVentas10[[#This Row],[ProductID]],tProductos[#All],5,FALSE)</f>
        <v>216.13</v>
      </c>
      <c r="I140" s="31">
        <f>(tVentas10[[#This Row],[PrecioUnitario]])*(tVentas10[[#This Row],[Quantity]])</f>
        <v>864.52</v>
      </c>
      <c r="J140" s="31">
        <f>tVentas10[[#This Row],[ TotalPrice_SinDescuento]]*(1-tVentas10[[#This Row],[Discount]]/100)</f>
        <v>864.52</v>
      </c>
      <c r="K140" s="17">
        <v>43149.571238425924</v>
      </c>
      <c r="L140" s="7" t="s">
        <v>3376</v>
      </c>
      <c r="M140" s="35">
        <f t="shared" si="5"/>
        <v>0</v>
      </c>
      <c r="N140" s="12" t="str">
        <f t="shared" si="4"/>
        <v/>
      </c>
    </row>
    <row r="141" spans="1:14" hidden="1">
      <c r="A141" s="13">
        <v>10139</v>
      </c>
      <c r="B141" s="13">
        <v>13</v>
      </c>
      <c r="C141" s="13">
        <v>54467</v>
      </c>
      <c r="D141" s="13">
        <v>268</v>
      </c>
      <c r="E141" s="12" t="str">
        <f>VLOOKUP(tVentas10[[#This Row],[ProductID]],tProductos[#All],3,FALSE)</f>
        <v>Vanilla Beans</v>
      </c>
      <c r="F141" s="13">
        <v>14</v>
      </c>
      <c r="G141" s="32">
        <v>0</v>
      </c>
      <c r="H141" s="30">
        <f>VLOOKUP(tVentas10[[#This Row],[ProductID]],tProductos[#All],5,FALSE)</f>
        <v>978.43</v>
      </c>
      <c r="I141" s="31">
        <f>(tVentas10[[#This Row],[PrecioUnitario]])*(tVentas10[[#This Row],[Quantity]])</f>
        <v>13698.019999999999</v>
      </c>
      <c r="J141" s="31">
        <f>tVentas10[[#This Row],[ TotalPrice_SinDescuento]]*(1-tVentas10[[#This Row],[Discount]]/100)</f>
        <v>13698.019999999999</v>
      </c>
      <c r="K141" s="17">
        <v>43193.37462962963</v>
      </c>
      <c r="L141" s="7" t="s">
        <v>3377</v>
      </c>
      <c r="M141" s="35">
        <f t="shared" si="5"/>
        <v>0</v>
      </c>
      <c r="N141" s="12" t="str">
        <f t="shared" si="4"/>
        <v/>
      </c>
    </row>
    <row r="142" spans="1:14" hidden="1">
      <c r="A142" s="13">
        <v>10140</v>
      </c>
      <c r="B142" s="13">
        <v>17</v>
      </c>
      <c r="C142" s="13">
        <v>38500</v>
      </c>
      <c r="D142" s="13">
        <v>174</v>
      </c>
      <c r="E142" s="12" t="str">
        <f>VLOOKUP(tVentas10[[#This Row],[ProductID]],tProductos[#All],3,FALSE)</f>
        <v>Guinea Fowl</v>
      </c>
      <c r="F142" s="13">
        <v>10</v>
      </c>
      <c r="G142" s="32">
        <v>0</v>
      </c>
      <c r="H142" s="30">
        <f>VLOOKUP(tVentas10[[#This Row],[ProductID]],tProductos[#All],5,FALSE)</f>
        <v>615.04</v>
      </c>
      <c r="I142" s="31">
        <f>(tVentas10[[#This Row],[PrecioUnitario]])*(tVentas10[[#This Row],[Quantity]])</f>
        <v>6150.4</v>
      </c>
      <c r="J142" s="31">
        <f>tVentas10[[#This Row],[ TotalPrice_SinDescuento]]*(1-tVentas10[[#This Row],[Discount]]/100)</f>
        <v>6150.4</v>
      </c>
      <c r="K142" s="17">
        <v>43163.740428240744</v>
      </c>
      <c r="L142" s="7" t="s">
        <v>3378</v>
      </c>
      <c r="M142" s="35">
        <f t="shared" si="5"/>
        <v>0</v>
      </c>
      <c r="N142" s="12" t="str">
        <f t="shared" si="4"/>
        <v/>
      </c>
    </row>
    <row r="143" spans="1:14" hidden="1">
      <c r="A143" s="13">
        <v>10141</v>
      </c>
      <c r="B143" s="13">
        <v>4</v>
      </c>
      <c r="C143" s="13">
        <v>96211</v>
      </c>
      <c r="D143" s="13">
        <v>309</v>
      </c>
      <c r="E143" s="12" t="str">
        <f>VLOOKUP(tVentas10[[#This Row],[ProductID]],tProductos[#All],3,FALSE)</f>
        <v>Muffin Batt - Choc Chk</v>
      </c>
      <c r="F143" s="13">
        <v>25</v>
      </c>
      <c r="G143" s="32">
        <v>0</v>
      </c>
      <c r="H143" s="30">
        <f>VLOOKUP(tVentas10[[#This Row],[ProductID]],tProductos[#All],5,FALSE)</f>
        <v>276.33999999999997</v>
      </c>
      <c r="I143" s="31">
        <f>(tVentas10[[#This Row],[PrecioUnitario]])*(tVentas10[[#This Row],[Quantity]])</f>
        <v>6908.4999999999991</v>
      </c>
      <c r="J143" s="31">
        <f>tVentas10[[#This Row],[ TotalPrice_SinDescuento]]*(1-tVentas10[[#This Row],[Discount]]/100)</f>
        <v>6908.4999999999991</v>
      </c>
      <c r="K143" s="17">
        <v>43178.788726851853</v>
      </c>
      <c r="L143" s="7" t="s">
        <v>3379</v>
      </c>
      <c r="M143" s="35">
        <f t="shared" si="5"/>
        <v>0</v>
      </c>
      <c r="N143" s="12" t="str">
        <f t="shared" si="4"/>
        <v/>
      </c>
    </row>
    <row r="144" spans="1:14" hidden="1">
      <c r="A144" s="13">
        <v>10142</v>
      </c>
      <c r="B144" s="13">
        <v>5</v>
      </c>
      <c r="C144" s="13">
        <v>10103</v>
      </c>
      <c r="D144" s="13">
        <v>203</v>
      </c>
      <c r="E144" s="12" t="str">
        <f>VLOOKUP(tVentas10[[#This Row],[ProductID]],tProductos[#All],3,FALSE)</f>
        <v>Chicken - Leg, Boneless</v>
      </c>
      <c r="F144" s="13">
        <v>3</v>
      </c>
      <c r="G144" s="32">
        <v>1</v>
      </c>
      <c r="H144" s="30">
        <f>VLOOKUP(tVentas10[[#This Row],[ProductID]],tProductos[#All],5,FALSE)</f>
        <v>599.54999999999995</v>
      </c>
      <c r="I144" s="31">
        <f>(tVentas10[[#This Row],[PrecioUnitario]])*(tVentas10[[#This Row],[Quantity]])</f>
        <v>1798.6499999999999</v>
      </c>
      <c r="J144" s="31">
        <f>tVentas10[[#This Row],[ TotalPrice_SinDescuento]]*(1-tVentas10[[#This Row],[Discount]]/100)</f>
        <v>1780.6634999999999</v>
      </c>
      <c r="K144" s="17">
        <v>43181.629027777781</v>
      </c>
      <c r="L144" s="7" t="s">
        <v>3380</v>
      </c>
      <c r="M144" s="35">
        <f t="shared" si="5"/>
        <v>0</v>
      </c>
      <c r="N144" s="12" t="str">
        <f t="shared" si="4"/>
        <v/>
      </c>
    </row>
    <row r="145" spans="1:14" hidden="1">
      <c r="A145" s="13">
        <v>10143</v>
      </c>
      <c r="B145" s="13">
        <v>11</v>
      </c>
      <c r="C145" s="13">
        <v>72227</v>
      </c>
      <c r="D145" s="13">
        <v>67</v>
      </c>
      <c r="E145" s="12" t="str">
        <f>VLOOKUP(tVentas10[[#This Row],[ProductID]],tProductos[#All],3,FALSE)</f>
        <v>Wine - Sogrape Mateus Rose</v>
      </c>
      <c r="F145" s="13">
        <v>19</v>
      </c>
      <c r="G145" s="32">
        <v>1</v>
      </c>
      <c r="H145" s="30">
        <f>VLOOKUP(tVentas10[[#This Row],[ProductID]],tProductos[#All],5,FALSE)</f>
        <v>37.799999999999997</v>
      </c>
      <c r="I145" s="31">
        <f>(tVentas10[[#This Row],[PrecioUnitario]])*(tVentas10[[#This Row],[Quantity]])</f>
        <v>718.19999999999993</v>
      </c>
      <c r="J145" s="31">
        <f>tVentas10[[#This Row],[ TotalPrice_SinDescuento]]*(1-tVentas10[[#This Row],[Discount]]/100)</f>
        <v>711.01799999999992</v>
      </c>
      <c r="K145" s="17">
        <v>43104.206203703703</v>
      </c>
      <c r="L145" s="7" t="s">
        <v>3381</v>
      </c>
      <c r="M145" s="35">
        <f t="shared" si="5"/>
        <v>0</v>
      </c>
      <c r="N145" s="12" t="str">
        <f t="shared" si="4"/>
        <v/>
      </c>
    </row>
    <row r="146" spans="1:14" hidden="1">
      <c r="A146" s="13">
        <v>10144</v>
      </c>
      <c r="B146" s="13">
        <v>16</v>
      </c>
      <c r="C146" s="13">
        <v>48082</v>
      </c>
      <c r="D146" s="13">
        <v>308</v>
      </c>
      <c r="E146" s="12" t="str">
        <f>VLOOKUP(tVentas10[[#This Row],[ProductID]],tProductos[#All],3,FALSE)</f>
        <v>Tea - Decaf Lipton</v>
      </c>
      <c r="F146" s="13">
        <v>13</v>
      </c>
      <c r="G146" s="32">
        <v>0</v>
      </c>
      <c r="H146" s="30">
        <f>VLOOKUP(tVentas10[[#This Row],[ProductID]],tProductos[#All],5,FALSE)</f>
        <v>881.2</v>
      </c>
      <c r="I146" s="31">
        <f>(tVentas10[[#This Row],[PrecioUnitario]])*(tVentas10[[#This Row],[Quantity]])</f>
        <v>11455.6</v>
      </c>
      <c r="J146" s="31">
        <f>tVentas10[[#This Row],[ TotalPrice_SinDescuento]]*(1-tVentas10[[#This Row],[Discount]]/100)</f>
        <v>11455.6</v>
      </c>
      <c r="K146" s="17">
        <v>43207.469490740739</v>
      </c>
      <c r="L146" s="7" t="s">
        <v>3382</v>
      </c>
      <c r="M146" s="35">
        <f t="shared" si="5"/>
        <v>0</v>
      </c>
      <c r="N146" s="12" t="str">
        <f t="shared" si="4"/>
        <v/>
      </c>
    </row>
    <row r="147" spans="1:14" hidden="1">
      <c r="A147" s="13">
        <v>10145</v>
      </c>
      <c r="B147" s="13">
        <v>16</v>
      </c>
      <c r="C147" s="13">
        <v>40548</v>
      </c>
      <c r="D147" s="13">
        <v>230</v>
      </c>
      <c r="E147" s="12" t="str">
        <f>VLOOKUP(tVentas10[[#This Row],[ProductID]],tProductos[#All],3,FALSE)</f>
        <v>Wine - Cahors Ac 2000, Clos</v>
      </c>
      <c r="F147" s="13">
        <v>11</v>
      </c>
      <c r="G147" s="32">
        <v>1</v>
      </c>
      <c r="H147" s="30">
        <f>VLOOKUP(tVentas10[[#This Row],[ProductID]],tProductos[#All],5,FALSE)</f>
        <v>835.38</v>
      </c>
      <c r="I147" s="31">
        <f>(tVentas10[[#This Row],[PrecioUnitario]])*(tVentas10[[#This Row],[Quantity]])</f>
        <v>9189.18</v>
      </c>
      <c r="J147" s="31">
        <f>tVentas10[[#This Row],[ TotalPrice_SinDescuento]]*(1-tVentas10[[#This Row],[Discount]]/100)</f>
        <v>9097.2882000000009</v>
      </c>
      <c r="K147" s="17">
        <v>43104.226203703707</v>
      </c>
      <c r="L147" s="7" t="s">
        <v>3383</v>
      </c>
      <c r="M147" s="35">
        <f t="shared" si="5"/>
        <v>0</v>
      </c>
      <c r="N147" s="12" t="str">
        <f t="shared" si="4"/>
        <v/>
      </c>
    </row>
    <row r="148" spans="1:14" hidden="1">
      <c r="A148" s="13">
        <v>10146</v>
      </c>
      <c r="B148" s="13">
        <v>1</v>
      </c>
      <c r="C148" s="13">
        <v>19359</v>
      </c>
      <c r="D148" s="13">
        <v>216</v>
      </c>
      <c r="E148" s="12" t="str">
        <f>VLOOKUP(tVentas10[[#This Row],[ProductID]],tProductos[#All],3,FALSE)</f>
        <v>Scallops - 10/20</v>
      </c>
      <c r="F148" s="13">
        <v>5</v>
      </c>
      <c r="G148" s="32">
        <v>0</v>
      </c>
      <c r="H148" s="30">
        <f>VLOOKUP(tVentas10[[#This Row],[ProductID]],tProductos[#All],5,FALSE)</f>
        <v>390.25</v>
      </c>
      <c r="I148" s="31">
        <f>(tVentas10[[#This Row],[PrecioUnitario]])*(tVentas10[[#This Row],[Quantity]])</f>
        <v>1951.25</v>
      </c>
      <c r="J148" s="31">
        <f>tVentas10[[#This Row],[ TotalPrice_SinDescuento]]*(1-tVentas10[[#This Row],[Discount]]/100)</f>
        <v>1951.25</v>
      </c>
      <c r="K148" s="17">
        <v>43161.625636574077</v>
      </c>
      <c r="L148" s="7" t="s">
        <v>3384</v>
      </c>
      <c r="M148" s="35">
        <f t="shared" si="5"/>
        <v>0</v>
      </c>
      <c r="N148" s="12" t="str">
        <f t="shared" si="4"/>
        <v/>
      </c>
    </row>
    <row r="149" spans="1:14" hidden="1">
      <c r="A149" s="13">
        <v>10147</v>
      </c>
      <c r="B149" s="13">
        <v>5</v>
      </c>
      <c r="C149" s="13">
        <v>20424</v>
      </c>
      <c r="D149" s="13">
        <v>324</v>
      </c>
      <c r="E149" s="12" t="str">
        <f>VLOOKUP(tVentas10[[#This Row],[ProductID]],tProductos[#All],3,FALSE)</f>
        <v>Apricots - Dried</v>
      </c>
      <c r="F149" s="13">
        <v>6</v>
      </c>
      <c r="G149" s="32">
        <v>0</v>
      </c>
      <c r="H149" s="30">
        <f>VLOOKUP(tVentas10[[#This Row],[ProductID]],tProductos[#All],5,FALSE)</f>
        <v>879.02</v>
      </c>
      <c r="I149" s="31">
        <f>(tVentas10[[#This Row],[PrecioUnitario]])*(tVentas10[[#This Row],[Quantity]])</f>
        <v>5274.12</v>
      </c>
      <c r="J149" s="31">
        <f>tVentas10[[#This Row],[ TotalPrice_SinDescuento]]*(1-tVentas10[[#This Row],[Discount]]/100)</f>
        <v>5274.12</v>
      </c>
      <c r="K149" s="17">
        <v>43117.195613425924</v>
      </c>
      <c r="L149" s="7" t="s">
        <v>3385</v>
      </c>
      <c r="M149" s="35">
        <f t="shared" si="5"/>
        <v>0</v>
      </c>
      <c r="N149" s="12" t="str">
        <f t="shared" si="4"/>
        <v/>
      </c>
    </row>
    <row r="150" spans="1:14" hidden="1">
      <c r="A150" s="13">
        <v>10148</v>
      </c>
      <c r="B150" s="13">
        <v>21</v>
      </c>
      <c r="C150" s="13">
        <v>22669</v>
      </c>
      <c r="D150" s="13">
        <v>327</v>
      </c>
      <c r="E150" s="12" t="str">
        <f>VLOOKUP(tVentas10[[#This Row],[ProductID]],tProductos[#All],3,FALSE)</f>
        <v>Appetizer - Mini Egg Roll, Shrimp</v>
      </c>
      <c r="F150" s="13">
        <v>6</v>
      </c>
      <c r="G150" s="32">
        <v>0</v>
      </c>
      <c r="H150" s="30">
        <f>VLOOKUP(tVentas10[[#This Row],[ProductID]],tProductos[#All],5,FALSE)</f>
        <v>71.430000000000007</v>
      </c>
      <c r="I150" s="31">
        <f>(tVentas10[[#This Row],[PrecioUnitario]])*(tVentas10[[#This Row],[Quantity]])</f>
        <v>428.58000000000004</v>
      </c>
      <c r="J150" s="31">
        <f>tVentas10[[#This Row],[ TotalPrice_SinDescuento]]*(1-tVentas10[[#This Row],[Discount]]/100)</f>
        <v>428.58000000000004</v>
      </c>
      <c r="K150" s="17">
        <v>43182.641840277778</v>
      </c>
      <c r="L150" s="7" t="s">
        <v>3386</v>
      </c>
      <c r="M150" s="35">
        <f t="shared" si="5"/>
        <v>0</v>
      </c>
      <c r="N150" s="12" t="str">
        <f t="shared" si="4"/>
        <v/>
      </c>
    </row>
    <row r="151" spans="1:14" hidden="1">
      <c r="A151" s="13">
        <v>10149</v>
      </c>
      <c r="B151" s="13">
        <v>18</v>
      </c>
      <c r="C151" s="13">
        <v>70546</v>
      </c>
      <c r="D151" s="13">
        <v>298</v>
      </c>
      <c r="E151" s="12" t="str">
        <f>VLOOKUP(tVentas10[[#This Row],[ProductID]],tProductos[#All],3,FALSE)</f>
        <v>Pop Shoppe Cream Soda</v>
      </c>
      <c r="F151" s="13">
        <v>18</v>
      </c>
      <c r="G151" s="32">
        <v>0</v>
      </c>
      <c r="H151" s="30">
        <f>VLOOKUP(tVentas10[[#This Row],[ProductID]],tProductos[#All],5,FALSE)</f>
        <v>957.38</v>
      </c>
      <c r="I151" s="31">
        <f>(tVentas10[[#This Row],[PrecioUnitario]])*(tVentas10[[#This Row],[Quantity]])</f>
        <v>17232.84</v>
      </c>
      <c r="J151" s="31">
        <f>tVentas10[[#This Row],[ TotalPrice_SinDescuento]]*(1-tVentas10[[#This Row],[Discount]]/100)</f>
        <v>17232.84</v>
      </c>
      <c r="K151" s="17">
        <v>43117.542233796295</v>
      </c>
      <c r="L151" s="7" t="s">
        <v>3387</v>
      </c>
      <c r="M151" s="35">
        <f t="shared" si="5"/>
        <v>0</v>
      </c>
      <c r="N151" s="12" t="str">
        <f t="shared" si="4"/>
        <v/>
      </c>
    </row>
    <row r="152" spans="1:14" hidden="1">
      <c r="A152" s="13">
        <v>10150</v>
      </c>
      <c r="B152" s="13">
        <v>12</v>
      </c>
      <c r="C152" s="13">
        <v>21888</v>
      </c>
      <c r="D152" s="13">
        <v>371</v>
      </c>
      <c r="E152" s="12" t="str">
        <f>VLOOKUP(tVentas10[[#This Row],[ProductID]],tProductos[#All],3,FALSE)</f>
        <v>Creme De Banane - Marie</v>
      </c>
      <c r="F152" s="13">
        <v>6</v>
      </c>
      <c r="G152" s="32">
        <v>1</v>
      </c>
      <c r="H152" s="30">
        <f>VLOOKUP(tVentas10[[#This Row],[ProductID]],tProductos[#All],5,FALSE)</f>
        <v>824.02</v>
      </c>
      <c r="I152" s="31">
        <f>(tVentas10[[#This Row],[PrecioUnitario]])*(tVentas10[[#This Row],[Quantity]])</f>
        <v>4944.12</v>
      </c>
      <c r="J152" s="31">
        <f>tVentas10[[#This Row],[ TotalPrice_SinDescuento]]*(1-tVentas10[[#This Row],[Discount]]/100)</f>
        <v>4894.6787999999997</v>
      </c>
      <c r="K152" s="17">
        <v>43167.974606481483</v>
      </c>
      <c r="L152" s="7" t="s">
        <v>3388</v>
      </c>
      <c r="M152" s="35">
        <f t="shared" si="5"/>
        <v>0</v>
      </c>
      <c r="N152" s="12" t="str">
        <f t="shared" si="4"/>
        <v/>
      </c>
    </row>
    <row r="153" spans="1:14">
      <c r="A153" s="13">
        <v>10151</v>
      </c>
      <c r="B153" s="13">
        <v>13</v>
      </c>
      <c r="C153" s="13">
        <v>84012</v>
      </c>
      <c r="D153" s="13">
        <v>130</v>
      </c>
      <c r="E153" s="12" t="str">
        <f>VLOOKUP(tVentas10[[#This Row],[ProductID]],tProductos[#All],3,FALSE)</f>
        <v>Beef Wellington</v>
      </c>
      <c r="F153" s="13">
        <v>22</v>
      </c>
      <c r="G153" s="32">
        <v>0</v>
      </c>
      <c r="H153" s="30">
        <f>VLOOKUP(tVentas10[[#This Row],[ProductID]],tProductos[#All],5,FALSE)</f>
        <v>419.8</v>
      </c>
      <c r="I153" s="31">
        <f>(tVentas10[[#This Row],[PrecioUnitario]])*(tVentas10[[#This Row],[Quantity]])</f>
        <v>9235.6</v>
      </c>
      <c r="J153" s="31">
        <f>tVentas10[[#This Row],[ TotalPrice_SinDescuento]]*(1-tVentas10[[#This Row],[Discount]]/100)</f>
        <v>9235.6</v>
      </c>
      <c r="K153" s="17">
        <v>43177.932986111111</v>
      </c>
      <c r="L153" s="7" t="s">
        <v>3389</v>
      </c>
      <c r="M153" s="35">
        <f t="shared" si="5"/>
        <v>0</v>
      </c>
      <c r="N153" s="12" t="str">
        <f t="shared" si="4"/>
        <v/>
      </c>
    </row>
    <row r="154" spans="1:14" hidden="1">
      <c r="A154" s="13">
        <v>10152</v>
      </c>
      <c r="B154" s="13">
        <v>9</v>
      </c>
      <c r="C154" s="13">
        <v>4770</v>
      </c>
      <c r="D154" s="13">
        <v>245</v>
      </c>
      <c r="E154" s="12" t="str">
        <f>VLOOKUP(tVentas10[[#This Row],[ProductID]],tProductos[#All],3,FALSE)</f>
        <v>Grouper - Fresh</v>
      </c>
      <c r="F154" s="13">
        <v>2</v>
      </c>
      <c r="G154" s="32">
        <v>0</v>
      </c>
      <c r="H154" s="30">
        <f>VLOOKUP(tVentas10[[#This Row],[ProductID]],tProductos[#All],5,FALSE)</f>
        <v>376.79</v>
      </c>
      <c r="I154" s="31">
        <f>(tVentas10[[#This Row],[PrecioUnitario]])*(tVentas10[[#This Row],[Quantity]])</f>
        <v>753.58</v>
      </c>
      <c r="J154" s="31">
        <f>tVentas10[[#This Row],[ TotalPrice_SinDescuento]]*(1-tVentas10[[#This Row],[Discount]]/100)</f>
        <v>753.58</v>
      </c>
      <c r="K154" s="17">
        <v>43159.024351851855</v>
      </c>
      <c r="L154" s="7" t="s">
        <v>3390</v>
      </c>
      <c r="M154" s="35">
        <f t="shared" si="5"/>
        <v>0</v>
      </c>
      <c r="N154" s="12" t="str">
        <f t="shared" si="4"/>
        <v/>
      </c>
    </row>
    <row r="155" spans="1:14" hidden="1">
      <c r="A155" s="13">
        <v>10153</v>
      </c>
      <c r="B155" s="13">
        <v>22</v>
      </c>
      <c r="C155" s="13">
        <v>81969</v>
      </c>
      <c r="D155" s="13">
        <v>318</v>
      </c>
      <c r="E155" s="12" t="str">
        <f>VLOOKUP(tVentas10[[#This Row],[ProductID]],tProductos[#All],3,FALSE)</f>
        <v>Ecolab - Solid Fusion</v>
      </c>
      <c r="F155" s="13">
        <v>21</v>
      </c>
      <c r="G155" s="32">
        <v>0</v>
      </c>
      <c r="H155" s="30">
        <f>VLOOKUP(tVentas10[[#This Row],[ProductID]],tProductos[#All],5,FALSE)</f>
        <v>57.26</v>
      </c>
      <c r="I155" s="31">
        <f>(tVentas10[[#This Row],[PrecioUnitario]])*(tVentas10[[#This Row],[Quantity]])</f>
        <v>1202.46</v>
      </c>
      <c r="J155" s="31">
        <f>tVentas10[[#This Row],[ TotalPrice_SinDescuento]]*(1-tVentas10[[#This Row],[Discount]]/100)</f>
        <v>1202.46</v>
      </c>
      <c r="K155" s="17">
        <v>43180.155243055553</v>
      </c>
      <c r="L155" s="7" t="s">
        <v>3391</v>
      </c>
      <c r="M155" s="35">
        <f t="shared" si="5"/>
        <v>0</v>
      </c>
      <c r="N155" s="12" t="str">
        <f t="shared" si="4"/>
        <v/>
      </c>
    </row>
    <row r="156" spans="1:14" hidden="1">
      <c r="A156" s="13">
        <v>10154</v>
      </c>
      <c r="B156" s="13">
        <v>17</v>
      </c>
      <c r="C156" s="13">
        <v>85285</v>
      </c>
      <c r="D156" s="13">
        <v>268</v>
      </c>
      <c r="E156" s="12" t="str">
        <f>VLOOKUP(tVentas10[[#This Row],[ProductID]],tProductos[#All],3,FALSE)</f>
        <v>Vanilla Beans</v>
      </c>
      <c r="F156" s="13">
        <v>22</v>
      </c>
      <c r="G156" s="32">
        <v>0</v>
      </c>
      <c r="H156" s="30">
        <f>VLOOKUP(tVentas10[[#This Row],[ProductID]],tProductos[#All],5,FALSE)</f>
        <v>978.43</v>
      </c>
      <c r="I156" s="31">
        <f>(tVentas10[[#This Row],[PrecioUnitario]])*(tVentas10[[#This Row],[Quantity]])</f>
        <v>21525.46</v>
      </c>
      <c r="J156" s="31">
        <f>tVentas10[[#This Row],[ TotalPrice_SinDescuento]]*(1-tVentas10[[#This Row],[Discount]]/100)</f>
        <v>21525.46</v>
      </c>
      <c r="K156" s="17">
        <v>43163.027928240743</v>
      </c>
      <c r="L156" s="7" t="s">
        <v>3392</v>
      </c>
      <c r="M156" s="35">
        <f t="shared" si="5"/>
        <v>0</v>
      </c>
      <c r="N156" s="12" t="str">
        <f t="shared" si="4"/>
        <v/>
      </c>
    </row>
    <row r="157" spans="1:14" hidden="1">
      <c r="A157" s="13">
        <v>10155</v>
      </c>
      <c r="B157" s="13">
        <v>20</v>
      </c>
      <c r="C157" s="13">
        <v>67627</v>
      </c>
      <c r="D157" s="13">
        <v>209</v>
      </c>
      <c r="E157" s="12" t="str">
        <f>VLOOKUP(tVentas10[[#This Row],[ProductID]],tProductos[#All],3,FALSE)</f>
        <v>Sugar - Fine</v>
      </c>
      <c r="F157" s="13">
        <v>18</v>
      </c>
      <c r="G157" s="32">
        <v>0</v>
      </c>
      <c r="H157" s="30">
        <f>VLOOKUP(tVentas10[[#This Row],[ProductID]],tProductos[#All],5,FALSE)</f>
        <v>329.88</v>
      </c>
      <c r="I157" s="31">
        <f>(tVentas10[[#This Row],[PrecioUnitario]])*(tVentas10[[#This Row],[Quantity]])</f>
        <v>5937.84</v>
      </c>
      <c r="J157" s="31">
        <f>tVentas10[[#This Row],[ TotalPrice_SinDescuento]]*(1-tVentas10[[#This Row],[Discount]]/100)</f>
        <v>5937.84</v>
      </c>
      <c r="K157" s="17">
        <v>43110.888715277775</v>
      </c>
      <c r="L157" s="7" t="s">
        <v>3393</v>
      </c>
      <c r="M157" s="35">
        <f t="shared" si="5"/>
        <v>0</v>
      </c>
      <c r="N157" s="12" t="str">
        <f t="shared" si="4"/>
        <v/>
      </c>
    </row>
    <row r="158" spans="1:14" hidden="1">
      <c r="A158" s="13">
        <v>10156</v>
      </c>
      <c r="B158" s="13">
        <v>5</v>
      </c>
      <c r="C158" s="13">
        <v>21188</v>
      </c>
      <c r="D158" s="13">
        <v>329</v>
      </c>
      <c r="E158" s="12" t="str">
        <f>VLOOKUP(tVentas10[[#This Row],[ProductID]],tProductos[#All],3,FALSE)</f>
        <v>Pork - Loin, Center Cut</v>
      </c>
      <c r="F158" s="13">
        <v>6</v>
      </c>
      <c r="G158" s="32">
        <v>0</v>
      </c>
      <c r="H158" s="30">
        <f>VLOOKUP(tVentas10[[#This Row],[ProductID]],tProductos[#All],5,FALSE)</f>
        <v>393.49</v>
      </c>
      <c r="I158" s="31">
        <f>(tVentas10[[#This Row],[PrecioUnitario]])*(tVentas10[[#This Row],[Quantity]])</f>
        <v>2360.94</v>
      </c>
      <c r="J158" s="31">
        <f>tVentas10[[#This Row],[ TotalPrice_SinDescuento]]*(1-tVentas10[[#This Row],[Discount]]/100)</f>
        <v>2360.94</v>
      </c>
      <c r="K158" s="17">
        <v>43126.846539351849</v>
      </c>
      <c r="L158" s="7" t="s">
        <v>3394</v>
      </c>
      <c r="M158" s="35">
        <f t="shared" si="5"/>
        <v>0</v>
      </c>
      <c r="N158" s="12" t="str">
        <f t="shared" si="4"/>
        <v/>
      </c>
    </row>
    <row r="159" spans="1:14" hidden="1">
      <c r="A159" s="13">
        <v>10157</v>
      </c>
      <c r="B159" s="13">
        <v>18</v>
      </c>
      <c r="C159" s="13">
        <v>23175</v>
      </c>
      <c r="D159" s="13">
        <v>189</v>
      </c>
      <c r="E159" s="12" t="str">
        <f>VLOOKUP(tVentas10[[#This Row],[ProductID]],tProductos[#All],3,FALSE)</f>
        <v>Bread - Roll, Soft White Round</v>
      </c>
      <c r="F159" s="13">
        <v>6</v>
      </c>
      <c r="G159" s="32">
        <v>0</v>
      </c>
      <c r="H159" s="30">
        <f>VLOOKUP(tVentas10[[#This Row],[ProductID]],tProductos[#All],5,FALSE)</f>
        <v>763.02</v>
      </c>
      <c r="I159" s="31">
        <f>(tVentas10[[#This Row],[PrecioUnitario]])*(tVentas10[[#This Row],[Quantity]])</f>
        <v>4578.12</v>
      </c>
      <c r="J159" s="31">
        <f>tVentas10[[#This Row],[ TotalPrice_SinDescuento]]*(1-tVentas10[[#This Row],[Discount]]/100)</f>
        <v>4578.12</v>
      </c>
      <c r="K159" s="17">
        <v>43142.337847222225</v>
      </c>
      <c r="L159" s="7" t="s">
        <v>3395</v>
      </c>
      <c r="M159" s="35">
        <f t="shared" si="5"/>
        <v>0</v>
      </c>
      <c r="N159" s="12" t="str">
        <f t="shared" si="4"/>
        <v/>
      </c>
    </row>
    <row r="160" spans="1:14" hidden="1">
      <c r="A160" s="13">
        <v>10158</v>
      </c>
      <c r="B160" s="13">
        <v>19</v>
      </c>
      <c r="C160" s="13">
        <v>5802</v>
      </c>
      <c r="D160" s="13">
        <v>200</v>
      </c>
      <c r="E160" s="12" t="str">
        <f>VLOOKUP(tVentas10[[#This Row],[ProductID]],tProductos[#All],3,FALSE)</f>
        <v>Garlic - Peeled</v>
      </c>
      <c r="F160" s="13">
        <v>2</v>
      </c>
      <c r="G160" s="32">
        <v>0</v>
      </c>
      <c r="H160" s="30">
        <f>VLOOKUP(tVentas10[[#This Row],[ProductID]],tProductos[#All],5,FALSE)</f>
        <v>111.29</v>
      </c>
      <c r="I160" s="31">
        <f>(tVentas10[[#This Row],[PrecioUnitario]])*(tVentas10[[#This Row],[Quantity]])</f>
        <v>222.58</v>
      </c>
      <c r="J160" s="31">
        <f>tVentas10[[#This Row],[ TotalPrice_SinDescuento]]*(1-tVentas10[[#This Row],[Discount]]/100)</f>
        <v>222.58</v>
      </c>
      <c r="K160" s="13">
        <v>0</v>
      </c>
      <c r="L160" s="7" t="s">
        <v>3396</v>
      </c>
      <c r="M160" s="35">
        <f t="shared" si="5"/>
        <v>0</v>
      </c>
      <c r="N160" s="12" t="str">
        <f t="shared" si="4"/>
        <v/>
      </c>
    </row>
    <row r="161" spans="1:14" hidden="1">
      <c r="A161" s="13">
        <v>10159</v>
      </c>
      <c r="B161" s="13">
        <v>19</v>
      </c>
      <c r="C161" s="13">
        <v>11452</v>
      </c>
      <c r="D161" s="13">
        <v>271</v>
      </c>
      <c r="E161" s="12" t="str">
        <f>VLOOKUP(tVentas10[[#This Row],[ProductID]],tProductos[#All],3,FALSE)</f>
        <v>Banana - Leaves</v>
      </c>
      <c r="F161" s="13">
        <v>3</v>
      </c>
      <c r="G161" s="32">
        <v>0</v>
      </c>
      <c r="H161" s="30">
        <f>VLOOKUP(tVentas10[[#This Row],[ProductID]],tProductos[#All],5,FALSE)</f>
        <v>733.95</v>
      </c>
      <c r="I161" s="31">
        <f>(tVentas10[[#This Row],[PrecioUnitario]])*(tVentas10[[#This Row],[Quantity]])</f>
        <v>2201.8500000000004</v>
      </c>
      <c r="J161" s="31">
        <f>tVentas10[[#This Row],[ TotalPrice_SinDescuento]]*(1-tVentas10[[#This Row],[Discount]]/100)</f>
        <v>2201.8500000000004</v>
      </c>
      <c r="K161" s="17">
        <v>43158.349363425928</v>
      </c>
      <c r="L161" s="7" t="s">
        <v>3397</v>
      </c>
      <c r="M161" s="35">
        <f t="shared" si="5"/>
        <v>0</v>
      </c>
      <c r="N161" s="12" t="str">
        <f t="shared" si="4"/>
        <v/>
      </c>
    </row>
    <row r="162" spans="1:14" hidden="1">
      <c r="A162" s="13">
        <v>10160</v>
      </c>
      <c r="B162" s="13">
        <v>17</v>
      </c>
      <c r="C162" s="13">
        <v>26314</v>
      </c>
      <c r="D162" s="13">
        <v>32</v>
      </c>
      <c r="E162" s="12" t="str">
        <f>VLOOKUP(tVentas10[[#This Row],[ProductID]],tProductos[#All],3,FALSE)</f>
        <v>Lettuce - Treviso</v>
      </c>
      <c r="F162" s="13">
        <v>7</v>
      </c>
      <c r="G162" s="32">
        <v>0</v>
      </c>
      <c r="H162" s="30">
        <f>VLOOKUP(tVentas10[[#This Row],[ProductID]],tProductos[#All],5,FALSE)</f>
        <v>964.12</v>
      </c>
      <c r="I162" s="31">
        <f>(tVentas10[[#This Row],[PrecioUnitario]])*(tVentas10[[#This Row],[Quantity]])</f>
        <v>6748.84</v>
      </c>
      <c r="J162" s="31">
        <f>tVentas10[[#This Row],[ TotalPrice_SinDescuento]]*(1-tVentas10[[#This Row],[Discount]]/100)</f>
        <v>6748.84</v>
      </c>
      <c r="K162" s="17">
        <v>43221.09574074074</v>
      </c>
      <c r="L162" s="7" t="s">
        <v>3398</v>
      </c>
      <c r="M162" s="35">
        <f t="shared" si="5"/>
        <v>0</v>
      </c>
      <c r="N162" s="12" t="str">
        <f t="shared" si="4"/>
        <v/>
      </c>
    </row>
    <row r="163" spans="1:14" hidden="1">
      <c r="A163" s="13">
        <v>10161</v>
      </c>
      <c r="B163" s="13">
        <v>16</v>
      </c>
      <c r="C163" s="13">
        <v>14420</v>
      </c>
      <c r="D163" s="13">
        <v>383</v>
      </c>
      <c r="E163" s="12" t="str">
        <f>VLOOKUP(tVentas10[[#This Row],[ProductID]],tProductos[#All],3,FALSE)</f>
        <v>Cake - Box Window 10x10x2.5</v>
      </c>
      <c r="F163" s="13">
        <v>4</v>
      </c>
      <c r="G163" s="32">
        <v>0</v>
      </c>
      <c r="H163" s="30">
        <f>VLOOKUP(tVentas10[[#This Row],[ProductID]],tProductos[#All],5,FALSE)</f>
        <v>99.69</v>
      </c>
      <c r="I163" s="31">
        <f>(tVentas10[[#This Row],[PrecioUnitario]])*(tVentas10[[#This Row],[Quantity]])</f>
        <v>398.76</v>
      </c>
      <c r="J163" s="31">
        <f>tVentas10[[#This Row],[ TotalPrice_SinDescuento]]*(1-tVentas10[[#This Row],[Discount]]/100)</f>
        <v>398.76</v>
      </c>
      <c r="K163" s="17">
        <v>43220.63553240741</v>
      </c>
      <c r="L163" s="7" t="s">
        <v>3399</v>
      </c>
      <c r="M163" s="35">
        <f t="shared" si="5"/>
        <v>0</v>
      </c>
      <c r="N163" s="12" t="str">
        <f t="shared" si="4"/>
        <v/>
      </c>
    </row>
    <row r="164" spans="1:14" hidden="1">
      <c r="A164" s="13">
        <v>10162</v>
      </c>
      <c r="B164" s="13">
        <v>23</v>
      </c>
      <c r="C164" s="13">
        <v>39565</v>
      </c>
      <c r="D164" s="13">
        <v>235</v>
      </c>
      <c r="E164" s="12" t="str">
        <f>VLOOKUP(tVentas10[[#This Row],[ProductID]],tProductos[#All],3,FALSE)</f>
        <v>Bread - English Muffin</v>
      </c>
      <c r="F164" s="13">
        <v>11</v>
      </c>
      <c r="G164" s="32">
        <v>0</v>
      </c>
      <c r="H164" s="30">
        <f>VLOOKUP(tVentas10[[#This Row],[ProductID]],tProductos[#All],5,FALSE)</f>
        <v>345.06</v>
      </c>
      <c r="I164" s="31">
        <f>(tVentas10[[#This Row],[PrecioUnitario]])*(tVentas10[[#This Row],[Quantity]])</f>
        <v>3795.66</v>
      </c>
      <c r="J164" s="31">
        <f>tVentas10[[#This Row],[ TotalPrice_SinDescuento]]*(1-tVentas10[[#This Row],[Discount]]/100)</f>
        <v>3795.66</v>
      </c>
      <c r="K164" s="17">
        <v>43186.166724537034</v>
      </c>
      <c r="L164" s="7" t="s">
        <v>3400</v>
      </c>
      <c r="M164" s="35">
        <f t="shared" si="5"/>
        <v>0</v>
      </c>
      <c r="N164" s="12" t="str">
        <f t="shared" si="4"/>
        <v/>
      </c>
    </row>
    <row r="165" spans="1:14" hidden="1">
      <c r="A165" s="13">
        <v>10163</v>
      </c>
      <c r="B165" s="13">
        <v>9</v>
      </c>
      <c r="C165" s="13">
        <v>10470</v>
      </c>
      <c r="D165" s="13">
        <v>331</v>
      </c>
      <c r="E165" s="12" t="str">
        <f>VLOOKUP(tVentas10[[#This Row],[ProductID]],tProductos[#All],3,FALSE)</f>
        <v>Cookies Cereal Nut</v>
      </c>
      <c r="F165" s="13">
        <v>3</v>
      </c>
      <c r="G165" s="32">
        <v>2</v>
      </c>
      <c r="H165" s="30">
        <f>VLOOKUP(tVentas10[[#This Row],[ProductID]],tProductos[#All],5,FALSE)</f>
        <v>673.5</v>
      </c>
      <c r="I165" s="31">
        <f>(tVentas10[[#This Row],[PrecioUnitario]])*(tVentas10[[#This Row],[Quantity]])</f>
        <v>2020.5</v>
      </c>
      <c r="J165" s="31">
        <f>tVentas10[[#This Row],[ TotalPrice_SinDescuento]]*(1-tVentas10[[#This Row],[Discount]]/100)</f>
        <v>1980.09</v>
      </c>
      <c r="K165" s="17">
        <v>43189.182256944441</v>
      </c>
      <c r="L165" s="7" t="s">
        <v>3401</v>
      </c>
      <c r="M165" s="35">
        <f t="shared" si="5"/>
        <v>0</v>
      </c>
      <c r="N165" s="12" t="str">
        <f t="shared" si="4"/>
        <v/>
      </c>
    </row>
    <row r="166" spans="1:14" hidden="1">
      <c r="A166" s="13">
        <v>10164</v>
      </c>
      <c r="B166" s="13">
        <v>3</v>
      </c>
      <c r="C166" s="13">
        <v>46922</v>
      </c>
      <c r="D166" s="13">
        <v>22</v>
      </c>
      <c r="E166" s="12" t="str">
        <f>VLOOKUP(tVentas10[[#This Row],[ProductID]],tProductos[#All],3,FALSE)</f>
        <v>Rice - Jasmine Sented</v>
      </c>
      <c r="F166" s="13">
        <v>12</v>
      </c>
      <c r="G166" s="32">
        <v>1</v>
      </c>
      <c r="H166" s="30">
        <f>VLOOKUP(tVentas10[[#This Row],[ProductID]],tProductos[#All],5,FALSE)</f>
        <v>278.95</v>
      </c>
      <c r="I166" s="31">
        <f>(tVentas10[[#This Row],[PrecioUnitario]])*(tVentas10[[#This Row],[Quantity]])</f>
        <v>3347.3999999999996</v>
      </c>
      <c r="J166" s="31">
        <f>tVentas10[[#This Row],[ TotalPrice_SinDescuento]]*(1-tVentas10[[#This Row],[Discount]]/100)</f>
        <v>3313.9259999999995</v>
      </c>
      <c r="K166" s="17">
        <v>43134.897268518522</v>
      </c>
      <c r="L166" s="7" t="s">
        <v>3402</v>
      </c>
      <c r="M166" s="35">
        <f t="shared" si="5"/>
        <v>0</v>
      </c>
      <c r="N166" s="12" t="str">
        <f t="shared" si="4"/>
        <v/>
      </c>
    </row>
    <row r="167" spans="1:14" hidden="1">
      <c r="A167" s="13">
        <v>10165</v>
      </c>
      <c r="B167" s="13">
        <v>19</v>
      </c>
      <c r="C167" s="13">
        <v>72630</v>
      </c>
      <c r="D167" s="13">
        <v>274</v>
      </c>
      <c r="E167" s="12" t="str">
        <f>VLOOKUP(tVentas10[[#This Row],[ProductID]],tProductos[#All],3,FALSE)</f>
        <v>Papayas</v>
      </c>
      <c r="F167" s="13">
        <v>19</v>
      </c>
      <c r="G167" s="32">
        <v>0</v>
      </c>
      <c r="H167" s="30">
        <f>VLOOKUP(tVentas10[[#This Row],[ProductID]],tProductos[#All],5,FALSE)</f>
        <v>881.19</v>
      </c>
      <c r="I167" s="31">
        <f>(tVentas10[[#This Row],[PrecioUnitario]])*(tVentas10[[#This Row],[Quantity]])</f>
        <v>16742.61</v>
      </c>
      <c r="J167" s="31">
        <f>tVentas10[[#This Row],[ TotalPrice_SinDescuento]]*(1-tVentas10[[#This Row],[Discount]]/100)</f>
        <v>16742.61</v>
      </c>
      <c r="K167" s="17">
        <v>43178.018645833334</v>
      </c>
      <c r="L167" s="7" t="s">
        <v>3403</v>
      </c>
      <c r="M167" s="35">
        <f t="shared" si="5"/>
        <v>0</v>
      </c>
      <c r="N167" s="12" t="str">
        <f t="shared" si="4"/>
        <v/>
      </c>
    </row>
    <row r="168" spans="1:14" hidden="1">
      <c r="A168" s="13">
        <v>10166</v>
      </c>
      <c r="B168" s="13">
        <v>18</v>
      </c>
      <c r="C168" s="13">
        <v>80783</v>
      </c>
      <c r="D168" s="13">
        <v>410</v>
      </c>
      <c r="E168" s="12" t="str">
        <f>VLOOKUP(tVentas10[[#This Row],[ProductID]],tProductos[#All],3,FALSE)</f>
        <v>Fenngreek Seed</v>
      </c>
      <c r="F168" s="13">
        <v>21</v>
      </c>
      <c r="G168" s="32">
        <v>0</v>
      </c>
      <c r="H168" s="30">
        <f>VLOOKUP(tVentas10[[#This Row],[ProductID]],tProductos[#All],5,FALSE)</f>
        <v>18.350000000000001</v>
      </c>
      <c r="I168" s="31">
        <f>(tVentas10[[#This Row],[PrecioUnitario]])*(tVentas10[[#This Row],[Quantity]])</f>
        <v>385.35</v>
      </c>
      <c r="J168" s="31">
        <f>tVentas10[[#This Row],[ TotalPrice_SinDescuento]]*(1-tVentas10[[#This Row],[Discount]]/100)</f>
        <v>385.35</v>
      </c>
      <c r="K168" s="17">
        <v>43136.229050925926</v>
      </c>
      <c r="L168" s="7" t="s">
        <v>3404</v>
      </c>
      <c r="M168" s="35">
        <f t="shared" si="5"/>
        <v>0</v>
      </c>
      <c r="N168" s="12" t="str">
        <f t="shared" si="4"/>
        <v/>
      </c>
    </row>
    <row r="169" spans="1:14" hidden="1">
      <c r="A169" s="13">
        <v>10167</v>
      </c>
      <c r="B169" s="13">
        <v>7</v>
      </c>
      <c r="C169" s="13">
        <v>36912</v>
      </c>
      <c r="D169" s="13">
        <v>12</v>
      </c>
      <c r="E169" s="12" t="str">
        <f>VLOOKUP(tVentas10[[#This Row],[ProductID]],tProductos[#All],3,FALSE)</f>
        <v>Ezy Change Mophandle</v>
      </c>
      <c r="F169" s="13">
        <v>10</v>
      </c>
      <c r="G169" s="32">
        <v>0</v>
      </c>
      <c r="H169" s="30">
        <f>VLOOKUP(tVentas10[[#This Row],[ProductID]],tProductos[#All],5,FALSE)</f>
        <v>493.35</v>
      </c>
      <c r="I169" s="31">
        <f>(tVentas10[[#This Row],[PrecioUnitario]])*(tVentas10[[#This Row],[Quantity]])</f>
        <v>4933.5</v>
      </c>
      <c r="J169" s="31">
        <f>tVentas10[[#This Row],[ TotalPrice_SinDescuento]]*(1-tVentas10[[#This Row],[Discount]]/100)</f>
        <v>4933.5</v>
      </c>
      <c r="K169" s="17">
        <v>43184.033449074072</v>
      </c>
      <c r="L169" s="7" t="s">
        <v>3405</v>
      </c>
      <c r="M169" s="35">
        <f t="shared" si="5"/>
        <v>0</v>
      </c>
      <c r="N169" s="12" t="str">
        <f t="shared" si="4"/>
        <v/>
      </c>
    </row>
    <row r="170" spans="1:14" hidden="1">
      <c r="A170" s="13">
        <v>10168</v>
      </c>
      <c r="B170" s="13">
        <v>14</v>
      </c>
      <c r="C170" s="13">
        <v>8963</v>
      </c>
      <c r="D170" s="13">
        <v>155</v>
      </c>
      <c r="E170" s="12" t="str">
        <f>VLOOKUP(tVentas10[[#This Row],[ProductID]],tProductos[#All],3,FALSE)</f>
        <v>Peas - Pigeon, Dry</v>
      </c>
      <c r="F170" s="13">
        <v>3</v>
      </c>
      <c r="G170" s="32">
        <v>0</v>
      </c>
      <c r="H170" s="30">
        <f>VLOOKUP(tVentas10[[#This Row],[ProductID]],tProductos[#All],5,FALSE)</f>
        <v>635.52</v>
      </c>
      <c r="I170" s="31">
        <f>(tVentas10[[#This Row],[PrecioUnitario]])*(tVentas10[[#This Row],[Quantity]])</f>
        <v>1906.56</v>
      </c>
      <c r="J170" s="31">
        <f>tVentas10[[#This Row],[ TotalPrice_SinDescuento]]*(1-tVentas10[[#This Row],[Discount]]/100)</f>
        <v>1906.56</v>
      </c>
      <c r="K170" s="17">
        <v>43111.45957175926</v>
      </c>
      <c r="L170" s="7" t="s">
        <v>3406</v>
      </c>
      <c r="M170" s="35">
        <f t="shared" si="5"/>
        <v>0</v>
      </c>
      <c r="N170" s="12" t="str">
        <f t="shared" si="4"/>
        <v/>
      </c>
    </row>
    <row r="171" spans="1:14" hidden="1">
      <c r="A171" s="13">
        <v>10169</v>
      </c>
      <c r="B171" s="13">
        <v>11</v>
      </c>
      <c r="C171" s="13">
        <v>65274</v>
      </c>
      <c r="D171" s="13">
        <v>200</v>
      </c>
      <c r="E171" s="12" t="str">
        <f>VLOOKUP(tVentas10[[#This Row],[ProductID]],tProductos[#All],3,FALSE)</f>
        <v>Garlic - Peeled</v>
      </c>
      <c r="F171" s="13">
        <v>17</v>
      </c>
      <c r="G171" s="32">
        <v>0</v>
      </c>
      <c r="H171" s="30">
        <f>VLOOKUP(tVentas10[[#This Row],[ProductID]],tProductos[#All],5,FALSE)</f>
        <v>111.29</v>
      </c>
      <c r="I171" s="31">
        <f>(tVentas10[[#This Row],[PrecioUnitario]])*(tVentas10[[#This Row],[Quantity]])</f>
        <v>1891.93</v>
      </c>
      <c r="J171" s="31">
        <f>tVentas10[[#This Row],[ TotalPrice_SinDescuento]]*(1-tVentas10[[#This Row],[Discount]]/100)</f>
        <v>1891.93</v>
      </c>
      <c r="K171" s="17">
        <v>43160.972245370373</v>
      </c>
      <c r="L171" s="7" t="s">
        <v>3407</v>
      </c>
      <c r="M171" s="35">
        <f t="shared" si="5"/>
        <v>0</v>
      </c>
      <c r="N171" s="12" t="str">
        <f t="shared" si="4"/>
        <v/>
      </c>
    </row>
    <row r="172" spans="1:14" hidden="1">
      <c r="A172" s="13">
        <v>10170</v>
      </c>
      <c r="B172" s="13">
        <v>3</v>
      </c>
      <c r="C172" s="13">
        <v>16403</v>
      </c>
      <c r="D172" s="13">
        <v>122</v>
      </c>
      <c r="E172" s="12" t="str">
        <f>VLOOKUP(tVentas10[[#This Row],[ProductID]],tProductos[#All],3,FALSE)</f>
        <v>Table Cloth 62x114 White</v>
      </c>
      <c r="F172" s="13">
        <v>5</v>
      </c>
      <c r="G172" s="32">
        <v>0</v>
      </c>
      <c r="H172" s="30">
        <f>VLOOKUP(tVentas10[[#This Row],[ProductID]],tProductos[#All],5,FALSE)</f>
        <v>117.84</v>
      </c>
      <c r="I172" s="31">
        <f>(tVentas10[[#This Row],[PrecioUnitario]])*(tVentas10[[#This Row],[Quantity]])</f>
        <v>589.20000000000005</v>
      </c>
      <c r="J172" s="31">
        <f>tVentas10[[#This Row],[ TotalPrice_SinDescuento]]*(1-tVentas10[[#This Row],[Discount]]/100)</f>
        <v>589.20000000000005</v>
      </c>
      <c r="K172" s="17">
        <v>43189.648969907408</v>
      </c>
      <c r="L172" s="7" t="s">
        <v>3408</v>
      </c>
      <c r="M172" s="35">
        <f t="shared" si="5"/>
        <v>0</v>
      </c>
      <c r="N172" s="12" t="str">
        <f t="shared" si="4"/>
        <v/>
      </c>
    </row>
    <row r="173" spans="1:14" hidden="1">
      <c r="A173" s="13">
        <v>10171</v>
      </c>
      <c r="B173" s="13">
        <v>13</v>
      </c>
      <c r="C173" s="13">
        <v>29599</v>
      </c>
      <c r="D173" s="13">
        <v>210</v>
      </c>
      <c r="E173" s="12" t="str">
        <f>VLOOKUP(tVentas10[[#This Row],[ProductID]],tProductos[#All],3,FALSE)</f>
        <v>Cheese - Brie,danish</v>
      </c>
      <c r="F173" s="13">
        <v>8</v>
      </c>
      <c r="G173" s="32">
        <v>1</v>
      </c>
      <c r="H173" s="30">
        <f>VLOOKUP(tVentas10[[#This Row],[ProductID]],tProductos[#All],5,FALSE)</f>
        <v>822.35</v>
      </c>
      <c r="I173" s="31">
        <f>(tVentas10[[#This Row],[PrecioUnitario]])*(tVentas10[[#This Row],[Quantity]])</f>
        <v>6578.8</v>
      </c>
      <c r="J173" s="31">
        <f>tVentas10[[#This Row],[ TotalPrice_SinDescuento]]*(1-tVentas10[[#This Row],[Discount]]/100)</f>
        <v>6513.0119999999997</v>
      </c>
      <c r="K173" s="17">
        <v>43175.09542824074</v>
      </c>
      <c r="L173" s="7" t="s">
        <v>3409</v>
      </c>
      <c r="M173" s="35">
        <f t="shared" si="5"/>
        <v>0</v>
      </c>
      <c r="N173" s="12" t="str">
        <f t="shared" si="4"/>
        <v/>
      </c>
    </row>
    <row r="174" spans="1:14" hidden="1">
      <c r="A174" s="13">
        <v>10172</v>
      </c>
      <c r="B174" s="13">
        <v>21</v>
      </c>
      <c r="C174" s="13">
        <v>93532</v>
      </c>
      <c r="D174" s="13">
        <v>231</v>
      </c>
      <c r="E174" s="12" t="str">
        <f>VLOOKUP(tVentas10[[#This Row],[ProductID]],tProductos[#All],3,FALSE)</f>
        <v>Crush - Cream Soda</v>
      </c>
      <c r="F174" s="13">
        <v>24</v>
      </c>
      <c r="G174" s="32">
        <v>0</v>
      </c>
      <c r="H174" s="30">
        <f>VLOOKUP(tVentas10[[#This Row],[ProductID]],tProductos[#All],5,FALSE)</f>
        <v>683.06</v>
      </c>
      <c r="I174" s="31">
        <f>(tVentas10[[#This Row],[PrecioUnitario]])*(tVentas10[[#This Row],[Quantity]])</f>
        <v>16393.439999999999</v>
      </c>
      <c r="J174" s="31">
        <f>tVentas10[[#This Row],[ TotalPrice_SinDescuento]]*(1-tVentas10[[#This Row],[Discount]]/100)</f>
        <v>16393.439999999999</v>
      </c>
      <c r="K174" s="17">
        <v>43145.095081018517</v>
      </c>
      <c r="L174" s="7" t="s">
        <v>3410</v>
      </c>
      <c r="M174" s="35">
        <f t="shared" si="5"/>
        <v>0</v>
      </c>
      <c r="N174" s="12" t="str">
        <f t="shared" si="4"/>
        <v/>
      </c>
    </row>
    <row r="175" spans="1:14" hidden="1">
      <c r="A175" s="13">
        <v>10173</v>
      </c>
      <c r="B175" s="13">
        <v>7</v>
      </c>
      <c r="C175" s="13">
        <v>94222</v>
      </c>
      <c r="D175" s="13">
        <v>436</v>
      </c>
      <c r="E175" s="12" t="str">
        <f>VLOOKUP(tVentas10[[#This Row],[ProductID]],tProductos[#All],3,FALSE)</f>
        <v>Table Cloth 81x81 White</v>
      </c>
      <c r="F175" s="13">
        <v>24</v>
      </c>
      <c r="G175" s="32">
        <v>0</v>
      </c>
      <c r="H175" s="30">
        <f>VLOOKUP(tVentas10[[#This Row],[ProductID]],tProductos[#All],5,FALSE)</f>
        <v>679.06</v>
      </c>
      <c r="I175" s="31">
        <f>(tVentas10[[#This Row],[PrecioUnitario]])*(tVentas10[[#This Row],[Quantity]])</f>
        <v>16297.439999999999</v>
      </c>
      <c r="J175" s="31">
        <f>tVentas10[[#This Row],[ TotalPrice_SinDescuento]]*(1-tVentas10[[#This Row],[Discount]]/100)</f>
        <v>16297.439999999999</v>
      </c>
      <c r="K175" s="17">
        <v>43112.504247685189</v>
      </c>
      <c r="L175" s="7" t="s">
        <v>3411</v>
      </c>
      <c r="M175" s="35">
        <f t="shared" si="5"/>
        <v>0</v>
      </c>
      <c r="N175" s="12" t="str">
        <f t="shared" si="4"/>
        <v/>
      </c>
    </row>
    <row r="176" spans="1:14" hidden="1">
      <c r="A176" s="13">
        <v>10174</v>
      </c>
      <c r="B176" s="13">
        <v>16</v>
      </c>
      <c r="C176" s="13">
        <v>94566</v>
      </c>
      <c r="D176" s="13">
        <v>183</v>
      </c>
      <c r="E176" s="12" t="str">
        <f>VLOOKUP(tVentas10[[#This Row],[ProductID]],tProductos[#All],3,FALSE)</f>
        <v>Spice - Peppercorn Melange</v>
      </c>
      <c r="F176" s="13">
        <v>24</v>
      </c>
      <c r="G176" s="32">
        <v>0</v>
      </c>
      <c r="H176" s="30">
        <f>VLOOKUP(tVentas10[[#This Row],[ProductID]],tProductos[#All],5,FALSE)</f>
        <v>62.15</v>
      </c>
      <c r="I176" s="31">
        <f>(tVentas10[[#This Row],[PrecioUnitario]])*(tVentas10[[#This Row],[Quantity]])</f>
        <v>1491.6</v>
      </c>
      <c r="J176" s="31">
        <f>tVentas10[[#This Row],[ TotalPrice_SinDescuento]]*(1-tVentas10[[#This Row],[Discount]]/100)</f>
        <v>1491.6</v>
      </c>
      <c r="K176" s="17">
        <v>43201.214791666665</v>
      </c>
      <c r="L176" s="7" t="s">
        <v>3412</v>
      </c>
      <c r="M176" s="35">
        <f t="shared" si="5"/>
        <v>0</v>
      </c>
      <c r="N176" s="12" t="str">
        <f t="shared" si="4"/>
        <v/>
      </c>
    </row>
    <row r="177" spans="1:14" hidden="1">
      <c r="A177" s="13">
        <v>10175</v>
      </c>
      <c r="B177" s="13">
        <v>14</v>
      </c>
      <c r="C177" s="13">
        <v>66114</v>
      </c>
      <c r="D177" s="13">
        <v>134</v>
      </c>
      <c r="E177" s="12" t="str">
        <f>VLOOKUP(tVentas10[[#This Row],[ProductID]],tProductos[#All],3,FALSE)</f>
        <v>Wine - Toasted Head</v>
      </c>
      <c r="F177" s="13">
        <v>17</v>
      </c>
      <c r="G177" s="32">
        <v>0</v>
      </c>
      <c r="H177" s="30">
        <f>VLOOKUP(tVentas10[[#This Row],[ProductID]],tProductos[#All],5,FALSE)</f>
        <v>398.54</v>
      </c>
      <c r="I177" s="31">
        <f>(tVentas10[[#This Row],[PrecioUnitario]])*(tVentas10[[#This Row],[Quantity]])</f>
        <v>6775.18</v>
      </c>
      <c r="J177" s="31">
        <f>tVentas10[[#This Row],[ TotalPrice_SinDescuento]]*(1-tVentas10[[#This Row],[Discount]]/100)</f>
        <v>6775.18</v>
      </c>
      <c r="K177" s="17">
        <v>43180.026828703703</v>
      </c>
      <c r="L177" s="7" t="s">
        <v>3413</v>
      </c>
      <c r="M177" s="35">
        <f t="shared" si="5"/>
        <v>0</v>
      </c>
      <c r="N177" s="12" t="str">
        <f t="shared" si="4"/>
        <v/>
      </c>
    </row>
    <row r="178" spans="1:14" hidden="1">
      <c r="A178" s="13">
        <v>10176</v>
      </c>
      <c r="B178" s="13">
        <v>22</v>
      </c>
      <c r="C178" s="13">
        <v>87490</v>
      </c>
      <c r="D178" s="13">
        <v>374</v>
      </c>
      <c r="E178" s="12" t="str">
        <f>VLOOKUP(tVentas10[[#This Row],[ProductID]],tProductos[#All],3,FALSE)</f>
        <v>Jagermeister</v>
      </c>
      <c r="F178" s="13">
        <v>23</v>
      </c>
      <c r="G178" s="32">
        <v>1</v>
      </c>
      <c r="H178" s="30">
        <f>VLOOKUP(tVentas10[[#This Row],[ProductID]],tProductos[#All],5,FALSE)</f>
        <v>493.84</v>
      </c>
      <c r="I178" s="31">
        <f>(tVentas10[[#This Row],[PrecioUnitario]])*(tVentas10[[#This Row],[Quantity]])</f>
        <v>11358.32</v>
      </c>
      <c r="J178" s="31">
        <f>tVentas10[[#This Row],[ TotalPrice_SinDescuento]]*(1-tVentas10[[#This Row],[Discount]]/100)</f>
        <v>11244.736799999999</v>
      </c>
      <c r="K178" s="17">
        <v>43176.181562500002</v>
      </c>
      <c r="L178" s="7" t="s">
        <v>3414</v>
      </c>
      <c r="M178" s="35">
        <f t="shared" si="5"/>
        <v>0</v>
      </c>
      <c r="N178" s="12" t="str">
        <f t="shared" si="4"/>
        <v/>
      </c>
    </row>
    <row r="179" spans="1:14" hidden="1">
      <c r="A179" s="13">
        <v>10177</v>
      </c>
      <c r="B179" s="13">
        <v>14</v>
      </c>
      <c r="C179" s="13">
        <v>5444</v>
      </c>
      <c r="D179" s="13">
        <v>107</v>
      </c>
      <c r="E179" s="12" t="str">
        <f>VLOOKUP(tVentas10[[#This Row],[ProductID]],tProductos[#All],3,FALSE)</f>
        <v>Bread - French Baquette</v>
      </c>
      <c r="F179" s="13">
        <v>2</v>
      </c>
      <c r="G179" s="32">
        <v>0</v>
      </c>
      <c r="H179" s="30">
        <f>VLOOKUP(tVentas10[[#This Row],[ProductID]],tProductos[#All],5,FALSE)</f>
        <v>74.150000000000006</v>
      </c>
      <c r="I179" s="31">
        <f>(tVentas10[[#This Row],[PrecioUnitario]])*(tVentas10[[#This Row],[Quantity]])</f>
        <v>148.30000000000001</v>
      </c>
      <c r="J179" s="31">
        <f>tVentas10[[#This Row],[ TotalPrice_SinDescuento]]*(1-tVentas10[[#This Row],[Discount]]/100)</f>
        <v>148.30000000000001</v>
      </c>
      <c r="K179" s="17">
        <v>43125.52103009259</v>
      </c>
      <c r="L179" s="7" t="s">
        <v>3415</v>
      </c>
      <c r="M179" s="35">
        <f t="shared" si="5"/>
        <v>0</v>
      </c>
      <c r="N179" s="12" t="str">
        <f t="shared" si="4"/>
        <v/>
      </c>
    </row>
    <row r="180" spans="1:14" hidden="1">
      <c r="A180" s="13">
        <v>10178</v>
      </c>
      <c r="B180" s="13">
        <v>15</v>
      </c>
      <c r="C180" s="13">
        <v>17433</v>
      </c>
      <c r="D180" s="13">
        <v>229</v>
      </c>
      <c r="E180" s="12" t="str">
        <f>VLOOKUP(tVentas10[[#This Row],[ProductID]],tProductos[#All],3,FALSE)</f>
        <v>Bread - Hot Dog Buns</v>
      </c>
      <c r="F180" s="13">
        <v>5</v>
      </c>
      <c r="G180" s="32">
        <v>2</v>
      </c>
      <c r="H180" s="30">
        <f>VLOOKUP(tVentas10[[#This Row],[ProductID]],tProductos[#All],5,FALSE)</f>
        <v>579.83000000000004</v>
      </c>
      <c r="I180" s="31">
        <f>(tVentas10[[#This Row],[PrecioUnitario]])*(tVentas10[[#This Row],[Quantity]])</f>
        <v>2899.15</v>
      </c>
      <c r="J180" s="31">
        <f>tVentas10[[#This Row],[ TotalPrice_SinDescuento]]*(1-tVentas10[[#This Row],[Discount]]/100)</f>
        <v>2841.1669999999999</v>
      </c>
      <c r="K180" s="17">
        <v>43198.537824074076</v>
      </c>
      <c r="L180" s="7" t="s">
        <v>3416</v>
      </c>
      <c r="M180" s="35">
        <f t="shared" si="5"/>
        <v>0</v>
      </c>
      <c r="N180" s="12" t="str">
        <f t="shared" si="4"/>
        <v/>
      </c>
    </row>
    <row r="181" spans="1:14" hidden="1">
      <c r="A181" s="13">
        <v>10179</v>
      </c>
      <c r="B181" s="13">
        <v>5</v>
      </c>
      <c r="C181" s="13">
        <v>41208</v>
      </c>
      <c r="D181" s="13">
        <v>346</v>
      </c>
      <c r="E181" s="12" t="str">
        <f>VLOOKUP(tVentas10[[#This Row],[ProductID]],tProductos[#All],3,FALSE)</f>
        <v>Cheese - Parmesan Grated</v>
      </c>
      <c r="F181" s="13">
        <v>11</v>
      </c>
      <c r="G181" s="32">
        <v>2</v>
      </c>
      <c r="H181" s="30">
        <f>VLOOKUP(tVentas10[[#This Row],[ProductID]],tProductos[#All],5,FALSE)</f>
        <v>171.91</v>
      </c>
      <c r="I181" s="31">
        <f>(tVentas10[[#This Row],[PrecioUnitario]])*(tVentas10[[#This Row],[Quantity]])</f>
        <v>1891.01</v>
      </c>
      <c r="J181" s="31">
        <f>tVentas10[[#This Row],[ TotalPrice_SinDescuento]]*(1-tVentas10[[#This Row],[Discount]]/100)</f>
        <v>1853.1897999999999</v>
      </c>
      <c r="K181" s="17">
        <v>43204.603425925925</v>
      </c>
      <c r="L181" s="7" t="s">
        <v>3417</v>
      </c>
      <c r="M181" s="35">
        <f t="shared" si="5"/>
        <v>0</v>
      </c>
      <c r="N181" s="12" t="str">
        <f t="shared" si="4"/>
        <v/>
      </c>
    </row>
    <row r="182" spans="1:14" hidden="1">
      <c r="A182" s="13">
        <v>10180</v>
      </c>
      <c r="B182" s="13">
        <v>21</v>
      </c>
      <c r="C182" s="13">
        <v>13065</v>
      </c>
      <c r="D182" s="13">
        <v>7</v>
      </c>
      <c r="E182" s="12" t="str">
        <f>VLOOKUP(tVentas10[[#This Row],[ProductID]],tProductos[#All],3,FALSE)</f>
        <v>Table Cloth - 53x69 Colour</v>
      </c>
      <c r="F182" s="13">
        <v>4</v>
      </c>
      <c r="G182" s="32">
        <v>0</v>
      </c>
      <c r="H182" s="30">
        <f>VLOOKUP(tVentas10[[#This Row],[ProductID]],tProductos[#All],5,FALSE)</f>
        <v>31.87</v>
      </c>
      <c r="I182" s="31">
        <f>(tVentas10[[#This Row],[PrecioUnitario]])*(tVentas10[[#This Row],[Quantity]])</f>
        <v>127.48</v>
      </c>
      <c r="J182" s="31">
        <f>tVentas10[[#This Row],[ TotalPrice_SinDescuento]]*(1-tVentas10[[#This Row],[Discount]]/100)</f>
        <v>127.48</v>
      </c>
      <c r="K182" s="17">
        <v>43209.353622685187</v>
      </c>
      <c r="L182" s="7" t="s">
        <v>3418</v>
      </c>
      <c r="M182" s="35">
        <f t="shared" si="5"/>
        <v>0</v>
      </c>
      <c r="N182" s="12" t="str">
        <f t="shared" si="4"/>
        <v/>
      </c>
    </row>
    <row r="183" spans="1:14" hidden="1">
      <c r="A183" s="13">
        <v>10181</v>
      </c>
      <c r="B183" s="13">
        <v>21</v>
      </c>
      <c r="C183" s="13">
        <v>4353</v>
      </c>
      <c r="D183" s="13">
        <v>341</v>
      </c>
      <c r="E183" s="12" t="str">
        <f>VLOOKUP(tVentas10[[#This Row],[ProductID]],tProductos[#All],3,FALSE)</f>
        <v>Bread - Roll, Canadian Dinner</v>
      </c>
      <c r="F183" s="13">
        <v>2</v>
      </c>
      <c r="G183" s="32">
        <v>0</v>
      </c>
      <c r="H183" s="30">
        <f>VLOOKUP(tVentas10[[#This Row],[ProductID]],tProductos[#All],5,FALSE)</f>
        <v>902.64</v>
      </c>
      <c r="I183" s="31">
        <f>(tVentas10[[#This Row],[PrecioUnitario]])*(tVentas10[[#This Row],[Quantity]])</f>
        <v>1805.28</v>
      </c>
      <c r="J183" s="31">
        <f>tVentas10[[#This Row],[ TotalPrice_SinDescuento]]*(1-tVentas10[[#This Row],[Discount]]/100)</f>
        <v>1805.28</v>
      </c>
      <c r="K183" s="17">
        <v>43160.290925925925</v>
      </c>
      <c r="L183" s="7" t="s">
        <v>3419</v>
      </c>
      <c r="M183" s="35">
        <f t="shared" si="5"/>
        <v>0</v>
      </c>
      <c r="N183" s="12" t="str">
        <f t="shared" si="4"/>
        <v/>
      </c>
    </row>
    <row r="184" spans="1:14" hidden="1">
      <c r="A184" s="13">
        <v>10182</v>
      </c>
      <c r="B184" s="13">
        <v>14</v>
      </c>
      <c r="C184" s="13">
        <v>22624</v>
      </c>
      <c r="D184" s="13">
        <v>303</v>
      </c>
      <c r="E184" s="12" t="str">
        <f>VLOOKUP(tVentas10[[#This Row],[ProductID]],tProductos[#All],3,FALSE)</f>
        <v>Cod - Black Whole Fillet</v>
      </c>
      <c r="F184" s="13">
        <v>6</v>
      </c>
      <c r="G184" s="32">
        <v>1</v>
      </c>
      <c r="H184" s="30">
        <f>VLOOKUP(tVentas10[[#This Row],[ProductID]],tProductos[#All],5,FALSE)</f>
        <v>726.13</v>
      </c>
      <c r="I184" s="31">
        <f>(tVentas10[[#This Row],[PrecioUnitario]])*(tVentas10[[#This Row],[Quantity]])</f>
        <v>4356.78</v>
      </c>
      <c r="J184" s="31">
        <f>tVentas10[[#This Row],[ TotalPrice_SinDescuento]]*(1-tVentas10[[#This Row],[Discount]]/100)</f>
        <v>4313.2121999999999</v>
      </c>
      <c r="K184" s="17">
        <v>43132.091979166667</v>
      </c>
      <c r="L184" s="7" t="s">
        <v>3420</v>
      </c>
      <c r="M184" s="35">
        <f t="shared" si="5"/>
        <v>0</v>
      </c>
      <c r="N184" s="12" t="str">
        <f t="shared" si="4"/>
        <v/>
      </c>
    </row>
    <row r="185" spans="1:14" hidden="1">
      <c r="A185" s="13">
        <v>10183</v>
      </c>
      <c r="B185" s="13">
        <v>1</v>
      </c>
      <c r="C185" s="13">
        <v>35200</v>
      </c>
      <c r="D185" s="13">
        <v>168</v>
      </c>
      <c r="E185" s="12" t="str">
        <f>VLOOKUP(tVentas10[[#This Row],[ProductID]],tProductos[#All],3,FALSE)</f>
        <v>Milk - 2%</v>
      </c>
      <c r="F185" s="13">
        <v>9</v>
      </c>
      <c r="G185" s="32">
        <v>0</v>
      </c>
      <c r="H185" s="30">
        <f>VLOOKUP(tVentas10[[#This Row],[ProductID]],tProductos[#All],5,FALSE)</f>
        <v>707.41</v>
      </c>
      <c r="I185" s="31">
        <f>(tVentas10[[#This Row],[PrecioUnitario]])*(tVentas10[[#This Row],[Quantity]])</f>
        <v>6366.69</v>
      </c>
      <c r="J185" s="31">
        <f>tVentas10[[#This Row],[ TotalPrice_SinDescuento]]*(1-tVentas10[[#This Row],[Discount]]/100)</f>
        <v>6366.69</v>
      </c>
      <c r="K185" s="17">
        <v>43173.935381944444</v>
      </c>
      <c r="L185" s="7" t="s">
        <v>3421</v>
      </c>
      <c r="M185" s="35">
        <f t="shared" si="5"/>
        <v>0</v>
      </c>
      <c r="N185" s="12" t="str">
        <f t="shared" si="4"/>
        <v/>
      </c>
    </row>
    <row r="186" spans="1:14" hidden="1">
      <c r="A186" s="13">
        <v>10184</v>
      </c>
      <c r="B186" s="13">
        <v>10</v>
      </c>
      <c r="C186" s="13">
        <v>35430</v>
      </c>
      <c r="D186" s="13">
        <v>113</v>
      </c>
      <c r="E186" s="12" t="str">
        <f>VLOOKUP(tVentas10[[#This Row],[ProductID]],tProductos[#All],3,FALSE)</f>
        <v>Ocean Spray - Kiwi Strawberry</v>
      </c>
      <c r="F186" s="13">
        <v>9</v>
      </c>
      <c r="G186" s="32">
        <v>2</v>
      </c>
      <c r="H186" s="30">
        <f>VLOOKUP(tVentas10[[#This Row],[ProductID]],tProductos[#All],5,FALSE)</f>
        <v>105.96</v>
      </c>
      <c r="I186" s="31">
        <f>(tVentas10[[#This Row],[PrecioUnitario]])*(tVentas10[[#This Row],[Quantity]])</f>
        <v>953.64</v>
      </c>
      <c r="J186" s="31">
        <f>tVentas10[[#This Row],[ TotalPrice_SinDescuento]]*(1-tVentas10[[#This Row],[Discount]]/100)</f>
        <v>934.56719999999996</v>
      </c>
      <c r="K186" s="17">
        <v>43133.380162037036</v>
      </c>
      <c r="L186" s="7" t="s">
        <v>3422</v>
      </c>
      <c r="M186" s="35">
        <f t="shared" si="5"/>
        <v>0</v>
      </c>
      <c r="N186" s="12" t="str">
        <f t="shared" si="4"/>
        <v/>
      </c>
    </row>
    <row r="187" spans="1:14" hidden="1">
      <c r="A187" s="13">
        <v>10185</v>
      </c>
      <c r="B187" s="13">
        <v>16</v>
      </c>
      <c r="C187" s="13">
        <v>75949</v>
      </c>
      <c r="D187" s="13">
        <v>407</v>
      </c>
      <c r="E187" s="12" t="str">
        <f>VLOOKUP(tVentas10[[#This Row],[ProductID]],tProductos[#All],3,FALSE)</f>
        <v>Pepsi - Diet, 355 Ml</v>
      </c>
      <c r="F187" s="13">
        <v>20</v>
      </c>
      <c r="G187" s="32">
        <v>0</v>
      </c>
      <c r="H187" s="30">
        <f>VLOOKUP(tVentas10[[#This Row],[ProductID]],tProductos[#All],5,FALSE)</f>
        <v>697.67</v>
      </c>
      <c r="I187" s="31">
        <f>(tVentas10[[#This Row],[PrecioUnitario]])*(tVentas10[[#This Row],[Quantity]])</f>
        <v>13953.4</v>
      </c>
      <c r="J187" s="31">
        <f>tVentas10[[#This Row],[ TotalPrice_SinDescuento]]*(1-tVentas10[[#This Row],[Discount]]/100)</f>
        <v>13953.4</v>
      </c>
      <c r="K187" s="17">
        <v>43141.128611111111</v>
      </c>
      <c r="L187" s="7" t="s">
        <v>3423</v>
      </c>
      <c r="M187" s="35">
        <f t="shared" si="5"/>
        <v>0</v>
      </c>
      <c r="N187" s="12" t="str">
        <f t="shared" si="4"/>
        <v/>
      </c>
    </row>
    <row r="188" spans="1:14" hidden="1">
      <c r="A188" s="13">
        <v>10186</v>
      </c>
      <c r="B188" s="13">
        <v>7</v>
      </c>
      <c r="C188" s="13">
        <v>64082</v>
      </c>
      <c r="D188" s="13">
        <v>308</v>
      </c>
      <c r="E188" s="12" t="str">
        <f>VLOOKUP(tVentas10[[#This Row],[ProductID]],tProductos[#All],3,FALSE)</f>
        <v>Tea - Decaf Lipton</v>
      </c>
      <c r="F188" s="13">
        <v>17</v>
      </c>
      <c r="G188" s="32">
        <v>0</v>
      </c>
      <c r="H188" s="30">
        <f>VLOOKUP(tVentas10[[#This Row],[ProductID]],tProductos[#All],5,FALSE)</f>
        <v>881.2</v>
      </c>
      <c r="I188" s="31">
        <f>(tVentas10[[#This Row],[PrecioUnitario]])*(tVentas10[[#This Row],[Quantity]])</f>
        <v>14980.400000000001</v>
      </c>
      <c r="J188" s="31">
        <f>tVentas10[[#This Row],[ TotalPrice_SinDescuento]]*(1-tVentas10[[#This Row],[Discount]]/100)</f>
        <v>14980.400000000001</v>
      </c>
      <c r="K188" s="17">
        <v>43148.116828703707</v>
      </c>
      <c r="L188" s="7" t="s">
        <v>3424</v>
      </c>
      <c r="M188" s="35">
        <f t="shared" si="5"/>
        <v>0</v>
      </c>
      <c r="N188" s="12" t="str">
        <f t="shared" si="4"/>
        <v/>
      </c>
    </row>
    <row r="189" spans="1:14" hidden="1">
      <c r="A189" s="13">
        <v>10187</v>
      </c>
      <c r="B189" s="13">
        <v>9</v>
      </c>
      <c r="C189" s="13">
        <v>29996</v>
      </c>
      <c r="D189" s="13">
        <v>97</v>
      </c>
      <c r="E189" s="12" t="str">
        <f>VLOOKUP(tVentas10[[#This Row],[ProductID]],tProductos[#All],3,FALSE)</f>
        <v>Veal - Inside</v>
      </c>
      <c r="F189" s="13">
        <v>8</v>
      </c>
      <c r="G189" s="32">
        <v>0</v>
      </c>
      <c r="H189" s="30">
        <f>VLOOKUP(tVentas10[[#This Row],[ProductID]],tProductos[#All],5,FALSE)</f>
        <v>247.79</v>
      </c>
      <c r="I189" s="31">
        <f>(tVentas10[[#This Row],[PrecioUnitario]])*(tVentas10[[#This Row],[Quantity]])</f>
        <v>1982.32</v>
      </c>
      <c r="J189" s="31">
        <f>tVentas10[[#This Row],[ TotalPrice_SinDescuento]]*(1-tVentas10[[#This Row],[Discount]]/100)</f>
        <v>1982.32</v>
      </c>
      <c r="K189" s="17">
        <v>43220.666041666664</v>
      </c>
      <c r="L189" s="7" t="s">
        <v>3425</v>
      </c>
      <c r="M189" s="35">
        <f t="shared" si="5"/>
        <v>0</v>
      </c>
      <c r="N189" s="12" t="str">
        <f t="shared" si="4"/>
        <v/>
      </c>
    </row>
    <row r="190" spans="1:14" hidden="1">
      <c r="A190" s="13">
        <v>10188</v>
      </c>
      <c r="B190" s="13">
        <v>18</v>
      </c>
      <c r="C190" s="13">
        <v>98214</v>
      </c>
      <c r="D190" s="13">
        <v>387</v>
      </c>
      <c r="E190" s="12" t="str">
        <f>VLOOKUP(tVentas10[[#This Row],[ProductID]],tProductos[#All],3,FALSE)</f>
        <v>Fondant - Icing</v>
      </c>
      <c r="F190" s="13">
        <v>25</v>
      </c>
      <c r="G190" s="32">
        <v>0</v>
      </c>
      <c r="H190" s="30">
        <f>VLOOKUP(tVentas10[[#This Row],[ProductID]],tProductos[#All],5,FALSE)</f>
        <v>416.38</v>
      </c>
      <c r="I190" s="31">
        <f>(tVentas10[[#This Row],[PrecioUnitario]])*(tVentas10[[#This Row],[Quantity]])</f>
        <v>10409.5</v>
      </c>
      <c r="J190" s="31">
        <f>tVentas10[[#This Row],[ TotalPrice_SinDescuento]]*(1-tVentas10[[#This Row],[Discount]]/100)</f>
        <v>10409.5</v>
      </c>
      <c r="K190" s="17">
        <v>43164.450173611112</v>
      </c>
      <c r="L190" s="7" t="s">
        <v>3426</v>
      </c>
      <c r="M190" s="35">
        <f t="shared" si="5"/>
        <v>0</v>
      </c>
      <c r="N190" s="12" t="str">
        <f t="shared" si="4"/>
        <v/>
      </c>
    </row>
    <row r="191" spans="1:14" hidden="1">
      <c r="A191" s="13">
        <v>10189</v>
      </c>
      <c r="B191" s="13">
        <v>6</v>
      </c>
      <c r="C191" s="13">
        <v>56287</v>
      </c>
      <c r="D191" s="13">
        <v>260</v>
      </c>
      <c r="E191" s="12" t="str">
        <f>VLOOKUP(tVentas10[[#This Row],[ProductID]],tProductos[#All],3,FALSE)</f>
        <v>Yogurt - Blueberry, 175 Gr</v>
      </c>
      <c r="F191" s="13">
        <v>15</v>
      </c>
      <c r="G191" s="32">
        <v>0</v>
      </c>
      <c r="H191" s="30">
        <f>VLOOKUP(tVentas10[[#This Row],[ProductID]],tProductos[#All],5,FALSE)</f>
        <v>268.88</v>
      </c>
      <c r="I191" s="31">
        <f>(tVentas10[[#This Row],[PrecioUnitario]])*(tVentas10[[#This Row],[Quantity]])</f>
        <v>4033.2</v>
      </c>
      <c r="J191" s="31">
        <f>tVentas10[[#This Row],[ TotalPrice_SinDescuento]]*(1-tVentas10[[#This Row],[Discount]]/100)</f>
        <v>4033.2</v>
      </c>
      <c r="K191" s="17">
        <v>43153.440243055556</v>
      </c>
      <c r="L191" s="7" t="s">
        <v>3427</v>
      </c>
      <c r="M191" s="35">
        <f t="shared" si="5"/>
        <v>0</v>
      </c>
      <c r="N191" s="12" t="str">
        <f t="shared" si="4"/>
        <v/>
      </c>
    </row>
    <row r="192" spans="1:14" hidden="1">
      <c r="A192" s="13">
        <v>10190</v>
      </c>
      <c r="B192" s="13">
        <v>1</v>
      </c>
      <c r="C192" s="13">
        <v>27291</v>
      </c>
      <c r="D192" s="13">
        <v>73</v>
      </c>
      <c r="E192" s="12" t="str">
        <f>VLOOKUP(tVentas10[[#This Row],[ProductID]],tProductos[#All],3,FALSE)</f>
        <v>Appetizer - Sausage Rolls</v>
      </c>
      <c r="F192" s="13">
        <v>7</v>
      </c>
      <c r="G192" s="32">
        <v>0</v>
      </c>
      <c r="H192" s="30">
        <f>VLOOKUP(tVentas10[[#This Row],[ProductID]],tProductos[#All],5,FALSE)</f>
        <v>841.9</v>
      </c>
      <c r="I192" s="31">
        <f>(tVentas10[[#This Row],[PrecioUnitario]])*(tVentas10[[#This Row],[Quantity]])</f>
        <v>5893.3</v>
      </c>
      <c r="J192" s="31">
        <f>tVentas10[[#This Row],[ TotalPrice_SinDescuento]]*(1-tVentas10[[#This Row],[Discount]]/100)</f>
        <v>5893.3</v>
      </c>
      <c r="K192" s="17">
        <v>43104.33902777778</v>
      </c>
      <c r="L192" s="7" t="s">
        <v>3428</v>
      </c>
      <c r="M192" s="35">
        <f t="shared" si="5"/>
        <v>0</v>
      </c>
      <c r="N192" s="12" t="str">
        <f t="shared" si="4"/>
        <v/>
      </c>
    </row>
    <row r="193" spans="1:14" hidden="1">
      <c r="A193" s="13">
        <v>10191</v>
      </c>
      <c r="B193" s="13">
        <v>6</v>
      </c>
      <c r="C193" s="13">
        <v>27043</v>
      </c>
      <c r="D193" s="13">
        <v>381</v>
      </c>
      <c r="E193" s="12" t="str">
        <f>VLOOKUP(tVentas10[[#This Row],[ProductID]],tProductos[#All],3,FALSE)</f>
        <v>Vaccum Bag 10x13</v>
      </c>
      <c r="F193" s="13">
        <v>7</v>
      </c>
      <c r="G193" s="32">
        <v>0</v>
      </c>
      <c r="H193" s="30">
        <f>VLOOKUP(tVentas10[[#This Row],[ProductID]],tProductos[#All],5,FALSE)</f>
        <v>442.33</v>
      </c>
      <c r="I193" s="31">
        <f>(tVentas10[[#This Row],[PrecioUnitario]])*(tVentas10[[#This Row],[Quantity]])</f>
        <v>3096.31</v>
      </c>
      <c r="J193" s="31">
        <f>tVentas10[[#This Row],[ TotalPrice_SinDescuento]]*(1-tVentas10[[#This Row],[Discount]]/100)</f>
        <v>3096.31</v>
      </c>
      <c r="K193" s="17">
        <v>43177.393252314818</v>
      </c>
      <c r="L193" s="7" t="s">
        <v>3429</v>
      </c>
      <c r="M193" s="35">
        <f t="shared" si="5"/>
        <v>0</v>
      </c>
      <c r="N193" s="12" t="str">
        <f t="shared" si="4"/>
        <v/>
      </c>
    </row>
    <row r="194" spans="1:14" hidden="1">
      <c r="A194" s="13">
        <v>10192</v>
      </c>
      <c r="B194" s="13">
        <v>16</v>
      </c>
      <c r="C194" s="13">
        <v>7957</v>
      </c>
      <c r="D194" s="13">
        <v>74</v>
      </c>
      <c r="E194" s="12" t="str">
        <f>VLOOKUP(tVentas10[[#This Row],[ProductID]],tProductos[#All],3,FALSE)</f>
        <v>Carbonated Water - Cherry</v>
      </c>
      <c r="F194" s="13">
        <v>3</v>
      </c>
      <c r="G194" s="32">
        <v>0</v>
      </c>
      <c r="H194" s="30">
        <f>VLOOKUP(tVentas10[[#This Row],[ProductID]],tProductos[#All],5,FALSE)</f>
        <v>135.24</v>
      </c>
      <c r="I194" s="31">
        <f>(tVentas10[[#This Row],[PrecioUnitario]])*(tVentas10[[#This Row],[Quantity]])</f>
        <v>405.72</v>
      </c>
      <c r="J194" s="31">
        <f>tVentas10[[#This Row],[ TotalPrice_SinDescuento]]*(1-tVentas10[[#This Row],[Discount]]/100)</f>
        <v>405.72</v>
      </c>
      <c r="K194" s="17">
        <v>43109.878564814811</v>
      </c>
      <c r="L194" s="7" t="s">
        <v>3430</v>
      </c>
      <c r="M194" s="35">
        <f t="shared" si="5"/>
        <v>0</v>
      </c>
      <c r="N194" s="12" t="str">
        <f t="shared" ref="N194:N257" si="6">IF($M194&gt;0.4,"ELIMINAR","")</f>
        <v/>
      </c>
    </row>
    <row r="195" spans="1:14" hidden="1">
      <c r="A195" s="13">
        <v>10193</v>
      </c>
      <c r="B195" s="13">
        <v>7</v>
      </c>
      <c r="C195" s="13">
        <v>3159</v>
      </c>
      <c r="D195" s="13">
        <v>64</v>
      </c>
      <c r="E195" s="12" t="str">
        <f>VLOOKUP(tVentas10[[#This Row],[ProductID]],tProductos[#All],3,FALSE)</f>
        <v>Vinegar - Sherry</v>
      </c>
      <c r="F195" s="13">
        <v>1</v>
      </c>
      <c r="G195" s="32">
        <v>1</v>
      </c>
      <c r="H195" s="30">
        <f>VLOOKUP(tVentas10[[#This Row],[ProductID]],tProductos[#All],5,FALSE)</f>
        <v>165.22</v>
      </c>
      <c r="I195" s="31">
        <f>(tVentas10[[#This Row],[PrecioUnitario]])*(tVentas10[[#This Row],[Quantity]])</f>
        <v>165.22</v>
      </c>
      <c r="J195" s="31">
        <f>tVentas10[[#This Row],[ TotalPrice_SinDescuento]]*(1-tVentas10[[#This Row],[Discount]]/100)</f>
        <v>163.56780000000001</v>
      </c>
      <c r="K195" s="17">
        <v>43229.284224537034</v>
      </c>
      <c r="L195" s="7" t="s">
        <v>3431</v>
      </c>
      <c r="M195" s="35">
        <f t="shared" si="5"/>
        <v>0</v>
      </c>
      <c r="N195" s="12" t="str">
        <f t="shared" si="6"/>
        <v/>
      </c>
    </row>
    <row r="196" spans="1:14" hidden="1">
      <c r="A196" s="13">
        <v>10194</v>
      </c>
      <c r="B196" s="13">
        <v>19</v>
      </c>
      <c r="C196" s="13">
        <v>28153</v>
      </c>
      <c r="D196" s="13">
        <v>237</v>
      </c>
      <c r="E196" s="12" t="str">
        <f>VLOOKUP(tVentas10[[#This Row],[ProductID]],tProductos[#All],3,FALSE)</f>
        <v>Mayonnaise - Individual Pkg</v>
      </c>
      <c r="F196" s="13">
        <v>8</v>
      </c>
      <c r="G196" s="32">
        <v>2</v>
      </c>
      <c r="H196" s="30">
        <f>VLOOKUP(tVentas10[[#This Row],[ProductID]],tProductos[#All],5,FALSE)</f>
        <v>656.3</v>
      </c>
      <c r="I196" s="31">
        <f>(tVentas10[[#This Row],[PrecioUnitario]])*(tVentas10[[#This Row],[Quantity]])</f>
        <v>5250.4</v>
      </c>
      <c r="J196" s="31">
        <f>tVentas10[[#This Row],[ TotalPrice_SinDescuento]]*(1-tVentas10[[#This Row],[Discount]]/100)</f>
        <v>5145.3919999999998</v>
      </c>
      <c r="K196" s="17">
        <v>43158.47550925926</v>
      </c>
      <c r="L196" s="7" t="s">
        <v>3432</v>
      </c>
      <c r="M196" s="35">
        <f t="shared" ref="M196:M259" si="7">COUNTBLANK(A196:L196) /COUNTA(A196:L196)</f>
        <v>0</v>
      </c>
      <c r="N196" s="12" t="str">
        <f t="shared" si="6"/>
        <v/>
      </c>
    </row>
    <row r="197" spans="1:14" hidden="1">
      <c r="A197" s="13">
        <v>10195</v>
      </c>
      <c r="B197" s="13">
        <v>2</v>
      </c>
      <c r="C197" s="13">
        <v>24081</v>
      </c>
      <c r="D197" s="13">
        <v>243</v>
      </c>
      <c r="E197" s="12" t="str">
        <f>VLOOKUP(tVentas10[[#This Row],[ProductID]],tProductos[#All],3,FALSE)</f>
        <v>Sun - Dried Tomatoes</v>
      </c>
      <c r="F197" s="13">
        <v>7</v>
      </c>
      <c r="G197" s="32">
        <v>2</v>
      </c>
      <c r="H197" s="30">
        <f>VLOOKUP(tVentas10[[#This Row],[ProductID]],tProductos[#All],5,FALSE)</f>
        <v>451.88</v>
      </c>
      <c r="I197" s="31">
        <f>(tVentas10[[#This Row],[PrecioUnitario]])*(tVentas10[[#This Row],[Quantity]])</f>
        <v>3163.16</v>
      </c>
      <c r="J197" s="31">
        <f>tVentas10[[#This Row],[ TotalPrice_SinDescuento]]*(1-tVentas10[[#This Row],[Discount]]/100)</f>
        <v>3099.8968</v>
      </c>
      <c r="K197" s="17">
        <v>43202.739085648151</v>
      </c>
      <c r="L197" s="7" t="s">
        <v>3433</v>
      </c>
      <c r="M197" s="35">
        <f t="shared" si="7"/>
        <v>0</v>
      </c>
      <c r="N197" s="12" t="str">
        <f t="shared" si="6"/>
        <v/>
      </c>
    </row>
    <row r="198" spans="1:14" hidden="1">
      <c r="A198" s="13">
        <v>10196</v>
      </c>
      <c r="B198" s="13">
        <v>5</v>
      </c>
      <c r="C198" s="13">
        <v>56646</v>
      </c>
      <c r="D198" s="13">
        <v>75</v>
      </c>
      <c r="E198" s="12" t="str">
        <f>VLOOKUP(tVentas10[[#This Row],[ProductID]],tProductos[#All],3,FALSE)</f>
        <v>Chef Hat 20cm</v>
      </c>
      <c r="F198" s="13">
        <v>15</v>
      </c>
      <c r="G198" s="32">
        <v>0</v>
      </c>
      <c r="H198" s="30">
        <f>VLOOKUP(tVentas10[[#This Row],[ProductID]],tProductos[#All],5,FALSE)</f>
        <v>418</v>
      </c>
      <c r="I198" s="31">
        <f>(tVentas10[[#This Row],[PrecioUnitario]])*(tVentas10[[#This Row],[Quantity]])</f>
        <v>6270</v>
      </c>
      <c r="J198" s="31">
        <f>tVentas10[[#This Row],[ TotalPrice_SinDescuento]]*(1-tVentas10[[#This Row],[Discount]]/100)</f>
        <v>6270</v>
      </c>
      <c r="K198" s="17">
        <v>43207.573703703703</v>
      </c>
      <c r="L198" s="7" t="s">
        <v>3434</v>
      </c>
      <c r="M198" s="35">
        <f t="shared" si="7"/>
        <v>0</v>
      </c>
      <c r="N198" s="12" t="str">
        <f t="shared" si="6"/>
        <v/>
      </c>
    </row>
    <row r="199" spans="1:14" hidden="1">
      <c r="A199" s="13">
        <v>10197</v>
      </c>
      <c r="B199" s="13">
        <v>20</v>
      </c>
      <c r="C199" s="13">
        <v>98392</v>
      </c>
      <c r="D199" s="13">
        <v>324</v>
      </c>
      <c r="E199" s="12" t="str">
        <f>VLOOKUP(tVentas10[[#This Row],[ProductID]],tProductos[#All],3,FALSE)</f>
        <v>Apricots - Dried</v>
      </c>
      <c r="F199" s="13">
        <v>25</v>
      </c>
      <c r="G199" s="32">
        <v>1</v>
      </c>
      <c r="H199" s="30">
        <f>VLOOKUP(tVentas10[[#This Row],[ProductID]],tProductos[#All],5,FALSE)</f>
        <v>879.02</v>
      </c>
      <c r="I199" s="31">
        <f>(tVentas10[[#This Row],[PrecioUnitario]])*(tVentas10[[#This Row],[Quantity]])</f>
        <v>21975.5</v>
      </c>
      <c r="J199" s="31">
        <f>tVentas10[[#This Row],[ TotalPrice_SinDescuento]]*(1-tVentas10[[#This Row],[Discount]]/100)</f>
        <v>21755.744999999999</v>
      </c>
      <c r="K199" s="17">
        <v>43219.606458333335</v>
      </c>
      <c r="L199" s="7" t="s">
        <v>3435</v>
      </c>
      <c r="M199" s="35">
        <f t="shared" si="7"/>
        <v>0</v>
      </c>
      <c r="N199" s="12" t="str">
        <f t="shared" si="6"/>
        <v/>
      </c>
    </row>
    <row r="200" spans="1:14" hidden="1">
      <c r="A200" s="13">
        <v>10198</v>
      </c>
      <c r="B200" s="13">
        <v>9</v>
      </c>
      <c r="C200" s="13">
        <v>25305</v>
      </c>
      <c r="D200" s="13">
        <v>46</v>
      </c>
      <c r="E200" s="12" t="str">
        <f>VLOOKUP(tVentas10[[#This Row],[ProductID]],tProductos[#All],3,FALSE)</f>
        <v>Lambcasing</v>
      </c>
      <c r="F200" s="13">
        <v>7</v>
      </c>
      <c r="G200" s="32">
        <v>0</v>
      </c>
      <c r="H200" s="30">
        <f>VLOOKUP(tVentas10[[#This Row],[ProductID]],tProductos[#All],5,FALSE)</f>
        <v>867.91</v>
      </c>
      <c r="I200" s="31">
        <f>(tVentas10[[#This Row],[PrecioUnitario]])*(tVentas10[[#This Row],[Quantity]])</f>
        <v>6075.37</v>
      </c>
      <c r="J200" s="31">
        <f>tVentas10[[#This Row],[ TotalPrice_SinDescuento]]*(1-tVentas10[[#This Row],[Discount]]/100)</f>
        <v>6075.37</v>
      </c>
      <c r="K200" s="17">
        <v>43147.731770833336</v>
      </c>
      <c r="L200" s="7" t="s">
        <v>3436</v>
      </c>
      <c r="M200" s="35">
        <f t="shared" si="7"/>
        <v>0</v>
      </c>
      <c r="N200" s="12" t="str">
        <f t="shared" si="6"/>
        <v/>
      </c>
    </row>
    <row r="201" spans="1:14" hidden="1">
      <c r="A201" s="13">
        <v>10199</v>
      </c>
      <c r="B201" s="13">
        <v>20</v>
      </c>
      <c r="C201" s="13">
        <v>74212</v>
      </c>
      <c r="D201" s="13">
        <v>35</v>
      </c>
      <c r="E201" s="12" t="str">
        <f>VLOOKUP(tVentas10[[#This Row],[ProductID]],tProductos[#All],3,FALSE)</f>
        <v>Water - Mineral, Natural</v>
      </c>
      <c r="F201" s="13">
        <v>19</v>
      </c>
      <c r="G201" s="32">
        <v>1</v>
      </c>
      <c r="H201" s="30">
        <f>VLOOKUP(tVentas10[[#This Row],[ProductID]],tProductos[#All],5,FALSE)</f>
        <v>157.22999999999999</v>
      </c>
      <c r="I201" s="31">
        <f>(tVentas10[[#This Row],[PrecioUnitario]])*(tVentas10[[#This Row],[Quantity]])</f>
        <v>2987.37</v>
      </c>
      <c r="J201" s="31">
        <f>tVentas10[[#This Row],[ TotalPrice_SinDescuento]]*(1-tVentas10[[#This Row],[Discount]]/100)</f>
        <v>2957.4962999999998</v>
      </c>
      <c r="K201" s="17">
        <v>43156.187557870369</v>
      </c>
      <c r="L201" s="7" t="s">
        <v>3437</v>
      </c>
      <c r="M201" s="35">
        <f t="shared" si="7"/>
        <v>0</v>
      </c>
      <c r="N201" s="12" t="str">
        <f t="shared" si="6"/>
        <v/>
      </c>
    </row>
    <row r="202" spans="1:14" hidden="1">
      <c r="A202" s="13">
        <v>10200</v>
      </c>
      <c r="B202" s="13">
        <v>22</v>
      </c>
      <c r="C202" s="13">
        <v>58524</v>
      </c>
      <c r="D202" s="13">
        <v>273</v>
      </c>
      <c r="E202" s="12" t="str">
        <f>VLOOKUP(tVentas10[[#This Row],[ProductID]],tProductos[#All],3,FALSE)</f>
        <v>Bandage - Flexible Neon</v>
      </c>
      <c r="F202" s="13">
        <v>15</v>
      </c>
      <c r="G202" s="32">
        <v>1</v>
      </c>
      <c r="H202" s="30">
        <f>VLOOKUP(tVentas10[[#This Row],[ProductID]],tProductos[#All],5,FALSE)</f>
        <v>775.91</v>
      </c>
      <c r="I202" s="31">
        <f>(tVentas10[[#This Row],[PrecioUnitario]])*(tVentas10[[#This Row],[Quantity]])</f>
        <v>11638.65</v>
      </c>
      <c r="J202" s="31">
        <f>tVentas10[[#This Row],[ TotalPrice_SinDescuento]]*(1-tVentas10[[#This Row],[Discount]]/100)</f>
        <v>11522.263499999999</v>
      </c>
      <c r="K202" s="17">
        <v>43172.240439814814</v>
      </c>
      <c r="L202" s="7" t="s">
        <v>3438</v>
      </c>
      <c r="M202" s="35">
        <f t="shared" si="7"/>
        <v>0</v>
      </c>
      <c r="N202" s="12" t="str">
        <f t="shared" si="6"/>
        <v/>
      </c>
    </row>
    <row r="203" spans="1:14" hidden="1">
      <c r="A203" s="13">
        <v>10201</v>
      </c>
      <c r="B203" s="13">
        <v>17</v>
      </c>
      <c r="C203" s="13">
        <v>81206</v>
      </c>
      <c r="D203" s="13">
        <v>205</v>
      </c>
      <c r="E203" s="12" t="str">
        <f>VLOOKUP(tVentas10[[#This Row],[ProductID]],tProductos[#All],3,FALSE)</f>
        <v>Turkey - Whole, Fresh</v>
      </c>
      <c r="F203" s="13">
        <v>21</v>
      </c>
      <c r="G203" s="32">
        <v>1</v>
      </c>
      <c r="H203" s="30">
        <f>VLOOKUP(tVentas10[[#This Row],[ProductID]],tProductos[#All],5,FALSE)</f>
        <v>189.75</v>
      </c>
      <c r="I203" s="31">
        <f>(tVentas10[[#This Row],[PrecioUnitario]])*(tVentas10[[#This Row],[Quantity]])</f>
        <v>3984.75</v>
      </c>
      <c r="J203" s="31">
        <f>tVentas10[[#This Row],[ TotalPrice_SinDescuento]]*(1-tVentas10[[#This Row],[Discount]]/100)</f>
        <v>3944.9025000000001</v>
      </c>
      <c r="K203" s="17">
        <v>43150.192754629628</v>
      </c>
      <c r="L203" s="7" t="s">
        <v>3439</v>
      </c>
      <c r="M203" s="35">
        <f t="shared" si="7"/>
        <v>0</v>
      </c>
      <c r="N203" s="12" t="str">
        <f t="shared" si="6"/>
        <v/>
      </c>
    </row>
    <row r="204" spans="1:14" hidden="1">
      <c r="A204" s="13">
        <v>10202</v>
      </c>
      <c r="B204" s="13">
        <v>15</v>
      </c>
      <c r="C204" s="13">
        <v>11462</v>
      </c>
      <c r="D204" s="13">
        <v>170</v>
      </c>
      <c r="E204" s="12" t="str">
        <f>VLOOKUP(tVentas10[[#This Row],[ProductID]],tProductos[#All],3,FALSE)</f>
        <v>Initation Crab Meat</v>
      </c>
      <c r="F204" s="13">
        <v>3</v>
      </c>
      <c r="G204" s="32">
        <v>0</v>
      </c>
      <c r="H204" s="30">
        <f>VLOOKUP(tVentas10[[#This Row],[ProductID]],tProductos[#All],5,FALSE)</f>
        <v>206.55</v>
      </c>
      <c r="I204" s="31">
        <f>(tVentas10[[#This Row],[PrecioUnitario]])*(tVentas10[[#This Row],[Quantity]])</f>
        <v>619.65000000000009</v>
      </c>
      <c r="J204" s="31">
        <f>tVentas10[[#This Row],[ TotalPrice_SinDescuento]]*(1-tVentas10[[#This Row],[Discount]]/100)</f>
        <v>619.65000000000009</v>
      </c>
      <c r="K204" s="17">
        <v>43151.166064814817</v>
      </c>
      <c r="L204" s="7" t="s">
        <v>3440</v>
      </c>
      <c r="M204" s="35">
        <f t="shared" si="7"/>
        <v>0</v>
      </c>
      <c r="N204" s="12" t="str">
        <f t="shared" si="6"/>
        <v/>
      </c>
    </row>
    <row r="205" spans="1:14" hidden="1">
      <c r="A205" s="13">
        <v>10203</v>
      </c>
      <c r="B205" s="13">
        <v>10</v>
      </c>
      <c r="C205" s="13">
        <v>56154</v>
      </c>
      <c r="D205" s="13">
        <v>128</v>
      </c>
      <c r="E205" s="12" t="str">
        <f>VLOOKUP(tVentas10[[#This Row],[ProductID]],tProductos[#All],3,FALSE)</f>
        <v>Coffee - Irish Cream</v>
      </c>
      <c r="F205" s="13">
        <v>15</v>
      </c>
      <c r="G205" s="32">
        <v>0</v>
      </c>
      <c r="H205" s="30">
        <f>VLOOKUP(tVentas10[[#This Row],[ProductID]],tProductos[#All],5,FALSE)</f>
        <v>46.79</v>
      </c>
      <c r="I205" s="31">
        <f>(tVentas10[[#This Row],[PrecioUnitario]])*(tVentas10[[#This Row],[Quantity]])</f>
        <v>701.85</v>
      </c>
      <c r="J205" s="31">
        <f>tVentas10[[#This Row],[ TotalPrice_SinDescuento]]*(1-tVentas10[[#This Row],[Discount]]/100)</f>
        <v>701.85</v>
      </c>
      <c r="K205" s="17">
        <v>43186.223368055558</v>
      </c>
      <c r="L205" s="7" t="s">
        <v>3441</v>
      </c>
      <c r="M205" s="35">
        <f t="shared" si="7"/>
        <v>0</v>
      </c>
      <c r="N205" s="12" t="str">
        <f t="shared" si="6"/>
        <v/>
      </c>
    </row>
    <row r="206" spans="1:14" hidden="1">
      <c r="A206" s="13">
        <v>10204</v>
      </c>
      <c r="B206" s="13">
        <v>16</v>
      </c>
      <c r="C206" s="13">
        <v>54143</v>
      </c>
      <c r="D206" s="13">
        <v>176</v>
      </c>
      <c r="E206" s="12" t="str">
        <f>VLOOKUP(tVentas10[[#This Row],[ProductID]],tProductos[#All],3,FALSE)</f>
        <v>Smirnoff Green Apple Twist</v>
      </c>
      <c r="F206" s="13">
        <v>14</v>
      </c>
      <c r="G206" s="32">
        <v>2</v>
      </c>
      <c r="H206" s="30">
        <f>VLOOKUP(tVentas10[[#This Row],[ProductID]],tProductos[#All],5,FALSE)</f>
        <v>813.16</v>
      </c>
      <c r="I206" s="31">
        <f>(tVentas10[[#This Row],[PrecioUnitario]])*(tVentas10[[#This Row],[Quantity]])</f>
        <v>11384.24</v>
      </c>
      <c r="J206" s="31">
        <f>tVentas10[[#This Row],[ TotalPrice_SinDescuento]]*(1-tVentas10[[#This Row],[Discount]]/100)</f>
        <v>11156.555199999999</v>
      </c>
      <c r="K206" s="17">
        <v>43222.99287037037</v>
      </c>
      <c r="L206" s="7" t="s">
        <v>3442</v>
      </c>
      <c r="M206" s="35">
        <f t="shared" si="7"/>
        <v>0</v>
      </c>
      <c r="N206" s="12" t="str">
        <f t="shared" si="6"/>
        <v/>
      </c>
    </row>
    <row r="207" spans="1:14" hidden="1">
      <c r="A207" s="13">
        <v>10205</v>
      </c>
      <c r="B207" s="13">
        <v>23</v>
      </c>
      <c r="C207" s="13">
        <v>91049</v>
      </c>
      <c r="D207" s="13">
        <v>161</v>
      </c>
      <c r="E207" s="12" t="str">
        <f>VLOOKUP(tVentas10[[#This Row],[ProductID]],tProductos[#All],3,FALSE)</f>
        <v>Longos - Chicken Wings</v>
      </c>
      <c r="F207" s="13">
        <v>24</v>
      </c>
      <c r="G207" s="32">
        <v>0</v>
      </c>
      <c r="H207" s="30">
        <f>VLOOKUP(tVentas10[[#This Row],[ProductID]],tProductos[#All],5,FALSE)</f>
        <v>646.11</v>
      </c>
      <c r="I207" s="31">
        <f>(tVentas10[[#This Row],[PrecioUnitario]])*(tVentas10[[#This Row],[Quantity]])</f>
        <v>15506.64</v>
      </c>
      <c r="J207" s="31">
        <f>tVentas10[[#This Row],[ TotalPrice_SinDescuento]]*(1-tVentas10[[#This Row],[Discount]]/100)</f>
        <v>15506.64</v>
      </c>
      <c r="K207" s="17">
        <v>43172.446805555555</v>
      </c>
      <c r="L207" s="7" t="s">
        <v>3443</v>
      </c>
      <c r="M207" s="35">
        <f t="shared" si="7"/>
        <v>0</v>
      </c>
      <c r="N207" s="12" t="str">
        <f t="shared" si="6"/>
        <v/>
      </c>
    </row>
    <row r="208" spans="1:14" hidden="1">
      <c r="A208" s="13">
        <v>10206</v>
      </c>
      <c r="B208" s="13">
        <v>16</v>
      </c>
      <c r="C208" s="13">
        <v>89240</v>
      </c>
      <c r="D208" s="13">
        <v>351</v>
      </c>
      <c r="E208" s="12" t="str">
        <f>VLOOKUP(tVentas10[[#This Row],[ProductID]],tProductos[#All],3,FALSE)</f>
        <v>Hot Chocolate - Individual</v>
      </c>
      <c r="F208" s="13">
        <v>23</v>
      </c>
      <c r="G208" s="32">
        <v>2</v>
      </c>
      <c r="H208" s="30">
        <f>VLOOKUP(tVentas10[[#This Row],[ProductID]],tProductos[#All],5,FALSE)</f>
        <v>960.82</v>
      </c>
      <c r="I208" s="31">
        <f>(tVentas10[[#This Row],[PrecioUnitario]])*(tVentas10[[#This Row],[Quantity]])</f>
        <v>22098.86</v>
      </c>
      <c r="J208" s="31">
        <f>tVentas10[[#This Row],[ TotalPrice_SinDescuento]]*(1-tVentas10[[#This Row],[Discount]]/100)</f>
        <v>21656.882799999999</v>
      </c>
      <c r="K208" s="17">
        <v>43123.879513888889</v>
      </c>
      <c r="L208" s="7" t="s">
        <v>3444</v>
      </c>
      <c r="M208" s="35">
        <f t="shared" si="7"/>
        <v>0</v>
      </c>
      <c r="N208" s="12" t="str">
        <f t="shared" si="6"/>
        <v/>
      </c>
    </row>
    <row r="209" spans="1:14" hidden="1">
      <c r="A209" s="13">
        <v>10207</v>
      </c>
      <c r="B209" s="13">
        <v>3</v>
      </c>
      <c r="C209" s="13">
        <v>9308</v>
      </c>
      <c r="D209" s="13">
        <v>262</v>
      </c>
      <c r="E209" s="12" t="str">
        <f>VLOOKUP(tVentas10[[#This Row],[ProductID]],tProductos[#All],3,FALSE)</f>
        <v>Bagel - Plain</v>
      </c>
      <c r="F209" s="13">
        <v>3</v>
      </c>
      <c r="G209" s="32">
        <v>2</v>
      </c>
      <c r="H209" s="30">
        <f>VLOOKUP(tVentas10[[#This Row],[ProductID]],tProductos[#All],5,FALSE)</f>
        <v>364.6</v>
      </c>
      <c r="I209" s="31">
        <f>(tVentas10[[#This Row],[PrecioUnitario]])*(tVentas10[[#This Row],[Quantity]])</f>
        <v>1093.8000000000002</v>
      </c>
      <c r="J209" s="31">
        <f>tVentas10[[#This Row],[ TotalPrice_SinDescuento]]*(1-tVentas10[[#This Row],[Discount]]/100)</f>
        <v>1071.9240000000002</v>
      </c>
      <c r="K209" s="17">
        <v>43166.428738425922</v>
      </c>
      <c r="L209" s="7" t="s">
        <v>3445</v>
      </c>
      <c r="M209" s="35">
        <f t="shared" si="7"/>
        <v>0</v>
      </c>
      <c r="N209" s="12" t="str">
        <f t="shared" si="6"/>
        <v/>
      </c>
    </row>
    <row r="210" spans="1:14" hidden="1">
      <c r="A210" s="13">
        <v>10208</v>
      </c>
      <c r="B210" s="13">
        <v>6</v>
      </c>
      <c r="C210" s="13">
        <v>86163</v>
      </c>
      <c r="D210" s="13">
        <v>135</v>
      </c>
      <c r="E210" s="12" t="str">
        <f>VLOOKUP(tVentas10[[#This Row],[ProductID]],tProductos[#All],3,FALSE)</f>
        <v>Wiberg Super Cure</v>
      </c>
      <c r="F210" s="13">
        <v>22</v>
      </c>
      <c r="G210" s="32">
        <v>0</v>
      </c>
      <c r="H210" s="30">
        <f>VLOOKUP(tVentas10[[#This Row],[ProductID]],tProductos[#All],5,FALSE)</f>
        <v>109.64</v>
      </c>
      <c r="I210" s="31">
        <f>(tVentas10[[#This Row],[PrecioUnitario]])*(tVentas10[[#This Row],[Quantity]])</f>
        <v>2412.08</v>
      </c>
      <c r="J210" s="31">
        <f>tVentas10[[#This Row],[ TotalPrice_SinDescuento]]*(1-tVentas10[[#This Row],[Discount]]/100)</f>
        <v>2412.08</v>
      </c>
      <c r="K210" s="17">
        <v>43187.809560185182</v>
      </c>
      <c r="L210" s="7" t="s">
        <v>3446</v>
      </c>
      <c r="M210" s="35">
        <f t="shared" si="7"/>
        <v>0</v>
      </c>
      <c r="N210" s="12" t="str">
        <f t="shared" si="6"/>
        <v/>
      </c>
    </row>
    <row r="211" spans="1:14" hidden="1">
      <c r="A211" s="13">
        <v>10209</v>
      </c>
      <c r="B211" s="13">
        <v>3</v>
      </c>
      <c r="C211" s="13">
        <v>19172</v>
      </c>
      <c r="D211" s="13">
        <v>135</v>
      </c>
      <c r="E211" s="12" t="str">
        <f>VLOOKUP(tVentas10[[#This Row],[ProductID]],tProductos[#All],3,FALSE)</f>
        <v>Wiberg Super Cure</v>
      </c>
      <c r="F211" s="13">
        <v>5</v>
      </c>
      <c r="G211" s="32">
        <v>0</v>
      </c>
      <c r="H211" s="30">
        <f>VLOOKUP(tVentas10[[#This Row],[ProductID]],tProductos[#All],5,FALSE)</f>
        <v>109.64</v>
      </c>
      <c r="I211" s="31">
        <f>(tVentas10[[#This Row],[PrecioUnitario]])*(tVentas10[[#This Row],[Quantity]])</f>
        <v>548.20000000000005</v>
      </c>
      <c r="J211" s="31">
        <f>tVentas10[[#This Row],[ TotalPrice_SinDescuento]]*(1-tVentas10[[#This Row],[Discount]]/100)</f>
        <v>548.20000000000005</v>
      </c>
      <c r="K211" s="17">
        <v>43101.12841435185</v>
      </c>
      <c r="L211" s="7" t="s">
        <v>3447</v>
      </c>
      <c r="M211" s="35">
        <f t="shared" si="7"/>
        <v>0</v>
      </c>
      <c r="N211" s="12" t="str">
        <f t="shared" si="6"/>
        <v/>
      </c>
    </row>
    <row r="212" spans="1:14" hidden="1">
      <c r="A212" s="13">
        <v>10210</v>
      </c>
      <c r="B212" s="13">
        <v>21</v>
      </c>
      <c r="C212" s="13">
        <v>78896</v>
      </c>
      <c r="D212" s="13">
        <v>287</v>
      </c>
      <c r="E212" s="12" t="str">
        <f>VLOOKUP(tVentas10[[#This Row],[ProductID]],tProductos[#All],3,FALSE)</f>
        <v>Bread - Italian Roll With Herbs</v>
      </c>
      <c r="F212" s="13">
        <v>20</v>
      </c>
      <c r="G212" s="32">
        <v>0</v>
      </c>
      <c r="H212" s="30">
        <f>VLOOKUP(tVentas10[[#This Row],[ProductID]],tProductos[#All],5,FALSE)</f>
        <v>57.7</v>
      </c>
      <c r="I212" s="31">
        <f>(tVentas10[[#This Row],[PrecioUnitario]])*(tVentas10[[#This Row],[Quantity]])</f>
        <v>1154</v>
      </c>
      <c r="J212" s="31">
        <f>tVentas10[[#This Row],[ TotalPrice_SinDescuento]]*(1-tVentas10[[#This Row],[Discount]]/100)</f>
        <v>1154</v>
      </c>
      <c r="K212" s="17">
        <v>43216.846365740741</v>
      </c>
      <c r="L212" s="7" t="s">
        <v>3448</v>
      </c>
      <c r="M212" s="35">
        <f t="shared" si="7"/>
        <v>0</v>
      </c>
      <c r="N212" s="12" t="str">
        <f t="shared" si="6"/>
        <v/>
      </c>
    </row>
    <row r="213" spans="1:14" hidden="1">
      <c r="A213" s="13">
        <v>10211</v>
      </c>
      <c r="B213" s="13">
        <v>14</v>
      </c>
      <c r="C213" s="13">
        <v>15744</v>
      </c>
      <c r="D213" s="13">
        <v>222</v>
      </c>
      <c r="E213" s="12" t="str">
        <f>VLOOKUP(tVentas10[[#This Row],[ProductID]],tProductos[#All],3,FALSE)</f>
        <v>Sole - Dover, Whole, Fresh</v>
      </c>
      <c r="F213" s="13">
        <v>4</v>
      </c>
      <c r="G213" s="32">
        <v>2</v>
      </c>
      <c r="H213" s="30">
        <f>VLOOKUP(tVentas10[[#This Row],[ProductID]],tProductos[#All],5,FALSE)</f>
        <v>6.84</v>
      </c>
      <c r="I213" s="31">
        <f>(tVentas10[[#This Row],[PrecioUnitario]])*(tVentas10[[#This Row],[Quantity]])</f>
        <v>27.36</v>
      </c>
      <c r="J213" s="31">
        <f>tVentas10[[#This Row],[ TotalPrice_SinDescuento]]*(1-tVentas10[[#This Row],[Discount]]/100)</f>
        <v>26.812799999999999</v>
      </c>
      <c r="K213" s="17">
        <v>43215.367696759262</v>
      </c>
      <c r="L213" s="7" t="s">
        <v>3449</v>
      </c>
      <c r="M213" s="35">
        <f t="shared" si="7"/>
        <v>0</v>
      </c>
      <c r="N213" s="12" t="str">
        <f t="shared" si="6"/>
        <v/>
      </c>
    </row>
    <row r="214" spans="1:14" hidden="1">
      <c r="A214" s="13">
        <v>10212</v>
      </c>
      <c r="B214" s="13">
        <v>4</v>
      </c>
      <c r="C214" s="13">
        <v>5743</v>
      </c>
      <c r="D214" s="13">
        <v>413</v>
      </c>
      <c r="E214" s="12" t="str">
        <f>VLOOKUP(tVentas10[[#This Row],[ProductID]],tProductos[#All],3,FALSE)</f>
        <v>Ice Cream Bar - Oreo Cone</v>
      </c>
      <c r="F214" s="13">
        <v>2</v>
      </c>
      <c r="G214" s="32">
        <v>0</v>
      </c>
      <c r="H214" s="30">
        <f>VLOOKUP(tVentas10[[#This Row],[ProductID]],tProductos[#All],5,FALSE)</f>
        <v>954.06</v>
      </c>
      <c r="I214" s="31">
        <f>(tVentas10[[#This Row],[PrecioUnitario]])*(tVentas10[[#This Row],[Quantity]])</f>
        <v>1908.12</v>
      </c>
      <c r="J214" s="31">
        <f>tVentas10[[#This Row],[ TotalPrice_SinDescuento]]*(1-tVentas10[[#This Row],[Discount]]/100)</f>
        <v>1908.12</v>
      </c>
      <c r="K214" s="13">
        <v>0</v>
      </c>
      <c r="L214" s="7" t="s">
        <v>3450</v>
      </c>
      <c r="M214" s="35">
        <f t="shared" si="7"/>
        <v>0</v>
      </c>
      <c r="N214" s="12" t="str">
        <f t="shared" si="6"/>
        <v/>
      </c>
    </row>
    <row r="215" spans="1:14" hidden="1">
      <c r="A215" s="13">
        <v>10213</v>
      </c>
      <c r="B215" s="13">
        <v>15</v>
      </c>
      <c r="C215" s="13">
        <v>63353</v>
      </c>
      <c r="D215" s="13">
        <v>307</v>
      </c>
      <c r="E215" s="12" t="str">
        <f>VLOOKUP(tVentas10[[#This Row],[ProductID]],tProductos[#All],3,FALSE)</f>
        <v>Foam Cup 6 Oz</v>
      </c>
      <c r="F215" s="13">
        <v>17</v>
      </c>
      <c r="G215" s="32">
        <v>1</v>
      </c>
      <c r="H215" s="30">
        <f>VLOOKUP(tVentas10[[#This Row],[ProductID]],tProductos[#All],5,FALSE)</f>
        <v>502.25</v>
      </c>
      <c r="I215" s="31">
        <f>(tVentas10[[#This Row],[PrecioUnitario]])*(tVentas10[[#This Row],[Quantity]])</f>
        <v>8538.25</v>
      </c>
      <c r="J215" s="31">
        <f>tVentas10[[#This Row],[ TotalPrice_SinDescuento]]*(1-tVentas10[[#This Row],[Discount]]/100)</f>
        <v>8452.8675000000003</v>
      </c>
      <c r="K215" s="17">
        <v>43158.308715277781</v>
      </c>
      <c r="L215" s="7" t="s">
        <v>3451</v>
      </c>
      <c r="M215" s="35">
        <f t="shared" si="7"/>
        <v>0</v>
      </c>
      <c r="N215" s="12" t="str">
        <f t="shared" si="6"/>
        <v/>
      </c>
    </row>
    <row r="216" spans="1:14" hidden="1">
      <c r="A216" s="13">
        <v>10214</v>
      </c>
      <c r="B216" s="13">
        <v>22</v>
      </c>
      <c r="C216" s="13">
        <v>97147</v>
      </c>
      <c r="D216" s="13">
        <v>264</v>
      </c>
      <c r="E216" s="12" t="str">
        <f>VLOOKUP(tVentas10[[#This Row],[ProductID]],tProductos[#All],3,FALSE)</f>
        <v>Juice - V8 Splash</v>
      </c>
      <c r="F216" s="13">
        <v>25</v>
      </c>
      <c r="G216" s="32">
        <v>0</v>
      </c>
      <c r="H216" s="30">
        <f>VLOOKUP(tVentas10[[#This Row],[ProductID]],tProductos[#All],5,FALSE)</f>
        <v>494.49</v>
      </c>
      <c r="I216" s="31">
        <f>(tVentas10[[#This Row],[PrecioUnitario]])*(tVentas10[[#This Row],[Quantity]])</f>
        <v>12362.25</v>
      </c>
      <c r="J216" s="31">
        <f>tVentas10[[#This Row],[ TotalPrice_SinDescuento]]*(1-tVentas10[[#This Row],[Discount]]/100)</f>
        <v>12362.25</v>
      </c>
      <c r="K216" s="17">
        <v>43167.7344212963</v>
      </c>
      <c r="L216" s="7" t="s">
        <v>3452</v>
      </c>
      <c r="M216" s="35">
        <f t="shared" si="7"/>
        <v>0</v>
      </c>
      <c r="N216" s="12" t="str">
        <f t="shared" si="6"/>
        <v/>
      </c>
    </row>
    <row r="217" spans="1:14" hidden="1">
      <c r="A217" s="13">
        <v>10215</v>
      </c>
      <c r="B217" s="13">
        <v>20</v>
      </c>
      <c r="C217" s="13">
        <v>21962</v>
      </c>
      <c r="D217" s="13">
        <v>143</v>
      </c>
      <c r="E217" s="12" t="str">
        <f>VLOOKUP(tVentas10[[#This Row],[ProductID]],tProductos[#All],3,FALSE)</f>
        <v>Watercress</v>
      </c>
      <c r="F217" s="13">
        <v>6</v>
      </c>
      <c r="G217" s="32">
        <v>0</v>
      </c>
      <c r="H217" s="30">
        <f>VLOOKUP(tVentas10[[#This Row],[ProductID]],tProductos[#All],5,FALSE)</f>
        <v>426.16</v>
      </c>
      <c r="I217" s="31">
        <f>(tVentas10[[#This Row],[PrecioUnitario]])*(tVentas10[[#This Row],[Quantity]])</f>
        <v>2556.96</v>
      </c>
      <c r="J217" s="31">
        <f>tVentas10[[#This Row],[ TotalPrice_SinDescuento]]*(1-tVentas10[[#This Row],[Discount]]/100)</f>
        <v>2556.96</v>
      </c>
      <c r="K217" s="17">
        <v>43178.995740740742</v>
      </c>
      <c r="L217" s="7" t="s">
        <v>3453</v>
      </c>
      <c r="M217" s="35">
        <f t="shared" si="7"/>
        <v>0</v>
      </c>
      <c r="N217" s="12" t="str">
        <f t="shared" si="6"/>
        <v/>
      </c>
    </row>
    <row r="218" spans="1:14" hidden="1">
      <c r="A218" s="13">
        <v>10216</v>
      </c>
      <c r="B218" s="13">
        <v>2</v>
      </c>
      <c r="C218" s="13">
        <v>90555</v>
      </c>
      <c r="D218" s="13">
        <v>80</v>
      </c>
      <c r="E218" s="12" t="str">
        <f>VLOOKUP(tVentas10[[#This Row],[ProductID]],tProductos[#All],3,FALSE)</f>
        <v>Wasabi Powder</v>
      </c>
      <c r="F218" s="13">
        <v>23</v>
      </c>
      <c r="G218" s="32">
        <v>0</v>
      </c>
      <c r="H218" s="30">
        <f>VLOOKUP(tVentas10[[#This Row],[ProductID]],tProductos[#All],5,FALSE)</f>
        <v>939.75</v>
      </c>
      <c r="I218" s="31">
        <f>(tVentas10[[#This Row],[PrecioUnitario]])*(tVentas10[[#This Row],[Quantity]])</f>
        <v>21614.25</v>
      </c>
      <c r="J218" s="31">
        <f>tVentas10[[#This Row],[ TotalPrice_SinDescuento]]*(1-tVentas10[[#This Row],[Discount]]/100)</f>
        <v>21614.25</v>
      </c>
      <c r="K218" s="17">
        <v>43161.804803240739</v>
      </c>
      <c r="L218" s="7" t="s">
        <v>3454</v>
      </c>
      <c r="M218" s="35">
        <f t="shared" si="7"/>
        <v>0</v>
      </c>
      <c r="N218" s="12" t="str">
        <f t="shared" si="6"/>
        <v/>
      </c>
    </row>
    <row r="219" spans="1:14" hidden="1">
      <c r="A219" s="13">
        <v>10217</v>
      </c>
      <c r="B219" s="13">
        <v>23</v>
      </c>
      <c r="C219" s="13">
        <v>4366</v>
      </c>
      <c r="D219" s="13">
        <v>68</v>
      </c>
      <c r="E219" s="12" t="str">
        <f>VLOOKUP(tVentas10[[#This Row],[ProductID]],tProductos[#All],3,FALSE)</f>
        <v>Beets - Candy Cane, Organic</v>
      </c>
      <c r="F219" s="13">
        <v>2</v>
      </c>
      <c r="G219" s="32">
        <v>0</v>
      </c>
      <c r="H219" s="30">
        <f>VLOOKUP(tVentas10[[#This Row],[ProductID]],tProductos[#All],5,FALSE)</f>
        <v>848.76</v>
      </c>
      <c r="I219" s="31">
        <f>(tVentas10[[#This Row],[PrecioUnitario]])*(tVentas10[[#This Row],[Quantity]])</f>
        <v>1697.52</v>
      </c>
      <c r="J219" s="31">
        <f>tVentas10[[#This Row],[ TotalPrice_SinDescuento]]*(1-tVentas10[[#This Row],[Discount]]/100)</f>
        <v>1697.52</v>
      </c>
      <c r="K219" s="17">
        <v>43189.543564814812</v>
      </c>
      <c r="L219" s="7" t="s">
        <v>3455</v>
      </c>
      <c r="M219" s="35">
        <f t="shared" si="7"/>
        <v>0</v>
      </c>
      <c r="N219" s="12" t="str">
        <f t="shared" si="6"/>
        <v/>
      </c>
    </row>
    <row r="220" spans="1:14" hidden="1">
      <c r="A220" s="13">
        <v>10218</v>
      </c>
      <c r="B220" s="13">
        <v>22</v>
      </c>
      <c r="C220" s="13">
        <v>73799</v>
      </c>
      <c r="D220" s="13">
        <v>219</v>
      </c>
      <c r="E220" s="12" t="str">
        <f>VLOOKUP(tVentas10[[#This Row],[ProductID]],tProductos[#All],3,FALSE)</f>
        <v>Assorted Desserts</v>
      </c>
      <c r="F220" s="13">
        <v>19</v>
      </c>
      <c r="G220" s="32">
        <v>0</v>
      </c>
      <c r="H220" s="30">
        <f>VLOOKUP(tVentas10[[#This Row],[ProductID]],tProductos[#All],5,FALSE)</f>
        <v>589.78</v>
      </c>
      <c r="I220" s="31">
        <f>(tVentas10[[#This Row],[PrecioUnitario]])*(tVentas10[[#This Row],[Quantity]])</f>
        <v>11205.82</v>
      </c>
      <c r="J220" s="31">
        <f>tVentas10[[#This Row],[ TotalPrice_SinDescuento]]*(1-tVentas10[[#This Row],[Discount]]/100)</f>
        <v>11205.82</v>
      </c>
      <c r="K220" s="17">
        <v>43113.231354166666</v>
      </c>
      <c r="L220" s="7" t="s">
        <v>3456</v>
      </c>
      <c r="M220" s="35">
        <f t="shared" si="7"/>
        <v>0</v>
      </c>
      <c r="N220" s="12" t="str">
        <f t="shared" si="6"/>
        <v/>
      </c>
    </row>
    <row r="221" spans="1:14" hidden="1">
      <c r="A221" s="13">
        <v>10219</v>
      </c>
      <c r="B221" s="13">
        <v>10</v>
      </c>
      <c r="C221" s="13">
        <v>69732</v>
      </c>
      <c r="D221" s="13">
        <v>67</v>
      </c>
      <c r="E221" s="12" t="str">
        <f>VLOOKUP(tVentas10[[#This Row],[ProductID]],tProductos[#All],3,FALSE)</f>
        <v>Wine - Sogrape Mateus Rose</v>
      </c>
      <c r="F221" s="13">
        <v>18</v>
      </c>
      <c r="G221" s="32">
        <v>0</v>
      </c>
      <c r="H221" s="30">
        <f>VLOOKUP(tVentas10[[#This Row],[ProductID]],tProductos[#All],5,FALSE)</f>
        <v>37.799999999999997</v>
      </c>
      <c r="I221" s="31">
        <f>(tVentas10[[#This Row],[PrecioUnitario]])*(tVentas10[[#This Row],[Quantity]])</f>
        <v>680.4</v>
      </c>
      <c r="J221" s="31">
        <f>tVentas10[[#This Row],[ TotalPrice_SinDescuento]]*(1-tVentas10[[#This Row],[Discount]]/100)</f>
        <v>680.4</v>
      </c>
      <c r="K221" s="17">
        <v>43156.802094907405</v>
      </c>
      <c r="L221" s="7" t="s">
        <v>3457</v>
      </c>
      <c r="M221" s="35">
        <f t="shared" si="7"/>
        <v>0</v>
      </c>
      <c r="N221" s="12" t="str">
        <f t="shared" si="6"/>
        <v/>
      </c>
    </row>
    <row r="222" spans="1:14" hidden="1">
      <c r="A222" s="13">
        <v>10220</v>
      </c>
      <c r="B222" s="13">
        <v>13</v>
      </c>
      <c r="C222" s="13">
        <v>8548</v>
      </c>
      <c r="D222" s="13">
        <v>418</v>
      </c>
      <c r="E222" s="12" t="str">
        <f>VLOOKUP(tVentas10[[#This Row],[ProductID]],tProductos[#All],3,FALSE)</f>
        <v>Truffle Cups - Brown</v>
      </c>
      <c r="F222" s="13">
        <v>3</v>
      </c>
      <c r="G222" s="32">
        <v>0</v>
      </c>
      <c r="H222" s="30">
        <f>VLOOKUP(tVentas10[[#This Row],[ProductID]],tProductos[#All],5,FALSE)</f>
        <v>922.51</v>
      </c>
      <c r="I222" s="31">
        <f>(tVentas10[[#This Row],[PrecioUnitario]])*(tVentas10[[#This Row],[Quantity]])</f>
        <v>2767.5299999999997</v>
      </c>
      <c r="J222" s="31">
        <f>tVentas10[[#This Row],[ TotalPrice_SinDescuento]]*(1-tVentas10[[#This Row],[Discount]]/100)</f>
        <v>2767.5299999999997</v>
      </c>
      <c r="K222" s="17">
        <v>43223.768645833334</v>
      </c>
      <c r="L222" s="7" t="s">
        <v>3458</v>
      </c>
      <c r="M222" s="35">
        <f t="shared" si="7"/>
        <v>0</v>
      </c>
      <c r="N222" s="12" t="str">
        <f t="shared" si="6"/>
        <v/>
      </c>
    </row>
    <row r="223" spans="1:14" hidden="1">
      <c r="A223" s="13">
        <v>10221</v>
      </c>
      <c r="B223" s="13">
        <v>10</v>
      </c>
      <c r="C223" s="13">
        <v>50788</v>
      </c>
      <c r="D223" s="13">
        <v>313</v>
      </c>
      <c r="E223" s="12" t="str">
        <f>VLOOKUP(tVentas10[[#This Row],[ProductID]],tProductos[#All],3,FALSE)</f>
        <v>Veal - Slab Bacon</v>
      </c>
      <c r="F223" s="13">
        <v>13</v>
      </c>
      <c r="G223" s="32">
        <v>0</v>
      </c>
      <c r="H223" s="30">
        <f>VLOOKUP(tVentas10[[#This Row],[ProductID]],tProductos[#All],5,FALSE)</f>
        <v>399.11</v>
      </c>
      <c r="I223" s="31">
        <f>(tVentas10[[#This Row],[PrecioUnitario]])*(tVentas10[[#This Row],[Quantity]])</f>
        <v>5188.43</v>
      </c>
      <c r="J223" s="31">
        <f>tVentas10[[#This Row],[ TotalPrice_SinDescuento]]*(1-tVentas10[[#This Row],[Discount]]/100)</f>
        <v>5188.43</v>
      </c>
      <c r="K223" s="17">
        <v>43130.901817129627</v>
      </c>
      <c r="L223" s="7" t="s">
        <v>3459</v>
      </c>
      <c r="M223" s="35">
        <f t="shared" si="7"/>
        <v>0</v>
      </c>
      <c r="N223" s="12" t="str">
        <f t="shared" si="6"/>
        <v/>
      </c>
    </row>
    <row r="224" spans="1:14" hidden="1">
      <c r="A224" s="13">
        <v>10222</v>
      </c>
      <c r="B224" s="13">
        <v>12</v>
      </c>
      <c r="C224" s="13">
        <v>37457</v>
      </c>
      <c r="D224" s="13">
        <v>77</v>
      </c>
      <c r="E224" s="12" t="str">
        <f>VLOOKUP(tVentas10[[#This Row],[ProductID]],tProductos[#All],3,FALSE)</f>
        <v>Potatoes - Idaho 100 Count</v>
      </c>
      <c r="F224" s="13">
        <v>10</v>
      </c>
      <c r="G224" s="32">
        <v>0</v>
      </c>
      <c r="H224" s="30">
        <f>VLOOKUP(tVentas10[[#This Row],[ProductID]],tProductos[#All],5,FALSE)</f>
        <v>114.97</v>
      </c>
      <c r="I224" s="31">
        <f>(tVentas10[[#This Row],[PrecioUnitario]])*(tVentas10[[#This Row],[Quantity]])</f>
        <v>1149.7</v>
      </c>
      <c r="J224" s="31">
        <f>tVentas10[[#This Row],[ TotalPrice_SinDescuento]]*(1-tVentas10[[#This Row],[Discount]]/100)</f>
        <v>1149.7</v>
      </c>
      <c r="K224" s="17">
        <v>43145.563009259262</v>
      </c>
      <c r="L224" s="7" t="s">
        <v>3460</v>
      </c>
      <c r="M224" s="35">
        <f t="shared" si="7"/>
        <v>0</v>
      </c>
      <c r="N224" s="12" t="str">
        <f t="shared" si="6"/>
        <v/>
      </c>
    </row>
    <row r="225" spans="1:14" hidden="1">
      <c r="A225" s="13">
        <v>10223</v>
      </c>
      <c r="B225" s="13">
        <v>9</v>
      </c>
      <c r="C225" s="13">
        <v>51435</v>
      </c>
      <c r="D225" s="13">
        <v>347</v>
      </c>
      <c r="E225" s="12" t="str">
        <f>VLOOKUP(tVentas10[[#This Row],[ProductID]],tProductos[#All],3,FALSE)</f>
        <v>Pail For Lid 1537</v>
      </c>
      <c r="F225" s="13">
        <v>14</v>
      </c>
      <c r="G225" s="32">
        <v>0</v>
      </c>
      <c r="H225" s="30">
        <f>VLOOKUP(tVentas10[[#This Row],[ProductID]],tProductos[#All],5,FALSE)</f>
        <v>946.25</v>
      </c>
      <c r="I225" s="31">
        <f>(tVentas10[[#This Row],[PrecioUnitario]])*(tVentas10[[#This Row],[Quantity]])</f>
        <v>13247.5</v>
      </c>
      <c r="J225" s="31">
        <f>tVentas10[[#This Row],[ TotalPrice_SinDescuento]]*(1-tVentas10[[#This Row],[Discount]]/100)</f>
        <v>13247.5</v>
      </c>
      <c r="K225" s="17">
        <v>43120.58326388889</v>
      </c>
      <c r="L225" s="7" t="s">
        <v>3461</v>
      </c>
      <c r="M225" s="35">
        <f t="shared" si="7"/>
        <v>0</v>
      </c>
      <c r="N225" s="12" t="str">
        <f t="shared" si="6"/>
        <v/>
      </c>
    </row>
    <row r="226" spans="1:14" hidden="1">
      <c r="A226" s="13">
        <v>10224</v>
      </c>
      <c r="B226" s="13">
        <v>11</v>
      </c>
      <c r="C226" s="13">
        <v>37984</v>
      </c>
      <c r="D226" s="13">
        <v>127</v>
      </c>
      <c r="E226" s="12" t="str">
        <f>VLOOKUP(tVentas10[[#This Row],[ProductID]],tProductos[#All],3,FALSE)</f>
        <v>Island Oasis - Mango Daiquiri</v>
      </c>
      <c r="F226" s="13">
        <v>10</v>
      </c>
      <c r="G226" s="32">
        <v>0</v>
      </c>
      <c r="H226" s="30">
        <f>VLOOKUP(tVentas10[[#This Row],[ProductID]],tProductos[#All],5,FALSE)</f>
        <v>541.41</v>
      </c>
      <c r="I226" s="31">
        <f>(tVentas10[[#This Row],[PrecioUnitario]])*(tVentas10[[#This Row],[Quantity]])</f>
        <v>5414.0999999999995</v>
      </c>
      <c r="J226" s="31">
        <f>tVentas10[[#This Row],[ TotalPrice_SinDescuento]]*(1-tVentas10[[#This Row],[Discount]]/100)</f>
        <v>5414.0999999999995</v>
      </c>
      <c r="K226" s="17">
        <v>43188.019328703704</v>
      </c>
      <c r="L226" s="7" t="s">
        <v>3462</v>
      </c>
      <c r="M226" s="35">
        <f t="shared" si="7"/>
        <v>0</v>
      </c>
      <c r="N226" s="12" t="str">
        <f t="shared" si="6"/>
        <v/>
      </c>
    </row>
    <row r="227" spans="1:14" hidden="1">
      <c r="A227" s="13">
        <v>10225</v>
      </c>
      <c r="B227" s="13">
        <v>20</v>
      </c>
      <c r="C227" s="13">
        <v>88120</v>
      </c>
      <c r="D227" s="13">
        <v>193</v>
      </c>
      <c r="E227" s="12" t="str">
        <f>VLOOKUP(tVentas10[[#This Row],[ProductID]],tProductos[#All],3,FALSE)</f>
        <v>Veal - Inside, Choice</v>
      </c>
      <c r="F227" s="13">
        <v>23</v>
      </c>
      <c r="G227" s="32">
        <v>0</v>
      </c>
      <c r="H227" s="30">
        <f>VLOOKUP(tVentas10[[#This Row],[ProductID]],tProductos[#All],5,FALSE)</f>
        <v>605.30999999999995</v>
      </c>
      <c r="I227" s="31">
        <f>(tVentas10[[#This Row],[PrecioUnitario]])*(tVentas10[[#This Row],[Quantity]])</f>
        <v>13922.13</v>
      </c>
      <c r="J227" s="31">
        <f>tVentas10[[#This Row],[ TotalPrice_SinDescuento]]*(1-tVentas10[[#This Row],[Discount]]/100)</f>
        <v>13922.13</v>
      </c>
      <c r="K227" s="17">
        <v>43157.633217592593</v>
      </c>
      <c r="L227" s="7" t="s">
        <v>3463</v>
      </c>
      <c r="M227" s="35">
        <f t="shared" si="7"/>
        <v>0</v>
      </c>
      <c r="N227" s="12" t="str">
        <f t="shared" si="6"/>
        <v/>
      </c>
    </row>
    <row r="228" spans="1:14" hidden="1">
      <c r="A228" s="13">
        <v>10226</v>
      </c>
      <c r="B228" s="13">
        <v>20</v>
      </c>
      <c r="C228" s="13">
        <v>21642</v>
      </c>
      <c r="D228" s="13">
        <v>136</v>
      </c>
      <c r="E228" s="12" t="str">
        <f>VLOOKUP(tVentas10[[#This Row],[ProductID]],tProductos[#All],3,FALSE)</f>
        <v>Vol Au Vents</v>
      </c>
      <c r="F228" s="13">
        <v>6</v>
      </c>
      <c r="G228" s="32">
        <v>0</v>
      </c>
      <c r="H228" s="30">
        <f>VLOOKUP(tVentas10[[#This Row],[ProductID]],tProductos[#All],5,FALSE)</f>
        <v>243.91</v>
      </c>
      <c r="I228" s="31">
        <f>(tVentas10[[#This Row],[PrecioUnitario]])*(tVentas10[[#This Row],[Quantity]])</f>
        <v>1463.46</v>
      </c>
      <c r="J228" s="31">
        <f>tVentas10[[#This Row],[ TotalPrice_SinDescuento]]*(1-tVentas10[[#This Row],[Discount]]/100)</f>
        <v>1463.46</v>
      </c>
      <c r="K228" s="17">
        <v>43113.255706018521</v>
      </c>
      <c r="L228" s="7" t="s">
        <v>3464</v>
      </c>
      <c r="M228" s="35">
        <f t="shared" si="7"/>
        <v>0</v>
      </c>
      <c r="N228" s="12" t="str">
        <f t="shared" si="6"/>
        <v/>
      </c>
    </row>
    <row r="229" spans="1:14" hidden="1">
      <c r="A229" s="13">
        <v>10227</v>
      </c>
      <c r="B229" s="13">
        <v>15</v>
      </c>
      <c r="C229" s="13">
        <v>90373</v>
      </c>
      <c r="D229" s="13">
        <v>168</v>
      </c>
      <c r="E229" s="12" t="str">
        <f>VLOOKUP(tVentas10[[#This Row],[ProductID]],tProductos[#All],3,FALSE)</f>
        <v>Milk - 2%</v>
      </c>
      <c r="F229" s="13">
        <v>23</v>
      </c>
      <c r="G229" s="32">
        <v>0</v>
      </c>
      <c r="H229" s="30">
        <f>VLOOKUP(tVentas10[[#This Row],[ProductID]],tProductos[#All],5,FALSE)</f>
        <v>707.41</v>
      </c>
      <c r="I229" s="31">
        <f>(tVentas10[[#This Row],[PrecioUnitario]])*(tVentas10[[#This Row],[Quantity]])</f>
        <v>16270.429999999998</v>
      </c>
      <c r="J229" s="31">
        <f>tVentas10[[#This Row],[ TotalPrice_SinDescuento]]*(1-tVentas10[[#This Row],[Discount]]/100)</f>
        <v>16270.429999999998</v>
      </c>
      <c r="K229" s="17">
        <v>43166.216863425929</v>
      </c>
      <c r="L229" s="7" t="s">
        <v>3465</v>
      </c>
      <c r="M229" s="35">
        <f t="shared" si="7"/>
        <v>0</v>
      </c>
      <c r="N229" s="12" t="str">
        <f t="shared" si="6"/>
        <v/>
      </c>
    </row>
    <row r="230" spans="1:14" hidden="1">
      <c r="A230" s="13">
        <v>10228</v>
      </c>
      <c r="B230" s="13">
        <v>12</v>
      </c>
      <c r="C230" s="13">
        <v>66070</v>
      </c>
      <c r="D230" s="13">
        <v>200</v>
      </c>
      <c r="E230" s="12" t="str">
        <f>VLOOKUP(tVentas10[[#This Row],[ProductID]],tProductos[#All],3,FALSE)</f>
        <v>Garlic - Peeled</v>
      </c>
      <c r="F230" s="13">
        <v>17</v>
      </c>
      <c r="G230" s="32">
        <v>0</v>
      </c>
      <c r="H230" s="30">
        <f>VLOOKUP(tVentas10[[#This Row],[ProductID]],tProductos[#All],5,FALSE)</f>
        <v>111.29</v>
      </c>
      <c r="I230" s="31">
        <f>(tVentas10[[#This Row],[PrecioUnitario]])*(tVentas10[[#This Row],[Quantity]])</f>
        <v>1891.93</v>
      </c>
      <c r="J230" s="31">
        <f>tVentas10[[#This Row],[ TotalPrice_SinDescuento]]*(1-tVentas10[[#This Row],[Discount]]/100)</f>
        <v>1891.93</v>
      </c>
      <c r="K230" s="17">
        <v>43145.810868055552</v>
      </c>
      <c r="L230" s="7" t="s">
        <v>3466</v>
      </c>
      <c r="M230" s="35">
        <f t="shared" si="7"/>
        <v>0</v>
      </c>
      <c r="N230" s="12" t="str">
        <f t="shared" si="6"/>
        <v/>
      </c>
    </row>
    <row r="231" spans="1:14" hidden="1">
      <c r="A231" s="13">
        <v>10229</v>
      </c>
      <c r="B231" s="13">
        <v>15</v>
      </c>
      <c r="C231" s="13">
        <v>70486</v>
      </c>
      <c r="D231" s="13">
        <v>392</v>
      </c>
      <c r="E231" s="12" t="str">
        <f>VLOOKUP(tVentas10[[#This Row],[ProductID]],tProductos[#All],3,FALSE)</f>
        <v>Puree - Passion Fruit</v>
      </c>
      <c r="F231" s="13">
        <v>18</v>
      </c>
      <c r="G231" s="32">
        <v>0</v>
      </c>
      <c r="H231" s="30">
        <f>VLOOKUP(tVentas10[[#This Row],[ProductID]],tProductos[#All],5,FALSE)</f>
        <v>988.26</v>
      </c>
      <c r="I231" s="31">
        <f>(tVentas10[[#This Row],[PrecioUnitario]])*(tVentas10[[#This Row],[Quantity]])</f>
        <v>17788.68</v>
      </c>
      <c r="J231" s="31">
        <f>tVentas10[[#This Row],[ TotalPrice_SinDescuento]]*(1-tVentas10[[#This Row],[Discount]]/100)</f>
        <v>17788.68</v>
      </c>
      <c r="K231" s="17">
        <v>43184.028738425928</v>
      </c>
      <c r="L231" s="7" t="s">
        <v>3467</v>
      </c>
      <c r="M231" s="35">
        <f t="shared" si="7"/>
        <v>0</v>
      </c>
      <c r="N231" s="12" t="str">
        <f t="shared" si="6"/>
        <v/>
      </c>
    </row>
    <row r="232" spans="1:14" hidden="1">
      <c r="A232" s="13">
        <v>10230</v>
      </c>
      <c r="B232" s="13">
        <v>10</v>
      </c>
      <c r="C232" s="13">
        <v>9469</v>
      </c>
      <c r="D232" s="13">
        <v>60</v>
      </c>
      <c r="E232" s="12" t="str">
        <f>VLOOKUP(tVentas10[[#This Row],[ProductID]],tProductos[#All],3,FALSE)</f>
        <v>Pepper - Paprika, Hungarian</v>
      </c>
      <c r="F232" s="13">
        <v>3</v>
      </c>
      <c r="G232" s="32">
        <v>0</v>
      </c>
      <c r="H232" s="30">
        <f>VLOOKUP(tVentas10[[#This Row],[ProductID]],tProductos[#All],5,FALSE)</f>
        <v>316.94</v>
      </c>
      <c r="I232" s="31">
        <f>(tVentas10[[#This Row],[PrecioUnitario]])*(tVentas10[[#This Row],[Quantity]])</f>
        <v>950.81999999999994</v>
      </c>
      <c r="J232" s="31">
        <f>tVentas10[[#This Row],[ TotalPrice_SinDescuento]]*(1-tVentas10[[#This Row],[Discount]]/100)</f>
        <v>950.81999999999994</v>
      </c>
      <c r="K232" s="17">
        <v>43228.475706018522</v>
      </c>
      <c r="L232" s="7" t="s">
        <v>3468</v>
      </c>
      <c r="M232" s="35">
        <f t="shared" si="7"/>
        <v>0</v>
      </c>
      <c r="N232" s="12" t="str">
        <f t="shared" si="6"/>
        <v/>
      </c>
    </row>
    <row r="233" spans="1:14" hidden="1">
      <c r="A233" s="13">
        <v>10231</v>
      </c>
      <c r="B233" s="13">
        <v>2</v>
      </c>
      <c r="C233" s="13">
        <v>87857</v>
      </c>
      <c r="D233" s="13">
        <v>51</v>
      </c>
      <c r="E233" s="12" t="str">
        <f>VLOOKUP(tVentas10[[#This Row],[ProductID]],tProductos[#All],3,FALSE)</f>
        <v>Wine - Crozes Hermitage E.</v>
      </c>
      <c r="F233" s="13">
        <v>23</v>
      </c>
      <c r="G233" s="32">
        <v>1</v>
      </c>
      <c r="H233" s="30">
        <f>VLOOKUP(tVentas10[[#This Row],[ProductID]],tProductos[#All],5,FALSE)</f>
        <v>810.13</v>
      </c>
      <c r="I233" s="31">
        <f>(tVentas10[[#This Row],[PrecioUnitario]])*(tVentas10[[#This Row],[Quantity]])</f>
        <v>18632.990000000002</v>
      </c>
      <c r="J233" s="31">
        <f>tVentas10[[#This Row],[ TotalPrice_SinDescuento]]*(1-tVentas10[[#This Row],[Discount]]/100)</f>
        <v>18446.660100000001</v>
      </c>
      <c r="K233" s="17">
        <v>43202.453125</v>
      </c>
      <c r="L233" s="7" t="s">
        <v>3469</v>
      </c>
      <c r="M233" s="35">
        <f t="shared" si="7"/>
        <v>0</v>
      </c>
      <c r="N233" s="12" t="str">
        <f t="shared" si="6"/>
        <v/>
      </c>
    </row>
    <row r="234" spans="1:14" hidden="1">
      <c r="A234" s="13">
        <v>10232</v>
      </c>
      <c r="B234" s="13">
        <v>6</v>
      </c>
      <c r="C234" s="13">
        <v>78898</v>
      </c>
      <c r="D234" s="13">
        <v>62</v>
      </c>
      <c r="E234" s="12" t="str">
        <f>VLOOKUP(tVentas10[[#This Row],[ProductID]],tProductos[#All],3,FALSE)</f>
        <v>Pears - Bosc</v>
      </c>
      <c r="F234" s="13">
        <v>20</v>
      </c>
      <c r="G234" s="32">
        <v>0</v>
      </c>
      <c r="H234" s="30">
        <f>VLOOKUP(tVentas10[[#This Row],[ProductID]],tProductos[#All],5,FALSE)</f>
        <v>195.21</v>
      </c>
      <c r="I234" s="31">
        <f>(tVentas10[[#This Row],[PrecioUnitario]])*(tVentas10[[#This Row],[Quantity]])</f>
        <v>3904.2000000000003</v>
      </c>
      <c r="J234" s="31">
        <f>tVentas10[[#This Row],[ TotalPrice_SinDescuento]]*(1-tVentas10[[#This Row],[Discount]]/100)</f>
        <v>3904.2000000000003</v>
      </c>
      <c r="K234" s="17">
        <v>43186.575104166666</v>
      </c>
      <c r="L234" s="7" t="s">
        <v>3470</v>
      </c>
      <c r="M234" s="35">
        <f t="shared" si="7"/>
        <v>0</v>
      </c>
      <c r="N234" s="12" t="str">
        <f t="shared" si="6"/>
        <v/>
      </c>
    </row>
    <row r="235" spans="1:14" hidden="1">
      <c r="A235" s="13">
        <v>10233</v>
      </c>
      <c r="B235" s="13">
        <v>18</v>
      </c>
      <c r="C235" s="13">
        <v>41981</v>
      </c>
      <c r="D235" s="13">
        <v>195</v>
      </c>
      <c r="E235" s="12" t="str">
        <f>VLOOKUP(tVentas10[[#This Row],[ProductID]],tProductos[#All],3,FALSE)</f>
        <v>Beets - Mini Golden</v>
      </c>
      <c r="F235" s="13">
        <v>11</v>
      </c>
      <c r="G235" s="32">
        <v>0</v>
      </c>
      <c r="H235" s="30">
        <f>VLOOKUP(tVentas10[[#This Row],[ProductID]],tProductos[#All],5,FALSE)</f>
        <v>35.200000000000003</v>
      </c>
      <c r="I235" s="31">
        <f>(tVentas10[[#This Row],[PrecioUnitario]])*(tVentas10[[#This Row],[Quantity]])</f>
        <v>387.20000000000005</v>
      </c>
      <c r="J235" s="31">
        <f>tVentas10[[#This Row],[ TotalPrice_SinDescuento]]*(1-tVentas10[[#This Row],[Discount]]/100)</f>
        <v>387.20000000000005</v>
      </c>
      <c r="K235" s="17">
        <v>43207.789259259262</v>
      </c>
      <c r="L235" s="7" t="s">
        <v>3471</v>
      </c>
      <c r="M235" s="35">
        <f t="shared" si="7"/>
        <v>0</v>
      </c>
      <c r="N235" s="12" t="str">
        <f t="shared" si="6"/>
        <v/>
      </c>
    </row>
    <row r="236" spans="1:14" hidden="1">
      <c r="A236" s="13">
        <v>10234</v>
      </c>
      <c r="B236" s="13">
        <v>7</v>
      </c>
      <c r="C236" s="13">
        <v>81444</v>
      </c>
      <c r="D236" s="13">
        <v>74</v>
      </c>
      <c r="E236" s="12" t="str">
        <f>VLOOKUP(tVentas10[[#This Row],[ProductID]],tProductos[#All],3,FALSE)</f>
        <v>Carbonated Water - Cherry</v>
      </c>
      <c r="F236" s="13">
        <v>21</v>
      </c>
      <c r="G236" s="32">
        <v>2</v>
      </c>
      <c r="H236" s="30">
        <f>VLOOKUP(tVentas10[[#This Row],[ProductID]],tProductos[#All],5,FALSE)</f>
        <v>135.24</v>
      </c>
      <c r="I236" s="31">
        <f>(tVentas10[[#This Row],[PrecioUnitario]])*(tVentas10[[#This Row],[Quantity]])</f>
        <v>2840.04</v>
      </c>
      <c r="J236" s="31">
        <f>tVentas10[[#This Row],[ TotalPrice_SinDescuento]]*(1-tVentas10[[#This Row],[Discount]]/100)</f>
        <v>2783.2392</v>
      </c>
      <c r="K236" s="17">
        <v>43143.350266203706</v>
      </c>
      <c r="L236" s="7" t="s">
        <v>3472</v>
      </c>
      <c r="M236" s="35">
        <f t="shared" si="7"/>
        <v>0</v>
      </c>
      <c r="N236" s="12" t="str">
        <f t="shared" si="6"/>
        <v/>
      </c>
    </row>
    <row r="237" spans="1:14" hidden="1">
      <c r="A237" s="13">
        <v>10235</v>
      </c>
      <c r="B237" s="13">
        <v>4</v>
      </c>
      <c r="C237" s="13">
        <v>30618</v>
      </c>
      <c r="D237" s="13">
        <v>255</v>
      </c>
      <c r="E237" s="12" t="str">
        <f>VLOOKUP(tVentas10[[#This Row],[ProductID]],tProductos[#All],3,FALSE)</f>
        <v>Kellogs All Bran Bars</v>
      </c>
      <c r="F237" s="13">
        <v>8</v>
      </c>
      <c r="G237" s="32">
        <v>0</v>
      </c>
      <c r="H237" s="30">
        <f>VLOOKUP(tVentas10[[#This Row],[ProductID]],tProductos[#All],5,FALSE)</f>
        <v>292.27999999999997</v>
      </c>
      <c r="I237" s="31">
        <f>(tVentas10[[#This Row],[PrecioUnitario]])*(tVentas10[[#This Row],[Quantity]])</f>
        <v>2338.2399999999998</v>
      </c>
      <c r="J237" s="31">
        <f>tVentas10[[#This Row],[ TotalPrice_SinDescuento]]*(1-tVentas10[[#This Row],[Discount]]/100)</f>
        <v>2338.2399999999998</v>
      </c>
      <c r="K237" s="17">
        <v>43133.362986111111</v>
      </c>
      <c r="L237" s="7" t="s">
        <v>3473</v>
      </c>
      <c r="M237" s="35">
        <f t="shared" si="7"/>
        <v>0</v>
      </c>
      <c r="N237" s="12" t="str">
        <f t="shared" si="6"/>
        <v/>
      </c>
    </row>
    <row r="238" spans="1:14" hidden="1">
      <c r="A238" s="13">
        <v>10236</v>
      </c>
      <c r="B238" s="13">
        <v>7</v>
      </c>
      <c r="C238" s="13">
        <v>91651</v>
      </c>
      <c r="D238" s="13">
        <v>172</v>
      </c>
      <c r="E238" s="12" t="str">
        <f>VLOOKUP(tVentas10[[#This Row],[ProductID]],tProductos[#All],3,FALSE)</f>
        <v>Sherry - Dry</v>
      </c>
      <c r="F238" s="13">
        <v>24</v>
      </c>
      <c r="G238" s="32">
        <v>1</v>
      </c>
      <c r="H238" s="30">
        <f>VLOOKUP(tVentas10[[#This Row],[ProductID]],tProductos[#All],5,FALSE)</f>
        <v>160.01</v>
      </c>
      <c r="I238" s="31">
        <f>(tVentas10[[#This Row],[PrecioUnitario]])*(tVentas10[[#This Row],[Quantity]])</f>
        <v>3840.24</v>
      </c>
      <c r="J238" s="31">
        <f>tVentas10[[#This Row],[ TotalPrice_SinDescuento]]*(1-tVentas10[[#This Row],[Discount]]/100)</f>
        <v>3801.8375999999998</v>
      </c>
      <c r="K238" s="17">
        <v>43160.160868055558</v>
      </c>
      <c r="L238" s="7" t="s">
        <v>3474</v>
      </c>
      <c r="M238" s="35">
        <f t="shared" si="7"/>
        <v>0</v>
      </c>
      <c r="N238" s="12" t="str">
        <f t="shared" si="6"/>
        <v/>
      </c>
    </row>
    <row r="239" spans="1:14" hidden="1">
      <c r="A239" s="13">
        <v>10237</v>
      </c>
      <c r="B239" s="13">
        <v>5</v>
      </c>
      <c r="C239" s="13">
        <v>65230</v>
      </c>
      <c r="D239" s="13">
        <v>176</v>
      </c>
      <c r="E239" s="12" t="str">
        <f>VLOOKUP(tVentas10[[#This Row],[ProductID]],tProductos[#All],3,FALSE)</f>
        <v>Smirnoff Green Apple Twist</v>
      </c>
      <c r="F239" s="13">
        <v>17</v>
      </c>
      <c r="G239" s="32">
        <v>1</v>
      </c>
      <c r="H239" s="30">
        <f>VLOOKUP(tVentas10[[#This Row],[ProductID]],tProductos[#All],5,FALSE)</f>
        <v>813.16</v>
      </c>
      <c r="I239" s="31">
        <f>(tVentas10[[#This Row],[PrecioUnitario]])*(tVentas10[[#This Row],[Quantity]])</f>
        <v>13823.72</v>
      </c>
      <c r="J239" s="31">
        <f>tVentas10[[#This Row],[ TotalPrice_SinDescuento]]*(1-tVentas10[[#This Row],[Discount]]/100)</f>
        <v>13685.4828</v>
      </c>
      <c r="K239" s="17">
        <v>43110.124872685185</v>
      </c>
      <c r="L239" s="7" t="s">
        <v>3475</v>
      </c>
      <c r="M239" s="35">
        <f t="shared" si="7"/>
        <v>0</v>
      </c>
      <c r="N239" s="12" t="str">
        <f t="shared" si="6"/>
        <v/>
      </c>
    </row>
    <row r="240" spans="1:14" hidden="1">
      <c r="A240" s="13">
        <v>10238</v>
      </c>
      <c r="B240" s="13">
        <v>9</v>
      </c>
      <c r="C240" s="13">
        <v>79817</v>
      </c>
      <c r="D240" s="13">
        <v>445</v>
      </c>
      <c r="E240" s="12" t="str">
        <f>VLOOKUP(tVentas10[[#This Row],[ProductID]],tProductos[#All],3,FALSE)</f>
        <v>Pastry - Choclate Baked</v>
      </c>
      <c r="F240" s="13">
        <v>21</v>
      </c>
      <c r="G240" s="32">
        <v>0</v>
      </c>
      <c r="H240" s="30">
        <f>VLOOKUP(tVentas10[[#This Row],[ProductID]],tProductos[#All],5,FALSE)</f>
        <v>592.46</v>
      </c>
      <c r="I240" s="31">
        <f>(tVentas10[[#This Row],[PrecioUnitario]])*(tVentas10[[#This Row],[Quantity]])</f>
        <v>12441.66</v>
      </c>
      <c r="J240" s="31">
        <f>tVentas10[[#This Row],[ TotalPrice_SinDescuento]]*(1-tVentas10[[#This Row],[Discount]]/100)</f>
        <v>12441.66</v>
      </c>
      <c r="K240" s="17">
        <v>43175.868611111109</v>
      </c>
      <c r="L240" s="7" t="s">
        <v>3476</v>
      </c>
      <c r="M240" s="35">
        <f t="shared" si="7"/>
        <v>0</v>
      </c>
      <c r="N240" s="12" t="str">
        <f t="shared" si="6"/>
        <v/>
      </c>
    </row>
    <row r="241" spans="1:14" hidden="1">
      <c r="A241" s="13">
        <v>10239</v>
      </c>
      <c r="B241" s="13">
        <v>11</v>
      </c>
      <c r="C241" s="13">
        <v>43141</v>
      </c>
      <c r="D241" s="13">
        <v>404</v>
      </c>
      <c r="E241" s="12" t="str">
        <f>VLOOKUP(tVentas10[[#This Row],[ProductID]],tProductos[#All],3,FALSE)</f>
        <v>Pants Custom Dry Clean</v>
      </c>
      <c r="F241" s="13">
        <v>11</v>
      </c>
      <c r="G241" s="32">
        <v>2</v>
      </c>
      <c r="H241" s="30">
        <f>VLOOKUP(tVentas10[[#This Row],[ProductID]],tProductos[#All],5,FALSE)</f>
        <v>65.02</v>
      </c>
      <c r="I241" s="31">
        <f>(tVentas10[[#This Row],[PrecioUnitario]])*(tVentas10[[#This Row],[Quantity]])</f>
        <v>715.21999999999991</v>
      </c>
      <c r="J241" s="31">
        <f>tVentas10[[#This Row],[ TotalPrice_SinDescuento]]*(1-tVentas10[[#This Row],[Discount]]/100)</f>
        <v>700.91559999999993</v>
      </c>
      <c r="K241" s="17">
        <v>43180.942511574074</v>
      </c>
      <c r="L241" s="7" t="s">
        <v>3477</v>
      </c>
      <c r="M241" s="35">
        <f t="shared" si="7"/>
        <v>0</v>
      </c>
      <c r="N241" s="12" t="str">
        <f t="shared" si="6"/>
        <v/>
      </c>
    </row>
    <row r="242" spans="1:14" hidden="1">
      <c r="A242" s="13">
        <v>10240</v>
      </c>
      <c r="B242" s="13">
        <v>1</v>
      </c>
      <c r="C242" s="13">
        <v>85469</v>
      </c>
      <c r="D242" s="13">
        <v>57</v>
      </c>
      <c r="E242" s="12" t="str">
        <f>VLOOKUP(tVentas10[[#This Row],[ProductID]],tProductos[#All],3,FALSE)</f>
        <v>Sausage - Breakfast</v>
      </c>
      <c r="F242" s="13">
        <v>22</v>
      </c>
      <c r="G242" s="32">
        <v>0</v>
      </c>
      <c r="H242" s="30">
        <f>VLOOKUP(tVentas10[[#This Row],[ProductID]],tProductos[#All],5,FALSE)</f>
        <v>122.14</v>
      </c>
      <c r="I242" s="31">
        <f>(tVentas10[[#This Row],[PrecioUnitario]])*(tVentas10[[#This Row],[Quantity]])</f>
        <v>2687.08</v>
      </c>
      <c r="J242" s="31">
        <f>tVentas10[[#This Row],[ TotalPrice_SinDescuento]]*(1-tVentas10[[#This Row],[Discount]]/100)</f>
        <v>2687.08</v>
      </c>
      <c r="K242" s="17">
        <v>43190.933356481481</v>
      </c>
      <c r="L242" s="7" t="s">
        <v>3478</v>
      </c>
      <c r="M242" s="35">
        <f t="shared" si="7"/>
        <v>0</v>
      </c>
      <c r="N242" s="12" t="str">
        <f t="shared" si="6"/>
        <v/>
      </c>
    </row>
    <row r="243" spans="1:14" hidden="1">
      <c r="A243" s="13">
        <v>10241</v>
      </c>
      <c r="B243" s="13">
        <v>5</v>
      </c>
      <c r="C243" s="13">
        <v>54774</v>
      </c>
      <c r="D243" s="13">
        <v>47</v>
      </c>
      <c r="E243" s="12" t="str">
        <f>VLOOKUP(tVentas10[[#This Row],[ProductID]],tProductos[#All],3,FALSE)</f>
        <v>Thyme - Lemon, Fresh</v>
      </c>
      <c r="F243" s="13">
        <v>14</v>
      </c>
      <c r="G243" s="32">
        <v>0</v>
      </c>
      <c r="H243" s="30">
        <f>VLOOKUP(tVentas10[[#This Row],[ProductID]],tProductos[#All],5,FALSE)</f>
        <v>471.33</v>
      </c>
      <c r="I243" s="31">
        <f>(tVentas10[[#This Row],[PrecioUnitario]])*(tVentas10[[#This Row],[Quantity]])</f>
        <v>6598.62</v>
      </c>
      <c r="J243" s="31">
        <f>tVentas10[[#This Row],[ TotalPrice_SinDescuento]]*(1-tVentas10[[#This Row],[Discount]]/100)</f>
        <v>6598.62</v>
      </c>
      <c r="K243" s="17">
        <v>43118.249097222222</v>
      </c>
      <c r="L243" s="7" t="s">
        <v>3479</v>
      </c>
      <c r="M243" s="35">
        <f t="shared" si="7"/>
        <v>0</v>
      </c>
      <c r="N243" s="12" t="str">
        <f t="shared" si="6"/>
        <v/>
      </c>
    </row>
    <row r="244" spans="1:14" hidden="1">
      <c r="A244" s="13">
        <v>10242</v>
      </c>
      <c r="B244" s="13">
        <v>3</v>
      </c>
      <c r="C244" s="13">
        <v>42593</v>
      </c>
      <c r="D244" s="13">
        <v>414</v>
      </c>
      <c r="E244" s="12" t="str">
        <f>VLOOKUP(tVentas10[[#This Row],[ProductID]],tProductos[#All],3,FALSE)</f>
        <v>Sauerkraut</v>
      </c>
      <c r="F244" s="13">
        <v>11</v>
      </c>
      <c r="G244" s="32">
        <v>0</v>
      </c>
      <c r="H244" s="30">
        <f>VLOOKUP(tVentas10[[#This Row],[ProductID]],tProductos[#All],5,FALSE)</f>
        <v>830.58</v>
      </c>
      <c r="I244" s="31">
        <f>(tVentas10[[#This Row],[PrecioUnitario]])*(tVentas10[[#This Row],[Quantity]])</f>
        <v>9136.380000000001</v>
      </c>
      <c r="J244" s="31">
        <f>tVentas10[[#This Row],[ TotalPrice_SinDescuento]]*(1-tVentas10[[#This Row],[Discount]]/100)</f>
        <v>9136.380000000001</v>
      </c>
      <c r="K244" s="17">
        <v>43211.688090277778</v>
      </c>
      <c r="L244" s="7" t="s">
        <v>3480</v>
      </c>
      <c r="M244" s="35">
        <f t="shared" si="7"/>
        <v>0</v>
      </c>
      <c r="N244" s="12" t="str">
        <f t="shared" si="6"/>
        <v/>
      </c>
    </row>
    <row r="245" spans="1:14" hidden="1">
      <c r="A245" s="13">
        <v>10243</v>
      </c>
      <c r="B245" s="13">
        <v>15</v>
      </c>
      <c r="C245" s="13">
        <v>79043</v>
      </c>
      <c r="D245" s="13">
        <v>253</v>
      </c>
      <c r="E245" s="12" t="str">
        <f>VLOOKUP(tVentas10[[#This Row],[ProductID]],tProductos[#All],3,FALSE)</f>
        <v>Wanton Wrap</v>
      </c>
      <c r="F245" s="13">
        <v>21</v>
      </c>
      <c r="G245" s="32">
        <v>0</v>
      </c>
      <c r="H245" s="30">
        <f>VLOOKUP(tVentas10[[#This Row],[ProductID]],tProductos[#All],5,FALSE)</f>
        <v>7.62</v>
      </c>
      <c r="I245" s="31">
        <f>(tVentas10[[#This Row],[PrecioUnitario]])*(tVentas10[[#This Row],[Quantity]])</f>
        <v>160.02000000000001</v>
      </c>
      <c r="J245" s="31">
        <f>tVentas10[[#This Row],[ TotalPrice_SinDescuento]]*(1-tVentas10[[#This Row],[Discount]]/100)</f>
        <v>160.02000000000001</v>
      </c>
      <c r="K245" s="17">
        <v>43133.856481481482</v>
      </c>
      <c r="L245" s="7" t="s">
        <v>3481</v>
      </c>
      <c r="M245" s="35">
        <f t="shared" si="7"/>
        <v>0</v>
      </c>
      <c r="N245" s="12" t="str">
        <f t="shared" si="6"/>
        <v/>
      </c>
    </row>
    <row r="246" spans="1:14" hidden="1">
      <c r="A246" s="13">
        <v>10244</v>
      </c>
      <c r="B246" s="13">
        <v>8</v>
      </c>
      <c r="C246" s="13">
        <v>76151</v>
      </c>
      <c r="D246" s="13">
        <v>425</v>
      </c>
      <c r="E246" s="12" t="str">
        <f>VLOOKUP(tVentas10[[#This Row],[ProductID]],tProductos[#All],3,FALSE)</f>
        <v>Wine - Redchard Merritt</v>
      </c>
      <c r="F246" s="13">
        <v>20</v>
      </c>
      <c r="G246" s="32">
        <v>0</v>
      </c>
      <c r="H246" s="30">
        <f>VLOOKUP(tVentas10[[#This Row],[ProductID]],tProductos[#All],5,FALSE)</f>
        <v>567.89</v>
      </c>
      <c r="I246" s="31">
        <f>(tVentas10[[#This Row],[PrecioUnitario]])*(tVentas10[[#This Row],[Quantity]])</f>
        <v>11357.8</v>
      </c>
      <c r="J246" s="31">
        <f>tVentas10[[#This Row],[ TotalPrice_SinDescuento]]*(1-tVentas10[[#This Row],[Discount]]/100)</f>
        <v>11357.8</v>
      </c>
      <c r="K246" s="17">
        <v>43164.321770833332</v>
      </c>
      <c r="L246" s="7" t="s">
        <v>3482</v>
      </c>
      <c r="M246" s="35">
        <f t="shared" si="7"/>
        <v>0</v>
      </c>
      <c r="N246" s="12" t="str">
        <f t="shared" si="6"/>
        <v/>
      </c>
    </row>
    <row r="247" spans="1:14" hidden="1">
      <c r="A247" s="13">
        <v>10245</v>
      </c>
      <c r="B247" s="13">
        <v>10</v>
      </c>
      <c r="C247" s="13">
        <v>11547</v>
      </c>
      <c r="D247" s="13">
        <v>303</v>
      </c>
      <c r="E247" s="12" t="str">
        <f>VLOOKUP(tVentas10[[#This Row],[ProductID]],tProductos[#All],3,FALSE)</f>
        <v>Cod - Black Whole Fillet</v>
      </c>
      <c r="F247" s="13">
        <v>3</v>
      </c>
      <c r="G247" s="32">
        <v>0</v>
      </c>
      <c r="H247" s="30">
        <f>VLOOKUP(tVentas10[[#This Row],[ProductID]],tProductos[#All],5,FALSE)</f>
        <v>726.13</v>
      </c>
      <c r="I247" s="31">
        <f>(tVentas10[[#This Row],[PrecioUnitario]])*(tVentas10[[#This Row],[Quantity]])</f>
        <v>2178.39</v>
      </c>
      <c r="J247" s="31">
        <f>tVentas10[[#This Row],[ TotalPrice_SinDescuento]]*(1-tVentas10[[#This Row],[Discount]]/100)</f>
        <v>2178.39</v>
      </c>
      <c r="K247" s="17">
        <v>43166.593877314815</v>
      </c>
      <c r="L247" s="7" t="s">
        <v>3483</v>
      </c>
      <c r="M247" s="35">
        <f t="shared" si="7"/>
        <v>0</v>
      </c>
      <c r="N247" s="12" t="str">
        <f t="shared" si="6"/>
        <v/>
      </c>
    </row>
    <row r="248" spans="1:14" hidden="1">
      <c r="A248" s="13">
        <v>10246</v>
      </c>
      <c r="B248" s="13">
        <v>2</v>
      </c>
      <c r="C248" s="13">
        <v>21300</v>
      </c>
      <c r="D248" s="13">
        <v>421</v>
      </c>
      <c r="E248" s="12" t="str">
        <f>VLOOKUP(tVentas10[[#This Row],[ProductID]],tProductos[#All],3,FALSE)</f>
        <v>Soup V8 Roasted Red Pepper</v>
      </c>
      <c r="F248" s="13">
        <v>6</v>
      </c>
      <c r="G248" s="32">
        <v>0</v>
      </c>
      <c r="H248" s="30">
        <f>VLOOKUP(tVentas10[[#This Row],[ProductID]],tProductos[#All],5,FALSE)</f>
        <v>388.09</v>
      </c>
      <c r="I248" s="31">
        <f>(tVentas10[[#This Row],[PrecioUnitario]])*(tVentas10[[#This Row],[Quantity]])</f>
        <v>2328.54</v>
      </c>
      <c r="J248" s="31">
        <f>tVentas10[[#This Row],[ TotalPrice_SinDescuento]]*(1-tVentas10[[#This Row],[Discount]]/100)</f>
        <v>2328.54</v>
      </c>
      <c r="K248" s="17">
        <v>43118.971342592595</v>
      </c>
      <c r="L248" s="7" t="s">
        <v>3484</v>
      </c>
      <c r="M248" s="35">
        <f t="shared" si="7"/>
        <v>0</v>
      </c>
      <c r="N248" s="12" t="str">
        <f t="shared" si="6"/>
        <v/>
      </c>
    </row>
    <row r="249" spans="1:14" hidden="1">
      <c r="A249" s="13">
        <v>10247</v>
      </c>
      <c r="B249" s="13">
        <v>2</v>
      </c>
      <c r="C249" s="13">
        <v>43363</v>
      </c>
      <c r="D249" s="13">
        <v>220</v>
      </c>
      <c r="E249" s="12" t="str">
        <f>VLOOKUP(tVentas10[[#This Row],[ProductID]],tProductos[#All],3,FALSE)</f>
        <v>Meldea Green Tea Liquor</v>
      </c>
      <c r="F249" s="13">
        <v>11</v>
      </c>
      <c r="G249" s="32">
        <v>0</v>
      </c>
      <c r="H249" s="30">
        <f>VLOOKUP(tVentas10[[#This Row],[ProductID]],tProductos[#All],5,FALSE)</f>
        <v>17.96</v>
      </c>
      <c r="I249" s="31">
        <f>(tVentas10[[#This Row],[PrecioUnitario]])*(tVentas10[[#This Row],[Quantity]])</f>
        <v>197.56</v>
      </c>
      <c r="J249" s="31">
        <f>tVentas10[[#This Row],[ TotalPrice_SinDescuento]]*(1-tVentas10[[#This Row],[Discount]]/100)</f>
        <v>197.56</v>
      </c>
      <c r="K249" s="17">
        <v>43120.084537037037</v>
      </c>
      <c r="L249" s="7" t="s">
        <v>3485</v>
      </c>
      <c r="M249" s="35">
        <f t="shared" si="7"/>
        <v>0</v>
      </c>
      <c r="N249" s="12" t="str">
        <f t="shared" si="6"/>
        <v/>
      </c>
    </row>
    <row r="250" spans="1:14" hidden="1">
      <c r="A250" s="13">
        <v>10248</v>
      </c>
      <c r="B250" s="13">
        <v>9</v>
      </c>
      <c r="C250" s="13">
        <v>4772</v>
      </c>
      <c r="D250" s="13">
        <v>252</v>
      </c>
      <c r="E250" s="12" t="str">
        <f>VLOOKUP(tVentas10[[#This Row],[ProductID]],tProductos[#All],3,FALSE)</f>
        <v>Nantucket - Pomegranate Pear</v>
      </c>
      <c r="F250" s="13">
        <v>2</v>
      </c>
      <c r="G250" s="32">
        <v>1</v>
      </c>
      <c r="H250" s="30">
        <f>VLOOKUP(tVentas10[[#This Row],[ProductID]],tProductos[#All],5,FALSE)</f>
        <v>278.16000000000003</v>
      </c>
      <c r="I250" s="31">
        <f>(tVentas10[[#This Row],[PrecioUnitario]])*(tVentas10[[#This Row],[Quantity]])</f>
        <v>556.32000000000005</v>
      </c>
      <c r="J250" s="31">
        <f>tVentas10[[#This Row],[ TotalPrice_SinDescuento]]*(1-tVentas10[[#This Row],[Discount]]/100)</f>
        <v>550.7568</v>
      </c>
      <c r="K250" s="17">
        <v>43172.144143518519</v>
      </c>
      <c r="L250" s="7" t="s">
        <v>3486</v>
      </c>
      <c r="M250" s="35">
        <f t="shared" si="7"/>
        <v>0</v>
      </c>
      <c r="N250" s="12" t="str">
        <f t="shared" si="6"/>
        <v/>
      </c>
    </row>
    <row r="251" spans="1:14" hidden="1">
      <c r="A251" s="13">
        <v>10249</v>
      </c>
      <c r="B251" s="13">
        <v>23</v>
      </c>
      <c r="C251" s="13">
        <v>6192</v>
      </c>
      <c r="D251" s="13">
        <v>94</v>
      </c>
      <c r="E251" s="12" t="str">
        <f>VLOOKUP(tVentas10[[#This Row],[ProductID]],tProductos[#All],3,FALSE)</f>
        <v>V8 - Berry Blend</v>
      </c>
      <c r="F251" s="13">
        <v>2</v>
      </c>
      <c r="G251" s="32">
        <v>0</v>
      </c>
      <c r="H251" s="30">
        <f>VLOOKUP(tVentas10[[#This Row],[ProductID]],tProductos[#All],5,FALSE)</f>
        <v>435.1</v>
      </c>
      <c r="I251" s="31">
        <f>(tVentas10[[#This Row],[PrecioUnitario]])*(tVentas10[[#This Row],[Quantity]])</f>
        <v>870.2</v>
      </c>
      <c r="J251" s="31">
        <f>tVentas10[[#This Row],[ TotalPrice_SinDescuento]]*(1-tVentas10[[#This Row],[Discount]]/100)</f>
        <v>870.2</v>
      </c>
      <c r="K251" s="17">
        <v>43151.288483796299</v>
      </c>
      <c r="L251" s="7" t="s">
        <v>3487</v>
      </c>
      <c r="M251" s="35">
        <f t="shared" si="7"/>
        <v>0</v>
      </c>
      <c r="N251" s="12" t="str">
        <f t="shared" si="6"/>
        <v/>
      </c>
    </row>
    <row r="252" spans="1:14" hidden="1">
      <c r="A252" s="13">
        <v>10250</v>
      </c>
      <c r="B252" s="13">
        <v>23</v>
      </c>
      <c r="C252" s="13">
        <v>32285</v>
      </c>
      <c r="D252" s="13">
        <v>164</v>
      </c>
      <c r="E252" s="12" t="str">
        <f>VLOOKUP(tVentas10[[#This Row],[ProductID]],tProductos[#All],3,FALSE)</f>
        <v>Loquat</v>
      </c>
      <c r="F252" s="13">
        <v>9</v>
      </c>
      <c r="G252" s="32">
        <v>0</v>
      </c>
      <c r="H252" s="30">
        <f>VLOOKUP(tVentas10[[#This Row],[ProductID]],tProductos[#All],5,FALSE)</f>
        <v>73.98</v>
      </c>
      <c r="I252" s="31">
        <f>(tVentas10[[#This Row],[PrecioUnitario]])*(tVentas10[[#This Row],[Quantity]])</f>
        <v>665.82</v>
      </c>
      <c r="J252" s="31">
        <f>tVentas10[[#This Row],[ TotalPrice_SinDescuento]]*(1-tVentas10[[#This Row],[Discount]]/100)</f>
        <v>665.82</v>
      </c>
      <c r="K252" s="17">
        <v>43226.670706018522</v>
      </c>
      <c r="L252" s="7" t="s">
        <v>3488</v>
      </c>
      <c r="M252" s="35">
        <f t="shared" si="7"/>
        <v>0</v>
      </c>
      <c r="N252" s="12" t="str">
        <f t="shared" si="6"/>
        <v/>
      </c>
    </row>
    <row r="253" spans="1:14" hidden="1">
      <c r="A253" s="13">
        <v>10251</v>
      </c>
      <c r="B253" s="13">
        <v>5</v>
      </c>
      <c r="C253" s="13">
        <v>52281</v>
      </c>
      <c r="D253" s="13">
        <v>7</v>
      </c>
      <c r="E253" s="12" t="str">
        <f>VLOOKUP(tVentas10[[#This Row],[ProductID]],tProductos[#All],3,FALSE)</f>
        <v>Table Cloth - 53x69 Colour</v>
      </c>
      <c r="F253" s="13">
        <v>14</v>
      </c>
      <c r="G253" s="32">
        <v>2</v>
      </c>
      <c r="H253" s="30">
        <f>VLOOKUP(tVentas10[[#This Row],[ProductID]],tProductos[#All],5,FALSE)</f>
        <v>31.87</v>
      </c>
      <c r="I253" s="31">
        <f>(tVentas10[[#This Row],[PrecioUnitario]])*(tVentas10[[#This Row],[Quantity]])</f>
        <v>446.18</v>
      </c>
      <c r="J253" s="31">
        <f>tVentas10[[#This Row],[ TotalPrice_SinDescuento]]*(1-tVentas10[[#This Row],[Discount]]/100)</f>
        <v>437.25639999999999</v>
      </c>
      <c r="K253" s="17">
        <v>43114.195520833331</v>
      </c>
      <c r="L253" s="7" t="s">
        <v>3489</v>
      </c>
      <c r="M253" s="35">
        <f t="shared" si="7"/>
        <v>0</v>
      </c>
      <c r="N253" s="12" t="str">
        <f t="shared" si="6"/>
        <v/>
      </c>
    </row>
    <row r="254" spans="1:14" hidden="1">
      <c r="A254" s="13">
        <v>10252</v>
      </c>
      <c r="B254" s="13">
        <v>22</v>
      </c>
      <c r="C254" s="13">
        <v>24594</v>
      </c>
      <c r="D254" s="13">
        <v>106</v>
      </c>
      <c r="E254" s="12" t="str">
        <f>VLOOKUP(tVentas10[[#This Row],[ProductID]],tProductos[#All],3,FALSE)</f>
        <v>Pickerel - Fillets</v>
      </c>
      <c r="F254" s="13">
        <v>7</v>
      </c>
      <c r="G254" s="32">
        <v>2</v>
      </c>
      <c r="H254" s="30">
        <f>VLOOKUP(tVentas10[[#This Row],[ProductID]],tProductos[#All],5,FALSE)</f>
        <v>18.75</v>
      </c>
      <c r="I254" s="31">
        <f>(tVentas10[[#This Row],[PrecioUnitario]])*(tVentas10[[#This Row],[Quantity]])</f>
        <v>131.25</v>
      </c>
      <c r="J254" s="31">
        <f>tVentas10[[#This Row],[ TotalPrice_SinDescuento]]*(1-tVentas10[[#This Row],[Discount]]/100)</f>
        <v>128.625</v>
      </c>
      <c r="K254" s="17">
        <v>43195.342349537037</v>
      </c>
      <c r="L254" s="7" t="s">
        <v>3490</v>
      </c>
      <c r="M254" s="35">
        <f t="shared" si="7"/>
        <v>0</v>
      </c>
      <c r="N254" s="12" t="str">
        <f t="shared" si="6"/>
        <v/>
      </c>
    </row>
    <row r="255" spans="1:14" hidden="1">
      <c r="A255" s="13">
        <v>10253</v>
      </c>
      <c r="B255" s="13">
        <v>22</v>
      </c>
      <c r="C255" s="13">
        <v>54333</v>
      </c>
      <c r="D255" s="13">
        <v>431</v>
      </c>
      <c r="E255" s="12" t="str">
        <f>VLOOKUP(tVentas10[[#This Row],[ProductID]],tProductos[#All],3,FALSE)</f>
        <v>Muffin Chocolate Individual Wrap</v>
      </c>
      <c r="F255" s="13">
        <v>14</v>
      </c>
      <c r="G255" s="32">
        <v>0</v>
      </c>
      <c r="H255" s="30">
        <f>VLOOKUP(tVentas10[[#This Row],[ProductID]],tProductos[#All],5,FALSE)</f>
        <v>199.95</v>
      </c>
      <c r="I255" s="31">
        <f>(tVentas10[[#This Row],[PrecioUnitario]])*(tVentas10[[#This Row],[Quantity]])</f>
        <v>2799.2999999999997</v>
      </c>
      <c r="J255" s="31">
        <f>tVentas10[[#This Row],[ TotalPrice_SinDescuento]]*(1-tVentas10[[#This Row],[Discount]]/100)</f>
        <v>2799.2999999999997</v>
      </c>
      <c r="K255" s="17">
        <v>43163.804363425923</v>
      </c>
      <c r="L255" s="7" t="s">
        <v>3491</v>
      </c>
      <c r="M255" s="35">
        <f t="shared" si="7"/>
        <v>0</v>
      </c>
      <c r="N255" s="12" t="str">
        <f t="shared" si="6"/>
        <v/>
      </c>
    </row>
    <row r="256" spans="1:14" hidden="1">
      <c r="A256" s="13">
        <v>10254</v>
      </c>
      <c r="B256" s="13">
        <v>8</v>
      </c>
      <c r="C256" s="13">
        <v>65664</v>
      </c>
      <c r="D256" s="13">
        <v>69</v>
      </c>
      <c r="E256" s="12" t="str">
        <f>VLOOKUP(tVentas10[[#This Row],[ProductID]],tProductos[#All],3,FALSE)</f>
        <v>Raspberries - Fresh</v>
      </c>
      <c r="F256" s="13">
        <v>17</v>
      </c>
      <c r="G256" s="32">
        <v>1</v>
      </c>
      <c r="H256" s="30">
        <f>VLOOKUP(tVentas10[[#This Row],[ProductID]],tProductos[#All],5,FALSE)</f>
        <v>876.09</v>
      </c>
      <c r="I256" s="31">
        <f>(tVentas10[[#This Row],[PrecioUnitario]])*(tVentas10[[#This Row],[Quantity]])</f>
        <v>14893.53</v>
      </c>
      <c r="J256" s="31">
        <f>tVentas10[[#This Row],[ TotalPrice_SinDescuento]]*(1-tVentas10[[#This Row],[Discount]]/100)</f>
        <v>14744.5947</v>
      </c>
      <c r="K256" s="17">
        <v>43153.963113425925</v>
      </c>
      <c r="L256" s="7" t="s">
        <v>3492</v>
      </c>
      <c r="M256" s="35">
        <f t="shared" si="7"/>
        <v>0</v>
      </c>
      <c r="N256" s="12" t="str">
        <f t="shared" si="6"/>
        <v/>
      </c>
    </row>
    <row r="257" spans="1:14" hidden="1">
      <c r="A257" s="13">
        <v>10255</v>
      </c>
      <c r="B257" s="13">
        <v>13</v>
      </c>
      <c r="C257" s="13">
        <v>7736</v>
      </c>
      <c r="D257" s="13">
        <v>412</v>
      </c>
      <c r="E257" s="12" t="str">
        <f>VLOOKUP(tVentas10[[#This Row],[ProductID]],tProductos[#All],3,FALSE)</f>
        <v>Lettuce - California Mix</v>
      </c>
      <c r="F257" s="13">
        <v>2</v>
      </c>
      <c r="G257" s="32">
        <v>0</v>
      </c>
      <c r="H257" s="30">
        <f>VLOOKUP(tVentas10[[#This Row],[ProductID]],tProductos[#All],5,FALSE)</f>
        <v>160.44999999999999</v>
      </c>
      <c r="I257" s="31">
        <f>(tVentas10[[#This Row],[PrecioUnitario]])*(tVentas10[[#This Row],[Quantity]])</f>
        <v>320.89999999999998</v>
      </c>
      <c r="J257" s="31">
        <f>tVentas10[[#This Row],[ TotalPrice_SinDescuento]]*(1-tVentas10[[#This Row],[Discount]]/100)</f>
        <v>320.89999999999998</v>
      </c>
      <c r="K257" s="17">
        <v>43126.285740740743</v>
      </c>
      <c r="L257" s="7" t="s">
        <v>3493</v>
      </c>
      <c r="M257" s="35">
        <f t="shared" si="7"/>
        <v>0</v>
      </c>
      <c r="N257" s="12" t="str">
        <f t="shared" si="6"/>
        <v/>
      </c>
    </row>
    <row r="258" spans="1:14" hidden="1">
      <c r="A258" s="13">
        <v>10256</v>
      </c>
      <c r="B258" s="13">
        <v>5</v>
      </c>
      <c r="C258" s="13">
        <v>43750</v>
      </c>
      <c r="D258" s="13">
        <v>128</v>
      </c>
      <c r="E258" s="12" t="str">
        <f>VLOOKUP(tVentas10[[#This Row],[ProductID]],tProductos[#All],3,FALSE)</f>
        <v>Coffee - Irish Cream</v>
      </c>
      <c r="F258" s="13">
        <v>12</v>
      </c>
      <c r="G258" s="32">
        <v>0</v>
      </c>
      <c r="H258" s="30">
        <f>VLOOKUP(tVentas10[[#This Row],[ProductID]],tProductos[#All],5,FALSE)</f>
        <v>46.79</v>
      </c>
      <c r="I258" s="31">
        <f>(tVentas10[[#This Row],[PrecioUnitario]])*(tVentas10[[#This Row],[Quantity]])</f>
        <v>561.48</v>
      </c>
      <c r="J258" s="31">
        <f>tVentas10[[#This Row],[ TotalPrice_SinDescuento]]*(1-tVentas10[[#This Row],[Discount]]/100)</f>
        <v>561.48</v>
      </c>
      <c r="K258" s="17">
        <v>43127.677430555559</v>
      </c>
      <c r="L258" s="7" t="s">
        <v>3494</v>
      </c>
      <c r="M258" s="35">
        <f t="shared" si="7"/>
        <v>0</v>
      </c>
      <c r="N258" s="12" t="str">
        <f t="shared" ref="N258:N321" si="8">IF($M258&gt;0.4,"ELIMINAR","")</f>
        <v/>
      </c>
    </row>
    <row r="259" spans="1:14" hidden="1">
      <c r="A259" s="13">
        <v>10257</v>
      </c>
      <c r="B259" s="13">
        <v>6</v>
      </c>
      <c r="C259" s="13">
        <v>58787</v>
      </c>
      <c r="D259" s="13">
        <v>275</v>
      </c>
      <c r="E259" s="12" t="str">
        <f>VLOOKUP(tVentas10[[#This Row],[ProductID]],tProductos[#All],3,FALSE)</f>
        <v>Corn Meal</v>
      </c>
      <c r="F259" s="13">
        <v>15</v>
      </c>
      <c r="G259" s="32">
        <v>1</v>
      </c>
      <c r="H259" s="30">
        <f>VLOOKUP(tVentas10[[#This Row],[ProductID]],tProductos[#All],5,FALSE)</f>
        <v>50.14</v>
      </c>
      <c r="I259" s="31">
        <f>(tVentas10[[#This Row],[PrecioUnitario]])*(tVentas10[[#This Row],[Quantity]])</f>
        <v>752.1</v>
      </c>
      <c r="J259" s="31">
        <f>tVentas10[[#This Row],[ TotalPrice_SinDescuento]]*(1-tVentas10[[#This Row],[Discount]]/100)</f>
        <v>744.57900000000006</v>
      </c>
      <c r="K259" s="17">
        <v>43130.609490740739</v>
      </c>
      <c r="L259" s="7" t="s">
        <v>3495</v>
      </c>
      <c r="M259" s="35">
        <f t="shared" si="7"/>
        <v>0</v>
      </c>
      <c r="N259" s="12" t="str">
        <f t="shared" si="8"/>
        <v/>
      </c>
    </row>
    <row r="260" spans="1:14" hidden="1">
      <c r="A260" s="13">
        <v>10258</v>
      </c>
      <c r="B260" s="13">
        <v>23</v>
      </c>
      <c r="C260" s="13">
        <v>18170</v>
      </c>
      <c r="D260" s="13">
        <v>1</v>
      </c>
      <c r="E260" s="12" t="str">
        <f>VLOOKUP(tVentas10[[#This Row],[ProductID]],tProductos[#All],3,FALSE)</f>
        <v>Flour - Whole Wheat</v>
      </c>
      <c r="F260" s="13">
        <v>5</v>
      </c>
      <c r="G260" s="32">
        <v>0</v>
      </c>
      <c r="H260" s="30">
        <f>VLOOKUP(tVentas10[[#This Row],[ProductID]],tProductos[#All],5,FALSE)</f>
        <v>742.98</v>
      </c>
      <c r="I260" s="31">
        <f>(tVentas10[[#This Row],[PrecioUnitario]])*(tVentas10[[#This Row],[Quantity]])</f>
        <v>3714.9</v>
      </c>
      <c r="J260" s="31">
        <f>tVentas10[[#This Row],[ TotalPrice_SinDescuento]]*(1-tVentas10[[#This Row],[Discount]]/100)</f>
        <v>3714.9</v>
      </c>
      <c r="K260" s="17">
        <v>43193.146724537037</v>
      </c>
      <c r="L260" s="7" t="s">
        <v>3496</v>
      </c>
      <c r="M260" s="35">
        <f t="shared" ref="M260:M323" si="9">COUNTBLANK(A260:L260) /COUNTA(A260:L260)</f>
        <v>0</v>
      </c>
      <c r="N260" s="12" t="str">
        <f t="shared" si="8"/>
        <v/>
      </c>
    </row>
    <row r="261" spans="1:14" hidden="1">
      <c r="A261" s="13">
        <v>10259</v>
      </c>
      <c r="B261" s="13">
        <v>19</v>
      </c>
      <c r="C261" s="13">
        <v>64782</v>
      </c>
      <c r="D261" s="13">
        <v>435</v>
      </c>
      <c r="E261" s="12" t="str">
        <f>VLOOKUP(tVentas10[[#This Row],[ProductID]],tProductos[#All],3,FALSE)</f>
        <v>Salsify, Organic</v>
      </c>
      <c r="F261" s="13">
        <v>17</v>
      </c>
      <c r="G261" s="32">
        <v>1</v>
      </c>
      <c r="H261" s="30">
        <f>VLOOKUP(tVentas10[[#This Row],[ProductID]],tProductos[#All],5,FALSE)</f>
        <v>326.10000000000002</v>
      </c>
      <c r="I261" s="31">
        <f>(tVentas10[[#This Row],[PrecioUnitario]])*(tVentas10[[#This Row],[Quantity]])</f>
        <v>5543.7000000000007</v>
      </c>
      <c r="J261" s="31">
        <f>tVentas10[[#This Row],[ TotalPrice_SinDescuento]]*(1-tVentas10[[#This Row],[Discount]]/100)</f>
        <v>5488.2630000000008</v>
      </c>
      <c r="K261" s="17">
        <v>43129.590150462966</v>
      </c>
      <c r="L261" s="7" t="s">
        <v>3497</v>
      </c>
      <c r="M261" s="35">
        <f t="shared" si="9"/>
        <v>0</v>
      </c>
      <c r="N261" s="12" t="str">
        <f t="shared" si="8"/>
        <v/>
      </c>
    </row>
    <row r="262" spans="1:14" hidden="1">
      <c r="A262" s="13">
        <v>10260</v>
      </c>
      <c r="B262" s="13">
        <v>4</v>
      </c>
      <c r="C262" s="13">
        <v>69407</v>
      </c>
      <c r="D262" s="13">
        <v>26</v>
      </c>
      <c r="E262" s="12" t="str">
        <f>VLOOKUP(tVentas10[[#This Row],[ProductID]],tProductos[#All],3,FALSE)</f>
        <v>Squid U5 - Thailand</v>
      </c>
      <c r="F262" s="13">
        <v>18</v>
      </c>
      <c r="G262" s="32">
        <v>0</v>
      </c>
      <c r="H262" s="30">
        <f>VLOOKUP(tVentas10[[#This Row],[ProductID]],tProductos[#All],5,FALSE)</f>
        <v>337.82</v>
      </c>
      <c r="I262" s="31">
        <f>(tVentas10[[#This Row],[PrecioUnitario]])*(tVentas10[[#This Row],[Quantity]])</f>
        <v>6080.76</v>
      </c>
      <c r="J262" s="31">
        <f>tVentas10[[#This Row],[ TotalPrice_SinDescuento]]*(1-tVentas10[[#This Row],[Discount]]/100)</f>
        <v>6080.76</v>
      </c>
      <c r="K262" s="17">
        <v>43210.737164351849</v>
      </c>
      <c r="L262" s="7" t="s">
        <v>3498</v>
      </c>
      <c r="M262" s="35">
        <f t="shared" si="9"/>
        <v>0</v>
      </c>
      <c r="N262" s="12" t="str">
        <f t="shared" si="8"/>
        <v/>
      </c>
    </row>
    <row r="263" spans="1:14" hidden="1">
      <c r="A263" s="13">
        <v>10261</v>
      </c>
      <c r="B263" s="13">
        <v>2</v>
      </c>
      <c r="C263" s="13">
        <v>97627</v>
      </c>
      <c r="D263" s="13">
        <v>183</v>
      </c>
      <c r="E263" s="12" t="str">
        <f>VLOOKUP(tVentas10[[#This Row],[ProductID]],tProductos[#All],3,FALSE)</f>
        <v>Spice - Peppercorn Melange</v>
      </c>
      <c r="F263" s="13">
        <v>25</v>
      </c>
      <c r="G263" s="32">
        <v>2</v>
      </c>
      <c r="H263" s="30">
        <f>VLOOKUP(tVentas10[[#This Row],[ProductID]],tProductos[#All],5,FALSE)</f>
        <v>62.15</v>
      </c>
      <c r="I263" s="31">
        <f>(tVentas10[[#This Row],[PrecioUnitario]])*(tVentas10[[#This Row],[Quantity]])</f>
        <v>1553.75</v>
      </c>
      <c r="J263" s="31">
        <f>tVentas10[[#This Row],[ TotalPrice_SinDescuento]]*(1-tVentas10[[#This Row],[Discount]]/100)</f>
        <v>1522.675</v>
      </c>
      <c r="K263" s="17">
        <v>43107.229942129627</v>
      </c>
      <c r="L263" s="7" t="s">
        <v>3499</v>
      </c>
      <c r="M263" s="35">
        <f t="shared" si="9"/>
        <v>0</v>
      </c>
      <c r="N263" s="12" t="str">
        <f t="shared" si="8"/>
        <v/>
      </c>
    </row>
    <row r="264" spans="1:14" hidden="1">
      <c r="A264" s="13">
        <v>10262</v>
      </c>
      <c r="B264" s="13">
        <v>15</v>
      </c>
      <c r="C264" s="13">
        <v>41998</v>
      </c>
      <c r="D264" s="13">
        <v>62</v>
      </c>
      <c r="E264" s="12" t="str">
        <f>VLOOKUP(tVentas10[[#This Row],[ProductID]],tProductos[#All],3,FALSE)</f>
        <v>Pears - Bosc</v>
      </c>
      <c r="F264" s="13">
        <v>11</v>
      </c>
      <c r="G264" s="32">
        <v>0</v>
      </c>
      <c r="H264" s="30">
        <f>VLOOKUP(tVentas10[[#This Row],[ProductID]],tProductos[#All],5,FALSE)</f>
        <v>195.21</v>
      </c>
      <c r="I264" s="31">
        <f>(tVentas10[[#This Row],[PrecioUnitario]])*(tVentas10[[#This Row],[Quantity]])</f>
        <v>2147.31</v>
      </c>
      <c r="J264" s="31">
        <f>tVentas10[[#This Row],[ TotalPrice_SinDescuento]]*(1-tVentas10[[#This Row],[Discount]]/100)</f>
        <v>2147.31</v>
      </c>
      <c r="K264" s="17">
        <v>43208.068657407406</v>
      </c>
      <c r="L264" s="7" t="s">
        <v>3500</v>
      </c>
      <c r="M264" s="35">
        <f t="shared" si="9"/>
        <v>0</v>
      </c>
      <c r="N264" s="12" t="str">
        <f t="shared" si="8"/>
        <v/>
      </c>
    </row>
    <row r="265" spans="1:14" hidden="1">
      <c r="A265" s="13">
        <v>10263</v>
      </c>
      <c r="B265" s="13">
        <v>15</v>
      </c>
      <c r="C265" s="13">
        <v>15678</v>
      </c>
      <c r="D265" s="13">
        <v>196</v>
      </c>
      <c r="E265" s="12" t="str">
        <f>VLOOKUP(tVentas10[[#This Row],[ProductID]],tProductos[#All],3,FALSE)</f>
        <v>Longos - Grilled Salmon With Bbq</v>
      </c>
      <c r="F265" s="13">
        <v>4</v>
      </c>
      <c r="G265" s="32">
        <v>0</v>
      </c>
      <c r="H265" s="30">
        <f>VLOOKUP(tVentas10[[#This Row],[ProductID]],tProductos[#All],5,FALSE)</f>
        <v>82.28</v>
      </c>
      <c r="I265" s="31">
        <f>(tVentas10[[#This Row],[PrecioUnitario]])*(tVentas10[[#This Row],[Quantity]])</f>
        <v>329.12</v>
      </c>
      <c r="J265" s="31">
        <f>tVentas10[[#This Row],[ TotalPrice_SinDescuento]]*(1-tVentas10[[#This Row],[Discount]]/100)</f>
        <v>329.12</v>
      </c>
      <c r="K265" s="17">
        <v>43212.4</v>
      </c>
      <c r="L265" s="7" t="s">
        <v>3501</v>
      </c>
      <c r="M265" s="35">
        <f t="shared" si="9"/>
        <v>0</v>
      </c>
      <c r="N265" s="12" t="str">
        <f t="shared" si="8"/>
        <v/>
      </c>
    </row>
    <row r="266" spans="1:14" hidden="1">
      <c r="A266" s="13">
        <v>10264</v>
      </c>
      <c r="B266" s="13">
        <v>17</v>
      </c>
      <c r="C266" s="13">
        <v>9704</v>
      </c>
      <c r="D266" s="13">
        <v>75</v>
      </c>
      <c r="E266" s="12" t="str">
        <f>VLOOKUP(tVentas10[[#This Row],[ProductID]],tProductos[#All],3,FALSE)</f>
        <v>Chef Hat 20cm</v>
      </c>
      <c r="F266" s="13">
        <v>3</v>
      </c>
      <c r="G266" s="32">
        <v>0</v>
      </c>
      <c r="H266" s="30">
        <f>VLOOKUP(tVentas10[[#This Row],[ProductID]],tProductos[#All],5,FALSE)</f>
        <v>418</v>
      </c>
      <c r="I266" s="31">
        <f>(tVentas10[[#This Row],[PrecioUnitario]])*(tVentas10[[#This Row],[Quantity]])</f>
        <v>1254</v>
      </c>
      <c r="J266" s="31">
        <f>tVentas10[[#This Row],[ TotalPrice_SinDescuento]]*(1-tVentas10[[#This Row],[Discount]]/100)</f>
        <v>1254</v>
      </c>
      <c r="K266" s="17">
        <v>43189.333854166667</v>
      </c>
      <c r="L266" s="7" t="s">
        <v>3502</v>
      </c>
      <c r="M266" s="35">
        <f t="shared" si="9"/>
        <v>0</v>
      </c>
      <c r="N266" s="12" t="str">
        <f t="shared" si="8"/>
        <v/>
      </c>
    </row>
    <row r="267" spans="1:14" hidden="1">
      <c r="A267" s="13">
        <v>10265</v>
      </c>
      <c r="B267" s="13">
        <v>20</v>
      </c>
      <c r="C267" s="13">
        <v>89798</v>
      </c>
      <c r="D267" s="13">
        <v>237</v>
      </c>
      <c r="E267" s="12" t="str">
        <f>VLOOKUP(tVentas10[[#This Row],[ProductID]],tProductos[#All],3,FALSE)</f>
        <v>Mayonnaise - Individual Pkg</v>
      </c>
      <c r="F267" s="13">
        <v>23</v>
      </c>
      <c r="G267" s="32">
        <v>0</v>
      </c>
      <c r="H267" s="30">
        <f>VLOOKUP(tVentas10[[#This Row],[ProductID]],tProductos[#All],5,FALSE)</f>
        <v>656.3</v>
      </c>
      <c r="I267" s="31">
        <f>(tVentas10[[#This Row],[PrecioUnitario]])*(tVentas10[[#This Row],[Quantity]])</f>
        <v>15094.9</v>
      </c>
      <c r="J267" s="31">
        <f>tVentas10[[#This Row],[ TotalPrice_SinDescuento]]*(1-tVentas10[[#This Row],[Discount]]/100)</f>
        <v>15094.9</v>
      </c>
      <c r="K267" s="17">
        <v>43128.67527777778</v>
      </c>
      <c r="L267" s="7" t="s">
        <v>3503</v>
      </c>
      <c r="M267" s="35">
        <f t="shared" si="9"/>
        <v>0</v>
      </c>
      <c r="N267" s="12" t="str">
        <f t="shared" si="8"/>
        <v/>
      </c>
    </row>
    <row r="268" spans="1:14">
      <c r="A268" s="13">
        <v>10266</v>
      </c>
      <c r="B268" s="13">
        <v>9</v>
      </c>
      <c r="C268" s="13">
        <v>35605</v>
      </c>
      <c r="D268" s="13">
        <v>160</v>
      </c>
      <c r="E268" s="12" t="str">
        <f>VLOOKUP(tVentas10[[#This Row],[ProductID]],tProductos[#All],3,FALSE)</f>
        <v>Beef Ground Medium</v>
      </c>
      <c r="F268" s="13">
        <v>10</v>
      </c>
      <c r="G268" s="32">
        <v>0</v>
      </c>
      <c r="H268" s="30">
        <f>VLOOKUP(tVentas10[[#This Row],[ProductID]],tProductos[#All],5,FALSE)</f>
        <v>546.87</v>
      </c>
      <c r="I268" s="31">
        <f>(tVentas10[[#This Row],[PrecioUnitario]])*(tVentas10[[#This Row],[Quantity]])</f>
        <v>5468.7</v>
      </c>
      <c r="J268" s="31">
        <f>tVentas10[[#This Row],[ TotalPrice_SinDescuento]]*(1-tVentas10[[#This Row],[Discount]]/100)</f>
        <v>5468.7</v>
      </c>
      <c r="K268" s="17">
        <v>43131.271261574075</v>
      </c>
      <c r="L268" s="7" t="s">
        <v>3504</v>
      </c>
      <c r="M268" s="35">
        <f t="shared" si="9"/>
        <v>0</v>
      </c>
      <c r="N268" s="12" t="str">
        <f t="shared" si="8"/>
        <v/>
      </c>
    </row>
    <row r="269" spans="1:14" hidden="1">
      <c r="A269" s="13">
        <v>10267</v>
      </c>
      <c r="B269" s="13">
        <v>10</v>
      </c>
      <c r="C269" s="13">
        <v>62521</v>
      </c>
      <c r="D269" s="13">
        <v>218</v>
      </c>
      <c r="E269" s="12" t="str">
        <f>VLOOKUP(tVentas10[[#This Row],[ProductID]],tProductos[#All],3,FALSE)</f>
        <v>Barramundi</v>
      </c>
      <c r="F269" s="13">
        <v>16</v>
      </c>
      <c r="G269" s="32">
        <v>0</v>
      </c>
      <c r="H269" s="30">
        <f>VLOOKUP(tVentas10[[#This Row],[ProductID]],tProductos[#All],5,FALSE)</f>
        <v>851.93</v>
      </c>
      <c r="I269" s="31">
        <f>(tVentas10[[#This Row],[PrecioUnitario]])*(tVentas10[[#This Row],[Quantity]])</f>
        <v>13630.88</v>
      </c>
      <c r="J269" s="31">
        <f>tVentas10[[#This Row],[ TotalPrice_SinDescuento]]*(1-tVentas10[[#This Row],[Discount]]/100)</f>
        <v>13630.88</v>
      </c>
      <c r="K269" s="17">
        <v>43108.578425925924</v>
      </c>
      <c r="L269" s="7" t="s">
        <v>3505</v>
      </c>
      <c r="M269" s="35">
        <f t="shared" si="9"/>
        <v>0</v>
      </c>
      <c r="N269" s="12" t="str">
        <f t="shared" si="8"/>
        <v/>
      </c>
    </row>
    <row r="270" spans="1:14" hidden="1">
      <c r="A270" s="13">
        <v>10268</v>
      </c>
      <c r="B270" s="13">
        <v>9</v>
      </c>
      <c r="C270" s="13">
        <v>80669</v>
      </c>
      <c r="D270" s="13">
        <v>233</v>
      </c>
      <c r="E270" s="12" t="str">
        <f>VLOOKUP(tVentas10[[#This Row],[ProductID]],tProductos[#All],3,FALSE)</f>
        <v>Duck - Breast</v>
      </c>
      <c r="F270" s="13">
        <v>21</v>
      </c>
      <c r="G270" s="32">
        <v>2</v>
      </c>
      <c r="H270" s="30">
        <f>VLOOKUP(tVentas10[[#This Row],[ProductID]],tProductos[#All],5,FALSE)</f>
        <v>566.20000000000005</v>
      </c>
      <c r="I270" s="31">
        <f>(tVentas10[[#This Row],[PrecioUnitario]])*(tVentas10[[#This Row],[Quantity]])</f>
        <v>11890.2</v>
      </c>
      <c r="J270" s="31">
        <f>tVentas10[[#This Row],[ TotalPrice_SinDescuento]]*(1-tVentas10[[#This Row],[Discount]]/100)</f>
        <v>11652.396000000001</v>
      </c>
      <c r="K270" s="17">
        <v>43115.958449074074</v>
      </c>
      <c r="L270" s="7" t="s">
        <v>3506</v>
      </c>
      <c r="M270" s="35">
        <f t="shared" si="9"/>
        <v>0</v>
      </c>
      <c r="N270" s="12" t="str">
        <f t="shared" si="8"/>
        <v/>
      </c>
    </row>
    <row r="271" spans="1:14" hidden="1">
      <c r="A271" s="13">
        <v>10269</v>
      </c>
      <c r="B271" s="13">
        <v>18</v>
      </c>
      <c r="C271" s="13">
        <v>66530</v>
      </c>
      <c r="D271" s="13">
        <v>9</v>
      </c>
      <c r="E271" s="12" t="str">
        <f>VLOOKUP(tVentas10[[#This Row],[ProductID]],tProductos[#All],3,FALSE)</f>
        <v>Rabbit - Whole</v>
      </c>
      <c r="F271" s="13">
        <v>17</v>
      </c>
      <c r="G271" s="32">
        <v>0</v>
      </c>
      <c r="H271" s="30">
        <f>VLOOKUP(tVentas10[[#This Row],[ProductID]],tProductos[#All],5,FALSE)</f>
        <v>844.21</v>
      </c>
      <c r="I271" s="31">
        <f>(tVentas10[[#This Row],[PrecioUnitario]])*(tVentas10[[#This Row],[Quantity]])</f>
        <v>14351.57</v>
      </c>
      <c r="J271" s="31">
        <f>tVentas10[[#This Row],[ TotalPrice_SinDescuento]]*(1-tVentas10[[#This Row],[Discount]]/100)</f>
        <v>14351.57</v>
      </c>
      <c r="K271" s="17">
        <v>43135.371435185189</v>
      </c>
      <c r="L271" s="7" t="s">
        <v>3507</v>
      </c>
      <c r="M271" s="35">
        <f t="shared" si="9"/>
        <v>0</v>
      </c>
      <c r="N271" s="12" t="str">
        <f t="shared" si="8"/>
        <v/>
      </c>
    </row>
    <row r="272" spans="1:14" hidden="1">
      <c r="A272" s="13">
        <v>10270</v>
      </c>
      <c r="B272" s="13">
        <v>13</v>
      </c>
      <c r="C272" s="13">
        <v>29070</v>
      </c>
      <c r="D272" s="13">
        <v>424</v>
      </c>
      <c r="E272" s="12" t="str">
        <f>VLOOKUP(tVentas10[[#This Row],[ProductID]],tProductos[#All],3,FALSE)</f>
        <v>Vinegar - Tarragon</v>
      </c>
      <c r="F272" s="13">
        <v>8</v>
      </c>
      <c r="G272" s="32">
        <v>0</v>
      </c>
      <c r="H272" s="30">
        <f>VLOOKUP(tVentas10[[#This Row],[ProductID]],tProductos[#All],5,FALSE)</f>
        <v>858.82</v>
      </c>
      <c r="I272" s="31">
        <f>(tVentas10[[#This Row],[PrecioUnitario]])*(tVentas10[[#This Row],[Quantity]])</f>
        <v>6870.56</v>
      </c>
      <c r="J272" s="31">
        <f>tVentas10[[#This Row],[ TotalPrice_SinDescuento]]*(1-tVentas10[[#This Row],[Discount]]/100)</f>
        <v>6870.56</v>
      </c>
      <c r="K272" s="17">
        <v>43119.834872685184</v>
      </c>
      <c r="L272" s="7" t="s">
        <v>3508</v>
      </c>
      <c r="M272" s="35">
        <f t="shared" si="9"/>
        <v>0</v>
      </c>
      <c r="N272" s="12" t="str">
        <f t="shared" si="8"/>
        <v/>
      </c>
    </row>
    <row r="273" spans="1:14" hidden="1">
      <c r="A273" s="13">
        <v>10271</v>
      </c>
      <c r="B273" s="13">
        <v>21</v>
      </c>
      <c r="C273" s="13">
        <v>25326</v>
      </c>
      <c r="D273" s="13">
        <v>357</v>
      </c>
      <c r="E273" s="12" t="str">
        <f>VLOOKUP(tVentas10[[#This Row],[ProductID]],tProductos[#All],3,FALSE)</f>
        <v>Tilapia - Fillets</v>
      </c>
      <c r="F273" s="13">
        <v>7</v>
      </c>
      <c r="G273" s="32">
        <v>0</v>
      </c>
      <c r="H273" s="30">
        <f>VLOOKUP(tVentas10[[#This Row],[ProductID]],tProductos[#All],5,FALSE)</f>
        <v>68.33</v>
      </c>
      <c r="I273" s="31">
        <f>(tVentas10[[#This Row],[PrecioUnitario]])*(tVentas10[[#This Row],[Quantity]])</f>
        <v>478.31</v>
      </c>
      <c r="J273" s="31">
        <f>tVentas10[[#This Row],[ TotalPrice_SinDescuento]]*(1-tVentas10[[#This Row],[Discount]]/100)</f>
        <v>478.31</v>
      </c>
      <c r="K273" s="17">
        <v>43152.679942129631</v>
      </c>
      <c r="L273" s="7" t="s">
        <v>3509</v>
      </c>
      <c r="M273" s="35">
        <f t="shared" si="9"/>
        <v>0</v>
      </c>
      <c r="N273" s="12" t="str">
        <f t="shared" si="8"/>
        <v/>
      </c>
    </row>
    <row r="274" spans="1:14" hidden="1">
      <c r="A274" s="13">
        <v>10272</v>
      </c>
      <c r="B274" s="13">
        <v>15</v>
      </c>
      <c r="C274" s="13">
        <v>23308</v>
      </c>
      <c r="D274" s="13">
        <v>75</v>
      </c>
      <c r="E274" s="12" t="str">
        <f>VLOOKUP(tVentas10[[#This Row],[ProductID]],tProductos[#All],3,FALSE)</f>
        <v>Chef Hat 20cm</v>
      </c>
      <c r="F274" s="13">
        <v>6</v>
      </c>
      <c r="G274" s="32">
        <v>1</v>
      </c>
      <c r="H274" s="30">
        <f>VLOOKUP(tVentas10[[#This Row],[ProductID]],tProductos[#All],5,FALSE)</f>
        <v>418</v>
      </c>
      <c r="I274" s="31">
        <f>(tVentas10[[#This Row],[PrecioUnitario]])*(tVentas10[[#This Row],[Quantity]])</f>
        <v>2508</v>
      </c>
      <c r="J274" s="31">
        <f>tVentas10[[#This Row],[ TotalPrice_SinDescuento]]*(1-tVentas10[[#This Row],[Discount]]/100)</f>
        <v>2482.92</v>
      </c>
      <c r="K274" s="17">
        <v>43114.674953703703</v>
      </c>
      <c r="L274" s="7" t="s">
        <v>3510</v>
      </c>
      <c r="M274" s="35">
        <f t="shared" si="9"/>
        <v>0</v>
      </c>
      <c r="N274" s="12" t="str">
        <f t="shared" si="8"/>
        <v/>
      </c>
    </row>
    <row r="275" spans="1:14" hidden="1">
      <c r="A275" s="13">
        <v>10273</v>
      </c>
      <c r="B275" s="13">
        <v>11</v>
      </c>
      <c r="C275" s="13">
        <v>30659</v>
      </c>
      <c r="D275" s="13">
        <v>267</v>
      </c>
      <c r="E275" s="12" t="str">
        <f>VLOOKUP(tVentas10[[#This Row],[ProductID]],tProductos[#All],3,FALSE)</f>
        <v>Grapes - Red</v>
      </c>
      <c r="F275" s="13">
        <v>8</v>
      </c>
      <c r="G275" s="32">
        <v>0</v>
      </c>
      <c r="H275" s="30">
        <f>VLOOKUP(tVentas10[[#This Row],[ProductID]],tProductos[#All],5,FALSE)</f>
        <v>5.12</v>
      </c>
      <c r="I275" s="31">
        <f>(tVentas10[[#This Row],[PrecioUnitario]])*(tVentas10[[#This Row],[Quantity]])</f>
        <v>40.96</v>
      </c>
      <c r="J275" s="31">
        <f>tVentas10[[#This Row],[ TotalPrice_SinDescuento]]*(1-tVentas10[[#This Row],[Discount]]/100)</f>
        <v>40.96</v>
      </c>
      <c r="K275" s="17">
        <v>43162.288842592592</v>
      </c>
      <c r="L275" s="7" t="s">
        <v>3511</v>
      </c>
      <c r="M275" s="35">
        <f t="shared" si="9"/>
        <v>0</v>
      </c>
      <c r="N275" s="12" t="str">
        <f t="shared" si="8"/>
        <v/>
      </c>
    </row>
    <row r="276" spans="1:14" hidden="1">
      <c r="A276" s="13">
        <v>10274</v>
      </c>
      <c r="B276" s="13">
        <v>9</v>
      </c>
      <c r="C276" s="13">
        <v>83022</v>
      </c>
      <c r="D276" s="13">
        <v>11</v>
      </c>
      <c r="E276" s="12" t="str">
        <f>VLOOKUP(tVentas10[[#This Row],[ProductID]],tProductos[#All],3,FALSE)</f>
        <v>Garbage Bags - Clear</v>
      </c>
      <c r="F276" s="13">
        <v>22</v>
      </c>
      <c r="G276" s="32">
        <v>0</v>
      </c>
      <c r="H276" s="30">
        <f>VLOOKUP(tVentas10[[#This Row],[ProductID]],tProductos[#All],5,FALSE)</f>
        <v>62.94</v>
      </c>
      <c r="I276" s="31">
        <f>(tVentas10[[#This Row],[PrecioUnitario]])*(tVentas10[[#This Row],[Quantity]])</f>
        <v>1384.6799999999998</v>
      </c>
      <c r="J276" s="31">
        <f>tVentas10[[#This Row],[ TotalPrice_SinDescuento]]*(1-tVentas10[[#This Row],[Discount]]/100)</f>
        <v>1384.6799999999998</v>
      </c>
      <c r="K276" s="17">
        <v>43195.868738425925</v>
      </c>
      <c r="L276" s="7" t="s">
        <v>3512</v>
      </c>
      <c r="M276" s="35">
        <f t="shared" si="9"/>
        <v>0</v>
      </c>
      <c r="N276" s="12" t="str">
        <f t="shared" si="8"/>
        <v/>
      </c>
    </row>
    <row r="277" spans="1:14" hidden="1">
      <c r="A277" s="13">
        <v>10275</v>
      </c>
      <c r="B277" s="13">
        <v>8</v>
      </c>
      <c r="C277" s="13">
        <v>52533</v>
      </c>
      <c r="D277" s="13">
        <v>371</v>
      </c>
      <c r="E277" s="12" t="str">
        <f>VLOOKUP(tVentas10[[#This Row],[ProductID]],tProductos[#All],3,FALSE)</f>
        <v>Creme De Banane - Marie</v>
      </c>
      <c r="F277" s="13">
        <v>14</v>
      </c>
      <c r="G277" s="32">
        <v>0</v>
      </c>
      <c r="H277" s="30">
        <f>VLOOKUP(tVentas10[[#This Row],[ProductID]],tProductos[#All],5,FALSE)</f>
        <v>824.02</v>
      </c>
      <c r="I277" s="31">
        <f>(tVentas10[[#This Row],[PrecioUnitario]])*(tVentas10[[#This Row],[Quantity]])</f>
        <v>11536.279999999999</v>
      </c>
      <c r="J277" s="31">
        <f>tVentas10[[#This Row],[ TotalPrice_SinDescuento]]*(1-tVentas10[[#This Row],[Discount]]/100)</f>
        <v>11536.279999999999</v>
      </c>
      <c r="K277" s="17">
        <v>43206.519548611112</v>
      </c>
      <c r="L277" s="7" t="s">
        <v>3513</v>
      </c>
      <c r="M277" s="35">
        <f t="shared" si="9"/>
        <v>0</v>
      </c>
      <c r="N277" s="12" t="str">
        <f t="shared" si="8"/>
        <v/>
      </c>
    </row>
    <row r="278" spans="1:14" hidden="1">
      <c r="A278" s="13">
        <v>10276</v>
      </c>
      <c r="B278" s="13">
        <v>7</v>
      </c>
      <c r="C278" s="13">
        <v>8196</v>
      </c>
      <c r="D278" s="13">
        <v>351</v>
      </c>
      <c r="E278" s="12" t="str">
        <f>VLOOKUP(tVentas10[[#This Row],[ProductID]],tProductos[#All],3,FALSE)</f>
        <v>Hot Chocolate - Individual</v>
      </c>
      <c r="F278" s="13">
        <v>3</v>
      </c>
      <c r="G278" s="32">
        <v>0</v>
      </c>
      <c r="H278" s="30">
        <f>VLOOKUP(tVentas10[[#This Row],[ProductID]],tProductos[#All],5,FALSE)</f>
        <v>960.82</v>
      </c>
      <c r="I278" s="31">
        <f>(tVentas10[[#This Row],[PrecioUnitario]])*(tVentas10[[#This Row],[Quantity]])</f>
        <v>2882.46</v>
      </c>
      <c r="J278" s="31">
        <f>tVentas10[[#This Row],[ TotalPrice_SinDescuento]]*(1-tVentas10[[#This Row],[Discount]]/100)</f>
        <v>2882.46</v>
      </c>
      <c r="K278" s="17">
        <v>43149.21371527778</v>
      </c>
      <c r="L278" s="7" t="s">
        <v>3514</v>
      </c>
      <c r="M278" s="35">
        <f t="shared" si="9"/>
        <v>0</v>
      </c>
      <c r="N278" s="12" t="str">
        <f t="shared" si="8"/>
        <v/>
      </c>
    </row>
    <row r="279" spans="1:14" hidden="1">
      <c r="A279" s="13">
        <v>10277</v>
      </c>
      <c r="B279" s="13">
        <v>21</v>
      </c>
      <c r="C279" s="13">
        <v>57173</v>
      </c>
      <c r="D279" s="13">
        <v>277</v>
      </c>
      <c r="E279" s="12" t="str">
        <f>VLOOKUP(tVentas10[[#This Row],[ProductID]],tProductos[#All],3,FALSE)</f>
        <v>Sea Bass - Whole</v>
      </c>
      <c r="F279" s="13">
        <v>15</v>
      </c>
      <c r="G279" s="32">
        <v>0</v>
      </c>
      <c r="H279" s="30">
        <f>VLOOKUP(tVentas10[[#This Row],[ProductID]],tProductos[#All],5,FALSE)</f>
        <v>554.96</v>
      </c>
      <c r="I279" s="31">
        <f>(tVentas10[[#This Row],[PrecioUnitario]])*(tVentas10[[#This Row],[Quantity]])</f>
        <v>8324.4000000000015</v>
      </c>
      <c r="J279" s="31">
        <f>tVentas10[[#This Row],[ TotalPrice_SinDescuento]]*(1-tVentas10[[#This Row],[Discount]]/100)</f>
        <v>8324.4000000000015</v>
      </c>
      <c r="K279" s="17">
        <v>43112.70652777778</v>
      </c>
      <c r="L279" s="7" t="s">
        <v>3515</v>
      </c>
      <c r="M279" s="35">
        <f t="shared" si="9"/>
        <v>0</v>
      </c>
      <c r="N279" s="12" t="str">
        <f t="shared" si="8"/>
        <v/>
      </c>
    </row>
    <row r="280" spans="1:14" hidden="1">
      <c r="A280" s="13">
        <v>10278</v>
      </c>
      <c r="B280" s="13">
        <v>1</v>
      </c>
      <c r="C280" s="13">
        <v>74043</v>
      </c>
      <c r="D280" s="13">
        <v>374</v>
      </c>
      <c r="E280" s="12" t="str">
        <f>VLOOKUP(tVentas10[[#This Row],[ProductID]],tProductos[#All],3,FALSE)</f>
        <v>Jagermeister</v>
      </c>
      <c r="F280" s="13">
        <v>19</v>
      </c>
      <c r="G280" s="32">
        <v>1</v>
      </c>
      <c r="H280" s="30">
        <f>VLOOKUP(tVentas10[[#This Row],[ProductID]],tProductos[#All],5,FALSE)</f>
        <v>493.84</v>
      </c>
      <c r="I280" s="31">
        <f>(tVentas10[[#This Row],[PrecioUnitario]])*(tVentas10[[#This Row],[Quantity]])</f>
        <v>9382.9599999999991</v>
      </c>
      <c r="J280" s="31">
        <f>tVentas10[[#This Row],[ TotalPrice_SinDescuento]]*(1-tVentas10[[#This Row],[Discount]]/100)</f>
        <v>9289.1303999999982</v>
      </c>
      <c r="K280" s="17">
        <v>43186.261504629627</v>
      </c>
      <c r="L280" s="7" t="s">
        <v>3516</v>
      </c>
      <c r="M280" s="35">
        <f t="shared" si="9"/>
        <v>0</v>
      </c>
      <c r="N280" s="12" t="str">
        <f t="shared" si="8"/>
        <v/>
      </c>
    </row>
    <row r="281" spans="1:14" hidden="1">
      <c r="A281" s="13">
        <v>10279</v>
      </c>
      <c r="B281" s="13">
        <v>1</v>
      </c>
      <c r="C281" s="13">
        <v>26438</v>
      </c>
      <c r="D281" s="13">
        <v>276</v>
      </c>
      <c r="E281" s="12" t="str">
        <f>VLOOKUP(tVentas10[[#This Row],[ProductID]],tProductos[#All],3,FALSE)</f>
        <v>Snapple - Iced Tea Peach</v>
      </c>
      <c r="F281" s="13">
        <v>7</v>
      </c>
      <c r="G281" s="32">
        <v>0</v>
      </c>
      <c r="H281" s="30">
        <f>VLOOKUP(tVentas10[[#This Row],[ProductID]],tProductos[#All],5,FALSE)</f>
        <v>492.5</v>
      </c>
      <c r="I281" s="31">
        <f>(tVentas10[[#This Row],[PrecioUnitario]])*(tVentas10[[#This Row],[Quantity]])</f>
        <v>3447.5</v>
      </c>
      <c r="J281" s="31">
        <f>tVentas10[[#This Row],[ TotalPrice_SinDescuento]]*(1-tVentas10[[#This Row],[Discount]]/100)</f>
        <v>3447.5</v>
      </c>
      <c r="K281" s="17">
        <v>43122.425451388888</v>
      </c>
      <c r="L281" s="7" t="s">
        <v>3517</v>
      </c>
      <c r="M281" s="35">
        <f t="shared" si="9"/>
        <v>0</v>
      </c>
      <c r="N281" s="12" t="str">
        <f t="shared" si="8"/>
        <v/>
      </c>
    </row>
    <row r="282" spans="1:14" hidden="1">
      <c r="A282" s="13">
        <v>10280</v>
      </c>
      <c r="B282" s="13">
        <v>19</v>
      </c>
      <c r="C282" s="13">
        <v>66820</v>
      </c>
      <c r="D282" s="13">
        <v>225</v>
      </c>
      <c r="E282" s="12" t="str">
        <f>VLOOKUP(tVentas10[[#This Row],[ProductID]],tProductos[#All],3,FALSE)</f>
        <v>Wine - Charddonnay Errazuriz</v>
      </c>
      <c r="F282" s="13">
        <v>17</v>
      </c>
      <c r="G282" s="32">
        <v>0</v>
      </c>
      <c r="H282" s="30">
        <f>VLOOKUP(tVentas10[[#This Row],[ProductID]],tProductos[#All],5,FALSE)</f>
        <v>103.72</v>
      </c>
      <c r="I282" s="31">
        <f>(tVentas10[[#This Row],[PrecioUnitario]])*(tVentas10[[#This Row],[Quantity]])</f>
        <v>1763.24</v>
      </c>
      <c r="J282" s="31">
        <f>tVentas10[[#This Row],[ TotalPrice_SinDescuento]]*(1-tVentas10[[#This Row],[Discount]]/100)</f>
        <v>1763.24</v>
      </c>
      <c r="K282" s="17">
        <v>43139.661874999998</v>
      </c>
      <c r="L282" s="7" t="s">
        <v>3518</v>
      </c>
      <c r="M282" s="35">
        <f t="shared" si="9"/>
        <v>0</v>
      </c>
      <c r="N282" s="12" t="str">
        <f t="shared" si="8"/>
        <v/>
      </c>
    </row>
    <row r="283" spans="1:14" hidden="1">
      <c r="A283" s="13">
        <v>10281</v>
      </c>
      <c r="B283" s="13">
        <v>18</v>
      </c>
      <c r="C283" s="13">
        <v>77039</v>
      </c>
      <c r="D283" s="13">
        <v>368</v>
      </c>
      <c r="E283" s="12" t="str">
        <f>VLOOKUP(tVentas10[[#This Row],[ProductID]],tProductos[#All],3,FALSE)</f>
        <v>Flour - Teff</v>
      </c>
      <c r="F283" s="13">
        <v>20</v>
      </c>
      <c r="G283" s="32">
        <v>0</v>
      </c>
      <c r="H283" s="30">
        <f>VLOOKUP(tVentas10[[#This Row],[ProductID]],tProductos[#All],5,FALSE)</f>
        <v>182.97</v>
      </c>
      <c r="I283" s="31">
        <f>(tVentas10[[#This Row],[PrecioUnitario]])*(tVentas10[[#This Row],[Quantity]])</f>
        <v>3659.4</v>
      </c>
      <c r="J283" s="31">
        <f>tVentas10[[#This Row],[ TotalPrice_SinDescuento]]*(1-tVentas10[[#This Row],[Discount]]/100)</f>
        <v>3659.4</v>
      </c>
      <c r="K283" s="17">
        <v>43223.171168981484</v>
      </c>
      <c r="L283" s="7" t="s">
        <v>3519</v>
      </c>
      <c r="M283" s="35">
        <f t="shared" si="9"/>
        <v>0</v>
      </c>
      <c r="N283" s="12" t="str">
        <f t="shared" si="8"/>
        <v/>
      </c>
    </row>
    <row r="284" spans="1:14" hidden="1">
      <c r="A284" s="13">
        <v>10282</v>
      </c>
      <c r="B284" s="13">
        <v>6</v>
      </c>
      <c r="C284" s="13">
        <v>85602</v>
      </c>
      <c r="D284" s="13">
        <v>368</v>
      </c>
      <c r="E284" s="12" t="str">
        <f>VLOOKUP(tVentas10[[#This Row],[ProductID]],tProductos[#All],3,FALSE)</f>
        <v>Flour - Teff</v>
      </c>
      <c r="F284" s="13">
        <v>22</v>
      </c>
      <c r="G284" s="32">
        <v>0</v>
      </c>
      <c r="H284" s="30">
        <f>VLOOKUP(tVentas10[[#This Row],[ProductID]],tProductos[#All],5,FALSE)</f>
        <v>182.97</v>
      </c>
      <c r="I284" s="31">
        <f>(tVentas10[[#This Row],[PrecioUnitario]])*(tVentas10[[#This Row],[Quantity]])</f>
        <v>4025.34</v>
      </c>
      <c r="J284" s="31">
        <f>tVentas10[[#This Row],[ TotalPrice_SinDescuento]]*(1-tVentas10[[#This Row],[Discount]]/100)</f>
        <v>4025.34</v>
      </c>
      <c r="K284" s="17">
        <v>43224.072731481479</v>
      </c>
      <c r="L284" s="7" t="s">
        <v>3520</v>
      </c>
      <c r="M284" s="35">
        <f t="shared" si="9"/>
        <v>0</v>
      </c>
      <c r="N284" s="12" t="str">
        <f t="shared" si="8"/>
        <v/>
      </c>
    </row>
    <row r="285" spans="1:14" hidden="1">
      <c r="A285" s="13">
        <v>10283</v>
      </c>
      <c r="B285" s="13">
        <v>12</v>
      </c>
      <c r="C285" s="13">
        <v>59878</v>
      </c>
      <c r="D285" s="13">
        <v>106</v>
      </c>
      <c r="E285" s="12" t="str">
        <f>VLOOKUP(tVentas10[[#This Row],[ProductID]],tProductos[#All],3,FALSE)</f>
        <v>Pickerel - Fillets</v>
      </c>
      <c r="F285" s="13">
        <v>16</v>
      </c>
      <c r="G285" s="32">
        <v>1</v>
      </c>
      <c r="H285" s="30">
        <f>VLOOKUP(tVentas10[[#This Row],[ProductID]],tProductos[#All],5,FALSE)</f>
        <v>18.75</v>
      </c>
      <c r="I285" s="31">
        <f>(tVentas10[[#This Row],[PrecioUnitario]])*(tVentas10[[#This Row],[Quantity]])</f>
        <v>300</v>
      </c>
      <c r="J285" s="31">
        <f>tVentas10[[#This Row],[ TotalPrice_SinDescuento]]*(1-tVentas10[[#This Row],[Discount]]/100)</f>
        <v>297</v>
      </c>
      <c r="K285" s="17">
        <v>43224.52238425926</v>
      </c>
      <c r="L285" s="7" t="s">
        <v>3521</v>
      </c>
      <c r="M285" s="35">
        <f t="shared" si="9"/>
        <v>0</v>
      </c>
      <c r="N285" s="12" t="str">
        <f t="shared" si="8"/>
        <v/>
      </c>
    </row>
    <row r="286" spans="1:14" hidden="1">
      <c r="A286" s="13">
        <v>10284</v>
      </c>
      <c r="B286" s="13">
        <v>15</v>
      </c>
      <c r="C286" s="13">
        <v>38202</v>
      </c>
      <c r="D286" s="13">
        <v>229</v>
      </c>
      <c r="E286" s="12" t="str">
        <f>VLOOKUP(tVentas10[[#This Row],[ProductID]],tProductos[#All],3,FALSE)</f>
        <v>Bread - Hot Dog Buns</v>
      </c>
      <c r="F286" s="13">
        <v>10</v>
      </c>
      <c r="G286" s="32">
        <v>2</v>
      </c>
      <c r="H286" s="30">
        <f>VLOOKUP(tVentas10[[#This Row],[ProductID]],tProductos[#All],5,FALSE)</f>
        <v>579.83000000000004</v>
      </c>
      <c r="I286" s="31">
        <f>(tVentas10[[#This Row],[PrecioUnitario]])*(tVentas10[[#This Row],[Quantity]])</f>
        <v>5798.3</v>
      </c>
      <c r="J286" s="31">
        <f>tVentas10[[#This Row],[ TotalPrice_SinDescuento]]*(1-tVentas10[[#This Row],[Discount]]/100)</f>
        <v>5682.3339999999998</v>
      </c>
      <c r="K286" s="17">
        <v>43187.358043981483</v>
      </c>
      <c r="L286" s="7" t="s">
        <v>3522</v>
      </c>
      <c r="M286" s="35">
        <f t="shared" si="9"/>
        <v>0</v>
      </c>
      <c r="N286" s="12" t="str">
        <f t="shared" si="8"/>
        <v/>
      </c>
    </row>
    <row r="287" spans="1:14" hidden="1">
      <c r="A287" s="13">
        <v>10285</v>
      </c>
      <c r="B287" s="13">
        <v>5</v>
      </c>
      <c r="C287" s="13">
        <v>55947</v>
      </c>
      <c r="D287" s="13">
        <v>53</v>
      </c>
      <c r="E287" s="12" t="str">
        <f>VLOOKUP(tVentas10[[#This Row],[ProductID]],tProductos[#All],3,FALSE)</f>
        <v>Cassis</v>
      </c>
      <c r="F287" s="13">
        <v>15</v>
      </c>
      <c r="G287" s="32">
        <v>1</v>
      </c>
      <c r="H287" s="30">
        <f>VLOOKUP(tVentas10[[#This Row],[ProductID]],tProductos[#All],5,FALSE)</f>
        <v>926.27</v>
      </c>
      <c r="I287" s="31">
        <f>(tVentas10[[#This Row],[PrecioUnitario]])*(tVentas10[[#This Row],[Quantity]])</f>
        <v>13894.05</v>
      </c>
      <c r="J287" s="31">
        <f>tVentas10[[#This Row],[ TotalPrice_SinDescuento]]*(1-tVentas10[[#This Row],[Discount]]/100)</f>
        <v>13755.109499999999</v>
      </c>
      <c r="K287" s="17">
        <v>43215.280185185184</v>
      </c>
      <c r="L287" s="7" t="s">
        <v>3523</v>
      </c>
      <c r="M287" s="35">
        <f t="shared" si="9"/>
        <v>0</v>
      </c>
      <c r="N287" s="12" t="str">
        <f t="shared" si="8"/>
        <v/>
      </c>
    </row>
    <row r="288" spans="1:14" hidden="1">
      <c r="A288" s="13">
        <v>10286</v>
      </c>
      <c r="B288" s="13">
        <v>4</v>
      </c>
      <c r="C288" s="13">
        <v>63264</v>
      </c>
      <c r="D288" s="13">
        <v>398</v>
      </c>
      <c r="E288" s="12" t="str">
        <f>VLOOKUP(tVentas10[[#This Row],[ProductID]],tProductos[#All],3,FALSE)</f>
        <v>Wine - Wyndham Estate Bin 777</v>
      </c>
      <c r="F288" s="13">
        <v>17</v>
      </c>
      <c r="G288" s="32">
        <v>0</v>
      </c>
      <c r="H288" s="30">
        <f>VLOOKUP(tVentas10[[#This Row],[ProductID]],tProductos[#All],5,FALSE)</f>
        <v>423.63</v>
      </c>
      <c r="I288" s="31">
        <f>(tVentas10[[#This Row],[PrecioUnitario]])*(tVentas10[[#This Row],[Quantity]])</f>
        <v>7201.71</v>
      </c>
      <c r="J288" s="31">
        <f>tVentas10[[#This Row],[ TotalPrice_SinDescuento]]*(1-tVentas10[[#This Row],[Discount]]/100)</f>
        <v>7201.71</v>
      </c>
      <c r="K288" s="17">
        <v>43108.110775462963</v>
      </c>
      <c r="L288" s="7" t="s">
        <v>3524</v>
      </c>
      <c r="M288" s="35">
        <f t="shared" si="9"/>
        <v>0</v>
      </c>
      <c r="N288" s="12" t="str">
        <f t="shared" si="8"/>
        <v/>
      </c>
    </row>
    <row r="289" spans="1:14" hidden="1">
      <c r="A289" s="13">
        <v>10287</v>
      </c>
      <c r="B289" s="13">
        <v>7</v>
      </c>
      <c r="C289" s="13">
        <v>24566</v>
      </c>
      <c r="D289" s="13">
        <v>83</v>
      </c>
      <c r="E289" s="12" t="str">
        <f>VLOOKUP(tVentas10[[#This Row],[ProductID]],tProductos[#All],3,FALSE)</f>
        <v>Lamb - Ground</v>
      </c>
      <c r="F289" s="13">
        <v>7</v>
      </c>
      <c r="G289" s="32">
        <v>0</v>
      </c>
      <c r="H289" s="30">
        <f>VLOOKUP(tVentas10[[#This Row],[ProductID]],tProductos[#All],5,FALSE)</f>
        <v>508.83</v>
      </c>
      <c r="I289" s="31">
        <f>(tVentas10[[#This Row],[PrecioUnitario]])*(tVentas10[[#This Row],[Quantity]])</f>
        <v>3561.81</v>
      </c>
      <c r="J289" s="31">
        <f>tVentas10[[#This Row],[ TotalPrice_SinDescuento]]*(1-tVentas10[[#This Row],[Discount]]/100)</f>
        <v>3561.81</v>
      </c>
      <c r="K289" s="17">
        <v>43123.770740740743</v>
      </c>
      <c r="L289" s="7" t="s">
        <v>3525</v>
      </c>
      <c r="M289" s="35">
        <f t="shared" si="9"/>
        <v>0</v>
      </c>
      <c r="N289" s="12" t="str">
        <f t="shared" si="8"/>
        <v/>
      </c>
    </row>
    <row r="290" spans="1:14" hidden="1">
      <c r="A290" s="13">
        <v>10288</v>
      </c>
      <c r="B290" s="13">
        <v>10</v>
      </c>
      <c r="C290" s="13">
        <v>75076</v>
      </c>
      <c r="D290" s="13">
        <v>126</v>
      </c>
      <c r="E290" s="12" t="str">
        <f>VLOOKUP(tVentas10[[#This Row],[ProductID]],tProductos[#All],3,FALSE)</f>
        <v>Crackers - Trio</v>
      </c>
      <c r="F290" s="13">
        <v>20</v>
      </c>
      <c r="G290" s="32">
        <v>0</v>
      </c>
      <c r="H290" s="30">
        <f>VLOOKUP(tVentas10[[#This Row],[ProductID]],tProductos[#All],5,FALSE)</f>
        <v>141.91</v>
      </c>
      <c r="I290" s="31">
        <f>(tVentas10[[#This Row],[PrecioUnitario]])*(tVentas10[[#This Row],[Quantity]])</f>
        <v>2838.2</v>
      </c>
      <c r="J290" s="31">
        <f>tVentas10[[#This Row],[ TotalPrice_SinDescuento]]*(1-tVentas10[[#This Row],[Discount]]/100)</f>
        <v>2838.2</v>
      </c>
      <c r="K290" s="17">
        <v>43154.826145833336</v>
      </c>
      <c r="L290" s="7" t="s">
        <v>3526</v>
      </c>
      <c r="M290" s="35">
        <f t="shared" si="9"/>
        <v>0</v>
      </c>
      <c r="N290" s="12" t="str">
        <f t="shared" si="8"/>
        <v/>
      </c>
    </row>
    <row r="291" spans="1:14" hidden="1">
      <c r="A291" s="13">
        <v>10289</v>
      </c>
      <c r="B291" s="13">
        <v>18</v>
      </c>
      <c r="C291" s="13">
        <v>73708</v>
      </c>
      <c r="D291" s="13">
        <v>114</v>
      </c>
      <c r="E291" s="12" t="str">
        <f>VLOOKUP(tVentas10[[#This Row],[ProductID]],tProductos[#All],3,FALSE)</f>
        <v>Veal - Osso Bucco</v>
      </c>
      <c r="F291" s="13">
        <v>19</v>
      </c>
      <c r="G291" s="32">
        <v>0</v>
      </c>
      <c r="H291" s="30">
        <f>VLOOKUP(tVentas10[[#This Row],[ProductID]],tProductos[#All],5,FALSE)</f>
        <v>795.63</v>
      </c>
      <c r="I291" s="31">
        <f>(tVentas10[[#This Row],[PrecioUnitario]])*(tVentas10[[#This Row],[Quantity]])</f>
        <v>15116.97</v>
      </c>
      <c r="J291" s="31">
        <f>tVentas10[[#This Row],[ TotalPrice_SinDescuento]]*(1-tVentas10[[#This Row],[Discount]]/100)</f>
        <v>15116.97</v>
      </c>
      <c r="K291" s="17">
        <v>43118.064525462964</v>
      </c>
      <c r="L291" s="7" t="s">
        <v>3527</v>
      </c>
      <c r="M291" s="35">
        <f t="shared" si="9"/>
        <v>0</v>
      </c>
      <c r="N291" s="12" t="str">
        <f t="shared" si="8"/>
        <v/>
      </c>
    </row>
    <row r="292" spans="1:14" hidden="1">
      <c r="A292" s="13">
        <v>10290</v>
      </c>
      <c r="B292" s="13">
        <v>22</v>
      </c>
      <c r="C292" s="13">
        <v>85627</v>
      </c>
      <c r="D292" s="13">
        <v>127</v>
      </c>
      <c r="E292" s="12" t="str">
        <f>VLOOKUP(tVentas10[[#This Row],[ProductID]],tProductos[#All],3,FALSE)</f>
        <v>Island Oasis - Mango Daiquiri</v>
      </c>
      <c r="F292" s="13">
        <v>22</v>
      </c>
      <c r="G292" s="32">
        <v>0</v>
      </c>
      <c r="H292" s="30">
        <f>VLOOKUP(tVentas10[[#This Row],[ProductID]],tProductos[#All],5,FALSE)</f>
        <v>541.41</v>
      </c>
      <c r="I292" s="31">
        <f>(tVentas10[[#This Row],[PrecioUnitario]])*(tVentas10[[#This Row],[Quantity]])</f>
        <v>11911.019999999999</v>
      </c>
      <c r="J292" s="31">
        <f>tVentas10[[#This Row],[ TotalPrice_SinDescuento]]*(1-tVentas10[[#This Row],[Discount]]/100)</f>
        <v>11911.019999999999</v>
      </c>
      <c r="K292" s="17">
        <v>43106.685555555552</v>
      </c>
      <c r="L292" s="7" t="s">
        <v>3528</v>
      </c>
      <c r="M292" s="35">
        <f t="shared" si="9"/>
        <v>0</v>
      </c>
      <c r="N292" s="12" t="str">
        <f t="shared" si="8"/>
        <v/>
      </c>
    </row>
    <row r="293" spans="1:14" hidden="1">
      <c r="A293" s="13">
        <v>10291</v>
      </c>
      <c r="B293" s="13">
        <v>1</v>
      </c>
      <c r="C293" s="13">
        <v>32865</v>
      </c>
      <c r="D293" s="13">
        <v>349</v>
      </c>
      <c r="E293" s="12" t="str">
        <f>VLOOKUP(tVentas10[[#This Row],[ProductID]],tProductos[#All],3,FALSE)</f>
        <v>Puree - Mocha</v>
      </c>
      <c r="F293" s="13">
        <v>9</v>
      </c>
      <c r="G293" s="32">
        <v>0</v>
      </c>
      <c r="H293" s="30">
        <f>VLOOKUP(tVentas10[[#This Row],[ProductID]],tProductos[#All],5,FALSE)</f>
        <v>869.08</v>
      </c>
      <c r="I293" s="31">
        <f>(tVentas10[[#This Row],[PrecioUnitario]])*(tVentas10[[#This Row],[Quantity]])</f>
        <v>7821.72</v>
      </c>
      <c r="J293" s="31">
        <f>tVentas10[[#This Row],[ TotalPrice_SinDescuento]]*(1-tVentas10[[#This Row],[Discount]]/100)</f>
        <v>7821.72</v>
      </c>
      <c r="K293" s="17">
        <v>43130.551377314812</v>
      </c>
      <c r="L293" s="7" t="s">
        <v>3529</v>
      </c>
      <c r="M293" s="35">
        <f t="shared" si="9"/>
        <v>0</v>
      </c>
      <c r="N293" s="12" t="str">
        <f t="shared" si="8"/>
        <v/>
      </c>
    </row>
    <row r="294" spans="1:14" hidden="1">
      <c r="A294" s="13">
        <v>10292</v>
      </c>
      <c r="B294" s="13">
        <v>5</v>
      </c>
      <c r="C294" s="13">
        <v>47061</v>
      </c>
      <c r="D294" s="13">
        <v>175</v>
      </c>
      <c r="E294" s="12" t="str">
        <f>VLOOKUP(tVentas10[[#This Row],[ProductID]],tProductos[#All],3,FALSE)</f>
        <v>Oil - Safflower</v>
      </c>
      <c r="F294" s="13">
        <v>12</v>
      </c>
      <c r="G294" s="32">
        <v>0</v>
      </c>
      <c r="H294" s="30">
        <f>VLOOKUP(tVentas10[[#This Row],[ProductID]],tProductos[#All],5,FALSE)</f>
        <v>917.67</v>
      </c>
      <c r="I294" s="31">
        <f>(tVentas10[[#This Row],[PrecioUnitario]])*(tVentas10[[#This Row],[Quantity]])</f>
        <v>11012.039999999999</v>
      </c>
      <c r="J294" s="31">
        <f>tVentas10[[#This Row],[ TotalPrice_SinDescuento]]*(1-tVentas10[[#This Row],[Discount]]/100)</f>
        <v>11012.039999999999</v>
      </c>
      <c r="K294" s="17">
        <v>43146.978136574071</v>
      </c>
      <c r="L294" s="7" t="s">
        <v>3530</v>
      </c>
      <c r="M294" s="35">
        <f t="shared" si="9"/>
        <v>0</v>
      </c>
      <c r="N294" s="12" t="str">
        <f t="shared" si="8"/>
        <v/>
      </c>
    </row>
    <row r="295" spans="1:14" hidden="1">
      <c r="A295" s="13">
        <v>10293</v>
      </c>
      <c r="B295" s="13">
        <v>14</v>
      </c>
      <c r="C295" s="13">
        <v>15035</v>
      </c>
      <c r="D295" s="13">
        <v>10</v>
      </c>
      <c r="E295" s="12" t="str">
        <f>VLOOKUP(tVentas10[[#This Row],[ProductID]],tProductos[#All],3,FALSE)</f>
        <v>Scampi Tail</v>
      </c>
      <c r="F295" s="13">
        <v>4</v>
      </c>
      <c r="G295" s="32">
        <v>2</v>
      </c>
      <c r="H295" s="30">
        <f>VLOOKUP(tVentas10[[#This Row],[ProductID]],tProductos[#All],5,FALSE)</f>
        <v>950.95</v>
      </c>
      <c r="I295" s="31">
        <f>(tVentas10[[#This Row],[PrecioUnitario]])*(tVentas10[[#This Row],[Quantity]])</f>
        <v>3803.8</v>
      </c>
      <c r="J295" s="31">
        <f>tVentas10[[#This Row],[ TotalPrice_SinDescuento]]*(1-tVentas10[[#This Row],[Discount]]/100)</f>
        <v>3727.7240000000002</v>
      </c>
      <c r="K295" s="17">
        <v>43147.278449074074</v>
      </c>
      <c r="L295" s="7" t="s">
        <v>3531</v>
      </c>
      <c r="M295" s="35">
        <f t="shared" si="9"/>
        <v>0</v>
      </c>
      <c r="N295" s="12" t="str">
        <f t="shared" si="8"/>
        <v/>
      </c>
    </row>
    <row r="296" spans="1:14" hidden="1">
      <c r="A296" s="13">
        <v>10294</v>
      </c>
      <c r="B296" s="13">
        <v>8</v>
      </c>
      <c r="C296" s="13">
        <v>72493</v>
      </c>
      <c r="D296" s="13">
        <v>379</v>
      </c>
      <c r="E296" s="12" t="str">
        <f>VLOOKUP(tVentas10[[#This Row],[ProductID]],tProductos[#All],3,FALSE)</f>
        <v>Smoked Paprika</v>
      </c>
      <c r="F296" s="13">
        <v>19</v>
      </c>
      <c r="G296" s="32">
        <v>0</v>
      </c>
      <c r="H296" s="30">
        <f>VLOOKUP(tVentas10[[#This Row],[ProductID]],tProductos[#All],5,FALSE)</f>
        <v>893.04</v>
      </c>
      <c r="I296" s="31">
        <f>(tVentas10[[#This Row],[PrecioUnitario]])*(tVentas10[[#This Row],[Quantity]])</f>
        <v>16967.759999999998</v>
      </c>
      <c r="J296" s="31">
        <f>tVentas10[[#This Row],[ TotalPrice_SinDescuento]]*(1-tVentas10[[#This Row],[Discount]]/100)</f>
        <v>16967.759999999998</v>
      </c>
      <c r="K296" s="17">
        <v>43200.205347222225</v>
      </c>
      <c r="L296" s="7" t="s">
        <v>3532</v>
      </c>
      <c r="M296" s="35">
        <f t="shared" si="9"/>
        <v>0</v>
      </c>
      <c r="N296" s="12" t="str">
        <f t="shared" si="8"/>
        <v/>
      </c>
    </row>
    <row r="297" spans="1:14" hidden="1">
      <c r="A297" s="13">
        <v>10295</v>
      </c>
      <c r="B297" s="13">
        <v>23</v>
      </c>
      <c r="C297" s="13">
        <v>86601</v>
      </c>
      <c r="D297" s="13">
        <v>326</v>
      </c>
      <c r="E297" s="12" t="str">
        <f>VLOOKUP(tVentas10[[#This Row],[ProductID]],tProductos[#All],3,FALSE)</f>
        <v>Appetizer - Mushroom Tart</v>
      </c>
      <c r="F297" s="13">
        <v>22</v>
      </c>
      <c r="G297" s="32">
        <v>0</v>
      </c>
      <c r="H297" s="30">
        <f>VLOOKUP(tVentas10[[#This Row],[ProductID]],tProductos[#All],5,FALSE)</f>
        <v>38.85</v>
      </c>
      <c r="I297" s="31">
        <f>(tVentas10[[#This Row],[PrecioUnitario]])*(tVentas10[[#This Row],[Quantity]])</f>
        <v>854.7</v>
      </c>
      <c r="J297" s="31">
        <f>tVentas10[[#This Row],[ TotalPrice_SinDescuento]]*(1-tVentas10[[#This Row],[Discount]]/100)</f>
        <v>854.7</v>
      </c>
      <c r="K297" s="17">
        <v>43184.703414351854</v>
      </c>
      <c r="L297" s="7" t="s">
        <v>3533</v>
      </c>
      <c r="M297" s="35">
        <f t="shared" si="9"/>
        <v>0</v>
      </c>
      <c r="N297" s="12" t="str">
        <f t="shared" si="8"/>
        <v/>
      </c>
    </row>
    <row r="298" spans="1:14" hidden="1">
      <c r="A298" s="13">
        <v>10296</v>
      </c>
      <c r="B298" s="13">
        <v>14</v>
      </c>
      <c r="C298" s="13">
        <v>12777</v>
      </c>
      <c r="D298" s="13">
        <v>437</v>
      </c>
      <c r="E298" s="12" t="str">
        <f>VLOOKUP(tVentas10[[#This Row],[ProductID]],tProductos[#All],3,FALSE)</f>
        <v>Chips Potato All Dressed - 43g</v>
      </c>
      <c r="F298" s="13">
        <v>4</v>
      </c>
      <c r="G298" s="32">
        <v>2</v>
      </c>
      <c r="H298" s="30">
        <f>VLOOKUP(tVentas10[[#This Row],[ProductID]],tProductos[#All],5,FALSE)</f>
        <v>835.85</v>
      </c>
      <c r="I298" s="31">
        <f>(tVentas10[[#This Row],[PrecioUnitario]])*(tVentas10[[#This Row],[Quantity]])</f>
        <v>3343.4</v>
      </c>
      <c r="J298" s="31">
        <f>tVentas10[[#This Row],[ TotalPrice_SinDescuento]]*(1-tVentas10[[#This Row],[Discount]]/100)</f>
        <v>3276.5320000000002</v>
      </c>
      <c r="K298" s="17">
        <v>43140.180439814816</v>
      </c>
      <c r="L298" s="7" t="s">
        <v>3534</v>
      </c>
      <c r="M298" s="35">
        <f t="shared" si="9"/>
        <v>0</v>
      </c>
      <c r="N298" s="12" t="str">
        <f t="shared" si="8"/>
        <v/>
      </c>
    </row>
    <row r="299" spans="1:14" hidden="1">
      <c r="A299" s="13">
        <v>10297</v>
      </c>
      <c r="B299" s="13">
        <v>11</v>
      </c>
      <c r="C299" s="13">
        <v>26916</v>
      </c>
      <c r="D299" s="13">
        <v>219</v>
      </c>
      <c r="E299" s="12" t="str">
        <f>VLOOKUP(tVentas10[[#This Row],[ProductID]],tProductos[#All],3,FALSE)</f>
        <v>Assorted Desserts</v>
      </c>
      <c r="F299" s="13">
        <v>7</v>
      </c>
      <c r="G299" s="32">
        <v>0</v>
      </c>
      <c r="H299" s="30">
        <f>VLOOKUP(tVentas10[[#This Row],[ProductID]],tProductos[#All],5,FALSE)</f>
        <v>589.78</v>
      </c>
      <c r="I299" s="31">
        <f>(tVentas10[[#This Row],[PrecioUnitario]])*(tVentas10[[#This Row],[Quantity]])</f>
        <v>4128.46</v>
      </c>
      <c r="J299" s="31">
        <f>tVentas10[[#This Row],[ TotalPrice_SinDescuento]]*(1-tVentas10[[#This Row],[Discount]]/100)</f>
        <v>4128.46</v>
      </c>
      <c r="K299" s="17">
        <v>43229.288101851853</v>
      </c>
      <c r="L299" s="7" t="s">
        <v>3535</v>
      </c>
      <c r="M299" s="35">
        <f t="shared" si="9"/>
        <v>0</v>
      </c>
      <c r="N299" s="12" t="str">
        <f t="shared" si="8"/>
        <v/>
      </c>
    </row>
    <row r="300" spans="1:14" hidden="1">
      <c r="A300" s="13">
        <v>10298</v>
      </c>
      <c r="B300" s="13">
        <v>21</v>
      </c>
      <c r="C300" s="13">
        <v>69340</v>
      </c>
      <c r="D300" s="13">
        <v>178</v>
      </c>
      <c r="E300" s="12" t="str">
        <f>VLOOKUP(tVentas10[[#This Row],[ProductID]],tProductos[#All],3,FALSE)</f>
        <v>Pernod</v>
      </c>
      <c r="F300" s="13">
        <v>18</v>
      </c>
      <c r="G300" s="32">
        <v>0</v>
      </c>
      <c r="H300" s="30">
        <f>VLOOKUP(tVentas10[[#This Row],[ProductID]],tProductos[#All],5,FALSE)</f>
        <v>523.62</v>
      </c>
      <c r="I300" s="31">
        <f>(tVentas10[[#This Row],[PrecioUnitario]])*(tVentas10[[#This Row],[Quantity]])</f>
        <v>9425.16</v>
      </c>
      <c r="J300" s="31">
        <f>tVentas10[[#This Row],[ TotalPrice_SinDescuento]]*(1-tVentas10[[#This Row],[Discount]]/100)</f>
        <v>9425.16</v>
      </c>
      <c r="K300" s="17">
        <v>43174.522638888891</v>
      </c>
      <c r="L300" s="7" t="s">
        <v>3536</v>
      </c>
      <c r="M300" s="35">
        <f t="shared" si="9"/>
        <v>0</v>
      </c>
      <c r="N300" s="12" t="str">
        <f t="shared" si="8"/>
        <v/>
      </c>
    </row>
    <row r="301" spans="1:14" hidden="1">
      <c r="A301" s="13">
        <v>10299</v>
      </c>
      <c r="B301" s="13">
        <v>12</v>
      </c>
      <c r="C301" s="13">
        <v>85113</v>
      </c>
      <c r="D301" s="13">
        <v>189</v>
      </c>
      <c r="E301" s="12" t="str">
        <f>VLOOKUP(tVentas10[[#This Row],[ProductID]],tProductos[#All],3,FALSE)</f>
        <v>Bread - Roll, Soft White Round</v>
      </c>
      <c r="F301" s="13">
        <v>22</v>
      </c>
      <c r="G301" s="32">
        <v>2</v>
      </c>
      <c r="H301" s="30">
        <f>VLOOKUP(tVentas10[[#This Row],[ProductID]],tProductos[#All],5,FALSE)</f>
        <v>763.02</v>
      </c>
      <c r="I301" s="31">
        <f>(tVentas10[[#This Row],[PrecioUnitario]])*(tVentas10[[#This Row],[Quantity]])</f>
        <v>16786.439999999999</v>
      </c>
      <c r="J301" s="31">
        <f>tVentas10[[#This Row],[ TotalPrice_SinDescuento]]*(1-tVentas10[[#This Row],[Discount]]/100)</f>
        <v>16450.711199999998</v>
      </c>
      <c r="K301" s="17">
        <v>43136.646481481483</v>
      </c>
      <c r="L301" s="7" t="s">
        <v>3537</v>
      </c>
      <c r="M301" s="35">
        <f t="shared" si="9"/>
        <v>0</v>
      </c>
      <c r="N301" s="12" t="str">
        <f t="shared" si="8"/>
        <v/>
      </c>
    </row>
    <row r="302" spans="1:14" hidden="1">
      <c r="A302" s="13">
        <v>10300</v>
      </c>
      <c r="B302" s="13">
        <v>2</v>
      </c>
      <c r="C302" s="13">
        <v>74701</v>
      </c>
      <c r="D302" s="13">
        <v>144</v>
      </c>
      <c r="E302" s="12" t="str">
        <f>VLOOKUP(tVentas10[[#This Row],[ProductID]],tProductos[#All],3,FALSE)</f>
        <v>Placemat - Scallop, White</v>
      </c>
      <c r="F302" s="13">
        <v>19</v>
      </c>
      <c r="G302" s="32">
        <v>0</v>
      </c>
      <c r="H302" s="30">
        <f>VLOOKUP(tVentas10[[#This Row],[ProductID]],tProductos[#All],5,FALSE)</f>
        <v>957.86</v>
      </c>
      <c r="I302" s="31">
        <f>(tVentas10[[#This Row],[PrecioUnitario]])*(tVentas10[[#This Row],[Quantity]])</f>
        <v>18199.34</v>
      </c>
      <c r="J302" s="31">
        <f>tVentas10[[#This Row],[ TotalPrice_SinDescuento]]*(1-tVentas10[[#This Row],[Discount]]/100)</f>
        <v>18199.34</v>
      </c>
      <c r="K302" s="17">
        <v>43136.322615740741</v>
      </c>
      <c r="L302" s="7" t="s">
        <v>3538</v>
      </c>
      <c r="M302" s="35">
        <f t="shared" si="9"/>
        <v>0</v>
      </c>
      <c r="N302" s="12" t="str">
        <f t="shared" si="8"/>
        <v/>
      </c>
    </row>
    <row r="303" spans="1:14" hidden="1">
      <c r="A303" s="13">
        <v>10301</v>
      </c>
      <c r="B303" s="13">
        <v>16</v>
      </c>
      <c r="C303" s="13">
        <v>57538</v>
      </c>
      <c r="D303" s="13">
        <v>203</v>
      </c>
      <c r="E303" s="12" t="str">
        <f>VLOOKUP(tVentas10[[#This Row],[ProductID]],tProductos[#All],3,FALSE)</f>
        <v>Chicken - Leg, Boneless</v>
      </c>
      <c r="F303" s="13">
        <v>15</v>
      </c>
      <c r="G303" s="32">
        <v>0</v>
      </c>
      <c r="H303" s="30">
        <f>VLOOKUP(tVentas10[[#This Row],[ProductID]],tProductos[#All],5,FALSE)</f>
        <v>599.54999999999995</v>
      </c>
      <c r="I303" s="31">
        <f>(tVentas10[[#This Row],[PrecioUnitario]])*(tVentas10[[#This Row],[Quantity]])</f>
        <v>8993.25</v>
      </c>
      <c r="J303" s="31">
        <f>tVentas10[[#This Row],[ TotalPrice_SinDescuento]]*(1-tVentas10[[#This Row],[Discount]]/100)</f>
        <v>8993.25</v>
      </c>
      <c r="K303" s="17">
        <v>43111.392905092594</v>
      </c>
      <c r="L303" s="7" t="s">
        <v>3539</v>
      </c>
      <c r="M303" s="35">
        <f t="shared" si="9"/>
        <v>0</v>
      </c>
      <c r="N303" s="12" t="str">
        <f t="shared" si="8"/>
        <v/>
      </c>
    </row>
    <row r="304" spans="1:14">
      <c r="A304" s="13">
        <v>10302</v>
      </c>
      <c r="B304" s="13">
        <v>17</v>
      </c>
      <c r="C304" s="13">
        <v>61454</v>
      </c>
      <c r="D304" s="13">
        <v>439</v>
      </c>
      <c r="E304" s="12" t="str">
        <f>VLOOKUP(tVentas10[[#This Row],[ProductID]],tProductos[#All],3,FALSE)</f>
        <v>Beef - Chuck, Boneless</v>
      </c>
      <c r="F304" s="13">
        <v>16</v>
      </c>
      <c r="G304" s="32">
        <v>0</v>
      </c>
      <c r="H304" s="30">
        <f>VLOOKUP(tVentas10[[#This Row],[ProductID]],tProductos[#All],5,FALSE)</f>
        <v>560.91</v>
      </c>
      <c r="I304" s="31">
        <f>(tVentas10[[#This Row],[PrecioUnitario]])*(tVentas10[[#This Row],[Quantity]])</f>
        <v>8974.56</v>
      </c>
      <c r="J304" s="31">
        <f>tVentas10[[#This Row],[ TotalPrice_SinDescuento]]*(1-tVentas10[[#This Row],[Discount]]/100)</f>
        <v>8974.56</v>
      </c>
      <c r="K304" s="17">
        <v>43105.126087962963</v>
      </c>
      <c r="L304" s="7" t="s">
        <v>3540</v>
      </c>
      <c r="M304" s="35">
        <f t="shared" si="9"/>
        <v>0</v>
      </c>
      <c r="N304" s="12" t="str">
        <f t="shared" si="8"/>
        <v/>
      </c>
    </row>
    <row r="305" spans="1:14">
      <c r="A305" s="13">
        <v>10303</v>
      </c>
      <c r="B305" s="13">
        <v>14</v>
      </c>
      <c r="C305" s="13">
        <v>37001</v>
      </c>
      <c r="D305" s="13">
        <v>244</v>
      </c>
      <c r="E305" s="12" t="str">
        <f>VLOOKUP(tVentas10[[#This Row],[ProductID]],tProductos[#All],3,FALSE)</f>
        <v>Beef - Rib Eye Aaa</v>
      </c>
      <c r="F305" s="13">
        <v>10</v>
      </c>
      <c r="G305" s="32">
        <v>0</v>
      </c>
      <c r="H305" s="30">
        <f>VLOOKUP(tVentas10[[#This Row],[ProductID]],tProductos[#All],5,FALSE)</f>
        <v>940.66</v>
      </c>
      <c r="I305" s="31">
        <f>(tVentas10[[#This Row],[PrecioUnitario]])*(tVentas10[[#This Row],[Quantity]])</f>
        <v>9406.6</v>
      </c>
      <c r="J305" s="31">
        <f>tVentas10[[#This Row],[ TotalPrice_SinDescuento]]*(1-tVentas10[[#This Row],[Discount]]/100)</f>
        <v>9406.6</v>
      </c>
      <c r="K305" s="17">
        <v>43137.772696759261</v>
      </c>
      <c r="L305" s="7" t="s">
        <v>3541</v>
      </c>
      <c r="M305" s="35">
        <f t="shared" si="9"/>
        <v>0</v>
      </c>
      <c r="N305" s="12" t="str">
        <f t="shared" si="8"/>
        <v/>
      </c>
    </row>
    <row r="306" spans="1:14" hidden="1">
      <c r="A306" s="13">
        <v>10304</v>
      </c>
      <c r="B306" s="13">
        <v>10</v>
      </c>
      <c r="C306" s="13">
        <v>75881</v>
      </c>
      <c r="D306" s="13">
        <v>123</v>
      </c>
      <c r="E306" s="12" t="str">
        <f>VLOOKUP(tVentas10[[#This Row],[ProductID]],tProductos[#All],3,FALSE)</f>
        <v>Oil - Shortening - All - Purpose</v>
      </c>
      <c r="F306" s="13">
        <v>20</v>
      </c>
      <c r="G306" s="32">
        <v>0</v>
      </c>
      <c r="H306" s="30">
        <f>VLOOKUP(tVentas10[[#This Row],[ProductID]],tProductos[#All],5,FALSE)</f>
        <v>481.48</v>
      </c>
      <c r="I306" s="31">
        <f>(tVentas10[[#This Row],[PrecioUnitario]])*(tVentas10[[#This Row],[Quantity]])</f>
        <v>9629.6</v>
      </c>
      <c r="J306" s="31">
        <f>tVentas10[[#This Row],[ TotalPrice_SinDescuento]]*(1-tVentas10[[#This Row],[Discount]]/100)</f>
        <v>9629.6</v>
      </c>
      <c r="K306" s="17">
        <v>43132.453599537039</v>
      </c>
      <c r="L306" s="7" t="s">
        <v>3542</v>
      </c>
      <c r="M306" s="35">
        <f t="shared" si="9"/>
        <v>0</v>
      </c>
      <c r="N306" s="12" t="str">
        <f t="shared" si="8"/>
        <v/>
      </c>
    </row>
    <row r="307" spans="1:14" hidden="1">
      <c r="A307" s="13">
        <v>10305</v>
      </c>
      <c r="B307" s="13">
        <v>2</v>
      </c>
      <c r="C307" s="13">
        <v>6960</v>
      </c>
      <c r="D307" s="13">
        <v>259</v>
      </c>
      <c r="E307" s="12" t="str">
        <f>VLOOKUP(tVentas10[[#This Row],[ProductID]],tProductos[#All],3,FALSE)</f>
        <v>Veal - Eye Of Round</v>
      </c>
      <c r="F307" s="13">
        <v>2</v>
      </c>
      <c r="G307" s="32">
        <v>0</v>
      </c>
      <c r="H307" s="30">
        <f>VLOOKUP(tVentas10[[#This Row],[ProductID]],tProductos[#All],5,FALSE)</f>
        <v>674.36</v>
      </c>
      <c r="I307" s="31">
        <f>(tVentas10[[#This Row],[PrecioUnitario]])*(tVentas10[[#This Row],[Quantity]])</f>
        <v>1348.72</v>
      </c>
      <c r="J307" s="31">
        <f>tVentas10[[#This Row],[ TotalPrice_SinDescuento]]*(1-tVentas10[[#This Row],[Discount]]/100)</f>
        <v>1348.72</v>
      </c>
      <c r="K307" s="17">
        <v>43174.990763888891</v>
      </c>
      <c r="L307" s="7" t="s">
        <v>3543</v>
      </c>
      <c r="M307" s="35">
        <f t="shared" si="9"/>
        <v>0</v>
      </c>
      <c r="N307" s="12" t="str">
        <f t="shared" si="8"/>
        <v/>
      </c>
    </row>
    <row r="308" spans="1:14" hidden="1">
      <c r="A308" s="13">
        <v>10306</v>
      </c>
      <c r="B308" s="13">
        <v>14</v>
      </c>
      <c r="C308" s="13">
        <v>28973</v>
      </c>
      <c r="D308" s="13">
        <v>384</v>
      </c>
      <c r="E308" s="12" t="str">
        <f>VLOOKUP(tVentas10[[#This Row],[ProductID]],tProductos[#All],3,FALSE)</f>
        <v>Fond - Neutral</v>
      </c>
      <c r="F308" s="13">
        <v>8</v>
      </c>
      <c r="G308" s="32">
        <v>0</v>
      </c>
      <c r="H308" s="30">
        <f>VLOOKUP(tVentas10[[#This Row],[ProductID]],tProductos[#All],5,FALSE)</f>
        <v>565.19000000000005</v>
      </c>
      <c r="I308" s="31">
        <f>(tVentas10[[#This Row],[PrecioUnitario]])*(tVentas10[[#This Row],[Quantity]])</f>
        <v>4521.5200000000004</v>
      </c>
      <c r="J308" s="31">
        <f>tVentas10[[#This Row],[ TotalPrice_SinDescuento]]*(1-tVentas10[[#This Row],[Discount]]/100)</f>
        <v>4521.5200000000004</v>
      </c>
      <c r="K308" s="17">
        <v>43229.520567129628</v>
      </c>
      <c r="L308" s="7" t="s">
        <v>3544</v>
      </c>
      <c r="M308" s="35">
        <f t="shared" si="9"/>
        <v>0</v>
      </c>
      <c r="N308" s="12" t="str">
        <f t="shared" si="8"/>
        <v/>
      </c>
    </row>
    <row r="309" spans="1:14" hidden="1">
      <c r="A309" s="13">
        <v>10307</v>
      </c>
      <c r="B309" s="13">
        <v>11</v>
      </c>
      <c r="C309" s="13">
        <v>92694</v>
      </c>
      <c r="D309" s="13">
        <v>292</v>
      </c>
      <c r="E309" s="12" t="str">
        <f>VLOOKUP(tVentas10[[#This Row],[ProductID]],tProductos[#All],3,FALSE)</f>
        <v>Turkey - Oven Roast Breast</v>
      </c>
      <c r="F309" s="13">
        <v>24</v>
      </c>
      <c r="G309" s="32">
        <v>0</v>
      </c>
      <c r="H309" s="30">
        <f>VLOOKUP(tVentas10[[#This Row],[ProductID]],tProductos[#All],5,FALSE)</f>
        <v>345.36</v>
      </c>
      <c r="I309" s="31">
        <f>(tVentas10[[#This Row],[PrecioUnitario]])*(tVentas10[[#This Row],[Quantity]])</f>
        <v>8288.64</v>
      </c>
      <c r="J309" s="31">
        <f>tVentas10[[#This Row],[ TotalPrice_SinDescuento]]*(1-tVentas10[[#This Row],[Discount]]/100)</f>
        <v>8288.64</v>
      </c>
      <c r="K309" s="17">
        <v>43134.053506944445</v>
      </c>
      <c r="L309" s="7" t="s">
        <v>3545</v>
      </c>
      <c r="M309" s="35">
        <f t="shared" si="9"/>
        <v>0</v>
      </c>
      <c r="N309" s="12" t="str">
        <f t="shared" si="8"/>
        <v/>
      </c>
    </row>
    <row r="310" spans="1:14" hidden="1">
      <c r="A310" s="13">
        <v>10308</v>
      </c>
      <c r="B310" s="13">
        <v>13</v>
      </c>
      <c r="C310" s="13">
        <v>70070</v>
      </c>
      <c r="D310" s="13">
        <v>421</v>
      </c>
      <c r="E310" s="12" t="str">
        <f>VLOOKUP(tVentas10[[#This Row],[ProductID]],tProductos[#All],3,FALSE)</f>
        <v>Soup V8 Roasted Red Pepper</v>
      </c>
      <c r="F310" s="13">
        <v>18</v>
      </c>
      <c r="G310" s="32">
        <v>0</v>
      </c>
      <c r="H310" s="30">
        <f>VLOOKUP(tVentas10[[#This Row],[ProductID]],tProductos[#All],5,FALSE)</f>
        <v>388.09</v>
      </c>
      <c r="I310" s="31">
        <f>(tVentas10[[#This Row],[PrecioUnitario]])*(tVentas10[[#This Row],[Quantity]])</f>
        <v>6985.62</v>
      </c>
      <c r="J310" s="31">
        <f>tVentas10[[#This Row],[ TotalPrice_SinDescuento]]*(1-tVentas10[[#This Row],[Discount]]/100)</f>
        <v>6985.62</v>
      </c>
      <c r="K310" s="17">
        <v>43197.935624999998</v>
      </c>
      <c r="L310" s="7" t="s">
        <v>3546</v>
      </c>
      <c r="M310" s="35">
        <f t="shared" si="9"/>
        <v>0</v>
      </c>
      <c r="N310" s="12" t="str">
        <f t="shared" si="8"/>
        <v/>
      </c>
    </row>
    <row r="311" spans="1:14" hidden="1">
      <c r="A311" s="13">
        <v>10309</v>
      </c>
      <c r="B311" s="13">
        <v>1</v>
      </c>
      <c r="C311" s="13">
        <v>13131</v>
      </c>
      <c r="D311" s="13">
        <v>150</v>
      </c>
      <c r="E311" s="12" t="str">
        <f>VLOOKUP(tVentas10[[#This Row],[ProductID]],tProductos[#All],3,FALSE)</f>
        <v>Langers - Ruby Red Grapfruit</v>
      </c>
      <c r="F311" s="13">
        <v>4</v>
      </c>
      <c r="G311" s="32">
        <v>0</v>
      </c>
      <c r="H311" s="30">
        <f>VLOOKUP(tVentas10[[#This Row],[ProductID]],tProductos[#All],5,FALSE)</f>
        <v>406.55</v>
      </c>
      <c r="I311" s="31">
        <f>(tVentas10[[#This Row],[PrecioUnitario]])*(tVentas10[[#This Row],[Quantity]])</f>
        <v>1626.2</v>
      </c>
      <c r="J311" s="31">
        <f>tVentas10[[#This Row],[ TotalPrice_SinDescuento]]*(1-tVentas10[[#This Row],[Discount]]/100)</f>
        <v>1626.2</v>
      </c>
      <c r="K311" s="17">
        <v>43177.443564814814</v>
      </c>
      <c r="L311" s="7" t="s">
        <v>3547</v>
      </c>
      <c r="M311" s="35">
        <f t="shared" si="9"/>
        <v>0</v>
      </c>
      <c r="N311" s="12" t="str">
        <f t="shared" si="8"/>
        <v/>
      </c>
    </row>
    <row r="312" spans="1:14" hidden="1">
      <c r="A312" s="13">
        <v>10310</v>
      </c>
      <c r="B312" s="13">
        <v>6</v>
      </c>
      <c r="C312" s="13">
        <v>98300</v>
      </c>
      <c r="D312" s="13">
        <v>61</v>
      </c>
      <c r="E312" s="12" t="str">
        <f>VLOOKUP(tVentas10[[#This Row],[ProductID]],tProductos[#All],3,FALSE)</f>
        <v>Sardines</v>
      </c>
      <c r="F312" s="13">
        <v>25</v>
      </c>
      <c r="G312" s="32">
        <v>0</v>
      </c>
      <c r="H312" s="30">
        <f>VLOOKUP(tVentas10[[#This Row],[ProductID]],tProductos[#All],5,FALSE)</f>
        <v>62.54</v>
      </c>
      <c r="I312" s="31">
        <f>(tVentas10[[#This Row],[PrecioUnitario]])*(tVentas10[[#This Row],[Quantity]])</f>
        <v>1563.5</v>
      </c>
      <c r="J312" s="31">
        <f>tVentas10[[#This Row],[ TotalPrice_SinDescuento]]*(1-tVentas10[[#This Row],[Discount]]/100)</f>
        <v>1563.5</v>
      </c>
      <c r="K312" s="17">
        <v>43207.072025462963</v>
      </c>
      <c r="L312" s="7" t="s">
        <v>3548</v>
      </c>
      <c r="M312" s="35">
        <f t="shared" si="9"/>
        <v>0</v>
      </c>
      <c r="N312" s="12" t="str">
        <f t="shared" si="8"/>
        <v/>
      </c>
    </row>
    <row r="313" spans="1:14" hidden="1">
      <c r="A313" s="13">
        <v>10311</v>
      </c>
      <c r="B313" s="13">
        <v>8</v>
      </c>
      <c r="C313" s="13">
        <v>85337</v>
      </c>
      <c r="D313" s="13">
        <v>304</v>
      </c>
      <c r="E313" s="12" t="str">
        <f>VLOOKUP(tVentas10[[#This Row],[ProductID]],tProductos[#All],3,FALSE)</f>
        <v>Banana Turning</v>
      </c>
      <c r="F313" s="13">
        <v>22</v>
      </c>
      <c r="G313" s="32">
        <v>0</v>
      </c>
      <c r="H313" s="30">
        <f>VLOOKUP(tVentas10[[#This Row],[ProductID]],tProductos[#All],5,FALSE)</f>
        <v>721.98</v>
      </c>
      <c r="I313" s="31">
        <f>(tVentas10[[#This Row],[PrecioUnitario]])*(tVentas10[[#This Row],[Quantity]])</f>
        <v>15883.560000000001</v>
      </c>
      <c r="J313" s="31">
        <f>tVentas10[[#This Row],[ TotalPrice_SinDescuento]]*(1-tVentas10[[#This Row],[Discount]]/100)</f>
        <v>15883.560000000001</v>
      </c>
      <c r="K313" s="17">
        <v>43115.970902777779</v>
      </c>
      <c r="L313" s="7" t="s">
        <v>3549</v>
      </c>
      <c r="M313" s="35">
        <f t="shared" si="9"/>
        <v>0</v>
      </c>
      <c r="N313" s="12" t="str">
        <f t="shared" si="8"/>
        <v/>
      </c>
    </row>
    <row r="314" spans="1:14" hidden="1">
      <c r="A314" s="13">
        <v>10312</v>
      </c>
      <c r="B314" s="13">
        <v>6</v>
      </c>
      <c r="C314" s="13">
        <v>83503</v>
      </c>
      <c r="D314" s="13">
        <v>353</v>
      </c>
      <c r="E314" s="12" t="str">
        <f>VLOOKUP(tVentas10[[#This Row],[ProductID]],tProductos[#All],3,FALSE)</f>
        <v>Milk Powder</v>
      </c>
      <c r="F314" s="13">
        <v>22</v>
      </c>
      <c r="G314" s="32">
        <v>0</v>
      </c>
      <c r="H314" s="30">
        <f>VLOOKUP(tVentas10[[#This Row],[ProductID]],tProductos[#All],5,FALSE)</f>
        <v>181.19</v>
      </c>
      <c r="I314" s="31">
        <f>(tVentas10[[#This Row],[PrecioUnitario]])*(tVentas10[[#This Row],[Quantity]])</f>
        <v>3986.18</v>
      </c>
      <c r="J314" s="31">
        <f>tVentas10[[#This Row],[ TotalPrice_SinDescuento]]*(1-tVentas10[[#This Row],[Discount]]/100)</f>
        <v>3986.18</v>
      </c>
      <c r="K314" s="17">
        <v>43174.347986111112</v>
      </c>
      <c r="L314" s="7" t="s">
        <v>3550</v>
      </c>
      <c r="M314" s="35">
        <f t="shared" si="9"/>
        <v>0</v>
      </c>
      <c r="N314" s="12" t="str">
        <f t="shared" si="8"/>
        <v/>
      </c>
    </row>
    <row r="315" spans="1:14" hidden="1">
      <c r="A315" s="13">
        <v>10313</v>
      </c>
      <c r="B315" s="13">
        <v>22</v>
      </c>
      <c r="C315" s="13">
        <v>90491</v>
      </c>
      <c r="D315" s="13">
        <v>178</v>
      </c>
      <c r="E315" s="12" t="str">
        <f>VLOOKUP(tVentas10[[#This Row],[ProductID]],tProductos[#All],3,FALSE)</f>
        <v>Pernod</v>
      </c>
      <c r="F315" s="13">
        <v>23</v>
      </c>
      <c r="G315" s="32">
        <v>2</v>
      </c>
      <c r="H315" s="30">
        <f>VLOOKUP(tVentas10[[#This Row],[ProductID]],tProductos[#All],5,FALSE)</f>
        <v>523.62</v>
      </c>
      <c r="I315" s="31">
        <f>(tVentas10[[#This Row],[PrecioUnitario]])*(tVentas10[[#This Row],[Quantity]])</f>
        <v>12043.26</v>
      </c>
      <c r="J315" s="31">
        <f>tVentas10[[#This Row],[ TotalPrice_SinDescuento]]*(1-tVentas10[[#This Row],[Discount]]/100)</f>
        <v>11802.3948</v>
      </c>
      <c r="K315" s="17">
        <v>43171.721273148149</v>
      </c>
      <c r="L315" s="7" t="s">
        <v>3551</v>
      </c>
      <c r="M315" s="35">
        <f t="shared" si="9"/>
        <v>0</v>
      </c>
      <c r="N315" s="12" t="str">
        <f t="shared" si="8"/>
        <v/>
      </c>
    </row>
    <row r="316" spans="1:14" hidden="1">
      <c r="A316" s="13">
        <v>10314</v>
      </c>
      <c r="B316" s="13">
        <v>23</v>
      </c>
      <c r="C316" s="13">
        <v>96721</v>
      </c>
      <c r="D316" s="13">
        <v>211</v>
      </c>
      <c r="E316" s="12" t="str">
        <f>VLOOKUP(tVentas10[[#This Row],[ProductID]],tProductos[#All],3,FALSE)</f>
        <v>Wine - Prosecco Valdobiaddene</v>
      </c>
      <c r="F316" s="13">
        <v>25</v>
      </c>
      <c r="G316" s="32">
        <v>0</v>
      </c>
      <c r="H316" s="30">
        <f>VLOOKUP(tVentas10[[#This Row],[ProductID]],tProductos[#All],5,FALSE)</f>
        <v>20.58</v>
      </c>
      <c r="I316" s="31">
        <f>(tVentas10[[#This Row],[PrecioUnitario]])*(tVentas10[[#This Row],[Quantity]])</f>
        <v>514.5</v>
      </c>
      <c r="J316" s="31">
        <f>tVentas10[[#This Row],[ TotalPrice_SinDescuento]]*(1-tVentas10[[#This Row],[Discount]]/100)</f>
        <v>514.5</v>
      </c>
      <c r="K316" s="17">
        <v>43219.928287037037</v>
      </c>
      <c r="L316" s="7" t="s">
        <v>3552</v>
      </c>
      <c r="M316" s="35">
        <f t="shared" si="9"/>
        <v>0</v>
      </c>
      <c r="N316" s="12" t="str">
        <f t="shared" si="8"/>
        <v/>
      </c>
    </row>
    <row r="317" spans="1:14" hidden="1">
      <c r="A317" s="13">
        <v>10315</v>
      </c>
      <c r="B317" s="13">
        <v>9</v>
      </c>
      <c r="C317" s="13">
        <v>91127</v>
      </c>
      <c r="D317" s="13">
        <v>110</v>
      </c>
      <c r="E317" s="12" t="str">
        <f>VLOOKUP(tVentas10[[#This Row],[ProductID]],tProductos[#All],3,FALSE)</f>
        <v>Black Currants</v>
      </c>
      <c r="F317" s="13">
        <v>24</v>
      </c>
      <c r="G317" s="32">
        <v>0</v>
      </c>
      <c r="H317" s="30">
        <f>VLOOKUP(tVentas10[[#This Row],[ProductID]],tProductos[#All],5,FALSE)</f>
        <v>409.41</v>
      </c>
      <c r="I317" s="31">
        <f>(tVentas10[[#This Row],[PrecioUnitario]])*(tVentas10[[#This Row],[Quantity]])</f>
        <v>9825.84</v>
      </c>
      <c r="J317" s="31">
        <f>tVentas10[[#This Row],[ TotalPrice_SinDescuento]]*(1-tVentas10[[#This Row],[Discount]]/100)</f>
        <v>9825.84</v>
      </c>
      <c r="K317" s="17">
        <v>43217.565983796296</v>
      </c>
      <c r="L317" s="7" t="s">
        <v>3553</v>
      </c>
      <c r="M317" s="35">
        <f t="shared" si="9"/>
        <v>0</v>
      </c>
      <c r="N317" s="12" t="str">
        <f t="shared" si="8"/>
        <v/>
      </c>
    </row>
    <row r="318" spans="1:14" hidden="1">
      <c r="A318" s="13">
        <v>10316</v>
      </c>
      <c r="B318" s="13">
        <v>19</v>
      </c>
      <c r="C318" s="13">
        <v>12026</v>
      </c>
      <c r="D318" s="13">
        <v>268</v>
      </c>
      <c r="E318" s="12" t="str">
        <f>VLOOKUP(tVentas10[[#This Row],[ProductID]],tProductos[#All],3,FALSE)</f>
        <v>Vanilla Beans</v>
      </c>
      <c r="F318" s="13">
        <v>4</v>
      </c>
      <c r="G318" s="32">
        <v>0</v>
      </c>
      <c r="H318" s="30">
        <f>VLOOKUP(tVentas10[[#This Row],[ProductID]],tProductos[#All],5,FALSE)</f>
        <v>978.43</v>
      </c>
      <c r="I318" s="31">
        <f>(tVentas10[[#This Row],[PrecioUnitario]])*(tVentas10[[#This Row],[Quantity]])</f>
        <v>3913.72</v>
      </c>
      <c r="J318" s="31">
        <f>tVentas10[[#This Row],[ TotalPrice_SinDescuento]]*(1-tVentas10[[#This Row],[Discount]]/100)</f>
        <v>3913.72</v>
      </c>
      <c r="K318" s="17">
        <v>43113.157210648147</v>
      </c>
      <c r="L318" s="7" t="s">
        <v>3554</v>
      </c>
      <c r="M318" s="35">
        <f t="shared" si="9"/>
        <v>0</v>
      </c>
      <c r="N318" s="12" t="str">
        <f t="shared" si="8"/>
        <v/>
      </c>
    </row>
    <row r="319" spans="1:14" hidden="1">
      <c r="A319" s="13">
        <v>10317</v>
      </c>
      <c r="B319" s="13">
        <v>3</v>
      </c>
      <c r="C319" s="13">
        <v>80879</v>
      </c>
      <c r="D319" s="13">
        <v>409</v>
      </c>
      <c r="E319" s="12" t="str">
        <f>VLOOKUP(tVentas10[[#This Row],[ProductID]],tProductos[#All],3,FALSE)</f>
        <v>Skirt - 29 Foot</v>
      </c>
      <c r="F319" s="13">
        <v>21</v>
      </c>
      <c r="G319" s="32">
        <v>0</v>
      </c>
      <c r="H319" s="30">
        <f>VLOOKUP(tVentas10[[#This Row],[ProductID]],tProductos[#All],5,FALSE)</f>
        <v>23.52</v>
      </c>
      <c r="I319" s="31">
        <f>(tVentas10[[#This Row],[PrecioUnitario]])*(tVentas10[[#This Row],[Quantity]])</f>
        <v>493.92</v>
      </c>
      <c r="J319" s="31">
        <f>tVentas10[[#This Row],[ TotalPrice_SinDescuento]]*(1-tVentas10[[#This Row],[Discount]]/100)</f>
        <v>493.92</v>
      </c>
      <c r="K319" s="17">
        <v>43213.546273148146</v>
      </c>
      <c r="L319" s="7" t="s">
        <v>3555</v>
      </c>
      <c r="M319" s="35">
        <f t="shared" si="9"/>
        <v>0</v>
      </c>
      <c r="N319" s="12" t="str">
        <f t="shared" si="8"/>
        <v/>
      </c>
    </row>
    <row r="320" spans="1:14" hidden="1">
      <c r="A320" s="13">
        <v>10318</v>
      </c>
      <c r="B320" s="13">
        <v>1</v>
      </c>
      <c r="C320" s="13">
        <v>76235</v>
      </c>
      <c r="D320" s="13">
        <v>419</v>
      </c>
      <c r="E320" s="12" t="str">
        <f>VLOOKUP(tVentas10[[#This Row],[ProductID]],tProductos[#All],3,FALSE)</f>
        <v>Pork - Belly Fresh</v>
      </c>
      <c r="F320" s="13">
        <v>20</v>
      </c>
      <c r="G320" s="32">
        <v>0</v>
      </c>
      <c r="H320" s="30">
        <f>VLOOKUP(tVentas10[[#This Row],[ProductID]],tProductos[#All],5,FALSE)</f>
        <v>861.33</v>
      </c>
      <c r="I320" s="31">
        <f>(tVentas10[[#This Row],[PrecioUnitario]])*(tVentas10[[#This Row],[Quantity]])</f>
        <v>17226.600000000002</v>
      </c>
      <c r="J320" s="31">
        <f>tVentas10[[#This Row],[ TotalPrice_SinDescuento]]*(1-tVentas10[[#This Row],[Discount]]/100)</f>
        <v>17226.600000000002</v>
      </c>
      <c r="K320" s="17">
        <v>43126.041956018518</v>
      </c>
      <c r="L320" s="7" t="s">
        <v>3556</v>
      </c>
      <c r="M320" s="35">
        <f t="shared" si="9"/>
        <v>0</v>
      </c>
      <c r="N320" s="12" t="str">
        <f t="shared" si="8"/>
        <v/>
      </c>
    </row>
    <row r="321" spans="1:14" hidden="1">
      <c r="A321" s="13">
        <v>10319</v>
      </c>
      <c r="B321" s="13">
        <v>12</v>
      </c>
      <c r="C321" s="13">
        <v>52516</v>
      </c>
      <c r="D321" s="13">
        <v>23</v>
      </c>
      <c r="E321" s="12" t="str">
        <f>VLOOKUP(tVentas10[[#This Row],[ProductID]],tProductos[#All],3,FALSE)</f>
        <v>Crab - Imitation Flakes</v>
      </c>
      <c r="F321" s="13">
        <v>14</v>
      </c>
      <c r="G321" s="32">
        <v>0</v>
      </c>
      <c r="H321" s="30">
        <f>VLOOKUP(tVentas10[[#This Row],[ProductID]],tProductos[#All],5,FALSE)</f>
        <v>790.18</v>
      </c>
      <c r="I321" s="31">
        <f>(tVentas10[[#This Row],[PrecioUnitario]])*(tVentas10[[#This Row],[Quantity]])</f>
        <v>11062.519999999999</v>
      </c>
      <c r="J321" s="31">
        <f>tVentas10[[#This Row],[ TotalPrice_SinDescuento]]*(1-tVentas10[[#This Row],[Discount]]/100)</f>
        <v>11062.519999999999</v>
      </c>
      <c r="K321" s="17">
        <v>43204.053668981483</v>
      </c>
      <c r="L321" s="7" t="s">
        <v>3557</v>
      </c>
      <c r="M321" s="35">
        <f t="shared" si="9"/>
        <v>0</v>
      </c>
      <c r="N321" s="12" t="str">
        <f t="shared" si="8"/>
        <v/>
      </c>
    </row>
    <row r="322" spans="1:14" hidden="1">
      <c r="A322" s="13">
        <v>10320</v>
      </c>
      <c r="B322" s="13">
        <v>16</v>
      </c>
      <c r="C322" s="13">
        <v>26534</v>
      </c>
      <c r="D322" s="13">
        <v>292</v>
      </c>
      <c r="E322" s="12" t="str">
        <f>VLOOKUP(tVentas10[[#This Row],[ProductID]],tProductos[#All],3,FALSE)</f>
        <v>Turkey - Oven Roast Breast</v>
      </c>
      <c r="F322" s="13">
        <v>7</v>
      </c>
      <c r="G322" s="32">
        <v>0</v>
      </c>
      <c r="H322" s="30">
        <f>VLOOKUP(tVentas10[[#This Row],[ProductID]],tProductos[#All],5,FALSE)</f>
        <v>345.36</v>
      </c>
      <c r="I322" s="31">
        <f>(tVentas10[[#This Row],[PrecioUnitario]])*(tVentas10[[#This Row],[Quantity]])</f>
        <v>2417.52</v>
      </c>
      <c r="J322" s="31">
        <f>tVentas10[[#This Row],[ TotalPrice_SinDescuento]]*(1-tVentas10[[#This Row],[Discount]]/100)</f>
        <v>2417.52</v>
      </c>
      <c r="K322" s="17">
        <v>43121.564502314817</v>
      </c>
      <c r="L322" s="7" t="s">
        <v>3558</v>
      </c>
      <c r="M322" s="35">
        <f t="shared" si="9"/>
        <v>0</v>
      </c>
      <c r="N322" s="12" t="str">
        <f t="shared" ref="N322:N385" si="10">IF($M322&gt;0.4,"ELIMINAR","")</f>
        <v/>
      </c>
    </row>
    <row r="323" spans="1:14" hidden="1">
      <c r="A323" s="13">
        <v>10321</v>
      </c>
      <c r="B323" s="13">
        <v>2</v>
      </c>
      <c r="C323" s="13">
        <v>11040</v>
      </c>
      <c r="D323" s="13">
        <v>78</v>
      </c>
      <c r="E323" s="12" t="str">
        <f>VLOOKUP(tVentas10[[#This Row],[ProductID]],tProductos[#All],3,FALSE)</f>
        <v>Wine - Magnotta - Belpaese</v>
      </c>
      <c r="F323" s="13">
        <v>3</v>
      </c>
      <c r="G323" s="32">
        <v>0</v>
      </c>
      <c r="H323" s="30">
        <f>VLOOKUP(tVentas10[[#This Row],[ProductID]],tProductos[#All],5,FALSE)</f>
        <v>304.202</v>
      </c>
      <c r="I323" s="31">
        <f>(tVentas10[[#This Row],[PrecioUnitario]])*(tVentas10[[#This Row],[Quantity]])</f>
        <v>912.60599999999999</v>
      </c>
      <c r="J323" s="31">
        <f>tVentas10[[#This Row],[ TotalPrice_SinDescuento]]*(1-tVentas10[[#This Row],[Discount]]/100)</f>
        <v>912.60599999999999</v>
      </c>
      <c r="K323" s="17">
        <v>43108.500532407408</v>
      </c>
      <c r="L323" s="7" t="s">
        <v>3559</v>
      </c>
      <c r="M323" s="35">
        <f t="shared" si="9"/>
        <v>0</v>
      </c>
      <c r="N323" s="12" t="str">
        <f t="shared" si="10"/>
        <v/>
      </c>
    </row>
    <row r="324" spans="1:14" hidden="1">
      <c r="A324" s="13">
        <v>10322</v>
      </c>
      <c r="B324" s="13">
        <v>23</v>
      </c>
      <c r="C324" s="13">
        <v>86205</v>
      </c>
      <c r="D324" s="13">
        <v>93</v>
      </c>
      <c r="E324" s="12" t="str">
        <f>VLOOKUP(tVentas10[[#This Row],[ProductID]],tProductos[#All],3,FALSE)</f>
        <v>Bandage - Fexible 1x3</v>
      </c>
      <c r="F324" s="13">
        <v>22</v>
      </c>
      <c r="G324" s="32">
        <v>0</v>
      </c>
      <c r="H324" s="30">
        <f>VLOOKUP(tVentas10[[#This Row],[ProductID]],tProductos[#All],5,FALSE)</f>
        <v>8.11</v>
      </c>
      <c r="I324" s="31">
        <f>(tVentas10[[#This Row],[PrecioUnitario]])*(tVentas10[[#This Row],[Quantity]])</f>
        <v>178.42</v>
      </c>
      <c r="J324" s="31">
        <f>tVentas10[[#This Row],[ TotalPrice_SinDescuento]]*(1-tVentas10[[#This Row],[Discount]]/100)</f>
        <v>178.42</v>
      </c>
      <c r="K324" s="17">
        <v>43183.752280092594</v>
      </c>
      <c r="L324" s="7" t="s">
        <v>3560</v>
      </c>
      <c r="M324" s="35">
        <f t="shared" ref="M324:M387" si="11">COUNTBLANK(A324:L324) /COUNTA(A324:L324)</f>
        <v>0</v>
      </c>
      <c r="N324" s="12" t="str">
        <f t="shared" si="10"/>
        <v/>
      </c>
    </row>
    <row r="325" spans="1:14" hidden="1">
      <c r="A325" s="13">
        <v>10323</v>
      </c>
      <c r="B325" s="13">
        <v>14</v>
      </c>
      <c r="C325" s="13">
        <v>6961</v>
      </c>
      <c r="D325" s="13">
        <v>120</v>
      </c>
      <c r="E325" s="12" t="str">
        <f>VLOOKUP(tVentas10[[#This Row],[ProductID]],tProductos[#All],3,FALSE)</f>
        <v>Water - Spring Water 500ml</v>
      </c>
      <c r="F325" s="13">
        <v>2</v>
      </c>
      <c r="G325" s="32">
        <v>0</v>
      </c>
      <c r="H325" s="30">
        <f>VLOOKUP(tVentas10[[#This Row],[ProductID]],tProductos[#All],5,FALSE)</f>
        <v>27.31</v>
      </c>
      <c r="I325" s="31">
        <f>(tVentas10[[#This Row],[PrecioUnitario]])*(tVentas10[[#This Row],[Quantity]])</f>
        <v>54.62</v>
      </c>
      <c r="J325" s="31">
        <f>tVentas10[[#This Row],[ TotalPrice_SinDescuento]]*(1-tVentas10[[#This Row],[Discount]]/100)</f>
        <v>54.62</v>
      </c>
      <c r="K325" s="17">
        <v>43227.893935185188</v>
      </c>
      <c r="L325" s="7" t="s">
        <v>3561</v>
      </c>
      <c r="M325" s="35">
        <f t="shared" si="11"/>
        <v>0</v>
      </c>
      <c r="N325" s="12" t="str">
        <f t="shared" si="10"/>
        <v/>
      </c>
    </row>
    <row r="326" spans="1:14" hidden="1">
      <c r="A326" s="13">
        <v>10324</v>
      </c>
      <c r="B326" s="13">
        <v>20</v>
      </c>
      <c r="C326" s="13">
        <v>79663</v>
      </c>
      <c r="D326" s="13">
        <v>335</v>
      </c>
      <c r="E326" s="12" t="str">
        <f>VLOOKUP(tVentas10[[#This Row],[ProductID]],tProductos[#All],3,FALSE)</f>
        <v>Oil - Shortening,liqud, Fry</v>
      </c>
      <c r="F326" s="13">
        <v>21</v>
      </c>
      <c r="G326" s="32">
        <v>0</v>
      </c>
      <c r="H326" s="30">
        <f>VLOOKUP(tVentas10[[#This Row],[ProductID]],tProductos[#All],5,FALSE)</f>
        <v>184.23</v>
      </c>
      <c r="I326" s="31">
        <f>(tVentas10[[#This Row],[PrecioUnitario]])*(tVentas10[[#This Row],[Quantity]])</f>
        <v>3868.83</v>
      </c>
      <c r="J326" s="31">
        <f>tVentas10[[#This Row],[ TotalPrice_SinDescuento]]*(1-tVentas10[[#This Row],[Discount]]/100)</f>
        <v>3868.83</v>
      </c>
      <c r="K326" s="17">
        <v>43129.685879629629</v>
      </c>
      <c r="L326" s="7" t="s">
        <v>3562</v>
      </c>
      <c r="M326" s="35">
        <f t="shared" si="11"/>
        <v>0</v>
      </c>
      <c r="N326" s="12" t="str">
        <f t="shared" si="10"/>
        <v/>
      </c>
    </row>
    <row r="327" spans="1:14" hidden="1">
      <c r="A327" s="13">
        <v>10325</v>
      </c>
      <c r="B327" s="13">
        <v>12</v>
      </c>
      <c r="C327" s="13">
        <v>94965</v>
      </c>
      <c r="D327" s="13">
        <v>75</v>
      </c>
      <c r="E327" s="12" t="str">
        <f>VLOOKUP(tVentas10[[#This Row],[ProductID]],tProductos[#All],3,FALSE)</f>
        <v>Chef Hat 20cm</v>
      </c>
      <c r="F327" s="13">
        <v>25</v>
      </c>
      <c r="G327" s="32">
        <v>0</v>
      </c>
      <c r="H327" s="30">
        <f>VLOOKUP(tVentas10[[#This Row],[ProductID]],tProductos[#All],5,FALSE)</f>
        <v>418</v>
      </c>
      <c r="I327" s="31">
        <f>(tVentas10[[#This Row],[PrecioUnitario]])*(tVentas10[[#This Row],[Quantity]])</f>
        <v>10450</v>
      </c>
      <c r="J327" s="31">
        <f>tVentas10[[#This Row],[ TotalPrice_SinDescuento]]*(1-tVentas10[[#This Row],[Discount]]/100)</f>
        <v>10450</v>
      </c>
      <c r="K327" s="17">
        <v>43219.283495370371</v>
      </c>
      <c r="L327" s="7" t="s">
        <v>3563</v>
      </c>
      <c r="M327" s="35">
        <f t="shared" si="11"/>
        <v>0</v>
      </c>
      <c r="N327" s="12" t="str">
        <f t="shared" si="10"/>
        <v/>
      </c>
    </row>
    <row r="328" spans="1:14" hidden="1">
      <c r="A328" s="13">
        <v>10326</v>
      </c>
      <c r="B328" s="13">
        <v>17</v>
      </c>
      <c r="C328" s="13">
        <v>77025</v>
      </c>
      <c r="D328" s="13">
        <v>183</v>
      </c>
      <c r="E328" s="12" t="str">
        <f>VLOOKUP(tVentas10[[#This Row],[ProductID]],tProductos[#All],3,FALSE)</f>
        <v>Spice - Peppercorn Melange</v>
      </c>
      <c r="F328" s="13">
        <v>20</v>
      </c>
      <c r="G328" s="32">
        <v>0</v>
      </c>
      <c r="H328" s="30">
        <f>VLOOKUP(tVentas10[[#This Row],[ProductID]],tProductos[#All],5,FALSE)</f>
        <v>62.15</v>
      </c>
      <c r="I328" s="31">
        <f>(tVentas10[[#This Row],[PrecioUnitario]])*(tVentas10[[#This Row],[Quantity]])</f>
        <v>1243</v>
      </c>
      <c r="J328" s="31">
        <f>tVentas10[[#This Row],[ TotalPrice_SinDescuento]]*(1-tVentas10[[#This Row],[Discount]]/100)</f>
        <v>1243</v>
      </c>
      <c r="K328" s="17">
        <v>43106.701805555553</v>
      </c>
      <c r="L328" s="7" t="s">
        <v>3564</v>
      </c>
      <c r="M328" s="35">
        <f t="shared" si="11"/>
        <v>0</v>
      </c>
      <c r="N328" s="12" t="str">
        <f t="shared" si="10"/>
        <v/>
      </c>
    </row>
    <row r="329" spans="1:14" hidden="1">
      <c r="A329" s="13">
        <v>10327</v>
      </c>
      <c r="B329" s="13">
        <v>1</v>
      </c>
      <c r="C329" s="13">
        <v>8274</v>
      </c>
      <c r="D329" s="13">
        <v>66</v>
      </c>
      <c r="E329" s="12" t="str">
        <f>VLOOKUP(tVentas10[[#This Row],[ProductID]],tProductos[#All],3,FALSE)</f>
        <v>Pie Filling - Cherry</v>
      </c>
      <c r="F329" s="13">
        <v>3</v>
      </c>
      <c r="G329" s="32">
        <v>2</v>
      </c>
      <c r="H329" s="30">
        <f>VLOOKUP(tVentas10[[#This Row],[ProductID]],tProductos[#All],5,FALSE)</f>
        <v>98.82</v>
      </c>
      <c r="I329" s="31">
        <f>(tVentas10[[#This Row],[PrecioUnitario]])*(tVentas10[[#This Row],[Quantity]])</f>
        <v>296.45999999999998</v>
      </c>
      <c r="J329" s="31">
        <f>tVentas10[[#This Row],[ TotalPrice_SinDescuento]]*(1-tVentas10[[#This Row],[Discount]]/100)</f>
        <v>290.5308</v>
      </c>
      <c r="K329" s="17">
        <v>43197.396504629629</v>
      </c>
      <c r="L329" s="7" t="s">
        <v>3565</v>
      </c>
      <c r="M329" s="35">
        <f t="shared" si="11"/>
        <v>0</v>
      </c>
      <c r="N329" s="12" t="str">
        <f t="shared" si="10"/>
        <v/>
      </c>
    </row>
    <row r="330" spans="1:14" hidden="1">
      <c r="A330" s="13">
        <v>10328</v>
      </c>
      <c r="B330" s="13">
        <v>3</v>
      </c>
      <c r="C330" s="13">
        <v>56925</v>
      </c>
      <c r="D330" s="13">
        <v>340</v>
      </c>
      <c r="E330" s="12" t="str">
        <f>VLOOKUP(tVentas10[[#This Row],[ProductID]],tProductos[#All],3,FALSE)</f>
        <v>Veal - Sweetbread</v>
      </c>
      <c r="F330" s="13">
        <v>15</v>
      </c>
      <c r="G330" s="32">
        <v>0</v>
      </c>
      <c r="H330" s="30">
        <f>VLOOKUP(tVentas10[[#This Row],[ProductID]],tProductos[#All],5,FALSE)</f>
        <v>282.33999999999997</v>
      </c>
      <c r="I330" s="31">
        <f>(tVentas10[[#This Row],[PrecioUnitario]])*(tVentas10[[#This Row],[Quantity]])</f>
        <v>4235.0999999999995</v>
      </c>
      <c r="J330" s="31">
        <f>tVentas10[[#This Row],[ TotalPrice_SinDescuento]]*(1-tVentas10[[#This Row],[Discount]]/100)</f>
        <v>4235.0999999999995</v>
      </c>
      <c r="K330" s="17">
        <v>43192.083495370367</v>
      </c>
      <c r="L330" s="7" t="s">
        <v>3566</v>
      </c>
      <c r="M330" s="35">
        <f t="shared" si="11"/>
        <v>0</v>
      </c>
      <c r="N330" s="12" t="str">
        <f t="shared" si="10"/>
        <v/>
      </c>
    </row>
    <row r="331" spans="1:14" hidden="1">
      <c r="A331" s="13">
        <v>10329</v>
      </c>
      <c r="B331" s="13">
        <v>10</v>
      </c>
      <c r="C331" s="13">
        <v>95181</v>
      </c>
      <c r="D331" s="13">
        <v>137</v>
      </c>
      <c r="E331" s="12" t="str">
        <f>VLOOKUP(tVentas10[[#This Row],[ProductID]],tProductos[#All],3,FALSE)</f>
        <v>Wine - White, Schroder And Schyl</v>
      </c>
      <c r="F331" s="13">
        <v>25</v>
      </c>
      <c r="G331" s="32">
        <v>0</v>
      </c>
      <c r="H331" s="30">
        <f>VLOOKUP(tVentas10[[#This Row],[ProductID]],tProductos[#All],5,FALSE)</f>
        <v>840.56</v>
      </c>
      <c r="I331" s="31">
        <f>(tVentas10[[#This Row],[PrecioUnitario]])*(tVentas10[[#This Row],[Quantity]])</f>
        <v>21014</v>
      </c>
      <c r="J331" s="31">
        <f>tVentas10[[#This Row],[ TotalPrice_SinDescuento]]*(1-tVentas10[[#This Row],[Discount]]/100)</f>
        <v>21014</v>
      </c>
      <c r="K331" s="17">
        <v>43112.165324074071</v>
      </c>
      <c r="L331" s="7" t="s">
        <v>3567</v>
      </c>
      <c r="M331" s="35">
        <f t="shared" si="11"/>
        <v>0</v>
      </c>
      <c r="N331" s="12" t="str">
        <f t="shared" si="10"/>
        <v/>
      </c>
    </row>
    <row r="332" spans="1:14" hidden="1">
      <c r="A332" s="13">
        <v>10330</v>
      </c>
      <c r="B332" s="13">
        <v>18</v>
      </c>
      <c r="C332" s="13">
        <v>39757</v>
      </c>
      <c r="D332" s="13">
        <v>387</v>
      </c>
      <c r="E332" s="12" t="str">
        <f>VLOOKUP(tVentas10[[#This Row],[ProductID]],tProductos[#All],3,FALSE)</f>
        <v>Fondant - Icing</v>
      </c>
      <c r="F332" s="13">
        <v>11</v>
      </c>
      <c r="G332" s="32">
        <v>2</v>
      </c>
      <c r="H332" s="30">
        <f>VLOOKUP(tVentas10[[#This Row],[ProductID]],tProductos[#All],5,FALSE)</f>
        <v>416.38</v>
      </c>
      <c r="I332" s="31">
        <f>(tVentas10[[#This Row],[PrecioUnitario]])*(tVentas10[[#This Row],[Quantity]])</f>
        <v>4580.18</v>
      </c>
      <c r="J332" s="31">
        <f>tVentas10[[#This Row],[ TotalPrice_SinDescuento]]*(1-tVentas10[[#This Row],[Discount]]/100)</f>
        <v>4488.5763999999999</v>
      </c>
      <c r="K332" s="17">
        <v>43167.339108796295</v>
      </c>
      <c r="L332" s="7" t="s">
        <v>3568</v>
      </c>
      <c r="M332" s="35">
        <f t="shared" si="11"/>
        <v>0</v>
      </c>
      <c r="N332" s="12" t="str">
        <f t="shared" si="10"/>
        <v/>
      </c>
    </row>
    <row r="333" spans="1:14">
      <c r="A333" s="13">
        <v>10331</v>
      </c>
      <c r="B333" s="13">
        <v>19</v>
      </c>
      <c r="C333" s="13">
        <v>80040</v>
      </c>
      <c r="D333" s="13">
        <v>133</v>
      </c>
      <c r="E333" s="12" t="str">
        <f>VLOOKUP(tVentas10[[#This Row],[ProductID]],tProductos[#All],3,FALSE)</f>
        <v>Beef - Top Sirloin - Aaa</v>
      </c>
      <c r="F333" s="13">
        <v>21</v>
      </c>
      <c r="G333" s="32">
        <v>0</v>
      </c>
      <c r="H333" s="30">
        <f>VLOOKUP(tVentas10[[#This Row],[ProductID]],tProductos[#All],5,FALSE)</f>
        <v>29.32</v>
      </c>
      <c r="I333" s="31">
        <f>(tVentas10[[#This Row],[PrecioUnitario]])*(tVentas10[[#This Row],[Quantity]])</f>
        <v>615.72</v>
      </c>
      <c r="J333" s="31">
        <f>tVentas10[[#This Row],[ TotalPrice_SinDescuento]]*(1-tVentas10[[#This Row],[Discount]]/100)</f>
        <v>615.72</v>
      </c>
      <c r="K333" s="17">
        <v>43149.925613425927</v>
      </c>
      <c r="L333" s="7" t="s">
        <v>3569</v>
      </c>
      <c r="M333" s="35">
        <f t="shared" si="11"/>
        <v>0</v>
      </c>
      <c r="N333" s="12" t="str">
        <f t="shared" si="10"/>
        <v/>
      </c>
    </row>
    <row r="334" spans="1:14" hidden="1">
      <c r="A334" s="13">
        <v>10332</v>
      </c>
      <c r="B334" s="13">
        <v>23</v>
      </c>
      <c r="C334" s="13">
        <v>86593</v>
      </c>
      <c r="D334" s="13">
        <v>99</v>
      </c>
      <c r="E334" s="12" t="str">
        <f>VLOOKUP(tVentas10[[#This Row],[ProductID]],tProductos[#All],3,FALSE)</f>
        <v>Mustard - Seed</v>
      </c>
      <c r="F334" s="13">
        <v>22</v>
      </c>
      <c r="G334" s="32">
        <v>0</v>
      </c>
      <c r="H334" s="30">
        <f>VLOOKUP(tVentas10[[#This Row],[ProductID]],tProductos[#All],5,FALSE)</f>
        <v>274.87</v>
      </c>
      <c r="I334" s="31">
        <f>(tVentas10[[#This Row],[PrecioUnitario]])*(tVentas10[[#This Row],[Quantity]])</f>
        <v>6047.14</v>
      </c>
      <c r="J334" s="31">
        <f>tVentas10[[#This Row],[ TotalPrice_SinDescuento]]*(1-tVentas10[[#This Row],[Discount]]/100)</f>
        <v>6047.14</v>
      </c>
      <c r="K334" s="17">
        <v>43168.183888888889</v>
      </c>
      <c r="L334" s="7" t="s">
        <v>3570</v>
      </c>
      <c r="M334" s="35">
        <f t="shared" si="11"/>
        <v>0</v>
      </c>
      <c r="N334" s="12" t="str">
        <f t="shared" si="10"/>
        <v/>
      </c>
    </row>
    <row r="335" spans="1:14" hidden="1">
      <c r="A335" s="13">
        <v>10333</v>
      </c>
      <c r="B335" s="13">
        <v>13</v>
      </c>
      <c r="C335" s="13">
        <v>87689</v>
      </c>
      <c r="D335" s="13">
        <v>186</v>
      </c>
      <c r="E335" s="12" t="str">
        <f>VLOOKUP(tVentas10[[#This Row],[ProductID]],tProductos[#All],3,FALSE)</f>
        <v>Muffin Mix - Blueberry</v>
      </c>
      <c r="F335" s="13">
        <v>23</v>
      </c>
      <c r="G335" s="32">
        <v>1</v>
      </c>
      <c r="H335" s="30">
        <f>VLOOKUP(tVentas10[[#This Row],[ProductID]],tProductos[#All],5,FALSE)</f>
        <v>820.83</v>
      </c>
      <c r="I335" s="31">
        <f>(tVentas10[[#This Row],[PrecioUnitario]])*(tVentas10[[#This Row],[Quantity]])</f>
        <v>18879.09</v>
      </c>
      <c r="J335" s="31">
        <f>tVentas10[[#This Row],[ TotalPrice_SinDescuento]]*(1-tVentas10[[#This Row],[Discount]]/100)</f>
        <v>18690.2991</v>
      </c>
      <c r="K335" s="17">
        <v>43150.615011574075</v>
      </c>
      <c r="L335" s="7" t="s">
        <v>3571</v>
      </c>
      <c r="M335" s="35">
        <f t="shared" si="11"/>
        <v>0</v>
      </c>
      <c r="N335" s="12" t="str">
        <f t="shared" si="10"/>
        <v/>
      </c>
    </row>
    <row r="336" spans="1:14">
      <c r="A336" s="13">
        <v>10334</v>
      </c>
      <c r="B336" s="13">
        <v>23</v>
      </c>
      <c r="C336" s="13">
        <v>50496</v>
      </c>
      <c r="D336" s="13">
        <v>133</v>
      </c>
      <c r="E336" s="12" t="str">
        <f>VLOOKUP(tVentas10[[#This Row],[ProductID]],tProductos[#All],3,FALSE)</f>
        <v>Beef - Top Sirloin - Aaa</v>
      </c>
      <c r="F336" s="13">
        <v>13</v>
      </c>
      <c r="G336" s="32">
        <v>0</v>
      </c>
      <c r="H336" s="30">
        <f>VLOOKUP(tVentas10[[#This Row],[ProductID]],tProductos[#All],5,FALSE)</f>
        <v>29.32</v>
      </c>
      <c r="I336" s="31">
        <f>(tVentas10[[#This Row],[PrecioUnitario]])*(tVentas10[[#This Row],[Quantity]])</f>
        <v>381.16</v>
      </c>
      <c r="J336" s="31">
        <f>tVentas10[[#This Row],[ TotalPrice_SinDescuento]]*(1-tVentas10[[#This Row],[Discount]]/100)</f>
        <v>381.16</v>
      </c>
      <c r="K336" s="17">
        <v>43216.102835648147</v>
      </c>
      <c r="L336" s="7" t="s">
        <v>3572</v>
      </c>
      <c r="M336" s="35">
        <f t="shared" si="11"/>
        <v>0</v>
      </c>
      <c r="N336" s="12" t="str">
        <f t="shared" si="10"/>
        <v/>
      </c>
    </row>
    <row r="337" spans="1:14" hidden="1">
      <c r="A337" s="13">
        <v>10335</v>
      </c>
      <c r="B337" s="13">
        <v>3</v>
      </c>
      <c r="C337" s="13">
        <v>9282</v>
      </c>
      <c r="D337" s="13">
        <v>22</v>
      </c>
      <c r="E337" s="12" t="str">
        <f>VLOOKUP(tVentas10[[#This Row],[ProductID]],tProductos[#All],3,FALSE)</f>
        <v>Rice - Jasmine Sented</v>
      </c>
      <c r="F337" s="13">
        <v>3</v>
      </c>
      <c r="G337" s="32">
        <v>0</v>
      </c>
      <c r="H337" s="30">
        <f>VLOOKUP(tVentas10[[#This Row],[ProductID]],tProductos[#All],5,FALSE)</f>
        <v>278.95</v>
      </c>
      <c r="I337" s="31">
        <f>(tVentas10[[#This Row],[PrecioUnitario]])*(tVentas10[[#This Row],[Quantity]])</f>
        <v>836.84999999999991</v>
      </c>
      <c r="J337" s="31">
        <f>tVentas10[[#This Row],[ TotalPrice_SinDescuento]]*(1-tVentas10[[#This Row],[Discount]]/100)</f>
        <v>836.84999999999991</v>
      </c>
      <c r="K337" s="17">
        <v>43129.268969907411</v>
      </c>
      <c r="L337" s="7" t="s">
        <v>3573</v>
      </c>
      <c r="M337" s="35">
        <f t="shared" si="11"/>
        <v>0</v>
      </c>
      <c r="N337" s="12" t="str">
        <f t="shared" si="10"/>
        <v/>
      </c>
    </row>
    <row r="338" spans="1:14" hidden="1">
      <c r="A338" s="13">
        <v>10336</v>
      </c>
      <c r="B338" s="13">
        <v>1</v>
      </c>
      <c r="C338" s="13">
        <v>15586</v>
      </c>
      <c r="D338" s="13">
        <v>382</v>
      </c>
      <c r="E338" s="12" t="str">
        <f>VLOOKUP(tVentas10[[#This Row],[ProductID]],tProductos[#All],3,FALSE)</f>
        <v>Soup - Campbells Bean Medley</v>
      </c>
      <c r="F338" s="13">
        <v>4</v>
      </c>
      <c r="G338" s="32">
        <v>1</v>
      </c>
      <c r="H338" s="30">
        <f>VLOOKUP(tVentas10[[#This Row],[ProductID]],tProductos[#All],5,FALSE)</f>
        <v>517.75</v>
      </c>
      <c r="I338" s="31">
        <f>(tVentas10[[#This Row],[PrecioUnitario]])*(tVentas10[[#This Row],[Quantity]])</f>
        <v>2071</v>
      </c>
      <c r="J338" s="31">
        <f>tVentas10[[#This Row],[ TotalPrice_SinDescuento]]*(1-tVentas10[[#This Row],[Discount]]/100)</f>
        <v>2050.29</v>
      </c>
      <c r="K338" s="17">
        <v>43219.045092592591</v>
      </c>
      <c r="L338" s="7" t="s">
        <v>3574</v>
      </c>
      <c r="M338" s="35">
        <f t="shared" si="11"/>
        <v>0</v>
      </c>
      <c r="N338" s="12" t="str">
        <f t="shared" si="10"/>
        <v/>
      </c>
    </row>
    <row r="339" spans="1:14" hidden="1">
      <c r="A339" s="13">
        <v>10337</v>
      </c>
      <c r="B339" s="13">
        <v>15</v>
      </c>
      <c r="C339" s="13">
        <v>48601</v>
      </c>
      <c r="D339" s="13">
        <v>125</v>
      </c>
      <c r="E339" s="12" t="str">
        <f>VLOOKUP(tVentas10[[#This Row],[ProductID]],tProductos[#All],3,FALSE)</f>
        <v>Nut - Chestnuts, Whole</v>
      </c>
      <c r="F339" s="13">
        <v>13</v>
      </c>
      <c r="G339" s="32">
        <v>0</v>
      </c>
      <c r="H339" s="30">
        <f>VLOOKUP(tVentas10[[#This Row],[ProductID]],tProductos[#All],5,FALSE)</f>
        <v>61.41</v>
      </c>
      <c r="I339" s="31">
        <f>(tVentas10[[#This Row],[PrecioUnitario]])*(tVentas10[[#This Row],[Quantity]])</f>
        <v>798.32999999999993</v>
      </c>
      <c r="J339" s="31">
        <f>tVentas10[[#This Row],[ TotalPrice_SinDescuento]]*(1-tVentas10[[#This Row],[Discount]]/100)</f>
        <v>798.32999999999993</v>
      </c>
      <c r="K339" s="17">
        <v>43187.300023148149</v>
      </c>
      <c r="L339" s="7" t="s">
        <v>3575</v>
      </c>
      <c r="M339" s="35">
        <f t="shared" si="11"/>
        <v>0</v>
      </c>
      <c r="N339" s="12" t="str">
        <f t="shared" si="10"/>
        <v/>
      </c>
    </row>
    <row r="340" spans="1:14" hidden="1">
      <c r="A340" s="13">
        <v>10338</v>
      </c>
      <c r="B340" s="13">
        <v>3</v>
      </c>
      <c r="C340" s="13">
        <v>82757</v>
      </c>
      <c r="D340" s="13">
        <v>436</v>
      </c>
      <c r="E340" s="12" t="str">
        <f>VLOOKUP(tVentas10[[#This Row],[ProductID]],tProductos[#All],3,FALSE)</f>
        <v>Table Cloth 81x81 White</v>
      </c>
      <c r="F340" s="13">
        <v>21</v>
      </c>
      <c r="G340" s="32">
        <v>0</v>
      </c>
      <c r="H340" s="30">
        <f>VLOOKUP(tVentas10[[#This Row],[ProductID]],tProductos[#All],5,FALSE)</f>
        <v>679.06</v>
      </c>
      <c r="I340" s="31">
        <f>(tVentas10[[#This Row],[PrecioUnitario]])*(tVentas10[[#This Row],[Quantity]])</f>
        <v>14260.259999999998</v>
      </c>
      <c r="J340" s="31">
        <f>tVentas10[[#This Row],[ TotalPrice_SinDescuento]]*(1-tVentas10[[#This Row],[Discount]]/100)</f>
        <v>14260.259999999998</v>
      </c>
      <c r="K340" s="17">
        <v>43193.068784722222</v>
      </c>
      <c r="L340" s="7" t="s">
        <v>3576</v>
      </c>
      <c r="M340" s="35">
        <f t="shared" si="11"/>
        <v>0</v>
      </c>
      <c r="N340" s="12" t="str">
        <f t="shared" si="10"/>
        <v/>
      </c>
    </row>
    <row r="341" spans="1:14" hidden="1">
      <c r="A341" s="13">
        <v>10339</v>
      </c>
      <c r="B341" s="13">
        <v>14</v>
      </c>
      <c r="C341" s="13">
        <v>31243</v>
      </c>
      <c r="D341" s="13">
        <v>422</v>
      </c>
      <c r="E341" s="12" t="str">
        <f>VLOOKUP(tVentas10[[#This Row],[ProductID]],tProductos[#All],3,FALSE)</f>
        <v>Garlic - Primerba, Paste</v>
      </c>
      <c r="F341" s="13">
        <v>8</v>
      </c>
      <c r="G341" s="32">
        <v>0</v>
      </c>
      <c r="H341" s="30">
        <f>VLOOKUP(tVentas10[[#This Row],[ProductID]],tProductos[#All],5,FALSE)</f>
        <v>502.89</v>
      </c>
      <c r="I341" s="31">
        <f>(tVentas10[[#This Row],[PrecioUnitario]])*(tVentas10[[#This Row],[Quantity]])</f>
        <v>4023.12</v>
      </c>
      <c r="J341" s="31">
        <f>tVentas10[[#This Row],[ TotalPrice_SinDescuento]]*(1-tVentas10[[#This Row],[Discount]]/100)</f>
        <v>4023.12</v>
      </c>
      <c r="K341" s="17">
        <v>43113.367280092592</v>
      </c>
      <c r="L341" s="7" t="s">
        <v>3577</v>
      </c>
      <c r="M341" s="35">
        <f t="shared" si="11"/>
        <v>0</v>
      </c>
      <c r="N341" s="12" t="str">
        <f t="shared" si="10"/>
        <v/>
      </c>
    </row>
    <row r="342" spans="1:14" hidden="1">
      <c r="A342" s="13">
        <v>10340</v>
      </c>
      <c r="B342" s="13">
        <v>15</v>
      </c>
      <c r="C342" s="13">
        <v>26975</v>
      </c>
      <c r="D342" s="13">
        <v>121</v>
      </c>
      <c r="E342" s="12" t="str">
        <f>VLOOKUP(tVentas10[[#This Row],[ProductID]],tProductos[#All],3,FALSE)</f>
        <v>Muffin Batt - Blueberry Passion</v>
      </c>
      <c r="F342" s="13">
        <v>7</v>
      </c>
      <c r="G342" s="32">
        <v>0</v>
      </c>
      <c r="H342" s="30">
        <f>VLOOKUP(tVentas10[[#This Row],[ProductID]],tProductos[#All],5,FALSE)</f>
        <v>60.97</v>
      </c>
      <c r="I342" s="31">
        <f>(tVentas10[[#This Row],[PrecioUnitario]])*(tVentas10[[#This Row],[Quantity]])</f>
        <v>426.78999999999996</v>
      </c>
      <c r="J342" s="31">
        <f>tVentas10[[#This Row],[ TotalPrice_SinDescuento]]*(1-tVentas10[[#This Row],[Discount]]/100)</f>
        <v>426.78999999999996</v>
      </c>
      <c r="K342" s="17">
        <v>43215.759618055556</v>
      </c>
      <c r="L342" s="7" t="s">
        <v>3578</v>
      </c>
      <c r="M342" s="35">
        <f t="shared" si="11"/>
        <v>0</v>
      </c>
      <c r="N342" s="12" t="str">
        <f t="shared" si="10"/>
        <v/>
      </c>
    </row>
    <row r="343" spans="1:14" hidden="1">
      <c r="A343" s="13">
        <v>10341</v>
      </c>
      <c r="B343" s="13">
        <v>16</v>
      </c>
      <c r="C343" s="13">
        <v>69329</v>
      </c>
      <c r="D343" s="13">
        <v>107</v>
      </c>
      <c r="E343" s="12" t="str">
        <f>VLOOKUP(tVentas10[[#This Row],[ProductID]],tProductos[#All],3,FALSE)</f>
        <v>Bread - French Baquette</v>
      </c>
      <c r="F343" s="13">
        <v>18</v>
      </c>
      <c r="G343" s="32">
        <v>0</v>
      </c>
      <c r="H343" s="30">
        <f>VLOOKUP(tVentas10[[#This Row],[ProductID]],tProductos[#All],5,FALSE)</f>
        <v>74.150000000000006</v>
      </c>
      <c r="I343" s="31">
        <f>(tVentas10[[#This Row],[PrecioUnitario]])*(tVentas10[[#This Row],[Quantity]])</f>
        <v>1334.7</v>
      </c>
      <c r="J343" s="31">
        <f>tVentas10[[#This Row],[ TotalPrice_SinDescuento]]*(1-tVentas10[[#This Row],[Discount]]/100)</f>
        <v>1334.7</v>
      </c>
      <c r="K343" s="17">
        <v>43204.057268518518</v>
      </c>
      <c r="L343" s="7" t="s">
        <v>3579</v>
      </c>
      <c r="M343" s="35">
        <f t="shared" si="11"/>
        <v>0</v>
      </c>
      <c r="N343" s="12" t="str">
        <f t="shared" si="10"/>
        <v/>
      </c>
    </row>
    <row r="344" spans="1:14" hidden="1">
      <c r="A344" s="13">
        <v>10342</v>
      </c>
      <c r="B344" s="13">
        <v>17</v>
      </c>
      <c r="C344" s="13">
        <v>53255</v>
      </c>
      <c r="D344" s="13">
        <v>115</v>
      </c>
      <c r="E344" s="12" t="str">
        <f>VLOOKUP(tVentas10[[#This Row],[ProductID]],tProductos[#All],3,FALSE)</f>
        <v>Ocean Spray - Ruby Red</v>
      </c>
      <c r="F344" s="13">
        <v>14</v>
      </c>
      <c r="G344" s="32">
        <v>1</v>
      </c>
      <c r="H344" s="30">
        <f>VLOOKUP(tVentas10[[#This Row],[ProductID]],tProductos[#All],5,FALSE)</f>
        <v>450.46</v>
      </c>
      <c r="I344" s="31">
        <f>(tVentas10[[#This Row],[PrecioUnitario]])*(tVentas10[[#This Row],[Quantity]])</f>
        <v>6306.44</v>
      </c>
      <c r="J344" s="31">
        <f>tVentas10[[#This Row],[ TotalPrice_SinDescuento]]*(1-tVentas10[[#This Row],[Discount]]/100)</f>
        <v>6243.3755999999994</v>
      </c>
      <c r="K344" s="17">
        <v>43155.835104166668</v>
      </c>
      <c r="L344" s="7" t="s">
        <v>3580</v>
      </c>
      <c r="M344" s="35">
        <f t="shared" si="11"/>
        <v>0</v>
      </c>
      <c r="N344" s="12" t="str">
        <f t="shared" si="10"/>
        <v/>
      </c>
    </row>
    <row r="345" spans="1:14">
      <c r="A345" s="13">
        <v>10343</v>
      </c>
      <c r="B345" s="13">
        <v>10</v>
      </c>
      <c r="C345" s="13">
        <v>61946</v>
      </c>
      <c r="D345" s="13">
        <v>429</v>
      </c>
      <c r="E345" s="12" t="str">
        <f>VLOOKUP(tVentas10[[#This Row],[ProductID]],tProductos[#All],3,FALSE)</f>
        <v>Beef - Short Loin</v>
      </c>
      <c r="F345" s="13">
        <v>16</v>
      </c>
      <c r="G345" s="32">
        <v>0</v>
      </c>
      <c r="H345" s="30">
        <f>VLOOKUP(tVentas10[[#This Row],[ProductID]],tProductos[#All],5,FALSE)</f>
        <v>576.01</v>
      </c>
      <c r="I345" s="31">
        <f>(tVentas10[[#This Row],[PrecioUnitario]])*(tVentas10[[#This Row],[Quantity]])</f>
        <v>9216.16</v>
      </c>
      <c r="J345" s="31">
        <f>tVentas10[[#This Row],[ TotalPrice_SinDescuento]]*(1-tVentas10[[#This Row],[Discount]]/100)</f>
        <v>9216.16</v>
      </c>
      <c r="K345" s="17">
        <v>43207.382581018515</v>
      </c>
      <c r="L345" s="7" t="s">
        <v>3581</v>
      </c>
      <c r="M345" s="35">
        <f t="shared" si="11"/>
        <v>0</v>
      </c>
      <c r="N345" s="12" t="str">
        <f t="shared" si="10"/>
        <v/>
      </c>
    </row>
    <row r="346" spans="1:14" hidden="1">
      <c r="A346" s="13">
        <v>10344</v>
      </c>
      <c r="B346" s="13">
        <v>12</v>
      </c>
      <c r="C346" s="13">
        <v>74168</v>
      </c>
      <c r="D346" s="13">
        <v>53</v>
      </c>
      <c r="E346" s="12" t="str">
        <f>VLOOKUP(tVentas10[[#This Row],[ProductID]],tProductos[#All],3,FALSE)</f>
        <v>Cassis</v>
      </c>
      <c r="F346" s="13">
        <v>19</v>
      </c>
      <c r="G346" s="32">
        <v>0</v>
      </c>
      <c r="H346" s="30">
        <f>VLOOKUP(tVentas10[[#This Row],[ProductID]],tProductos[#All],5,FALSE)</f>
        <v>926.27</v>
      </c>
      <c r="I346" s="31">
        <f>(tVentas10[[#This Row],[PrecioUnitario]])*(tVentas10[[#This Row],[Quantity]])</f>
        <v>17599.13</v>
      </c>
      <c r="J346" s="31">
        <f>tVentas10[[#This Row],[ TotalPrice_SinDescuento]]*(1-tVentas10[[#This Row],[Discount]]/100)</f>
        <v>17599.13</v>
      </c>
      <c r="K346" s="17">
        <v>43140.9925</v>
      </c>
      <c r="L346" s="7" t="s">
        <v>3582</v>
      </c>
      <c r="M346" s="35">
        <f t="shared" si="11"/>
        <v>0</v>
      </c>
      <c r="N346" s="12" t="str">
        <f t="shared" si="10"/>
        <v/>
      </c>
    </row>
    <row r="347" spans="1:14" hidden="1">
      <c r="A347" s="13">
        <v>10345</v>
      </c>
      <c r="B347" s="13">
        <v>14</v>
      </c>
      <c r="C347" s="13">
        <v>291</v>
      </c>
      <c r="D347" s="13">
        <v>275</v>
      </c>
      <c r="E347" s="12" t="str">
        <f>VLOOKUP(tVentas10[[#This Row],[ProductID]],tProductos[#All],3,FALSE)</f>
        <v>Corn Meal</v>
      </c>
      <c r="F347" s="13">
        <v>1</v>
      </c>
      <c r="G347" s="32">
        <v>0</v>
      </c>
      <c r="H347" s="30">
        <f>VLOOKUP(tVentas10[[#This Row],[ProductID]],tProductos[#All],5,FALSE)</f>
        <v>50.14</v>
      </c>
      <c r="I347" s="31">
        <f>(tVentas10[[#This Row],[PrecioUnitario]])*(tVentas10[[#This Row],[Quantity]])</f>
        <v>50.14</v>
      </c>
      <c r="J347" s="31">
        <f>tVentas10[[#This Row],[ TotalPrice_SinDescuento]]*(1-tVentas10[[#This Row],[Discount]]/100)</f>
        <v>50.14</v>
      </c>
      <c r="K347" s="17">
        <v>43220.71465277778</v>
      </c>
      <c r="L347" s="7" t="s">
        <v>3583</v>
      </c>
      <c r="M347" s="35">
        <f t="shared" si="11"/>
        <v>0</v>
      </c>
      <c r="N347" s="12" t="str">
        <f t="shared" si="10"/>
        <v/>
      </c>
    </row>
    <row r="348" spans="1:14" hidden="1">
      <c r="A348" s="13">
        <v>10346</v>
      </c>
      <c r="B348" s="13">
        <v>19</v>
      </c>
      <c r="C348" s="13">
        <v>48121</v>
      </c>
      <c r="D348" s="13">
        <v>448</v>
      </c>
      <c r="E348" s="12" t="str">
        <f>VLOOKUP(tVentas10[[#This Row],[ProductID]],tProductos[#All],3,FALSE)</f>
        <v>Gatorade - Xfactor Berry</v>
      </c>
      <c r="F348" s="13">
        <v>13</v>
      </c>
      <c r="G348" s="32">
        <v>2</v>
      </c>
      <c r="H348" s="30">
        <f>VLOOKUP(tVentas10[[#This Row],[ProductID]],tProductos[#All],5,FALSE)</f>
        <v>768.98</v>
      </c>
      <c r="I348" s="31">
        <f>(tVentas10[[#This Row],[PrecioUnitario]])*(tVentas10[[#This Row],[Quantity]])</f>
        <v>9996.74</v>
      </c>
      <c r="J348" s="31">
        <f>tVentas10[[#This Row],[ TotalPrice_SinDescuento]]*(1-tVentas10[[#This Row],[Discount]]/100)</f>
        <v>9796.8051999999989</v>
      </c>
      <c r="K348" s="17">
        <v>43186.2033912037</v>
      </c>
      <c r="L348" s="7" t="s">
        <v>3584</v>
      </c>
      <c r="M348" s="35">
        <f t="shared" si="11"/>
        <v>0</v>
      </c>
      <c r="N348" s="12" t="str">
        <f t="shared" si="10"/>
        <v/>
      </c>
    </row>
    <row r="349" spans="1:14" hidden="1">
      <c r="A349" s="13">
        <v>10347</v>
      </c>
      <c r="B349" s="13">
        <v>7</v>
      </c>
      <c r="C349" s="13">
        <v>55329</v>
      </c>
      <c r="D349" s="13">
        <v>450</v>
      </c>
      <c r="E349" s="12" t="str">
        <f>VLOOKUP(tVentas10[[#This Row],[ProductID]],tProductos[#All],3,FALSE)</f>
        <v>Wine - Vidal Icewine Magnotta</v>
      </c>
      <c r="F349" s="13">
        <v>15</v>
      </c>
      <c r="G349" s="32">
        <v>0</v>
      </c>
      <c r="H349" s="30">
        <f>VLOOKUP(tVentas10[[#This Row],[ProductID]],tProductos[#All],5,FALSE)</f>
        <v>7.1</v>
      </c>
      <c r="I349" s="31">
        <f>(tVentas10[[#This Row],[PrecioUnitario]])*(tVentas10[[#This Row],[Quantity]])</f>
        <v>106.5</v>
      </c>
      <c r="J349" s="31">
        <f>tVentas10[[#This Row],[ TotalPrice_SinDescuento]]*(1-tVentas10[[#This Row],[Discount]]/100)</f>
        <v>106.5</v>
      </c>
      <c r="K349" s="17">
        <v>43205.256863425922</v>
      </c>
      <c r="L349" s="7" t="s">
        <v>3585</v>
      </c>
      <c r="M349" s="35">
        <f t="shared" si="11"/>
        <v>0</v>
      </c>
      <c r="N349" s="12" t="str">
        <f t="shared" si="10"/>
        <v/>
      </c>
    </row>
    <row r="350" spans="1:14" hidden="1">
      <c r="A350" s="13">
        <v>10348</v>
      </c>
      <c r="B350" s="13">
        <v>14</v>
      </c>
      <c r="C350" s="13">
        <v>17073</v>
      </c>
      <c r="D350" s="13">
        <v>252</v>
      </c>
      <c r="E350" s="12" t="str">
        <f>VLOOKUP(tVentas10[[#This Row],[ProductID]],tProductos[#All],3,FALSE)</f>
        <v>Nantucket - Pomegranate Pear</v>
      </c>
      <c r="F350" s="13">
        <v>5</v>
      </c>
      <c r="G350" s="32">
        <v>0</v>
      </c>
      <c r="H350" s="30">
        <f>VLOOKUP(tVentas10[[#This Row],[ProductID]],tProductos[#All],5,FALSE)</f>
        <v>278.16000000000003</v>
      </c>
      <c r="I350" s="31">
        <f>(tVentas10[[#This Row],[PrecioUnitario]])*(tVentas10[[#This Row],[Quantity]])</f>
        <v>1390.8000000000002</v>
      </c>
      <c r="J350" s="31">
        <f>tVentas10[[#This Row],[ TotalPrice_SinDescuento]]*(1-tVentas10[[#This Row],[Discount]]/100)</f>
        <v>1390.8000000000002</v>
      </c>
      <c r="K350" s="17">
        <v>43157.350162037037</v>
      </c>
      <c r="L350" s="7" t="s">
        <v>3586</v>
      </c>
      <c r="M350" s="35">
        <f t="shared" si="11"/>
        <v>0</v>
      </c>
      <c r="N350" s="12" t="str">
        <f t="shared" si="10"/>
        <v/>
      </c>
    </row>
    <row r="351" spans="1:14" hidden="1">
      <c r="A351" s="13">
        <v>10349</v>
      </c>
      <c r="B351" s="13">
        <v>22</v>
      </c>
      <c r="C351" s="13">
        <v>80125</v>
      </c>
      <c r="D351" s="13">
        <v>269</v>
      </c>
      <c r="E351" s="12" t="str">
        <f>VLOOKUP(tVentas10[[#This Row],[ProductID]],tProductos[#All],3,FALSE)</f>
        <v>Wine - Blue Nun Qualitatswein</v>
      </c>
      <c r="F351" s="13">
        <v>21</v>
      </c>
      <c r="G351" s="32">
        <v>0</v>
      </c>
      <c r="H351" s="30">
        <f>VLOOKUP(tVentas10[[#This Row],[ProductID]],tProductos[#All],5,FALSE)</f>
        <v>26.7</v>
      </c>
      <c r="I351" s="31">
        <f>(tVentas10[[#This Row],[PrecioUnitario]])*(tVentas10[[#This Row],[Quantity]])</f>
        <v>560.69999999999993</v>
      </c>
      <c r="J351" s="31">
        <f>tVentas10[[#This Row],[ TotalPrice_SinDescuento]]*(1-tVentas10[[#This Row],[Discount]]/100)</f>
        <v>560.69999999999993</v>
      </c>
      <c r="K351" s="17">
        <v>43212.639351851853</v>
      </c>
      <c r="L351" s="7" t="s">
        <v>3587</v>
      </c>
      <c r="M351" s="35">
        <f t="shared" si="11"/>
        <v>0</v>
      </c>
      <c r="N351" s="12" t="str">
        <f t="shared" si="10"/>
        <v/>
      </c>
    </row>
    <row r="352" spans="1:14" hidden="1">
      <c r="A352" s="13">
        <v>10350</v>
      </c>
      <c r="B352" s="13">
        <v>4</v>
      </c>
      <c r="C352" s="13">
        <v>74575</v>
      </c>
      <c r="D352" s="13">
        <v>59</v>
      </c>
      <c r="E352" s="12" t="str">
        <f>VLOOKUP(tVentas10[[#This Row],[ProductID]],tProductos[#All],3,FALSE)</f>
        <v>Pastry - Butterscotch Baked</v>
      </c>
      <c r="F352" s="13">
        <v>19</v>
      </c>
      <c r="G352" s="32">
        <v>1</v>
      </c>
      <c r="H352" s="30">
        <f>VLOOKUP(tVentas10[[#This Row],[ProductID]],tProductos[#All],5,FALSE)</f>
        <v>735.38</v>
      </c>
      <c r="I352" s="31">
        <f>(tVentas10[[#This Row],[PrecioUnitario]])*(tVentas10[[#This Row],[Quantity]])</f>
        <v>13972.22</v>
      </c>
      <c r="J352" s="31">
        <f>tVentas10[[#This Row],[ TotalPrice_SinDescuento]]*(1-tVentas10[[#This Row],[Discount]]/100)</f>
        <v>13832.497799999999</v>
      </c>
      <c r="K352" s="17">
        <v>43172.546203703707</v>
      </c>
      <c r="L352" s="7" t="s">
        <v>3588</v>
      </c>
      <c r="M352" s="35">
        <f t="shared" si="11"/>
        <v>0</v>
      </c>
      <c r="N352" s="12" t="str">
        <f t="shared" si="10"/>
        <v/>
      </c>
    </row>
    <row r="353" spans="1:14" hidden="1">
      <c r="A353" s="13">
        <v>10351</v>
      </c>
      <c r="B353" s="13">
        <v>11</v>
      </c>
      <c r="C353" s="13">
        <v>30658</v>
      </c>
      <c r="D353" s="13">
        <v>29</v>
      </c>
      <c r="E353" s="12" t="str">
        <f>VLOOKUP(tVentas10[[#This Row],[ProductID]],tProductos[#All],3,FALSE)</f>
        <v>Spinach - Baby</v>
      </c>
      <c r="F353" s="13">
        <v>8</v>
      </c>
      <c r="G353" s="32">
        <v>0</v>
      </c>
      <c r="H353" s="30">
        <f>VLOOKUP(tVentas10[[#This Row],[ProductID]],tProductos[#All],5,FALSE)</f>
        <v>335.88</v>
      </c>
      <c r="I353" s="31">
        <f>(tVentas10[[#This Row],[PrecioUnitario]])*(tVentas10[[#This Row],[Quantity]])</f>
        <v>2687.04</v>
      </c>
      <c r="J353" s="31">
        <f>tVentas10[[#This Row],[ TotalPrice_SinDescuento]]*(1-tVentas10[[#This Row],[Discount]]/100)</f>
        <v>2687.04</v>
      </c>
      <c r="K353" s="17">
        <v>43156.634166666663</v>
      </c>
      <c r="L353" s="7" t="s">
        <v>3589</v>
      </c>
      <c r="M353" s="35">
        <f t="shared" si="11"/>
        <v>0</v>
      </c>
      <c r="N353" s="12" t="str">
        <f t="shared" si="10"/>
        <v/>
      </c>
    </row>
    <row r="354" spans="1:14" hidden="1">
      <c r="A354" s="13">
        <v>10352</v>
      </c>
      <c r="B354" s="13">
        <v>11</v>
      </c>
      <c r="C354" s="13">
        <v>49440</v>
      </c>
      <c r="D354" s="13">
        <v>252</v>
      </c>
      <c r="E354" s="12" t="str">
        <f>VLOOKUP(tVentas10[[#This Row],[ProductID]],tProductos[#All],3,FALSE)</f>
        <v>Nantucket - Pomegranate Pear</v>
      </c>
      <c r="F354" s="13">
        <v>13</v>
      </c>
      <c r="G354" s="32">
        <v>0</v>
      </c>
      <c r="H354" s="30">
        <f>VLOOKUP(tVentas10[[#This Row],[ProductID]],tProductos[#All],5,FALSE)</f>
        <v>278.16000000000003</v>
      </c>
      <c r="I354" s="31">
        <f>(tVentas10[[#This Row],[PrecioUnitario]])*(tVentas10[[#This Row],[Quantity]])</f>
        <v>3616.0800000000004</v>
      </c>
      <c r="J354" s="31">
        <f>tVentas10[[#This Row],[ TotalPrice_SinDescuento]]*(1-tVentas10[[#This Row],[Discount]]/100)</f>
        <v>3616.0800000000004</v>
      </c>
      <c r="K354" s="17">
        <v>43204.246145833335</v>
      </c>
      <c r="L354" s="7" t="s">
        <v>3590</v>
      </c>
      <c r="M354" s="35">
        <f t="shared" si="11"/>
        <v>0</v>
      </c>
      <c r="N354" s="12" t="str">
        <f t="shared" si="10"/>
        <v/>
      </c>
    </row>
    <row r="355" spans="1:14" hidden="1">
      <c r="A355" s="13">
        <v>10353</v>
      </c>
      <c r="B355" s="13">
        <v>9</v>
      </c>
      <c r="C355" s="13">
        <v>16824</v>
      </c>
      <c r="D355" s="13">
        <v>155</v>
      </c>
      <c r="E355" s="12" t="str">
        <f>VLOOKUP(tVentas10[[#This Row],[ProductID]],tProductos[#All],3,FALSE)</f>
        <v>Peas - Pigeon, Dry</v>
      </c>
      <c r="F355" s="13">
        <v>5</v>
      </c>
      <c r="G355" s="32">
        <v>0</v>
      </c>
      <c r="H355" s="30">
        <f>VLOOKUP(tVentas10[[#This Row],[ProductID]],tProductos[#All],5,FALSE)</f>
        <v>635.52</v>
      </c>
      <c r="I355" s="31">
        <f>(tVentas10[[#This Row],[PrecioUnitario]])*(tVentas10[[#This Row],[Quantity]])</f>
        <v>3177.6</v>
      </c>
      <c r="J355" s="31">
        <f>tVentas10[[#This Row],[ TotalPrice_SinDescuento]]*(1-tVentas10[[#This Row],[Discount]]/100)</f>
        <v>3177.6</v>
      </c>
      <c r="K355" s="17">
        <v>43200.468969907408</v>
      </c>
      <c r="L355" s="7" t="s">
        <v>3591</v>
      </c>
      <c r="M355" s="35">
        <f t="shared" si="11"/>
        <v>0</v>
      </c>
      <c r="N355" s="12" t="str">
        <f t="shared" si="10"/>
        <v/>
      </c>
    </row>
    <row r="356" spans="1:14" hidden="1">
      <c r="A356" s="13">
        <v>10354</v>
      </c>
      <c r="B356" s="13">
        <v>19</v>
      </c>
      <c r="C356" s="13">
        <v>58579</v>
      </c>
      <c r="D356" s="13">
        <v>350</v>
      </c>
      <c r="E356" s="12" t="str">
        <f>VLOOKUP(tVentas10[[#This Row],[ProductID]],tProductos[#All],3,FALSE)</f>
        <v>Isomalt</v>
      </c>
      <c r="F356" s="13">
        <v>15</v>
      </c>
      <c r="G356" s="32">
        <v>0</v>
      </c>
      <c r="H356" s="30">
        <f>VLOOKUP(tVentas10[[#This Row],[ProductID]],tProductos[#All],5,FALSE)</f>
        <v>8.2799999999999994</v>
      </c>
      <c r="I356" s="31">
        <f>(tVentas10[[#This Row],[PrecioUnitario]])*(tVentas10[[#This Row],[Quantity]])</f>
        <v>124.19999999999999</v>
      </c>
      <c r="J356" s="31">
        <f>tVentas10[[#This Row],[ TotalPrice_SinDescuento]]*(1-tVentas10[[#This Row],[Discount]]/100)</f>
        <v>124.19999999999999</v>
      </c>
      <c r="K356" s="17">
        <v>43116.081979166665</v>
      </c>
      <c r="L356" s="7" t="s">
        <v>3592</v>
      </c>
      <c r="M356" s="35">
        <f t="shared" si="11"/>
        <v>0</v>
      </c>
      <c r="N356" s="12" t="str">
        <f t="shared" si="10"/>
        <v/>
      </c>
    </row>
    <row r="357" spans="1:14" hidden="1">
      <c r="A357" s="13">
        <v>10355</v>
      </c>
      <c r="B357" s="13">
        <v>23</v>
      </c>
      <c r="C357" s="13">
        <v>63662</v>
      </c>
      <c r="D357" s="13">
        <v>66</v>
      </c>
      <c r="E357" s="12" t="str">
        <f>VLOOKUP(tVentas10[[#This Row],[ProductID]],tProductos[#All],3,FALSE)</f>
        <v>Pie Filling - Cherry</v>
      </c>
      <c r="F357" s="13">
        <v>17</v>
      </c>
      <c r="G357" s="32">
        <v>2</v>
      </c>
      <c r="H357" s="30">
        <f>VLOOKUP(tVentas10[[#This Row],[ProductID]],tProductos[#All],5,FALSE)</f>
        <v>98.82</v>
      </c>
      <c r="I357" s="31">
        <f>(tVentas10[[#This Row],[PrecioUnitario]])*(tVentas10[[#This Row],[Quantity]])</f>
        <v>1679.9399999999998</v>
      </c>
      <c r="J357" s="31">
        <f>tVentas10[[#This Row],[ TotalPrice_SinDescuento]]*(1-tVentas10[[#This Row],[Discount]]/100)</f>
        <v>1646.3411999999998</v>
      </c>
      <c r="K357" s="17">
        <v>43128.822094907409</v>
      </c>
      <c r="L357" s="7" t="s">
        <v>3593</v>
      </c>
      <c r="M357" s="35">
        <f t="shared" si="11"/>
        <v>0</v>
      </c>
      <c r="N357" s="12" t="str">
        <f t="shared" si="10"/>
        <v/>
      </c>
    </row>
    <row r="358" spans="1:14" hidden="1">
      <c r="A358" s="13">
        <v>10356</v>
      </c>
      <c r="B358" s="13">
        <v>16</v>
      </c>
      <c r="C358" s="13">
        <v>70093</v>
      </c>
      <c r="D358" s="13">
        <v>111</v>
      </c>
      <c r="E358" s="12" t="str">
        <f>VLOOKUP(tVentas10[[#This Row],[ProductID]],tProductos[#All],3,FALSE)</f>
        <v>Scallops 60/80 Iqf</v>
      </c>
      <c r="F358" s="13">
        <v>18</v>
      </c>
      <c r="G358" s="32">
        <v>0</v>
      </c>
      <c r="H358" s="30">
        <f>VLOOKUP(tVentas10[[#This Row],[ProductID]],tProductos[#All],5,FALSE)</f>
        <v>349.06</v>
      </c>
      <c r="I358" s="31">
        <f>(tVentas10[[#This Row],[PrecioUnitario]])*(tVentas10[[#This Row],[Quantity]])</f>
        <v>6283.08</v>
      </c>
      <c r="J358" s="31">
        <f>tVentas10[[#This Row],[ TotalPrice_SinDescuento]]*(1-tVentas10[[#This Row],[Discount]]/100)</f>
        <v>6283.08</v>
      </c>
      <c r="K358" s="17">
        <v>43157.640625</v>
      </c>
      <c r="L358" s="7" t="s">
        <v>3594</v>
      </c>
      <c r="M358" s="35">
        <f t="shared" si="11"/>
        <v>0</v>
      </c>
      <c r="N358" s="12" t="str">
        <f t="shared" si="10"/>
        <v/>
      </c>
    </row>
    <row r="359" spans="1:14" hidden="1">
      <c r="A359" s="13">
        <v>10357</v>
      </c>
      <c r="B359" s="13">
        <v>3</v>
      </c>
      <c r="C359" s="13">
        <v>54494</v>
      </c>
      <c r="D359" s="13">
        <v>320</v>
      </c>
      <c r="E359" s="12" t="str">
        <f>VLOOKUP(tVentas10[[#This Row],[ProductID]],tProductos[#All],3,FALSE)</f>
        <v>Yogurt - French Vanilla</v>
      </c>
      <c r="F359" s="13">
        <v>14</v>
      </c>
      <c r="G359" s="32">
        <v>0</v>
      </c>
      <c r="H359" s="30">
        <f>VLOOKUP(tVentas10[[#This Row],[ProductID]],tProductos[#All],5,FALSE)</f>
        <v>734.39</v>
      </c>
      <c r="I359" s="31">
        <f>(tVentas10[[#This Row],[PrecioUnitario]])*(tVentas10[[#This Row],[Quantity]])</f>
        <v>10281.459999999999</v>
      </c>
      <c r="J359" s="31">
        <f>tVentas10[[#This Row],[ TotalPrice_SinDescuento]]*(1-tVentas10[[#This Row],[Discount]]/100)</f>
        <v>10281.459999999999</v>
      </c>
      <c r="K359" s="17">
        <v>43107.232152777775</v>
      </c>
      <c r="L359" s="7" t="s">
        <v>3595</v>
      </c>
      <c r="M359" s="35">
        <f t="shared" si="11"/>
        <v>0</v>
      </c>
      <c r="N359" s="12" t="str">
        <f t="shared" si="10"/>
        <v/>
      </c>
    </row>
    <row r="360" spans="1:14" hidden="1">
      <c r="A360" s="13">
        <v>10358</v>
      </c>
      <c r="B360" s="13">
        <v>18</v>
      </c>
      <c r="C360" s="13">
        <v>56098</v>
      </c>
      <c r="D360" s="13">
        <v>361</v>
      </c>
      <c r="E360" s="12" t="str">
        <f>VLOOKUP(tVentas10[[#This Row],[ProductID]],tProductos[#All],3,FALSE)</f>
        <v>Coffee Decaf Colombian</v>
      </c>
      <c r="F360" s="13">
        <v>15</v>
      </c>
      <c r="G360" s="32">
        <v>2</v>
      </c>
      <c r="H360" s="30">
        <f>VLOOKUP(tVentas10[[#This Row],[ProductID]],tProductos[#All],5,FALSE)</f>
        <v>364.51</v>
      </c>
      <c r="I360" s="31">
        <f>(tVentas10[[#This Row],[PrecioUnitario]])*(tVentas10[[#This Row],[Quantity]])</f>
        <v>5467.65</v>
      </c>
      <c r="J360" s="31">
        <f>tVentas10[[#This Row],[ TotalPrice_SinDescuento]]*(1-tVentas10[[#This Row],[Discount]]/100)</f>
        <v>5358.2969999999996</v>
      </c>
      <c r="K360" s="17">
        <v>43109.086817129632</v>
      </c>
      <c r="L360" s="7" t="s">
        <v>3596</v>
      </c>
      <c r="M360" s="35">
        <f t="shared" si="11"/>
        <v>0</v>
      </c>
      <c r="N360" s="12" t="str">
        <f t="shared" si="10"/>
        <v/>
      </c>
    </row>
    <row r="361" spans="1:14" hidden="1">
      <c r="A361" s="13">
        <v>10359</v>
      </c>
      <c r="B361" s="13">
        <v>22</v>
      </c>
      <c r="C361" s="13">
        <v>79675</v>
      </c>
      <c r="D361" s="13">
        <v>48</v>
      </c>
      <c r="E361" s="12" t="str">
        <f>VLOOKUP(tVentas10[[#This Row],[ProductID]],tProductos[#All],3,FALSE)</f>
        <v>Pecan Raisin - Tarts</v>
      </c>
      <c r="F361" s="13">
        <v>21</v>
      </c>
      <c r="G361" s="32">
        <v>0</v>
      </c>
      <c r="H361" s="30">
        <f>VLOOKUP(tVentas10[[#This Row],[ProductID]],tProductos[#All],5,FALSE)</f>
        <v>603.62</v>
      </c>
      <c r="I361" s="31">
        <f>(tVentas10[[#This Row],[PrecioUnitario]])*(tVentas10[[#This Row],[Quantity]])</f>
        <v>12676.02</v>
      </c>
      <c r="J361" s="31">
        <f>tVentas10[[#This Row],[ TotalPrice_SinDescuento]]*(1-tVentas10[[#This Row],[Discount]]/100)</f>
        <v>12676.02</v>
      </c>
      <c r="K361" s="17">
        <v>43143.170104166667</v>
      </c>
      <c r="L361" s="7" t="s">
        <v>3597</v>
      </c>
      <c r="M361" s="35">
        <f t="shared" si="11"/>
        <v>0</v>
      </c>
      <c r="N361" s="12" t="str">
        <f t="shared" si="10"/>
        <v/>
      </c>
    </row>
    <row r="362" spans="1:14" hidden="1">
      <c r="A362" s="13">
        <v>10360</v>
      </c>
      <c r="B362" s="13">
        <v>9</v>
      </c>
      <c r="C362" s="13">
        <v>28694</v>
      </c>
      <c r="D362" s="13">
        <v>77</v>
      </c>
      <c r="E362" s="12" t="str">
        <f>VLOOKUP(tVentas10[[#This Row],[ProductID]],tProductos[#All],3,FALSE)</f>
        <v>Potatoes - Idaho 100 Count</v>
      </c>
      <c r="F362" s="13">
        <v>8</v>
      </c>
      <c r="G362" s="32">
        <v>0</v>
      </c>
      <c r="H362" s="30">
        <f>VLOOKUP(tVentas10[[#This Row],[ProductID]],tProductos[#All],5,FALSE)</f>
        <v>114.97</v>
      </c>
      <c r="I362" s="31">
        <f>(tVentas10[[#This Row],[PrecioUnitario]])*(tVentas10[[#This Row],[Quantity]])</f>
        <v>919.76</v>
      </c>
      <c r="J362" s="31">
        <f>tVentas10[[#This Row],[ TotalPrice_SinDescuento]]*(1-tVentas10[[#This Row],[Discount]]/100)</f>
        <v>919.76</v>
      </c>
      <c r="K362" s="17">
        <v>43169.288958333331</v>
      </c>
      <c r="L362" s="7" t="s">
        <v>3598</v>
      </c>
      <c r="M362" s="35">
        <f t="shared" si="11"/>
        <v>0</v>
      </c>
      <c r="N362" s="12" t="str">
        <f t="shared" si="10"/>
        <v/>
      </c>
    </row>
    <row r="363" spans="1:14" hidden="1">
      <c r="A363" s="13">
        <v>10361</v>
      </c>
      <c r="B363" s="13">
        <v>13</v>
      </c>
      <c r="C363" s="13">
        <v>20700</v>
      </c>
      <c r="D363" s="13">
        <v>319</v>
      </c>
      <c r="E363" s="12" t="str">
        <f>VLOOKUP(tVentas10[[#This Row],[ProductID]],tProductos[#All],3,FALSE)</f>
        <v>Towels - Paper / Kraft</v>
      </c>
      <c r="F363" s="13">
        <v>6</v>
      </c>
      <c r="G363" s="32">
        <v>0</v>
      </c>
      <c r="H363" s="30">
        <f>VLOOKUP(tVentas10[[#This Row],[ProductID]],tProductos[#All],5,FALSE)</f>
        <v>776.19</v>
      </c>
      <c r="I363" s="31">
        <f>(tVentas10[[#This Row],[PrecioUnitario]])*(tVentas10[[#This Row],[Quantity]])</f>
        <v>4657.1400000000003</v>
      </c>
      <c r="J363" s="31">
        <f>tVentas10[[#This Row],[ TotalPrice_SinDescuento]]*(1-tVentas10[[#This Row],[Discount]]/100)</f>
        <v>4657.1400000000003</v>
      </c>
      <c r="K363" s="17">
        <v>43133.124062499999</v>
      </c>
      <c r="L363" s="7" t="s">
        <v>3599</v>
      </c>
      <c r="M363" s="35">
        <f t="shared" si="11"/>
        <v>0</v>
      </c>
      <c r="N363" s="12" t="str">
        <f t="shared" si="10"/>
        <v/>
      </c>
    </row>
    <row r="364" spans="1:14" hidden="1">
      <c r="A364" s="13">
        <v>10362</v>
      </c>
      <c r="B364" s="13">
        <v>8</v>
      </c>
      <c r="C364" s="13">
        <v>35770</v>
      </c>
      <c r="D364" s="13">
        <v>404</v>
      </c>
      <c r="E364" s="12" t="str">
        <f>VLOOKUP(tVentas10[[#This Row],[ProductID]],tProductos[#All],3,FALSE)</f>
        <v>Pants Custom Dry Clean</v>
      </c>
      <c r="F364" s="13">
        <v>10</v>
      </c>
      <c r="G364" s="32">
        <v>2</v>
      </c>
      <c r="H364" s="30">
        <f>VLOOKUP(tVentas10[[#This Row],[ProductID]],tProductos[#All],5,FALSE)</f>
        <v>65.02</v>
      </c>
      <c r="I364" s="31">
        <f>(tVentas10[[#This Row],[PrecioUnitario]])*(tVentas10[[#This Row],[Quantity]])</f>
        <v>650.19999999999993</v>
      </c>
      <c r="J364" s="31">
        <f>tVentas10[[#This Row],[ TotalPrice_SinDescuento]]*(1-tVentas10[[#This Row],[Discount]]/100)</f>
        <v>637.19599999999991</v>
      </c>
      <c r="K364" s="17">
        <v>43171.970011574071</v>
      </c>
      <c r="L364" s="7" t="s">
        <v>3600</v>
      </c>
      <c r="M364" s="35">
        <f t="shared" si="11"/>
        <v>0</v>
      </c>
      <c r="N364" s="12" t="str">
        <f t="shared" si="10"/>
        <v/>
      </c>
    </row>
    <row r="365" spans="1:14" hidden="1">
      <c r="A365" s="13">
        <v>10363</v>
      </c>
      <c r="B365" s="13">
        <v>4</v>
      </c>
      <c r="C365" s="13">
        <v>73649</v>
      </c>
      <c r="D365" s="13">
        <v>285</v>
      </c>
      <c r="E365" s="12" t="str">
        <f>VLOOKUP(tVentas10[[#This Row],[ProductID]],tProductos[#All],3,FALSE)</f>
        <v>Cheese - Mix</v>
      </c>
      <c r="F365" s="13">
        <v>19</v>
      </c>
      <c r="G365" s="32">
        <v>0</v>
      </c>
      <c r="H365" s="30">
        <f>VLOOKUP(tVentas10[[#This Row],[ProductID]],tProductos[#All],5,FALSE)</f>
        <v>718.3</v>
      </c>
      <c r="I365" s="31">
        <f>(tVentas10[[#This Row],[PrecioUnitario]])*(tVentas10[[#This Row],[Quantity]])</f>
        <v>13647.699999999999</v>
      </c>
      <c r="J365" s="31">
        <f>tVentas10[[#This Row],[ TotalPrice_SinDescuento]]*(1-tVentas10[[#This Row],[Discount]]/100)</f>
        <v>13647.699999999999</v>
      </c>
      <c r="K365" s="17">
        <v>43186.770300925928</v>
      </c>
      <c r="L365" s="7" t="s">
        <v>3601</v>
      </c>
      <c r="M365" s="35">
        <f t="shared" si="11"/>
        <v>0</v>
      </c>
      <c r="N365" s="12" t="str">
        <f t="shared" si="10"/>
        <v/>
      </c>
    </row>
    <row r="366" spans="1:14" hidden="1">
      <c r="A366" s="13">
        <v>10364</v>
      </c>
      <c r="B366" s="13">
        <v>6</v>
      </c>
      <c r="C366" s="13">
        <v>72134</v>
      </c>
      <c r="D366" s="13">
        <v>216</v>
      </c>
      <c r="E366" s="12" t="str">
        <f>VLOOKUP(tVentas10[[#This Row],[ProductID]],tProductos[#All],3,FALSE)</f>
        <v>Scallops - 10/20</v>
      </c>
      <c r="F366" s="13">
        <v>19</v>
      </c>
      <c r="G366" s="32">
        <v>0</v>
      </c>
      <c r="H366" s="30">
        <f>VLOOKUP(tVentas10[[#This Row],[ProductID]],tProductos[#All],5,FALSE)</f>
        <v>390.25</v>
      </c>
      <c r="I366" s="31">
        <f>(tVentas10[[#This Row],[PrecioUnitario]])*(tVentas10[[#This Row],[Quantity]])</f>
        <v>7414.75</v>
      </c>
      <c r="J366" s="31">
        <f>tVentas10[[#This Row],[ TotalPrice_SinDescuento]]*(1-tVentas10[[#This Row],[Discount]]/100)</f>
        <v>7414.75</v>
      </c>
      <c r="K366" s="17">
        <v>43111.104456018518</v>
      </c>
      <c r="L366" s="7" t="s">
        <v>3602</v>
      </c>
      <c r="M366" s="35">
        <f t="shared" si="11"/>
        <v>0</v>
      </c>
      <c r="N366" s="12" t="str">
        <f t="shared" si="10"/>
        <v/>
      </c>
    </row>
    <row r="367" spans="1:14" hidden="1">
      <c r="A367" s="13">
        <v>10365</v>
      </c>
      <c r="B367" s="13">
        <v>10</v>
      </c>
      <c r="C367" s="13">
        <v>18260</v>
      </c>
      <c r="D367" s="13">
        <v>381</v>
      </c>
      <c r="E367" s="12" t="str">
        <f>VLOOKUP(tVentas10[[#This Row],[ProductID]],tProductos[#All],3,FALSE)</f>
        <v>Vaccum Bag 10x13</v>
      </c>
      <c r="F367" s="13">
        <v>5</v>
      </c>
      <c r="G367" s="32">
        <v>0</v>
      </c>
      <c r="H367" s="30">
        <f>VLOOKUP(tVentas10[[#This Row],[ProductID]],tProductos[#All],5,FALSE)</f>
        <v>442.33</v>
      </c>
      <c r="I367" s="31">
        <f>(tVentas10[[#This Row],[PrecioUnitario]])*(tVentas10[[#This Row],[Quantity]])</f>
        <v>2211.65</v>
      </c>
      <c r="J367" s="31">
        <f>tVentas10[[#This Row],[ TotalPrice_SinDescuento]]*(1-tVentas10[[#This Row],[Discount]]/100)</f>
        <v>2211.65</v>
      </c>
      <c r="K367" s="17">
        <v>43158.146412037036</v>
      </c>
      <c r="L367" s="7" t="s">
        <v>3603</v>
      </c>
      <c r="M367" s="35">
        <f t="shared" si="11"/>
        <v>0</v>
      </c>
      <c r="N367" s="12" t="str">
        <f t="shared" si="10"/>
        <v/>
      </c>
    </row>
    <row r="368" spans="1:14" hidden="1">
      <c r="A368" s="13">
        <v>10366</v>
      </c>
      <c r="B368" s="13">
        <v>8</v>
      </c>
      <c r="C368" s="13">
        <v>97503</v>
      </c>
      <c r="D368" s="13">
        <v>206</v>
      </c>
      <c r="E368" s="12" t="str">
        <f>VLOOKUP(tVentas10[[#This Row],[ProductID]],tProductos[#All],3,FALSE)</f>
        <v>Cocoa Butter</v>
      </c>
      <c r="F368" s="13">
        <v>25</v>
      </c>
      <c r="G368" s="32">
        <v>0</v>
      </c>
      <c r="H368" s="30">
        <f>VLOOKUP(tVentas10[[#This Row],[ProductID]],tProductos[#All],5,FALSE)</f>
        <v>7.75</v>
      </c>
      <c r="I368" s="31">
        <f>(tVentas10[[#This Row],[PrecioUnitario]])*(tVentas10[[#This Row],[Quantity]])</f>
        <v>193.75</v>
      </c>
      <c r="J368" s="31">
        <f>tVentas10[[#This Row],[ TotalPrice_SinDescuento]]*(1-tVentas10[[#This Row],[Discount]]/100)</f>
        <v>193.75</v>
      </c>
      <c r="K368" s="13">
        <v>0</v>
      </c>
      <c r="L368" s="7" t="s">
        <v>3604</v>
      </c>
      <c r="M368" s="35">
        <f t="shared" si="11"/>
        <v>0</v>
      </c>
      <c r="N368" s="12" t="str">
        <f t="shared" si="10"/>
        <v/>
      </c>
    </row>
    <row r="369" spans="1:14" hidden="1">
      <c r="A369" s="13">
        <v>10367</v>
      </c>
      <c r="B369" s="13">
        <v>16</v>
      </c>
      <c r="C369" s="13">
        <v>94573</v>
      </c>
      <c r="D369" s="13">
        <v>168</v>
      </c>
      <c r="E369" s="12" t="str">
        <f>VLOOKUP(tVentas10[[#This Row],[ProductID]],tProductos[#All],3,FALSE)</f>
        <v>Milk - 2%</v>
      </c>
      <c r="F369" s="13">
        <v>24</v>
      </c>
      <c r="G369" s="32">
        <v>0</v>
      </c>
      <c r="H369" s="30">
        <f>VLOOKUP(tVentas10[[#This Row],[ProductID]],tProductos[#All],5,FALSE)</f>
        <v>707.41</v>
      </c>
      <c r="I369" s="31">
        <f>(tVentas10[[#This Row],[PrecioUnitario]])*(tVentas10[[#This Row],[Quantity]])</f>
        <v>16977.84</v>
      </c>
      <c r="J369" s="31">
        <f>tVentas10[[#This Row],[ TotalPrice_SinDescuento]]*(1-tVentas10[[#This Row],[Discount]]/100)</f>
        <v>16977.84</v>
      </c>
      <c r="K369" s="17">
        <v>43177.78701388889</v>
      </c>
      <c r="L369" s="7" t="s">
        <v>3605</v>
      </c>
      <c r="M369" s="35">
        <f t="shared" si="11"/>
        <v>0</v>
      </c>
      <c r="N369" s="12" t="str">
        <f t="shared" si="10"/>
        <v/>
      </c>
    </row>
    <row r="370" spans="1:14">
      <c r="A370" s="13">
        <v>10368</v>
      </c>
      <c r="B370" s="13">
        <v>22</v>
      </c>
      <c r="C370" s="13">
        <v>39995</v>
      </c>
      <c r="D370" s="13">
        <v>45</v>
      </c>
      <c r="E370" s="12" t="str">
        <f>VLOOKUP(tVentas10[[#This Row],[ProductID]],tProductos[#All],3,FALSE)</f>
        <v>Beef - Ground Medium</v>
      </c>
      <c r="F370" s="13">
        <v>11</v>
      </c>
      <c r="G370" s="32">
        <v>0</v>
      </c>
      <c r="H370" s="30">
        <f>VLOOKUP(tVentas10[[#This Row],[ProductID]],tProductos[#All],5,FALSE)</f>
        <v>795.32399999999996</v>
      </c>
      <c r="I370" s="31">
        <f>(tVentas10[[#This Row],[PrecioUnitario]])*(tVentas10[[#This Row],[Quantity]])</f>
        <v>8748.5640000000003</v>
      </c>
      <c r="J370" s="31">
        <f>tVentas10[[#This Row],[ TotalPrice_SinDescuento]]*(1-tVentas10[[#This Row],[Discount]]/100)</f>
        <v>8748.5640000000003</v>
      </c>
      <c r="K370" s="17">
        <v>43124.732974537037</v>
      </c>
      <c r="L370" s="7" t="s">
        <v>3606</v>
      </c>
      <c r="M370" s="35">
        <f t="shared" si="11"/>
        <v>0</v>
      </c>
      <c r="N370" s="12" t="str">
        <f t="shared" si="10"/>
        <v/>
      </c>
    </row>
    <row r="371" spans="1:14" hidden="1">
      <c r="A371" s="13">
        <v>10369</v>
      </c>
      <c r="B371" s="13">
        <v>20</v>
      </c>
      <c r="C371" s="13">
        <v>87439</v>
      </c>
      <c r="D371" s="13">
        <v>189</v>
      </c>
      <c r="E371" s="12" t="str">
        <f>VLOOKUP(tVentas10[[#This Row],[ProductID]],tProductos[#All],3,FALSE)</f>
        <v>Bread - Roll, Soft White Round</v>
      </c>
      <c r="F371" s="13">
        <v>23</v>
      </c>
      <c r="G371" s="32">
        <v>0</v>
      </c>
      <c r="H371" s="30">
        <f>VLOOKUP(tVentas10[[#This Row],[ProductID]],tProductos[#All],5,FALSE)</f>
        <v>763.02</v>
      </c>
      <c r="I371" s="31">
        <f>(tVentas10[[#This Row],[PrecioUnitario]])*(tVentas10[[#This Row],[Quantity]])</f>
        <v>17549.46</v>
      </c>
      <c r="J371" s="31">
        <f>tVentas10[[#This Row],[ TotalPrice_SinDescuento]]*(1-tVentas10[[#This Row],[Discount]]/100)</f>
        <v>17549.46</v>
      </c>
      <c r="K371" s="17">
        <v>43185.618449074071</v>
      </c>
      <c r="L371" s="7" t="s">
        <v>3607</v>
      </c>
      <c r="M371" s="35">
        <f t="shared" si="11"/>
        <v>0</v>
      </c>
      <c r="N371" s="12" t="str">
        <f t="shared" si="10"/>
        <v/>
      </c>
    </row>
    <row r="372" spans="1:14" hidden="1">
      <c r="A372" s="13">
        <v>10370</v>
      </c>
      <c r="B372" s="13">
        <v>8</v>
      </c>
      <c r="C372" s="13">
        <v>75542</v>
      </c>
      <c r="D372" s="13">
        <v>181</v>
      </c>
      <c r="E372" s="12" t="str">
        <f>VLOOKUP(tVentas10[[#This Row],[ProductID]],tProductos[#All],3,FALSE)</f>
        <v>Phyllo Dough</v>
      </c>
      <c r="F372" s="13">
        <v>20</v>
      </c>
      <c r="G372" s="32">
        <v>0</v>
      </c>
      <c r="H372" s="30">
        <f>VLOOKUP(tVentas10[[#This Row],[ProductID]],tProductos[#All],5,FALSE)</f>
        <v>645.71</v>
      </c>
      <c r="I372" s="31">
        <f>(tVentas10[[#This Row],[PrecioUnitario]])*(tVentas10[[#This Row],[Quantity]])</f>
        <v>12914.2</v>
      </c>
      <c r="J372" s="31">
        <f>tVentas10[[#This Row],[ TotalPrice_SinDescuento]]*(1-tVentas10[[#This Row],[Discount]]/100)</f>
        <v>12914.2</v>
      </c>
      <c r="K372" s="17">
        <v>43191.659317129626</v>
      </c>
      <c r="L372" s="7" t="s">
        <v>3608</v>
      </c>
      <c r="M372" s="35">
        <f t="shared" si="11"/>
        <v>0</v>
      </c>
      <c r="N372" s="12" t="str">
        <f t="shared" si="10"/>
        <v/>
      </c>
    </row>
    <row r="373" spans="1:14" hidden="1">
      <c r="A373" s="13">
        <v>10371</v>
      </c>
      <c r="B373" s="13">
        <v>4</v>
      </c>
      <c r="C373" s="13">
        <v>62185</v>
      </c>
      <c r="D373" s="13">
        <v>143</v>
      </c>
      <c r="E373" s="12" t="str">
        <f>VLOOKUP(tVentas10[[#This Row],[ProductID]],tProductos[#All],3,FALSE)</f>
        <v>Watercress</v>
      </c>
      <c r="F373" s="13">
        <v>16</v>
      </c>
      <c r="G373" s="32">
        <v>0</v>
      </c>
      <c r="H373" s="30">
        <f>VLOOKUP(tVentas10[[#This Row],[ProductID]],tProductos[#All],5,FALSE)</f>
        <v>426.16</v>
      </c>
      <c r="I373" s="31">
        <f>(tVentas10[[#This Row],[PrecioUnitario]])*(tVentas10[[#This Row],[Quantity]])</f>
        <v>6818.56</v>
      </c>
      <c r="J373" s="31">
        <f>tVentas10[[#This Row],[ TotalPrice_SinDescuento]]*(1-tVentas10[[#This Row],[Discount]]/100)</f>
        <v>6818.56</v>
      </c>
      <c r="K373" s="17">
        <v>43228.520902777775</v>
      </c>
      <c r="L373" s="7" t="s">
        <v>3609</v>
      </c>
      <c r="M373" s="35">
        <f t="shared" si="11"/>
        <v>0</v>
      </c>
      <c r="N373" s="12" t="str">
        <f t="shared" si="10"/>
        <v/>
      </c>
    </row>
    <row r="374" spans="1:14" hidden="1">
      <c r="A374" s="13">
        <v>10372</v>
      </c>
      <c r="B374" s="13">
        <v>1</v>
      </c>
      <c r="C374" s="13">
        <v>96881</v>
      </c>
      <c r="D374" s="13">
        <v>426</v>
      </c>
      <c r="E374" s="12" t="str">
        <f>VLOOKUP(tVentas10[[#This Row],[ProductID]],tProductos[#All],3,FALSE)</f>
        <v>Scallops - Live In Shell</v>
      </c>
      <c r="F374" s="13">
        <v>25</v>
      </c>
      <c r="G374" s="32">
        <v>0</v>
      </c>
      <c r="H374" s="30">
        <f>VLOOKUP(tVentas10[[#This Row],[ProductID]],tProductos[#All],5,FALSE)</f>
        <v>835.75</v>
      </c>
      <c r="I374" s="31">
        <f>(tVentas10[[#This Row],[PrecioUnitario]])*(tVentas10[[#This Row],[Quantity]])</f>
        <v>20893.75</v>
      </c>
      <c r="J374" s="31">
        <f>tVentas10[[#This Row],[ TotalPrice_SinDescuento]]*(1-tVentas10[[#This Row],[Discount]]/100)</f>
        <v>20893.75</v>
      </c>
      <c r="K374" s="17">
        <v>43155.857187499998</v>
      </c>
      <c r="L374" s="7" t="s">
        <v>3610</v>
      </c>
      <c r="M374" s="35">
        <f t="shared" si="11"/>
        <v>0</v>
      </c>
      <c r="N374" s="12" t="str">
        <f t="shared" si="10"/>
        <v/>
      </c>
    </row>
    <row r="375" spans="1:14" hidden="1">
      <c r="A375" s="13">
        <v>10373</v>
      </c>
      <c r="B375" s="13">
        <v>10</v>
      </c>
      <c r="C375" s="13">
        <v>44993</v>
      </c>
      <c r="D375" s="13">
        <v>450</v>
      </c>
      <c r="E375" s="12" t="str">
        <f>VLOOKUP(tVentas10[[#This Row],[ProductID]],tProductos[#All],3,FALSE)</f>
        <v>Wine - Vidal Icewine Magnotta</v>
      </c>
      <c r="F375" s="13">
        <v>12</v>
      </c>
      <c r="G375" s="32">
        <v>0</v>
      </c>
      <c r="H375" s="30">
        <f>VLOOKUP(tVentas10[[#This Row],[ProductID]],tProductos[#All],5,FALSE)</f>
        <v>7.1</v>
      </c>
      <c r="I375" s="31">
        <f>(tVentas10[[#This Row],[PrecioUnitario]])*(tVentas10[[#This Row],[Quantity]])</f>
        <v>85.199999999999989</v>
      </c>
      <c r="J375" s="31">
        <f>tVentas10[[#This Row],[ TotalPrice_SinDescuento]]*(1-tVentas10[[#This Row],[Discount]]/100)</f>
        <v>85.199999999999989</v>
      </c>
      <c r="K375" s="17">
        <v>43121.477488425924</v>
      </c>
      <c r="L375" s="7" t="s">
        <v>3611</v>
      </c>
      <c r="M375" s="35">
        <f t="shared" si="11"/>
        <v>0</v>
      </c>
      <c r="N375" s="12" t="str">
        <f t="shared" si="10"/>
        <v/>
      </c>
    </row>
    <row r="376" spans="1:14" hidden="1">
      <c r="A376" s="13">
        <v>10374</v>
      </c>
      <c r="B376" s="13">
        <v>21</v>
      </c>
      <c r="C376" s="13">
        <v>25542</v>
      </c>
      <c r="D376" s="13">
        <v>354</v>
      </c>
      <c r="E376" s="12" t="str">
        <f>VLOOKUP(tVentas10[[#This Row],[ProductID]],tProductos[#All],3,FALSE)</f>
        <v>Crackers Cheez It</v>
      </c>
      <c r="F376" s="13">
        <v>7</v>
      </c>
      <c r="G376" s="32">
        <v>0</v>
      </c>
      <c r="H376" s="30">
        <f>VLOOKUP(tVentas10[[#This Row],[ProductID]],tProductos[#All],5,FALSE)</f>
        <v>66.97</v>
      </c>
      <c r="I376" s="31">
        <f>(tVentas10[[#This Row],[PrecioUnitario]])*(tVentas10[[#This Row],[Quantity]])</f>
        <v>468.78999999999996</v>
      </c>
      <c r="J376" s="31">
        <f>tVentas10[[#This Row],[ TotalPrice_SinDescuento]]*(1-tVentas10[[#This Row],[Discount]]/100)</f>
        <v>468.78999999999996</v>
      </c>
      <c r="K376" s="17">
        <v>43113.674675925926</v>
      </c>
      <c r="L376" s="7" t="s">
        <v>3612</v>
      </c>
      <c r="M376" s="35">
        <f t="shared" si="11"/>
        <v>0</v>
      </c>
      <c r="N376" s="12" t="str">
        <f t="shared" si="10"/>
        <v/>
      </c>
    </row>
    <row r="377" spans="1:14" hidden="1">
      <c r="A377" s="13">
        <v>10375</v>
      </c>
      <c r="B377" s="13">
        <v>1</v>
      </c>
      <c r="C377" s="13">
        <v>55964</v>
      </c>
      <c r="D377" s="13">
        <v>186</v>
      </c>
      <c r="E377" s="12" t="str">
        <f>VLOOKUP(tVentas10[[#This Row],[ProductID]],tProductos[#All],3,FALSE)</f>
        <v>Muffin Mix - Blueberry</v>
      </c>
      <c r="F377" s="13">
        <v>15</v>
      </c>
      <c r="G377" s="32">
        <v>2</v>
      </c>
      <c r="H377" s="30">
        <f>VLOOKUP(tVentas10[[#This Row],[ProductID]],tProductos[#All],5,FALSE)</f>
        <v>820.83</v>
      </c>
      <c r="I377" s="31">
        <f>(tVentas10[[#This Row],[PrecioUnitario]])*(tVentas10[[#This Row],[Quantity]])</f>
        <v>12312.45</v>
      </c>
      <c r="J377" s="31">
        <f>tVentas10[[#This Row],[ TotalPrice_SinDescuento]]*(1-tVentas10[[#This Row],[Discount]]/100)</f>
        <v>12066.201000000001</v>
      </c>
      <c r="K377" s="17">
        <v>43218.294050925928</v>
      </c>
      <c r="L377" s="7" t="s">
        <v>3613</v>
      </c>
      <c r="M377" s="35">
        <f t="shared" si="11"/>
        <v>0</v>
      </c>
      <c r="N377" s="12" t="str">
        <f t="shared" si="10"/>
        <v/>
      </c>
    </row>
    <row r="378" spans="1:14" hidden="1">
      <c r="A378" s="13">
        <v>10376</v>
      </c>
      <c r="B378" s="13">
        <v>8</v>
      </c>
      <c r="C378" s="13">
        <v>56545</v>
      </c>
      <c r="D378" s="13">
        <v>415</v>
      </c>
      <c r="E378" s="12" t="str">
        <f>VLOOKUP(tVentas10[[#This Row],[ProductID]],tProductos[#All],3,FALSE)</f>
        <v>Mussels - Frozen</v>
      </c>
      <c r="F378" s="13">
        <v>15</v>
      </c>
      <c r="G378" s="32">
        <v>0</v>
      </c>
      <c r="H378" s="30">
        <f>VLOOKUP(tVentas10[[#This Row],[ProductID]],tProductos[#All],5,FALSE)</f>
        <v>80.06</v>
      </c>
      <c r="I378" s="31">
        <f>(tVentas10[[#This Row],[PrecioUnitario]])*(tVentas10[[#This Row],[Quantity]])</f>
        <v>1200.9000000000001</v>
      </c>
      <c r="J378" s="31">
        <f>tVentas10[[#This Row],[ TotalPrice_SinDescuento]]*(1-tVentas10[[#This Row],[Discount]]/100)</f>
        <v>1200.9000000000001</v>
      </c>
      <c r="K378" s="17">
        <v>43147.507233796299</v>
      </c>
      <c r="L378" s="7" t="s">
        <v>3614</v>
      </c>
      <c r="M378" s="35">
        <f t="shared" si="11"/>
        <v>0</v>
      </c>
      <c r="N378" s="12" t="str">
        <f t="shared" si="10"/>
        <v/>
      </c>
    </row>
    <row r="379" spans="1:14" hidden="1">
      <c r="A379" s="13">
        <v>10377</v>
      </c>
      <c r="B379" s="13">
        <v>14</v>
      </c>
      <c r="C379" s="13">
        <v>24259</v>
      </c>
      <c r="D379" s="13">
        <v>117</v>
      </c>
      <c r="E379" s="12" t="str">
        <f>VLOOKUP(tVentas10[[#This Row],[ProductID]],tProductos[#All],3,FALSE)</f>
        <v>Ketchup - Tomato</v>
      </c>
      <c r="F379" s="13">
        <v>7</v>
      </c>
      <c r="G379" s="32">
        <v>0</v>
      </c>
      <c r="H379" s="30">
        <f>VLOOKUP(tVentas10[[#This Row],[ProductID]],tProductos[#All],5,FALSE)</f>
        <v>68.63</v>
      </c>
      <c r="I379" s="31">
        <f>(tVentas10[[#This Row],[PrecioUnitario]])*(tVentas10[[#This Row],[Quantity]])</f>
        <v>480.40999999999997</v>
      </c>
      <c r="J379" s="31">
        <f>tVentas10[[#This Row],[ TotalPrice_SinDescuento]]*(1-tVentas10[[#This Row],[Discount]]/100)</f>
        <v>480.40999999999997</v>
      </c>
      <c r="K379" s="17">
        <v>43182.665416666663</v>
      </c>
      <c r="L379" s="7" t="s">
        <v>3615</v>
      </c>
      <c r="M379" s="35">
        <f t="shared" si="11"/>
        <v>0</v>
      </c>
      <c r="N379" s="12" t="str">
        <f t="shared" si="10"/>
        <v/>
      </c>
    </row>
    <row r="380" spans="1:14" hidden="1">
      <c r="A380" s="13">
        <v>10378</v>
      </c>
      <c r="B380" s="13">
        <v>3</v>
      </c>
      <c r="C380" s="13">
        <v>31552</v>
      </c>
      <c r="D380" s="13">
        <v>67</v>
      </c>
      <c r="E380" s="12" t="str">
        <f>VLOOKUP(tVentas10[[#This Row],[ProductID]],tProductos[#All],3,FALSE)</f>
        <v>Wine - Sogrape Mateus Rose</v>
      </c>
      <c r="F380" s="13">
        <v>8</v>
      </c>
      <c r="G380" s="32">
        <v>0</v>
      </c>
      <c r="H380" s="30">
        <f>VLOOKUP(tVentas10[[#This Row],[ProductID]],tProductos[#All],5,FALSE)</f>
        <v>37.799999999999997</v>
      </c>
      <c r="I380" s="31">
        <f>(tVentas10[[#This Row],[PrecioUnitario]])*(tVentas10[[#This Row],[Quantity]])</f>
        <v>302.39999999999998</v>
      </c>
      <c r="J380" s="31">
        <f>tVentas10[[#This Row],[ TotalPrice_SinDescuento]]*(1-tVentas10[[#This Row],[Discount]]/100)</f>
        <v>302.39999999999998</v>
      </c>
      <c r="K380" s="17">
        <v>43206.369699074072</v>
      </c>
      <c r="L380" s="7" t="s">
        <v>3616</v>
      </c>
      <c r="M380" s="35">
        <f t="shared" si="11"/>
        <v>0</v>
      </c>
      <c r="N380" s="12" t="str">
        <f t="shared" si="10"/>
        <v/>
      </c>
    </row>
    <row r="381" spans="1:14" hidden="1">
      <c r="A381" s="13">
        <v>10379</v>
      </c>
      <c r="B381" s="13">
        <v>6</v>
      </c>
      <c r="C381" s="13">
        <v>79372</v>
      </c>
      <c r="D381" s="13">
        <v>60</v>
      </c>
      <c r="E381" s="12" t="str">
        <f>VLOOKUP(tVentas10[[#This Row],[ProductID]],tProductos[#All],3,FALSE)</f>
        <v>Pepper - Paprika, Hungarian</v>
      </c>
      <c r="F381" s="13">
        <v>21</v>
      </c>
      <c r="G381" s="32">
        <v>2</v>
      </c>
      <c r="H381" s="30">
        <f>VLOOKUP(tVentas10[[#This Row],[ProductID]],tProductos[#All],5,FALSE)</f>
        <v>316.94</v>
      </c>
      <c r="I381" s="31">
        <f>(tVentas10[[#This Row],[PrecioUnitario]])*(tVentas10[[#This Row],[Quantity]])</f>
        <v>6655.74</v>
      </c>
      <c r="J381" s="31">
        <f>tVentas10[[#This Row],[ TotalPrice_SinDescuento]]*(1-tVentas10[[#This Row],[Discount]]/100)</f>
        <v>6522.6251999999995</v>
      </c>
      <c r="K381" s="17">
        <v>43187.901435185187</v>
      </c>
      <c r="L381" s="7" t="s">
        <v>3617</v>
      </c>
      <c r="M381" s="35">
        <f t="shared" si="11"/>
        <v>0</v>
      </c>
      <c r="N381" s="12" t="str">
        <f t="shared" si="10"/>
        <v/>
      </c>
    </row>
    <row r="382" spans="1:14" hidden="1">
      <c r="A382" s="13">
        <v>10380</v>
      </c>
      <c r="B382" s="13">
        <v>16</v>
      </c>
      <c r="C382" s="13">
        <v>46844</v>
      </c>
      <c r="D382" s="13">
        <v>80</v>
      </c>
      <c r="E382" s="12" t="str">
        <f>VLOOKUP(tVentas10[[#This Row],[ProductID]],tProductos[#All],3,FALSE)</f>
        <v>Wasabi Powder</v>
      </c>
      <c r="F382" s="13">
        <v>12</v>
      </c>
      <c r="G382" s="32">
        <v>0</v>
      </c>
      <c r="H382" s="30">
        <f>VLOOKUP(tVentas10[[#This Row],[ProductID]],tProductos[#All],5,FALSE)</f>
        <v>939.75</v>
      </c>
      <c r="I382" s="31">
        <f>(tVentas10[[#This Row],[PrecioUnitario]])*(tVentas10[[#This Row],[Quantity]])</f>
        <v>11277</v>
      </c>
      <c r="J382" s="31">
        <f>tVentas10[[#This Row],[ TotalPrice_SinDescuento]]*(1-tVentas10[[#This Row],[Discount]]/100)</f>
        <v>11277</v>
      </c>
      <c r="K382" s="17">
        <v>43138.971238425926</v>
      </c>
      <c r="L382" s="7" t="s">
        <v>3618</v>
      </c>
      <c r="M382" s="35">
        <f t="shared" si="11"/>
        <v>0</v>
      </c>
      <c r="N382" s="12" t="str">
        <f t="shared" si="10"/>
        <v/>
      </c>
    </row>
    <row r="383" spans="1:14" hidden="1">
      <c r="A383" s="13">
        <v>10381</v>
      </c>
      <c r="B383" s="13">
        <v>10</v>
      </c>
      <c r="C383" s="13">
        <v>21696</v>
      </c>
      <c r="D383" s="13">
        <v>186</v>
      </c>
      <c r="E383" s="12" t="str">
        <f>VLOOKUP(tVentas10[[#This Row],[ProductID]],tProductos[#All],3,FALSE)</f>
        <v>Muffin Mix - Blueberry</v>
      </c>
      <c r="F383" s="13">
        <v>6</v>
      </c>
      <c r="G383" s="32">
        <v>0</v>
      </c>
      <c r="H383" s="30">
        <f>VLOOKUP(tVentas10[[#This Row],[ProductID]],tProductos[#All],5,FALSE)</f>
        <v>820.83</v>
      </c>
      <c r="I383" s="31">
        <f>(tVentas10[[#This Row],[PrecioUnitario]])*(tVentas10[[#This Row],[Quantity]])</f>
        <v>4924.9800000000005</v>
      </c>
      <c r="J383" s="31">
        <f>tVentas10[[#This Row],[ TotalPrice_SinDescuento]]*(1-tVentas10[[#This Row],[Discount]]/100)</f>
        <v>4924.9800000000005</v>
      </c>
      <c r="K383" s="17">
        <v>43134.08011574074</v>
      </c>
      <c r="L383" s="7" t="s">
        <v>3619</v>
      </c>
      <c r="M383" s="35">
        <f t="shared" si="11"/>
        <v>0</v>
      </c>
      <c r="N383" s="12" t="str">
        <f t="shared" si="10"/>
        <v/>
      </c>
    </row>
    <row r="384" spans="1:14" hidden="1">
      <c r="A384" s="13">
        <v>10382</v>
      </c>
      <c r="B384" s="13">
        <v>11</v>
      </c>
      <c r="C384" s="13">
        <v>89960</v>
      </c>
      <c r="D384" s="13">
        <v>266</v>
      </c>
      <c r="E384" s="12" t="str">
        <f>VLOOKUP(tVentas10[[#This Row],[ProductID]],tProductos[#All],3,FALSE)</f>
        <v>Clam Nectar</v>
      </c>
      <c r="F384" s="13">
        <v>23</v>
      </c>
      <c r="G384" s="32">
        <v>0</v>
      </c>
      <c r="H384" s="30">
        <f>VLOOKUP(tVentas10[[#This Row],[ProductID]],tProductos[#All],5,FALSE)</f>
        <v>681.09</v>
      </c>
      <c r="I384" s="31">
        <f>(tVentas10[[#This Row],[PrecioUnitario]])*(tVentas10[[#This Row],[Quantity]])</f>
        <v>15665.070000000002</v>
      </c>
      <c r="J384" s="31">
        <f>tVentas10[[#This Row],[ TotalPrice_SinDescuento]]*(1-tVentas10[[#This Row],[Discount]]/100)</f>
        <v>15665.070000000002</v>
      </c>
      <c r="K384" s="17">
        <v>43131.44494212963</v>
      </c>
      <c r="L384" s="7" t="s">
        <v>3620</v>
      </c>
      <c r="M384" s="35">
        <f t="shared" si="11"/>
        <v>0</v>
      </c>
      <c r="N384" s="12" t="str">
        <f t="shared" si="10"/>
        <v/>
      </c>
    </row>
    <row r="385" spans="1:14" hidden="1">
      <c r="A385" s="13">
        <v>10383</v>
      </c>
      <c r="B385" s="13">
        <v>4</v>
      </c>
      <c r="C385" s="13">
        <v>75559</v>
      </c>
      <c r="D385" s="13">
        <v>72</v>
      </c>
      <c r="E385" s="12" t="str">
        <f>VLOOKUP(tVentas10[[#This Row],[ProductID]],tProductos[#All],3,FALSE)</f>
        <v>Bar - Granola Trail Mix Fruit Nut</v>
      </c>
      <c r="F385" s="13">
        <v>20</v>
      </c>
      <c r="G385" s="32">
        <v>0</v>
      </c>
      <c r="H385" s="30">
        <f>VLOOKUP(tVentas10[[#This Row],[ProductID]],tProductos[#All],5,FALSE)</f>
        <v>622.6</v>
      </c>
      <c r="I385" s="31">
        <f>(tVentas10[[#This Row],[PrecioUnitario]])*(tVentas10[[#This Row],[Quantity]])</f>
        <v>12452</v>
      </c>
      <c r="J385" s="31">
        <f>tVentas10[[#This Row],[ TotalPrice_SinDescuento]]*(1-tVentas10[[#This Row],[Discount]]/100)</f>
        <v>12452</v>
      </c>
      <c r="K385" s="17">
        <v>43141.046342592592</v>
      </c>
      <c r="L385" s="7" t="s">
        <v>3621</v>
      </c>
      <c r="M385" s="35">
        <f t="shared" si="11"/>
        <v>0</v>
      </c>
      <c r="N385" s="12" t="str">
        <f t="shared" si="10"/>
        <v/>
      </c>
    </row>
    <row r="386" spans="1:14" hidden="1">
      <c r="A386" s="13">
        <v>10384</v>
      </c>
      <c r="B386" s="13">
        <v>6</v>
      </c>
      <c r="C386" s="13">
        <v>20606</v>
      </c>
      <c r="D386" s="13">
        <v>78</v>
      </c>
      <c r="E386" s="12" t="str">
        <f>VLOOKUP(tVentas10[[#This Row],[ProductID]],tProductos[#All],3,FALSE)</f>
        <v>Wine - Magnotta - Belpaese</v>
      </c>
      <c r="F386" s="13">
        <v>6</v>
      </c>
      <c r="G386" s="32">
        <v>0</v>
      </c>
      <c r="H386" s="30">
        <f>VLOOKUP(tVentas10[[#This Row],[ProductID]],tProductos[#All],5,FALSE)</f>
        <v>304.202</v>
      </c>
      <c r="I386" s="31">
        <f>(tVentas10[[#This Row],[PrecioUnitario]])*(tVentas10[[#This Row],[Quantity]])</f>
        <v>1825.212</v>
      </c>
      <c r="J386" s="31">
        <f>tVentas10[[#This Row],[ TotalPrice_SinDescuento]]*(1-tVentas10[[#This Row],[Discount]]/100)</f>
        <v>1825.212</v>
      </c>
      <c r="K386" s="17">
        <v>43209.444143518522</v>
      </c>
      <c r="L386" s="7" t="s">
        <v>3622</v>
      </c>
      <c r="M386" s="35">
        <f t="shared" si="11"/>
        <v>0</v>
      </c>
      <c r="N386" s="12" t="str">
        <f t="shared" ref="N386:N449" si="12">IF($M386&gt;0.4,"ELIMINAR","")</f>
        <v/>
      </c>
    </row>
    <row r="387" spans="1:14" hidden="1">
      <c r="A387" s="13">
        <v>10385</v>
      </c>
      <c r="B387" s="13">
        <v>7</v>
      </c>
      <c r="C387" s="13">
        <v>9099</v>
      </c>
      <c r="D387" s="13">
        <v>359</v>
      </c>
      <c r="E387" s="12" t="str">
        <f>VLOOKUP(tVentas10[[#This Row],[ProductID]],tProductos[#All],3,FALSE)</f>
        <v>Rice - Long Grain</v>
      </c>
      <c r="F387" s="13">
        <v>3</v>
      </c>
      <c r="G387" s="32">
        <v>0</v>
      </c>
      <c r="H387" s="30">
        <f>VLOOKUP(tVentas10[[#This Row],[ProductID]],tProductos[#All],5,FALSE)</f>
        <v>690.32</v>
      </c>
      <c r="I387" s="31">
        <f>(tVentas10[[#This Row],[PrecioUnitario]])*(tVentas10[[#This Row],[Quantity]])</f>
        <v>2070.96</v>
      </c>
      <c r="J387" s="31">
        <f>tVentas10[[#This Row],[ TotalPrice_SinDescuento]]*(1-tVentas10[[#This Row],[Discount]]/100)</f>
        <v>2070.96</v>
      </c>
      <c r="K387" s="17">
        <v>43169.619120370371</v>
      </c>
      <c r="L387" s="7" t="s">
        <v>3623</v>
      </c>
      <c r="M387" s="35">
        <f t="shared" si="11"/>
        <v>0</v>
      </c>
      <c r="N387" s="12" t="str">
        <f t="shared" si="12"/>
        <v/>
      </c>
    </row>
    <row r="388" spans="1:14" hidden="1">
      <c r="A388" s="13">
        <v>10386</v>
      </c>
      <c r="B388" s="13">
        <v>9</v>
      </c>
      <c r="C388" s="13">
        <v>30601</v>
      </c>
      <c r="D388" s="13">
        <v>333</v>
      </c>
      <c r="E388" s="12" t="str">
        <f>VLOOKUP(tVentas10[[#This Row],[ProductID]],tProductos[#All],3,FALSE)</f>
        <v>Cheese - Cottage Cheese</v>
      </c>
      <c r="F388" s="13">
        <v>8</v>
      </c>
      <c r="G388" s="32">
        <v>0</v>
      </c>
      <c r="H388" s="30">
        <f>VLOOKUP(tVentas10[[#This Row],[ProductID]],tProductos[#All],5,FALSE)</f>
        <v>202.36</v>
      </c>
      <c r="I388" s="31">
        <f>(tVentas10[[#This Row],[PrecioUnitario]])*(tVentas10[[#This Row],[Quantity]])</f>
        <v>1618.88</v>
      </c>
      <c r="J388" s="31">
        <f>tVentas10[[#This Row],[ TotalPrice_SinDescuento]]*(1-tVentas10[[#This Row],[Discount]]/100)</f>
        <v>1618.88</v>
      </c>
      <c r="K388" s="17">
        <v>43111.704942129632</v>
      </c>
      <c r="L388" s="7" t="s">
        <v>3624</v>
      </c>
      <c r="M388" s="35">
        <f t="shared" ref="M388:M451" si="13">COUNTBLANK(A388:L388) /COUNTA(A388:L388)</f>
        <v>0</v>
      </c>
      <c r="N388" s="12" t="str">
        <f t="shared" si="12"/>
        <v/>
      </c>
    </row>
    <row r="389" spans="1:14" hidden="1">
      <c r="A389" s="13">
        <v>10387</v>
      </c>
      <c r="B389" s="13">
        <v>14</v>
      </c>
      <c r="C389" s="13">
        <v>69769</v>
      </c>
      <c r="D389" s="13">
        <v>396</v>
      </c>
      <c r="E389" s="12" t="str">
        <f>VLOOKUP(tVentas10[[#This Row],[ProductID]],tProductos[#All],3,FALSE)</f>
        <v>Tea - Jasmin Green</v>
      </c>
      <c r="F389" s="13">
        <v>18</v>
      </c>
      <c r="G389" s="32">
        <v>0</v>
      </c>
      <c r="H389" s="30">
        <f>VLOOKUP(tVentas10[[#This Row],[ProductID]],tProductos[#All],5,FALSE)</f>
        <v>369.16</v>
      </c>
      <c r="I389" s="31">
        <f>(tVentas10[[#This Row],[PrecioUnitario]])*(tVentas10[[#This Row],[Quantity]])</f>
        <v>6644.88</v>
      </c>
      <c r="J389" s="31">
        <f>tVentas10[[#This Row],[ TotalPrice_SinDescuento]]*(1-tVentas10[[#This Row],[Discount]]/100)</f>
        <v>6644.88</v>
      </c>
      <c r="K389" s="17">
        <v>43175.679479166669</v>
      </c>
      <c r="L389" s="7" t="s">
        <v>3625</v>
      </c>
      <c r="M389" s="35">
        <f t="shared" si="13"/>
        <v>0</v>
      </c>
      <c r="N389" s="12" t="str">
        <f t="shared" si="12"/>
        <v/>
      </c>
    </row>
    <row r="390" spans="1:14" hidden="1">
      <c r="A390" s="13">
        <v>10388</v>
      </c>
      <c r="B390" s="13">
        <v>17</v>
      </c>
      <c r="C390" s="13">
        <v>29110</v>
      </c>
      <c r="D390" s="13">
        <v>289</v>
      </c>
      <c r="E390" s="12" t="str">
        <f>VLOOKUP(tVentas10[[#This Row],[ProductID]],tProductos[#All],3,FALSE)</f>
        <v>Sword Pick Asst</v>
      </c>
      <c r="F390" s="13">
        <v>8</v>
      </c>
      <c r="G390" s="32">
        <v>0</v>
      </c>
      <c r="H390" s="30">
        <f>VLOOKUP(tVentas10[[#This Row],[ProductID]],tProductos[#All],5,FALSE)</f>
        <v>435.16</v>
      </c>
      <c r="I390" s="31">
        <f>(tVentas10[[#This Row],[PrecioUnitario]])*(tVentas10[[#This Row],[Quantity]])</f>
        <v>3481.28</v>
      </c>
      <c r="J390" s="31">
        <f>tVentas10[[#This Row],[ TotalPrice_SinDescuento]]*(1-tVentas10[[#This Row],[Discount]]/100)</f>
        <v>3481.28</v>
      </c>
      <c r="K390" s="17">
        <v>43197.714918981481</v>
      </c>
      <c r="L390" s="7" t="s">
        <v>3626</v>
      </c>
      <c r="M390" s="35">
        <f t="shared" si="13"/>
        <v>0</v>
      </c>
      <c r="N390" s="12" t="str">
        <f t="shared" si="12"/>
        <v/>
      </c>
    </row>
    <row r="391" spans="1:14" hidden="1">
      <c r="A391" s="13">
        <v>10389</v>
      </c>
      <c r="B391" s="13">
        <v>1</v>
      </c>
      <c r="C391" s="13">
        <v>85594</v>
      </c>
      <c r="D391" s="13">
        <v>67</v>
      </c>
      <c r="E391" s="12" t="str">
        <f>VLOOKUP(tVentas10[[#This Row],[ProductID]],tProductos[#All],3,FALSE)</f>
        <v>Wine - Sogrape Mateus Rose</v>
      </c>
      <c r="F391" s="13">
        <v>22</v>
      </c>
      <c r="G391" s="32">
        <v>0</v>
      </c>
      <c r="H391" s="30">
        <f>VLOOKUP(tVentas10[[#This Row],[ProductID]],tProductos[#All],5,FALSE)</f>
        <v>37.799999999999997</v>
      </c>
      <c r="I391" s="31">
        <f>(tVentas10[[#This Row],[PrecioUnitario]])*(tVentas10[[#This Row],[Quantity]])</f>
        <v>831.59999999999991</v>
      </c>
      <c r="J391" s="31">
        <f>tVentas10[[#This Row],[ TotalPrice_SinDescuento]]*(1-tVentas10[[#This Row],[Discount]]/100)</f>
        <v>831.59999999999991</v>
      </c>
      <c r="K391" s="17">
        <v>43135.533032407409</v>
      </c>
      <c r="L391" s="7" t="s">
        <v>3627</v>
      </c>
      <c r="M391" s="35">
        <f t="shared" si="13"/>
        <v>0</v>
      </c>
      <c r="N391" s="12" t="str">
        <f t="shared" si="12"/>
        <v/>
      </c>
    </row>
    <row r="392" spans="1:14" hidden="1">
      <c r="A392" s="13">
        <v>10390</v>
      </c>
      <c r="B392" s="13">
        <v>11</v>
      </c>
      <c r="C392" s="13">
        <v>37948</v>
      </c>
      <c r="D392" s="13">
        <v>364</v>
      </c>
      <c r="E392" s="12" t="str">
        <f>VLOOKUP(tVentas10[[#This Row],[ProductID]],tProductos[#All],3,FALSE)</f>
        <v>Cattail Hearts</v>
      </c>
      <c r="F392" s="13">
        <v>10</v>
      </c>
      <c r="G392" s="32">
        <v>0</v>
      </c>
      <c r="H392" s="30">
        <f>VLOOKUP(tVentas10[[#This Row],[ProductID]],tProductos[#All],5,FALSE)</f>
        <v>88.429000000000002</v>
      </c>
      <c r="I392" s="31">
        <f>(tVentas10[[#This Row],[PrecioUnitario]])*(tVentas10[[#This Row],[Quantity]])</f>
        <v>884.29</v>
      </c>
      <c r="J392" s="31">
        <f>tVentas10[[#This Row],[ TotalPrice_SinDescuento]]*(1-tVentas10[[#This Row],[Discount]]/100)</f>
        <v>884.29</v>
      </c>
      <c r="K392" s="17">
        <v>43188.280740740738</v>
      </c>
      <c r="L392" s="7" t="s">
        <v>3628</v>
      </c>
      <c r="M392" s="35">
        <f t="shared" si="13"/>
        <v>0</v>
      </c>
      <c r="N392" s="12" t="str">
        <f t="shared" si="12"/>
        <v/>
      </c>
    </row>
    <row r="393" spans="1:14" hidden="1">
      <c r="A393" s="13">
        <v>10391</v>
      </c>
      <c r="B393" s="13">
        <v>22</v>
      </c>
      <c r="C393" s="13">
        <v>59852</v>
      </c>
      <c r="D393" s="13">
        <v>62</v>
      </c>
      <c r="E393" s="12" t="str">
        <f>VLOOKUP(tVentas10[[#This Row],[ProductID]],tProductos[#All],3,FALSE)</f>
        <v>Pears - Bosc</v>
      </c>
      <c r="F393" s="13">
        <v>16</v>
      </c>
      <c r="G393" s="32">
        <v>0</v>
      </c>
      <c r="H393" s="30">
        <f>VLOOKUP(tVentas10[[#This Row],[ProductID]],tProductos[#All],5,FALSE)</f>
        <v>195.21</v>
      </c>
      <c r="I393" s="31">
        <f>(tVentas10[[#This Row],[PrecioUnitario]])*(tVentas10[[#This Row],[Quantity]])</f>
        <v>3123.36</v>
      </c>
      <c r="J393" s="31">
        <f>tVentas10[[#This Row],[ TotalPrice_SinDescuento]]*(1-tVentas10[[#This Row],[Discount]]/100)</f>
        <v>3123.36</v>
      </c>
      <c r="K393" s="17">
        <v>43201.628344907411</v>
      </c>
      <c r="L393" s="7" t="s">
        <v>3629</v>
      </c>
      <c r="M393" s="35">
        <f t="shared" si="13"/>
        <v>0</v>
      </c>
      <c r="N393" s="12" t="str">
        <f t="shared" si="12"/>
        <v/>
      </c>
    </row>
    <row r="394" spans="1:14" hidden="1">
      <c r="A394" s="13">
        <v>10392</v>
      </c>
      <c r="B394" s="13">
        <v>21</v>
      </c>
      <c r="C394" s="13">
        <v>91262</v>
      </c>
      <c r="D394" s="13">
        <v>216</v>
      </c>
      <c r="E394" s="12" t="str">
        <f>VLOOKUP(tVentas10[[#This Row],[ProductID]],tProductos[#All],3,FALSE)</f>
        <v>Scallops - 10/20</v>
      </c>
      <c r="F394" s="13">
        <v>24</v>
      </c>
      <c r="G394" s="32">
        <v>0</v>
      </c>
      <c r="H394" s="30">
        <f>VLOOKUP(tVentas10[[#This Row],[ProductID]],tProductos[#All],5,FALSE)</f>
        <v>390.25</v>
      </c>
      <c r="I394" s="31">
        <f>(tVentas10[[#This Row],[PrecioUnitario]])*(tVentas10[[#This Row],[Quantity]])</f>
        <v>9366</v>
      </c>
      <c r="J394" s="31">
        <f>tVentas10[[#This Row],[ TotalPrice_SinDescuento]]*(1-tVentas10[[#This Row],[Discount]]/100)</f>
        <v>9366</v>
      </c>
      <c r="K394" s="17">
        <v>43212.812928240739</v>
      </c>
      <c r="L394" s="7" t="s">
        <v>3630</v>
      </c>
      <c r="M394" s="35">
        <f t="shared" si="13"/>
        <v>0</v>
      </c>
      <c r="N394" s="12" t="str">
        <f t="shared" si="12"/>
        <v/>
      </c>
    </row>
    <row r="395" spans="1:14" hidden="1">
      <c r="A395" s="13">
        <v>10393</v>
      </c>
      <c r="B395" s="13">
        <v>4</v>
      </c>
      <c r="C395" s="13">
        <v>3082</v>
      </c>
      <c r="D395" s="13">
        <v>388</v>
      </c>
      <c r="E395" s="12" t="str">
        <f>VLOOKUP(tVentas10[[#This Row],[ProductID]],tProductos[#All],3,FALSE)</f>
        <v>Table Cloth 120 Round White</v>
      </c>
      <c r="F395" s="13">
        <v>1</v>
      </c>
      <c r="G395" s="32">
        <v>0</v>
      </c>
      <c r="H395" s="30">
        <f>VLOOKUP(tVentas10[[#This Row],[ProductID]],tProductos[#All],5,FALSE)</f>
        <v>135.38</v>
      </c>
      <c r="I395" s="31">
        <f>(tVentas10[[#This Row],[PrecioUnitario]])*(tVentas10[[#This Row],[Quantity]])</f>
        <v>135.38</v>
      </c>
      <c r="J395" s="31">
        <f>tVentas10[[#This Row],[ TotalPrice_SinDescuento]]*(1-tVentas10[[#This Row],[Discount]]/100)</f>
        <v>135.38</v>
      </c>
      <c r="K395" s="17">
        <v>43179.213217592594</v>
      </c>
      <c r="L395" s="7" t="s">
        <v>3631</v>
      </c>
      <c r="M395" s="35">
        <f t="shared" si="13"/>
        <v>0</v>
      </c>
      <c r="N395" s="12" t="str">
        <f t="shared" si="12"/>
        <v/>
      </c>
    </row>
    <row r="396" spans="1:14" hidden="1">
      <c r="A396" s="13">
        <v>10394</v>
      </c>
      <c r="B396" s="13">
        <v>5</v>
      </c>
      <c r="C396" s="13">
        <v>2549</v>
      </c>
      <c r="D396" s="13">
        <v>345</v>
      </c>
      <c r="E396" s="12" t="str">
        <f>VLOOKUP(tVentas10[[#This Row],[ProductID]],tProductos[#All],3,FALSE)</f>
        <v>Bread - Calabrese Baguette</v>
      </c>
      <c r="F396" s="13">
        <v>1</v>
      </c>
      <c r="G396" s="32">
        <v>0</v>
      </c>
      <c r="H396" s="30">
        <f>VLOOKUP(tVentas10[[#This Row],[ProductID]],tProductos[#All],5,FALSE)</f>
        <v>985.97</v>
      </c>
      <c r="I396" s="31">
        <f>(tVentas10[[#This Row],[PrecioUnitario]])*(tVentas10[[#This Row],[Quantity]])</f>
        <v>985.97</v>
      </c>
      <c r="J396" s="31">
        <f>tVentas10[[#This Row],[ TotalPrice_SinDescuento]]*(1-tVentas10[[#This Row],[Discount]]/100)</f>
        <v>985.97</v>
      </c>
      <c r="K396" s="17">
        <v>43150.898680555554</v>
      </c>
      <c r="L396" s="7" t="s">
        <v>3632</v>
      </c>
      <c r="M396" s="35">
        <f t="shared" si="13"/>
        <v>0</v>
      </c>
      <c r="N396" s="12" t="str">
        <f t="shared" si="12"/>
        <v/>
      </c>
    </row>
    <row r="397" spans="1:14" hidden="1">
      <c r="A397" s="13">
        <v>10395</v>
      </c>
      <c r="B397" s="13">
        <v>2</v>
      </c>
      <c r="C397" s="13">
        <v>6276</v>
      </c>
      <c r="D397" s="13">
        <v>255</v>
      </c>
      <c r="E397" s="12" t="str">
        <f>VLOOKUP(tVentas10[[#This Row],[ProductID]],tProductos[#All],3,FALSE)</f>
        <v>Kellogs All Bran Bars</v>
      </c>
      <c r="F397" s="13">
        <v>2</v>
      </c>
      <c r="G397" s="32">
        <v>0</v>
      </c>
      <c r="H397" s="30">
        <f>VLOOKUP(tVentas10[[#This Row],[ProductID]],tProductos[#All],5,FALSE)</f>
        <v>292.27999999999997</v>
      </c>
      <c r="I397" s="31">
        <f>(tVentas10[[#This Row],[PrecioUnitario]])*(tVentas10[[#This Row],[Quantity]])</f>
        <v>584.55999999999995</v>
      </c>
      <c r="J397" s="31">
        <f>tVentas10[[#This Row],[ TotalPrice_SinDescuento]]*(1-tVentas10[[#This Row],[Discount]]/100)</f>
        <v>584.55999999999995</v>
      </c>
      <c r="K397" s="17">
        <v>43174.078321759262</v>
      </c>
      <c r="L397" s="7" t="s">
        <v>3633</v>
      </c>
      <c r="M397" s="35">
        <f t="shared" si="13"/>
        <v>0</v>
      </c>
      <c r="N397" s="12" t="str">
        <f t="shared" si="12"/>
        <v/>
      </c>
    </row>
    <row r="398" spans="1:14" hidden="1">
      <c r="A398" s="13">
        <v>10396</v>
      </c>
      <c r="B398" s="13">
        <v>8</v>
      </c>
      <c r="C398" s="13">
        <v>33560</v>
      </c>
      <c r="D398" s="13">
        <v>155</v>
      </c>
      <c r="E398" s="12" t="str">
        <f>VLOOKUP(tVentas10[[#This Row],[ProductID]],tProductos[#All],3,FALSE)</f>
        <v>Peas - Pigeon, Dry</v>
      </c>
      <c r="F398" s="13">
        <v>9</v>
      </c>
      <c r="G398" s="32">
        <v>0</v>
      </c>
      <c r="H398" s="30">
        <f>VLOOKUP(tVentas10[[#This Row],[ProductID]],tProductos[#All],5,FALSE)</f>
        <v>635.52</v>
      </c>
      <c r="I398" s="31">
        <f>(tVentas10[[#This Row],[PrecioUnitario]])*(tVentas10[[#This Row],[Quantity]])</f>
        <v>5719.68</v>
      </c>
      <c r="J398" s="31">
        <f>tVentas10[[#This Row],[ TotalPrice_SinDescuento]]*(1-tVentas10[[#This Row],[Discount]]/100)</f>
        <v>5719.68</v>
      </c>
      <c r="K398" s="17">
        <v>43183.635555555556</v>
      </c>
      <c r="L398" s="7" t="s">
        <v>3634</v>
      </c>
      <c r="M398" s="35">
        <f t="shared" si="13"/>
        <v>0</v>
      </c>
      <c r="N398" s="12" t="str">
        <f t="shared" si="12"/>
        <v/>
      </c>
    </row>
    <row r="399" spans="1:14" hidden="1">
      <c r="A399" s="13">
        <v>10397</v>
      </c>
      <c r="B399" s="13">
        <v>14</v>
      </c>
      <c r="C399" s="13">
        <v>78366</v>
      </c>
      <c r="D399" s="13">
        <v>283</v>
      </c>
      <c r="E399" s="12" t="str">
        <f>VLOOKUP(tVentas10[[#This Row],[ProductID]],tProductos[#All],3,FALSE)</f>
        <v>Bread Fig And Almond</v>
      </c>
      <c r="F399" s="13">
        <v>20</v>
      </c>
      <c r="G399" s="32">
        <v>0</v>
      </c>
      <c r="H399" s="30">
        <f>VLOOKUP(tVentas10[[#This Row],[ProductID]],tProductos[#All],5,FALSE)</f>
        <v>11.88</v>
      </c>
      <c r="I399" s="31">
        <f>(tVentas10[[#This Row],[PrecioUnitario]])*(tVentas10[[#This Row],[Quantity]])</f>
        <v>237.60000000000002</v>
      </c>
      <c r="J399" s="31">
        <f>tVentas10[[#This Row],[ TotalPrice_SinDescuento]]*(1-tVentas10[[#This Row],[Discount]]/100)</f>
        <v>237.60000000000002</v>
      </c>
      <c r="K399" s="17">
        <v>43133.087268518517</v>
      </c>
      <c r="L399" s="7" t="s">
        <v>3635</v>
      </c>
      <c r="M399" s="35">
        <f t="shared" si="13"/>
        <v>0</v>
      </c>
      <c r="N399" s="12" t="str">
        <f t="shared" si="12"/>
        <v/>
      </c>
    </row>
    <row r="400" spans="1:14" hidden="1">
      <c r="A400" s="13">
        <v>10398</v>
      </c>
      <c r="B400" s="13">
        <v>5</v>
      </c>
      <c r="C400" s="13">
        <v>88572</v>
      </c>
      <c r="D400" s="13">
        <v>213</v>
      </c>
      <c r="E400" s="12" t="str">
        <f>VLOOKUP(tVentas10[[#This Row],[ProductID]],tProductos[#All],3,FALSE)</f>
        <v>Pate - Cognac</v>
      </c>
      <c r="F400" s="13">
        <v>23</v>
      </c>
      <c r="G400" s="32">
        <v>2</v>
      </c>
      <c r="H400" s="30">
        <f>VLOOKUP(tVentas10[[#This Row],[ProductID]],tProductos[#All],5,FALSE)</f>
        <v>705.89</v>
      </c>
      <c r="I400" s="31">
        <f>(tVentas10[[#This Row],[PrecioUnitario]])*(tVentas10[[#This Row],[Quantity]])</f>
        <v>16235.47</v>
      </c>
      <c r="J400" s="31">
        <f>tVentas10[[#This Row],[ TotalPrice_SinDescuento]]*(1-tVentas10[[#This Row],[Discount]]/100)</f>
        <v>15910.7606</v>
      </c>
      <c r="K400" s="17">
        <v>43199.064803240741</v>
      </c>
      <c r="L400" s="7" t="s">
        <v>3636</v>
      </c>
      <c r="M400" s="35">
        <f t="shared" si="13"/>
        <v>0</v>
      </c>
      <c r="N400" s="12" t="str">
        <f t="shared" si="12"/>
        <v/>
      </c>
    </row>
    <row r="401" spans="1:14" hidden="1">
      <c r="A401" s="13">
        <v>10399</v>
      </c>
      <c r="B401" s="13">
        <v>3</v>
      </c>
      <c r="C401" s="13">
        <v>55908</v>
      </c>
      <c r="D401" s="13">
        <v>125</v>
      </c>
      <c r="E401" s="12" t="str">
        <f>VLOOKUP(tVentas10[[#This Row],[ProductID]],tProductos[#All],3,FALSE)</f>
        <v>Nut - Chestnuts, Whole</v>
      </c>
      <c r="F401" s="13">
        <v>15</v>
      </c>
      <c r="G401" s="32">
        <v>0</v>
      </c>
      <c r="H401" s="30">
        <f>VLOOKUP(tVentas10[[#This Row],[ProductID]],tProductos[#All],5,FALSE)</f>
        <v>61.41</v>
      </c>
      <c r="I401" s="31">
        <f>(tVentas10[[#This Row],[PrecioUnitario]])*(tVentas10[[#This Row],[Quantity]])</f>
        <v>921.15</v>
      </c>
      <c r="J401" s="31">
        <f>tVentas10[[#This Row],[ TotalPrice_SinDescuento]]*(1-tVentas10[[#This Row],[Discount]]/100)</f>
        <v>921.15</v>
      </c>
      <c r="K401" s="17">
        <v>43197.278124999997</v>
      </c>
      <c r="L401" s="7" t="s">
        <v>3637</v>
      </c>
      <c r="M401" s="35">
        <f t="shared" si="13"/>
        <v>0</v>
      </c>
      <c r="N401" s="12" t="str">
        <f t="shared" si="12"/>
        <v/>
      </c>
    </row>
    <row r="402" spans="1:14" hidden="1">
      <c r="A402" s="13">
        <v>10400</v>
      </c>
      <c r="B402" s="13">
        <v>6</v>
      </c>
      <c r="C402" s="13">
        <v>1547</v>
      </c>
      <c r="D402" s="13">
        <v>70</v>
      </c>
      <c r="E402" s="12" t="str">
        <f>VLOOKUP(tVentas10[[#This Row],[ProductID]],tProductos[#All],3,FALSE)</f>
        <v>Squid - Tubes / Tenticles 10/20</v>
      </c>
      <c r="F402" s="13">
        <v>1</v>
      </c>
      <c r="G402" s="32">
        <v>0</v>
      </c>
      <c r="H402" s="30">
        <f>VLOOKUP(tVentas10[[#This Row],[ProductID]],tProductos[#All],5,FALSE)</f>
        <v>631.84</v>
      </c>
      <c r="I402" s="31">
        <f>(tVentas10[[#This Row],[PrecioUnitario]])*(tVentas10[[#This Row],[Quantity]])</f>
        <v>631.84</v>
      </c>
      <c r="J402" s="31">
        <f>tVentas10[[#This Row],[ TotalPrice_SinDescuento]]*(1-tVentas10[[#This Row],[Discount]]/100)</f>
        <v>631.84</v>
      </c>
      <c r="K402" s="17">
        <v>43212.846087962964</v>
      </c>
      <c r="L402" s="7" t="s">
        <v>3638</v>
      </c>
      <c r="M402" s="35">
        <f t="shared" si="13"/>
        <v>0</v>
      </c>
      <c r="N402" s="12" t="str">
        <f t="shared" si="12"/>
        <v/>
      </c>
    </row>
    <row r="403" spans="1:14" hidden="1">
      <c r="A403" s="13">
        <v>10401</v>
      </c>
      <c r="B403" s="13">
        <v>4</v>
      </c>
      <c r="C403" s="13">
        <v>52307</v>
      </c>
      <c r="D403" s="13">
        <v>281</v>
      </c>
      <c r="E403" s="12" t="str">
        <f>VLOOKUP(tVentas10[[#This Row],[ProductID]],tProductos[#All],3,FALSE)</f>
        <v>Bar Mix - Pina Colada, 355 Ml</v>
      </c>
      <c r="F403" s="13">
        <v>14</v>
      </c>
      <c r="G403" s="32">
        <v>1</v>
      </c>
      <c r="H403" s="30">
        <f>VLOOKUP(tVentas10[[#This Row],[ProductID]],tProductos[#All],5,FALSE)</f>
        <v>330.83</v>
      </c>
      <c r="I403" s="31">
        <f>(tVentas10[[#This Row],[PrecioUnitario]])*(tVentas10[[#This Row],[Quantity]])</f>
        <v>4631.62</v>
      </c>
      <c r="J403" s="31">
        <f>tVentas10[[#This Row],[ TotalPrice_SinDescuento]]*(1-tVentas10[[#This Row],[Discount]]/100)</f>
        <v>4585.3037999999997</v>
      </c>
      <c r="K403" s="17">
        <v>43143.92763888889</v>
      </c>
      <c r="L403" s="7" t="s">
        <v>3639</v>
      </c>
      <c r="M403" s="35">
        <f t="shared" si="13"/>
        <v>0</v>
      </c>
      <c r="N403" s="12" t="str">
        <f t="shared" si="12"/>
        <v/>
      </c>
    </row>
    <row r="404" spans="1:14" hidden="1">
      <c r="A404" s="13">
        <v>10402</v>
      </c>
      <c r="B404" s="13">
        <v>8</v>
      </c>
      <c r="C404" s="13">
        <v>15334</v>
      </c>
      <c r="D404" s="13">
        <v>405</v>
      </c>
      <c r="E404" s="12" t="str">
        <f>VLOOKUP(tVentas10[[#This Row],[ProductID]],tProductos[#All],3,FALSE)</f>
        <v>Pastry - Raisin Muffin - Mini</v>
      </c>
      <c r="F404" s="13">
        <v>4</v>
      </c>
      <c r="G404" s="32">
        <v>2</v>
      </c>
      <c r="H404" s="30">
        <f>VLOOKUP(tVentas10[[#This Row],[ProductID]],tProductos[#All],5,FALSE)</f>
        <v>4.17</v>
      </c>
      <c r="I404" s="31">
        <f>(tVentas10[[#This Row],[PrecioUnitario]])*(tVentas10[[#This Row],[Quantity]])</f>
        <v>16.68</v>
      </c>
      <c r="J404" s="31">
        <f>tVentas10[[#This Row],[ TotalPrice_SinDescuento]]*(1-tVentas10[[#This Row],[Discount]]/100)</f>
        <v>16.346399999999999</v>
      </c>
      <c r="K404" s="17">
        <v>43162.470416666663</v>
      </c>
      <c r="L404" s="7" t="s">
        <v>3640</v>
      </c>
      <c r="M404" s="35">
        <f t="shared" si="13"/>
        <v>0</v>
      </c>
      <c r="N404" s="12" t="str">
        <f t="shared" si="12"/>
        <v/>
      </c>
    </row>
    <row r="405" spans="1:14" hidden="1">
      <c r="A405" s="13">
        <v>10403</v>
      </c>
      <c r="B405" s="13">
        <v>17</v>
      </c>
      <c r="C405" s="13">
        <v>28393</v>
      </c>
      <c r="D405" s="13">
        <v>64</v>
      </c>
      <c r="E405" s="12" t="str">
        <f>VLOOKUP(tVentas10[[#This Row],[ProductID]],tProductos[#All],3,FALSE)</f>
        <v>Vinegar - Sherry</v>
      </c>
      <c r="F405" s="13">
        <v>8</v>
      </c>
      <c r="G405" s="32">
        <v>0</v>
      </c>
      <c r="H405" s="30">
        <f>VLOOKUP(tVentas10[[#This Row],[ProductID]],tProductos[#All],5,FALSE)</f>
        <v>165.22</v>
      </c>
      <c r="I405" s="31">
        <f>(tVentas10[[#This Row],[PrecioUnitario]])*(tVentas10[[#This Row],[Quantity]])</f>
        <v>1321.76</v>
      </c>
      <c r="J405" s="31">
        <f>tVentas10[[#This Row],[ TotalPrice_SinDescuento]]*(1-tVentas10[[#This Row],[Discount]]/100)</f>
        <v>1321.76</v>
      </c>
      <c r="K405" s="17">
        <v>43120.638414351852</v>
      </c>
      <c r="L405" s="7" t="s">
        <v>3641</v>
      </c>
      <c r="M405" s="35">
        <f t="shared" si="13"/>
        <v>0</v>
      </c>
      <c r="N405" s="12" t="str">
        <f t="shared" si="12"/>
        <v/>
      </c>
    </row>
    <row r="406" spans="1:14" hidden="1">
      <c r="A406" s="13">
        <v>10404</v>
      </c>
      <c r="B406" s="13">
        <v>15</v>
      </c>
      <c r="C406" s="13">
        <v>4583</v>
      </c>
      <c r="D406" s="13">
        <v>88</v>
      </c>
      <c r="E406" s="12" t="str">
        <f>VLOOKUP(tVentas10[[#This Row],[ProductID]],tProductos[#All],3,FALSE)</f>
        <v>Remy Red</v>
      </c>
      <c r="F406" s="13">
        <v>2</v>
      </c>
      <c r="G406" s="32">
        <v>0</v>
      </c>
      <c r="H406" s="30">
        <f>VLOOKUP(tVentas10[[#This Row],[ProductID]],tProductos[#All],5,FALSE)</f>
        <v>91.99</v>
      </c>
      <c r="I406" s="31">
        <f>(tVentas10[[#This Row],[PrecioUnitario]])*(tVentas10[[#This Row],[Quantity]])</f>
        <v>183.98</v>
      </c>
      <c r="J406" s="31">
        <f>tVentas10[[#This Row],[ TotalPrice_SinDescuento]]*(1-tVentas10[[#This Row],[Discount]]/100)</f>
        <v>183.98</v>
      </c>
      <c r="K406" s="17">
        <v>43195.69085648148</v>
      </c>
      <c r="L406" s="7" t="s">
        <v>3642</v>
      </c>
      <c r="M406" s="35">
        <f t="shared" si="13"/>
        <v>0</v>
      </c>
      <c r="N406" s="12" t="str">
        <f t="shared" si="12"/>
        <v/>
      </c>
    </row>
    <row r="407" spans="1:14" hidden="1">
      <c r="A407" s="13">
        <v>10405</v>
      </c>
      <c r="B407" s="13">
        <v>23</v>
      </c>
      <c r="C407" s="13">
        <v>12391</v>
      </c>
      <c r="D407" s="13">
        <v>369</v>
      </c>
      <c r="E407" s="12" t="str">
        <f>VLOOKUP(tVentas10[[#This Row],[ProductID]],tProductos[#All],3,FALSE)</f>
        <v>Rambutan</v>
      </c>
      <c r="F407" s="13">
        <v>4</v>
      </c>
      <c r="G407" s="32">
        <v>0</v>
      </c>
      <c r="H407" s="30">
        <f>VLOOKUP(tVentas10[[#This Row],[ProductID]],tProductos[#All],5,FALSE)</f>
        <v>871.78</v>
      </c>
      <c r="I407" s="31">
        <f>(tVentas10[[#This Row],[PrecioUnitario]])*(tVentas10[[#This Row],[Quantity]])</f>
        <v>3487.12</v>
      </c>
      <c r="J407" s="31">
        <f>tVentas10[[#This Row],[ TotalPrice_SinDescuento]]*(1-tVentas10[[#This Row],[Discount]]/100)</f>
        <v>3487.12</v>
      </c>
      <c r="K407" s="17">
        <v>43214.118460648147</v>
      </c>
      <c r="L407" s="7" t="s">
        <v>3643</v>
      </c>
      <c r="M407" s="35">
        <f t="shared" si="13"/>
        <v>0</v>
      </c>
      <c r="N407" s="12" t="str">
        <f t="shared" si="12"/>
        <v/>
      </c>
    </row>
    <row r="408" spans="1:14" hidden="1">
      <c r="A408" s="13">
        <v>10406</v>
      </c>
      <c r="B408" s="13">
        <v>11</v>
      </c>
      <c r="C408" s="13">
        <v>32536</v>
      </c>
      <c r="D408" s="13">
        <v>55</v>
      </c>
      <c r="E408" s="12" t="str">
        <f>VLOOKUP(tVentas10[[#This Row],[ProductID]],tProductos[#All],3,FALSE)</f>
        <v>Cinnamon Buns Sticky</v>
      </c>
      <c r="F408" s="13">
        <v>9</v>
      </c>
      <c r="G408" s="32">
        <v>1</v>
      </c>
      <c r="H408" s="30">
        <f>VLOOKUP(tVentas10[[#This Row],[ProductID]],tProductos[#All],5,FALSE)</f>
        <v>66.180000000000007</v>
      </c>
      <c r="I408" s="31">
        <f>(tVentas10[[#This Row],[PrecioUnitario]])*(tVentas10[[#This Row],[Quantity]])</f>
        <v>595.62000000000012</v>
      </c>
      <c r="J408" s="31">
        <f>tVentas10[[#This Row],[ TotalPrice_SinDescuento]]*(1-tVentas10[[#This Row],[Discount]]/100)</f>
        <v>589.66380000000015</v>
      </c>
      <c r="K408" s="17">
        <v>43117.689016203702</v>
      </c>
      <c r="L408" s="7" t="s">
        <v>3644</v>
      </c>
      <c r="M408" s="35">
        <f t="shared" si="13"/>
        <v>0</v>
      </c>
      <c r="N408" s="12" t="str">
        <f t="shared" si="12"/>
        <v/>
      </c>
    </row>
    <row r="409" spans="1:14" hidden="1">
      <c r="A409" s="13">
        <v>10407</v>
      </c>
      <c r="B409" s="13">
        <v>1</v>
      </c>
      <c r="C409" s="13">
        <v>4447</v>
      </c>
      <c r="D409" s="13">
        <v>255</v>
      </c>
      <c r="E409" s="12" t="str">
        <f>VLOOKUP(tVentas10[[#This Row],[ProductID]],tProductos[#All],3,FALSE)</f>
        <v>Kellogs All Bran Bars</v>
      </c>
      <c r="F409" s="13">
        <v>2</v>
      </c>
      <c r="G409" s="32">
        <v>0</v>
      </c>
      <c r="H409" s="30">
        <f>VLOOKUP(tVentas10[[#This Row],[ProductID]],tProductos[#All],5,FALSE)</f>
        <v>292.27999999999997</v>
      </c>
      <c r="I409" s="31">
        <f>(tVentas10[[#This Row],[PrecioUnitario]])*(tVentas10[[#This Row],[Quantity]])</f>
        <v>584.55999999999995</v>
      </c>
      <c r="J409" s="31">
        <f>tVentas10[[#This Row],[ TotalPrice_SinDescuento]]*(1-tVentas10[[#This Row],[Discount]]/100)</f>
        <v>584.55999999999995</v>
      </c>
      <c r="K409" s="17">
        <v>43136.156678240739</v>
      </c>
      <c r="L409" s="7" t="s">
        <v>3645</v>
      </c>
      <c r="M409" s="35">
        <f t="shared" si="13"/>
        <v>0</v>
      </c>
      <c r="N409" s="12" t="str">
        <f t="shared" si="12"/>
        <v/>
      </c>
    </row>
    <row r="410" spans="1:14" hidden="1">
      <c r="A410" s="13">
        <v>10408</v>
      </c>
      <c r="B410" s="13">
        <v>12</v>
      </c>
      <c r="C410" s="13">
        <v>90042</v>
      </c>
      <c r="D410" s="13">
        <v>254</v>
      </c>
      <c r="E410" s="12" t="str">
        <f>VLOOKUP(tVentas10[[#This Row],[ProductID]],tProductos[#All],3,FALSE)</f>
        <v>Soup - Canadian Pea, Dry Mix</v>
      </c>
      <c r="F410" s="13">
        <v>23</v>
      </c>
      <c r="G410" s="32">
        <v>0</v>
      </c>
      <c r="H410" s="30">
        <f>VLOOKUP(tVentas10[[#This Row],[ProductID]],tProductos[#All],5,FALSE)</f>
        <v>777.8</v>
      </c>
      <c r="I410" s="31">
        <f>(tVentas10[[#This Row],[PrecioUnitario]])*(tVentas10[[#This Row],[Quantity]])</f>
        <v>17889.399999999998</v>
      </c>
      <c r="J410" s="31">
        <f>tVentas10[[#This Row],[ TotalPrice_SinDescuento]]*(1-tVentas10[[#This Row],[Discount]]/100)</f>
        <v>17889.399999999998</v>
      </c>
      <c r="K410" s="17">
        <v>43191.571469907409</v>
      </c>
      <c r="L410" s="7" t="s">
        <v>3646</v>
      </c>
      <c r="M410" s="35">
        <f t="shared" si="13"/>
        <v>0</v>
      </c>
      <c r="N410" s="12" t="str">
        <f t="shared" si="12"/>
        <v/>
      </c>
    </row>
    <row r="411" spans="1:14" hidden="1">
      <c r="A411" s="13">
        <v>10409</v>
      </c>
      <c r="B411" s="13">
        <v>19</v>
      </c>
      <c r="C411" s="13">
        <v>2616</v>
      </c>
      <c r="D411" s="13">
        <v>164</v>
      </c>
      <c r="E411" s="12" t="str">
        <f>VLOOKUP(tVentas10[[#This Row],[ProductID]],tProductos[#All],3,FALSE)</f>
        <v>Loquat</v>
      </c>
      <c r="F411" s="13">
        <v>1</v>
      </c>
      <c r="G411" s="32">
        <v>0</v>
      </c>
      <c r="H411" s="30">
        <f>VLOOKUP(tVentas10[[#This Row],[ProductID]],tProductos[#All],5,FALSE)</f>
        <v>73.98</v>
      </c>
      <c r="I411" s="31">
        <f>(tVentas10[[#This Row],[PrecioUnitario]])*(tVentas10[[#This Row],[Quantity]])</f>
        <v>73.98</v>
      </c>
      <c r="J411" s="31">
        <f>tVentas10[[#This Row],[ TotalPrice_SinDescuento]]*(1-tVentas10[[#This Row],[Discount]]/100)</f>
        <v>73.98</v>
      </c>
      <c r="K411" s="17">
        <v>43212.17491898148</v>
      </c>
      <c r="L411" s="7" t="s">
        <v>3647</v>
      </c>
      <c r="M411" s="35">
        <f t="shared" si="13"/>
        <v>0</v>
      </c>
      <c r="N411" s="12" t="str">
        <f t="shared" si="12"/>
        <v/>
      </c>
    </row>
    <row r="412" spans="1:14" hidden="1">
      <c r="A412" s="13">
        <v>10410</v>
      </c>
      <c r="B412" s="13">
        <v>15</v>
      </c>
      <c r="C412" s="13">
        <v>7117</v>
      </c>
      <c r="D412" s="13">
        <v>104</v>
      </c>
      <c r="E412" s="12" t="str">
        <f>VLOOKUP(tVentas10[[#This Row],[ProductID]],tProductos[#All],3,FALSE)</f>
        <v>Tia Maria</v>
      </c>
      <c r="F412" s="13">
        <v>2</v>
      </c>
      <c r="G412" s="32">
        <v>0</v>
      </c>
      <c r="H412" s="30">
        <f>VLOOKUP(tVentas10[[#This Row],[ProductID]],tProductos[#All],5,FALSE)</f>
        <v>982.47</v>
      </c>
      <c r="I412" s="31">
        <f>(tVentas10[[#This Row],[PrecioUnitario]])*(tVentas10[[#This Row],[Quantity]])</f>
        <v>1964.94</v>
      </c>
      <c r="J412" s="31">
        <f>tVentas10[[#This Row],[ TotalPrice_SinDescuento]]*(1-tVentas10[[#This Row],[Discount]]/100)</f>
        <v>1964.94</v>
      </c>
      <c r="K412" s="17">
        <v>43198.574745370373</v>
      </c>
      <c r="L412" s="7" t="s">
        <v>3648</v>
      </c>
      <c r="M412" s="35">
        <f t="shared" si="13"/>
        <v>0</v>
      </c>
      <c r="N412" s="12" t="str">
        <f t="shared" si="12"/>
        <v/>
      </c>
    </row>
    <row r="413" spans="1:14" hidden="1">
      <c r="A413" s="13">
        <v>10411</v>
      </c>
      <c r="B413" s="13">
        <v>3</v>
      </c>
      <c r="C413" s="13">
        <v>45835</v>
      </c>
      <c r="D413" s="13">
        <v>447</v>
      </c>
      <c r="E413" s="12" t="str">
        <f>VLOOKUP(tVentas10[[#This Row],[ProductID]],tProductos[#All],3,FALSE)</f>
        <v>Salmon - Atlantic, Skin On</v>
      </c>
      <c r="F413" s="13">
        <v>12</v>
      </c>
      <c r="G413" s="32">
        <v>0</v>
      </c>
      <c r="H413" s="30">
        <f>VLOOKUP(tVentas10[[#This Row],[ProductID]],tProductos[#All],5,FALSE)</f>
        <v>34.19</v>
      </c>
      <c r="I413" s="31">
        <f>(tVentas10[[#This Row],[PrecioUnitario]])*(tVentas10[[#This Row],[Quantity]])</f>
        <v>410.28</v>
      </c>
      <c r="J413" s="31">
        <f>tVentas10[[#This Row],[ TotalPrice_SinDescuento]]*(1-tVentas10[[#This Row],[Discount]]/100)</f>
        <v>410.28</v>
      </c>
      <c r="K413" s="17">
        <v>43176.156678240739</v>
      </c>
      <c r="L413" s="7" t="s">
        <v>3649</v>
      </c>
      <c r="M413" s="35">
        <f t="shared" si="13"/>
        <v>0</v>
      </c>
      <c r="N413" s="12" t="str">
        <f t="shared" si="12"/>
        <v/>
      </c>
    </row>
    <row r="414" spans="1:14" hidden="1">
      <c r="A414" s="13">
        <v>10412</v>
      </c>
      <c r="B414" s="13">
        <v>1</v>
      </c>
      <c r="C414" s="13">
        <v>22942</v>
      </c>
      <c r="D414" s="13">
        <v>253</v>
      </c>
      <c r="E414" s="12" t="str">
        <f>VLOOKUP(tVentas10[[#This Row],[ProductID]],tProductos[#All],3,FALSE)</f>
        <v>Wanton Wrap</v>
      </c>
      <c r="F414" s="13">
        <v>6</v>
      </c>
      <c r="G414" s="32">
        <v>0</v>
      </c>
      <c r="H414" s="30">
        <f>VLOOKUP(tVentas10[[#This Row],[ProductID]],tProductos[#All],5,FALSE)</f>
        <v>7.62</v>
      </c>
      <c r="I414" s="31">
        <f>(tVentas10[[#This Row],[PrecioUnitario]])*(tVentas10[[#This Row],[Quantity]])</f>
        <v>45.72</v>
      </c>
      <c r="J414" s="31">
        <f>tVentas10[[#This Row],[ TotalPrice_SinDescuento]]*(1-tVentas10[[#This Row],[Discount]]/100)</f>
        <v>45.72</v>
      </c>
      <c r="K414" s="17">
        <v>43181.270914351851</v>
      </c>
      <c r="L414" s="7" t="s">
        <v>3650</v>
      </c>
      <c r="M414" s="35">
        <f t="shared" si="13"/>
        <v>0</v>
      </c>
      <c r="N414" s="12" t="str">
        <f t="shared" si="12"/>
        <v/>
      </c>
    </row>
    <row r="415" spans="1:14" hidden="1">
      <c r="A415" s="13">
        <v>10413</v>
      </c>
      <c r="B415" s="13">
        <v>12</v>
      </c>
      <c r="C415" s="13">
        <v>75485</v>
      </c>
      <c r="D415" s="13">
        <v>302</v>
      </c>
      <c r="E415" s="12" t="str">
        <f>VLOOKUP(tVentas10[[#This Row],[ProductID]],tProductos[#All],3,FALSE)</f>
        <v>Doilies - 5, Paper</v>
      </c>
      <c r="F415" s="13">
        <v>20</v>
      </c>
      <c r="G415" s="32">
        <v>2</v>
      </c>
      <c r="H415" s="30">
        <f>VLOOKUP(tVentas10[[#This Row],[ProductID]],tProductos[#All],5,FALSE)</f>
        <v>611.59</v>
      </c>
      <c r="I415" s="31">
        <f>(tVentas10[[#This Row],[PrecioUnitario]])*(tVentas10[[#This Row],[Quantity]])</f>
        <v>12231.800000000001</v>
      </c>
      <c r="J415" s="31">
        <f>tVentas10[[#This Row],[ TotalPrice_SinDescuento]]*(1-tVentas10[[#This Row],[Discount]]/100)</f>
        <v>11987.164000000001</v>
      </c>
      <c r="K415" s="17">
        <v>43149.330717592595</v>
      </c>
      <c r="L415" s="7" t="s">
        <v>3651</v>
      </c>
      <c r="M415" s="35">
        <f t="shared" si="13"/>
        <v>0</v>
      </c>
      <c r="N415" s="12" t="str">
        <f t="shared" si="12"/>
        <v/>
      </c>
    </row>
    <row r="416" spans="1:14" hidden="1">
      <c r="A416" s="13">
        <v>10414</v>
      </c>
      <c r="B416" s="13">
        <v>7</v>
      </c>
      <c r="C416" s="13">
        <v>32831</v>
      </c>
      <c r="D416" s="13">
        <v>421</v>
      </c>
      <c r="E416" s="12" t="str">
        <f>VLOOKUP(tVentas10[[#This Row],[ProductID]],tProductos[#All],3,FALSE)</f>
        <v>Soup V8 Roasted Red Pepper</v>
      </c>
      <c r="F416" s="13">
        <v>9</v>
      </c>
      <c r="G416" s="32">
        <v>0</v>
      </c>
      <c r="H416" s="30">
        <f>VLOOKUP(tVentas10[[#This Row],[ProductID]],tProductos[#All],5,FALSE)</f>
        <v>388.09</v>
      </c>
      <c r="I416" s="31">
        <f>(tVentas10[[#This Row],[PrecioUnitario]])*(tVentas10[[#This Row],[Quantity]])</f>
        <v>3492.81</v>
      </c>
      <c r="J416" s="31">
        <f>tVentas10[[#This Row],[ TotalPrice_SinDescuento]]*(1-tVentas10[[#This Row],[Discount]]/100)</f>
        <v>3492.81</v>
      </c>
      <c r="K416" s="17">
        <v>43200.115578703706</v>
      </c>
      <c r="L416" s="7" t="s">
        <v>3652</v>
      </c>
      <c r="M416" s="35">
        <f t="shared" si="13"/>
        <v>0</v>
      </c>
      <c r="N416" s="12" t="str">
        <f t="shared" si="12"/>
        <v/>
      </c>
    </row>
    <row r="417" spans="1:14" hidden="1">
      <c r="A417" s="13">
        <v>10415</v>
      </c>
      <c r="B417" s="13">
        <v>22</v>
      </c>
      <c r="C417" s="13">
        <v>6999</v>
      </c>
      <c r="D417" s="13">
        <v>344</v>
      </c>
      <c r="E417" s="12" t="str">
        <f>VLOOKUP(tVentas10[[#This Row],[ProductID]],tProductos[#All],3,FALSE)</f>
        <v>Sausage - Liver</v>
      </c>
      <c r="F417" s="13">
        <v>2</v>
      </c>
      <c r="G417" s="32">
        <v>0</v>
      </c>
      <c r="H417" s="30">
        <f>VLOOKUP(tVentas10[[#This Row],[ProductID]],tProductos[#All],5,FALSE)</f>
        <v>635.38</v>
      </c>
      <c r="I417" s="31">
        <f>(tVentas10[[#This Row],[PrecioUnitario]])*(tVentas10[[#This Row],[Quantity]])</f>
        <v>1270.76</v>
      </c>
      <c r="J417" s="31">
        <f>tVentas10[[#This Row],[ TotalPrice_SinDescuento]]*(1-tVentas10[[#This Row],[Discount]]/100)</f>
        <v>1270.76</v>
      </c>
      <c r="K417" s="17">
        <v>43110.089988425927</v>
      </c>
      <c r="L417" s="7" t="s">
        <v>3653</v>
      </c>
      <c r="M417" s="35">
        <f t="shared" si="13"/>
        <v>0</v>
      </c>
      <c r="N417" s="12" t="str">
        <f t="shared" si="12"/>
        <v/>
      </c>
    </row>
    <row r="418" spans="1:14" hidden="1">
      <c r="A418" s="13">
        <v>10416</v>
      </c>
      <c r="B418" s="13">
        <v>2</v>
      </c>
      <c r="C418" s="13">
        <v>29499</v>
      </c>
      <c r="D418" s="13">
        <v>53</v>
      </c>
      <c r="E418" s="12" t="str">
        <f>VLOOKUP(tVentas10[[#This Row],[ProductID]],tProductos[#All],3,FALSE)</f>
        <v>Cassis</v>
      </c>
      <c r="F418" s="13">
        <v>8</v>
      </c>
      <c r="G418" s="32">
        <v>0</v>
      </c>
      <c r="H418" s="30">
        <f>VLOOKUP(tVentas10[[#This Row],[ProductID]],tProductos[#All],5,FALSE)</f>
        <v>926.27</v>
      </c>
      <c r="I418" s="31">
        <f>(tVentas10[[#This Row],[PrecioUnitario]])*(tVentas10[[#This Row],[Quantity]])</f>
        <v>7410.16</v>
      </c>
      <c r="J418" s="31">
        <f>tVentas10[[#This Row],[ TotalPrice_SinDescuento]]*(1-tVentas10[[#This Row],[Discount]]/100)</f>
        <v>7410.16</v>
      </c>
      <c r="K418" s="17">
        <v>43138.8440162037</v>
      </c>
      <c r="L418" s="7" t="s">
        <v>3654</v>
      </c>
      <c r="M418" s="35">
        <f t="shared" si="13"/>
        <v>0</v>
      </c>
      <c r="N418" s="12" t="str">
        <f t="shared" si="12"/>
        <v/>
      </c>
    </row>
    <row r="419" spans="1:14" hidden="1">
      <c r="A419" s="13">
        <v>10417</v>
      </c>
      <c r="B419" s="13">
        <v>4</v>
      </c>
      <c r="C419" s="13">
        <v>58970</v>
      </c>
      <c r="D419" s="13">
        <v>333</v>
      </c>
      <c r="E419" s="12" t="str">
        <f>VLOOKUP(tVentas10[[#This Row],[ProductID]],tProductos[#All],3,FALSE)</f>
        <v>Cheese - Cottage Cheese</v>
      </c>
      <c r="F419" s="13">
        <v>15</v>
      </c>
      <c r="G419" s="32">
        <v>0</v>
      </c>
      <c r="H419" s="30">
        <f>VLOOKUP(tVentas10[[#This Row],[ProductID]],tProductos[#All],5,FALSE)</f>
        <v>202.36</v>
      </c>
      <c r="I419" s="31">
        <f>(tVentas10[[#This Row],[PrecioUnitario]])*(tVentas10[[#This Row],[Quantity]])</f>
        <v>3035.4</v>
      </c>
      <c r="J419" s="31">
        <f>tVentas10[[#This Row],[ TotalPrice_SinDescuento]]*(1-tVentas10[[#This Row],[Discount]]/100)</f>
        <v>3035.4</v>
      </c>
      <c r="K419" s="17">
        <v>43222.077719907407</v>
      </c>
      <c r="L419" s="7" t="s">
        <v>3655</v>
      </c>
      <c r="M419" s="35">
        <f t="shared" si="13"/>
        <v>0</v>
      </c>
      <c r="N419" s="12" t="str">
        <f t="shared" si="12"/>
        <v/>
      </c>
    </row>
    <row r="420" spans="1:14" hidden="1">
      <c r="A420" s="13">
        <v>10418</v>
      </c>
      <c r="B420" s="13">
        <v>22</v>
      </c>
      <c r="C420" s="13">
        <v>53043</v>
      </c>
      <c r="D420" s="13">
        <v>207</v>
      </c>
      <c r="E420" s="12" t="str">
        <f>VLOOKUP(tVentas10[[#This Row],[ProductID]],tProductos[#All],3,FALSE)</f>
        <v>Coffee - Hazelnut Cream</v>
      </c>
      <c r="F420" s="13">
        <v>14</v>
      </c>
      <c r="G420" s="32">
        <v>0</v>
      </c>
      <c r="H420" s="30">
        <f>VLOOKUP(tVentas10[[#This Row],[ProductID]],tProductos[#All],5,FALSE)</f>
        <v>142.68</v>
      </c>
      <c r="I420" s="31">
        <f>(tVentas10[[#This Row],[PrecioUnitario]])*(tVentas10[[#This Row],[Quantity]])</f>
        <v>1997.52</v>
      </c>
      <c r="J420" s="31">
        <f>tVentas10[[#This Row],[ TotalPrice_SinDescuento]]*(1-tVentas10[[#This Row],[Discount]]/100)</f>
        <v>1997.52</v>
      </c>
      <c r="K420" s="17">
        <v>43192.525868055556</v>
      </c>
      <c r="L420" s="7" t="s">
        <v>3656</v>
      </c>
      <c r="M420" s="35">
        <f t="shared" si="13"/>
        <v>0</v>
      </c>
      <c r="N420" s="12" t="str">
        <f t="shared" si="12"/>
        <v/>
      </c>
    </row>
    <row r="421" spans="1:14" hidden="1">
      <c r="A421" s="13">
        <v>10419</v>
      </c>
      <c r="B421" s="13">
        <v>22</v>
      </c>
      <c r="C421" s="13">
        <v>63035</v>
      </c>
      <c r="D421" s="13">
        <v>310</v>
      </c>
      <c r="E421" s="12" t="str">
        <f>VLOOKUP(tVentas10[[#This Row],[ProductID]],tProductos[#All],3,FALSE)</f>
        <v>Coffee - Dark Roast</v>
      </c>
      <c r="F421" s="13">
        <v>16</v>
      </c>
      <c r="G421" s="32">
        <v>2</v>
      </c>
      <c r="H421" s="30">
        <f>VLOOKUP(tVentas10[[#This Row],[ProductID]],tProductos[#All],5,FALSE)</f>
        <v>79.97</v>
      </c>
      <c r="I421" s="31">
        <f>(tVentas10[[#This Row],[PrecioUnitario]])*(tVentas10[[#This Row],[Quantity]])</f>
        <v>1279.52</v>
      </c>
      <c r="J421" s="31">
        <f>tVentas10[[#This Row],[ TotalPrice_SinDescuento]]*(1-tVentas10[[#This Row],[Discount]]/100)</f>
        <v>1253.9295999999999</v>
      </c>
      <c r="K421" s="17">
        <v>43118.151192129626</v>
      </c>
      <c r="L421" s="7" t="s">
        <v>3657</v>
      </c>
      <c r="M421" s="35">
        <f t="shared" si="13"/>
        <v>0</v>
      </c>
      <c r="N421" s="12" t="str">
        <f t="shared" si="12"/>
        <v/>
      </c>
    </row>
    <row r="422" spans="1:14" hidden="1">
      <c r="A422" s="13">
        <v>10420</v>
      </c>
      <c r="B422" s="13">
        <v>2</v>
      </c>
      <c r="C422" s="13">
        <v>86419</v>
      </c>
      <c r="D422" s="13">
        <v>49</v>
      </c>
      <c r="E422" s="12" t="str">
        <f>VLOOKUP(tVentas10[[#This Row],[ProductID]],tProductos[#All],3,FALSE)</f>
        <v>Bacardi Breezer - Tropical</v>
      </c>
      <c r="F422" s="13">
        <v>22</v>
      </c>
      <c r="G422" s="32">
        <v>1</v>
      </c>
      <c r="H422" s="30">
        <f>VLOOKUP(tVentas10[[#This Row],[ProductID]],tProductos[#All],5,FALSE)</f>
        <v>614.30999999999995</v>
      </c>
      <c r="I422" s="31">
        <f>(tVentas10[[#This Row],[PrecioUnitario]])*(tVentas10[[#This Row],[Quantity]])</f>
        <v>13514.82</v>
      </c>
      <c r="J422" s="31">
        <f>tVentas10[[#This Row],[ TotalPrice_SinDescuento]]*(1-tVentas10[[#This Row],[Discount]]/100)</f>
        <v>13379.6718</v>
      </c>
      <c r="K422" s="17">
        <v>43229.399513888886</v>
      </c>
      <c r="L422" s="7" t="s">
        <v>3658</v>
      </c>
      <c r="M422" s="35">
        <f t="shared" si="13"/>
        <v>0</v>
      </c>
      <c r="N422" s="12" t="str">
        <f t="shared" si="12"/>
        <v/>
      </c>
    </row>
    <row r="423" spans="1:14" hidden="1">
      <c r="A423" s="13">
        <v>10421</v>
      </c>
      <c r="B423" s="13">
        <v>18</v>
      </c>
      <c r="C423" s="13">
        <v>27734</v>
      </c>
      <c r="D423" s="13">
        <v>262</v>
      </c>
      <c r="E423" s="12" t="str">
        <f>VLOOKUP(tVentas10[[#This Row],[ProductID]],tProductos[#All],3,FALSE)</f>
        <v>Bagel - Plain</v>
      </c>
      <c r="F423" s="13">
        <v>8</v>
      </c>
      <c r="G423" s="32">
        <v>0</v>
      </c>
      <c r="H423" s="30">
        <f>VLOOKUP(tVentas10[[#This Row],[ProductID]],tProductos[#All],5,FALSE)</f>
        <v>364.6</v>
      </c>
      <c r="I423" s="31">
        <f>(tVentas10[[#This Row],[PrecioUnitario]])*(tVentas10[[#This Row],[Quantity]])</f>
        <v>2916.8</v>
      </c>
      <c r="J423" s="31">
        <f>tVentas10[[#This Row],[ TotalPrice_SinDescuento]]*(1-tVentas10[[#This Row],[Discount]]/100)</f>
        <v>2916.8</v>
      </c>
      <c r="K423" s="17">
        <v>43212.466932870368</v>
      </c>
      <c r="L423" s="7" t="s">
        <v>3659</v>
      </c>
      <c r="M423" s="35">
        <f t="shared" si="13"/>
        <v>0</v>
      </c>
      <c r="N423" s="12" t="str">
        <f t="shared" si="12"/>
        <v/>
      </c>
    </row>
    <row r="424" spans="1:14" hidden="1">
      <c r="A424" s="13">
        <v>10422</v>
      </c>
      <c r="B424" s="13">
        <v>22</v>
      </c>
      <c r="C424" s="13">
        <v>65464</v>
      </c>
      <c r="D424" s="13">
        <v>331</v>
      </c>
      <c r="E424" s="12" t="str">
        <f>VLOOKUP(tVentas10[[#This Row],[ProductID]],tProductos[#All],3,FALSE)</f>
        <v>Cookies Cereal Nut</v>
      </c>
      <c r="F424" s="13">
        <v>17</v>
      </c>
      <c r="G424" s="32">
        <v>0</v>
      </c>
      <c r="H424" s="30">
        <f>VLOOKUP(tVentas10[[#This Row],[ProductID]],tProductos[#All],5,FALSE)</f>
        <v>673.5</v>
      </c>
      <c r="I424" s="31">
        <f>(tVentas10[[#This Row],[PrecioUnitario]])*(tVentas10[[#This Row],[Quantity]])</f>
        <v>11449.5</v>
      </c>
      <c r="J424" s="31">
        <f>tVentas10[[#This Row],[ TotalPrice_SinDescuento]]*(1-tVentas10[[#This Row],[Discount]]/100)</f>
        <v>11449.5</v>
      </c>
      <c r="K424" s="17">
        <v>43210.072094907409</v>
      </c>
      <c r="L424" s="7" t="s">
        <v>3660</v>
      </c>
      <c r="M424" s="35">
        <f t="shared" si="13"/>
        <v>0</v>
      </c>
      <c r="N424" s="12" t="str">
        <f t="shared" si="12"/>
        <v/>
      </c>
    </row>
    <row r="425" spans="1:14" hidden="1">
      <c r="A425" s="13">
        <v>10423</v>
      </c>
      <c r="B425" s="13">
        <v>22</v>
      </c>
      <c r="C425" s="13">
        <v>53160</v>
      </c>
      <c r="D425" s="13">
        <v>430</v>
      </c>
      <c r="E425" s="12" t="str">
        <f>VLOOKUP(tVentas10[[#This Row],[ProductID]],tProductos[#All],3,FALSE)</f>
        <v>Milk - 1%</v>
      </c>
      <c r="F425" s="13">
        <v>14</v>
      </c>
      <c r="G425" s="32">
        <v>0</v>
      </c>
      <c r="H425" s="30">
        <f>VLOOKUP(tVentas10[[#This Row],[ProductID]],tProductos[#All],5,FALSE)</f>
        <v>462.58</v>
      </c>
      <c r="I425" s="31">
        <f>(tVentas10[[#This Row],[PrecioUnitario]])*(tVentas10[[#This Row],[Quantity]])</f>
        <v>6476.12</v>
      </c>
      <c r="J425" s="31">
        <f>tVentas10[[#This Row],[ TotalPrice_SinDescuento]]*(1-tVentas10[[#This Row],[Discount]]/100)</f>
        <v>6476.12</v>
      </c>
      <c r="K425" s="17">
        <v>43219.199930555558</v>
      </c>
      <c r="L425" s="7" t="s">
        <v>3661</v>
      </c>
      <c r="M425" s="35">
        <f t="shared" si="13"/>
        <v>0</v>
      </c>
      <c r="N425" s="12" t="str">
        <f t="shared" si="12"/>
        <v/>
      </c>
    </row>
    <row r="426" spans="1:14" hidden="1">
      <c r="A426" s="13">
        <v>10424</v>
      </c>
      <c r="B426" s="13">
        <v>10</v>
      </c>
      <c r="C426" s="13">
        <v>49491</v>
      </c>
      <c r="D426" s="13">
        <v>277</v>
      </c>
      <c r="E426" s="12" t="str">
        <f>VLOOKUP(tVentas10[[#This Row],[ProductID]],tProductos[#All],3,FALSE)</f>
        <v>Sea Bass - Whole</v>
      </c>
      <c r="F426" s="13">
        <v>13</v>
      </c>
      <c r="G426" s="32">
        <v>0</v>
      </c>
      <c r="H426" s="30">
        <f>VLOOKUP(tVentas10[[#This Row],[ProductID]],tProductos[#All],5,FALSE)</f>
        <v>554.96</v>
      </c>
      <c r="I426" s="31">
        <f>(tVentas10[[#This Row],[PrecioUnitario]])*(tVentas10[[#This Row],[Quantity]])</f>
        <v>7214.4800000000005</v>
      </c>
      <c r="J426" s="31">
        <f>tVentas10[[#This Row],[ TotalPrice_SinDescuento]]*(1-tVentas10[[#This Row],[Discount]]/100)</f>
        <v>7214.4800000000005</v>
      </c>
      <c r="K426" s="17">
        <v>43227.337708333333</v>
      </c>
      <c r="L426" s="7" t="s">
        <v>3662</v>
      </c>
      <c r="M426" s="35">
        <f t="shared" si="13"/>
        <v>0</v>
      </c>
      <c r="N426" s="12" t="str">
        <f t="shared" si="12"/>
        <v/>
      </c>
    </row>
    <row r="427" spans="1:14" hidden="1">
      <c r="A427" s="13">
        <v>10425</v>
      </c>
      <c r="B427" s="13">
        <v>10</v>
      </c>
      <c r="C427" s="13">
        <v>15691</v>
      </c>
      <c r="D427" s="13">
        <v>120</v>
      </c>
      <c r="E427" s="12" t="str">
        <f>VLOOKUP(tVentas10[[#This Row],[ProductID]],tProductos[#All],3,FALSE)</f>
        <v>Water - Spring Water 500ml</v>
      </c>
      <c r="F427" s="13">
        <v>4</v>
      </c>
      <c r="G427" s="32">
        <v>0</v>
      </c>
      <c r="H427" s="30">
        <f>VLOOKUP(tVentas10[[#This Row],[ProductID]],tProductos[#All],5,FALSE)</f>
        <v>27.31</v>
      </c>
      <c r="I427" s="31">
        <f>(tVentas10[[#This Row],[PrecioUnitario]])*(tVentas10[[#This Row],[Quantity]])</f>
        <v>109.24</v>
      </c>
      <c r="J427" s="31">
        <f>tVentas10[[#This Row],[ TotalPrice_SinDescuento]]*(1-tVentas10[[#This Row],[Discount]]/100)</f>
        <v>109.24</v>
      </c>
      <c r="K427" s="17">
        <v>43220.030972222223</v>
      </c>
      <c r="L427" s="7" t="s">
        <v>3663</v>
      </c>
      <c r="M427" s="35">
        <f t="shared" si="13"/>
        <v>0</v>
      </c>
      <c r="N427" s="12" t="str">
        <f t="shared" si="12"/>
        <v/>
      </c>
    </row>
    <row r="428" spans="1:14" hidden="1">
      <c r="A428" s="13">
        <v>10426</v>
      </c>
      <c r="B428" s="13">
        <v>7</v>
      </c>
      <c r="C428" s="13">
        <v>69682</v>
      </c>
      <c r="D428" s="13">
        <v>379</v>
      </c>
      <c r="E428" s="12" t="str">
        <f>VLOOKUP(tVentas10[[#This Row],[ProductID]],tProductos[#All],3,FALSE)</f>
        <v>Smoked Paprika</v>
      </c>
      <c r="F428" s="13">
        <v>18</v>
      </c>
      <c r="G428" s="32">
        <v>0</v>
      </c>
      <c r="H428" s="30">
        <f>VLOOKUP(tVentas10[[#This Row],[ProductID]],tProductos[#All],5,FALSE)</f>
        <v>893.04</v>
      </c>
      <c r="I428" s="31">
        <f>(tVentas10[[#This Row],[PrecioUnitario]])*(tVentas10[[#This Row],[Quantity]])</f>
        <v>16074.72</v>
      </c>
      <c r="J428" s="31">
        <f>tVentas10[[#This Row],[ TotalPrice_SinDescuento]]*(1-tVentas10[[#This Row],[Discount]]/100)</f>
        <v>16074.72</v>
      </c>
      <c r="K428" s="17">
        <v>43116.707962962966</v>
      </c>
      <c r="L428" s="7" t="s">
        <v>3664</v>
      </c>
      <c r="M428" s="35">
        <f t="shared" si="13"/>
        <v>0</v>
      </c>
      <c r="N428" s="12" t="str">
        <f t="shared" si="12"/>
        <v/>
      </c>
    </row>
    <row r="429" spans="1:14" hidden="1">
      <c r="A429" s="13">
        <v>10427</v>
      </c>
      <c r="B429" s="13">
        <v>20</v>
      </c>
      <c r="C429" s="13">
        <v>93799</v>
      </c>
      <c r="D429" s="13">
        <v>38</v>
      </c>
      <c r="E429" s="12" t="str">
        <f>VLOOKUP(tVentas10[[#This Row],[ProductID]],tProductos[#All],3,FALSE)</f>
        <v>Sage - Ground</v>
      </c>
      <c r="F429" s="13">
        <v>24</v>
      </c>
      <c r="G429" s="32">
        <v>0</v>
      </c>
      <c r="H429" s="30">
        <f>VLOOKUP(tVentas10[[#This Row],[ProductID]],tProductos[#All],5,FALSE)</f>
        <v>816.57</v>
      </c>
      <c r="I429" s="31">
        <f>(tVentas10[[#This Row],[PrecioUnitario]])*(tVentas10[[#This Row],[Quantity]])</f>
        <v>19597.68</v>
      </c>
      <c r="J429" s="31">
        <f>tVentas10[[#This Row],[ TotalPrice_SinDescuento]]*(1-tVentas10[[#This Row],[Discount]]/100)</f>
        <v>19597.68</v>
      </c>
      <c r="K429" s="17">
        <v>43206.643969907411</v>
      </c>
      <c r="L429" s="7" t="s">
        <v>3665</v>
      </c>
      <c r="M429" s="35">
        <f t="shared" si="13"/>
        <v>0</v>
      </c>
      <c r="N429" s="12" t="str">
        <f t="shared" si="12"/>
        <v/>
      </c>
    </row>
    <row r="430" spans="1:14" hidden="1">
      <c r="A430" s="13">
        <v>10428</v>
      </c>
      <c r="B430" s="13">
        <v>6</v>
      </c>
      <c r="C430" s="13">
        <v>42445</v>
      </c>
      <c r="D430" s="13">
        <v>105</v>
      </c>
      <c r="E430" s="12" t="str">
        <f>VLOOKUP(tVentas10[[#This Row],[ProductID]],tProductos[#All],3,FALSE)</f>
        <v>Ecolab - Mikroklene 4/4 L</v>
      </c>
      <c r="F430" s="13">
        <v>11</v>
      </c>
      <c r="G430" s="32">
        <v>0</v>
      </c>
      <c r="H430" s="30">
        <f>VLOOKUP(tVentas10[[#This Row],[ProductID]],tProductos[#All],5,FALSE)</f>
        <v>688.78</v>
      </c>
      <c r="I430" s="31">
        <f>(tVentas10[[#This Row],[PrecioUnitario]])*(tVentas10[[#This Row],[Quantity]])</f>
        <v>7576.58</v>
      </c>
      <c r="J430" s="31">
        <f>tVentas10[[#This Row],[ TotalPrice_SinDescuento]]*(1-tVentas10[[#This Row],[Discount]]/100)</f>
        <v>7576.58</v>
      </c>
      <c r="K430" s="17">
        <v>43200.57880787037</v>
      </c>
      <c r="L430" s="7" t="s">
        <v>3666</v>
      </c>
      <c r="M430" s="35">
        <f t="shared" si="13"/>
        <v>0</v>
      </c>
      <c r="N430" s="12" t="str">
        <f t="shared" si="12"/>
        <v/>
      </c>
    </row>
    <row r="431" spans="1:14" hidden="1">
      <c r="A431" s="13">
        <v>10429</v>
      </c>
      <c r="B431" s="13">
        <v>20</v>
      </c>
      <c r="C431" s="13">
        <v>19266</v>
      </c>
      <c r="D431" s="13">
        <v>100</v>
      </c>
      <c r="E431" s="12" t="str">
        <f>VLOOKUP(tVentas10[[#This Row],[ProductID]],tProductos[#All],3,FALSE)</f>
        <v>Pork - Loin, Bone - In</v>
      </c>
      <c r="F431" s="13">
        <v>5</v>
      </c>
      <c r="G431" s="32">
        <v>0</v>
      </c>
      <c r="H431" s="30">
        <f>VLOOKUP(tVentas10[[#This Row],[ProductID]],tProductos[#All],5,FALSE)</f>
        <v>696.5</v>
      </c>
      <c r="I431" s="31">
        <f>(tVentas10[[#This Row],[PrecioUnitario]])*(tVentas10[[#This Row],[Quantity]])</f>
        <v>3482.5</v>
      </c>
      <c r="J431" s="31">
        <f>tVentas10[[#This Row],[ TotalPrice_SinDescuento]]*(1-tVentas10[[#This Row],[Discount]]/100)</f>
        <v>3482.5</v>
      </c>
      <c r="K431" s="17">
        <v>43169.596365740741</v>
      </c>
      <c r="L431" s="7" t="s">
        <v>3667</v>
      </c>
      <c r="M431" s="35">
        <f t="shared" si="13"/>
        <v>0</v>
      </c>
      <c r="N431" s="12" t="str">
        <f t="shared" si="12"/>
        <v/>
      </c>
    </row>
    <row r="432" spans="1:14" hidden="1">
      <c r="A432" s="13">
        <v>10430</v>
      </c>
      <c r="B432" s="13">
        <v>16</v>
      </c>
      <c r="C432" s="13">
        <v>22405</v>
      </c>
      <c r="D432" s="13">
        <v>31</v>
      </c>
      <c r="E432" s="12" t="str">
        <f>VLOOKUP(tVentas10[[#This Row],[ProductID]],tProductos[#All],3,FALSE)</f>
        <v>Yeast Dry - Fermipan</v>
      </c>
      <c r="F432" s="13">
        <v>6</v>
      </c>
      <c r="G432" s="32">
        <v>0</v>
      </c>
      <c r="H432" s="30">
        <f>VLOOKUP(tVentas10[[#This Row],[ProductID]],tProductos[#All],5,FALSE)</f>
        <v>739.85</v>
      </c>
      <c r="I432" s="31">
        <f>(tVentas10[[#This Row],[PrecioUnitario]])*(tVentas10[[#This Row],[Quantity]])</f>
        <v>4439.1000000000004</v>
      </c>
      <c r="J432" s="31">
        <f>tVentas10[[#This Row],[ TotalPrice_SinDescuento]]*(1-tVentas10[[#This Row],[Discount]]/100)</f>
        <v>4439.1000000000004</v>
      </c>
      <c r="K432" s="17">
        <v>43135.658483796295</v>
      </c>
      <c r="L432" s="7" t="s">
        <v>3668</v>
      </c>
      <c r="M432" s="35">
        <f t="shared" si="13"/>
        <v>0</v>
      </c>
      <c r="N432" s="12" t="str">
        <f t="shared" si="12"/>
        <v/>
      </c>
    </row>
    <row r="433" spans="1:14">
      <c r="A433" s="13">
        <v>10431</v>
      </c>
      <c r="B433" s="13">
        <v>18</v>
      </c>
      <c r="C433" s="13">
        <v>76939</v>
      </c>
      <c r="D433" s="13">
        <v>133</v>
      </c>
      <c r="E433" s="12" t="str">
        <f>VLOOKUP(tVentas10[[#This Row],[ProductID]],tProductos[#All],3,FALSE)</f>
        <v>Beef - Top Sirloin - Aaa</v>
      </c>
      <c r="F433" s="13">
        <v>20</v>
      </c>
      <c r="G433" s="32">
        <v>0</v>
      </c>
      <c r="H433" s="30">
        <f>VLOOKUP(tVentas10[[#This Row],[ProductID]],tProductos[#All],5,FALSE)</f>
        <v>29.32</v>
      </c>
      <c r="I433" s="31">
        <f>(tVentas10[[#This Row],[PrecioUnitario]])*(tVentas10[[#This Row],[Quantity]])</f>
        <v>586.4</v>
      </c>
      <c r="J433" s="31">
        <f>tVentas10[[#This Row],[ TotalPrice_SinDescuento]]*(1-tVentas10[[#This Row],[Discount]]/100)</f>
        <v>586.4</v>
      </c>
      <c r="K433" s="17">
        <v>43115.419965277775</v>
      </c>
      <c r="L433" s="7" t="s">
        <v>3669</v>
      </c>
      <c r="M433" s="35">
        <f t="shared" si="13"/>
        <v>0</v>
      </c>
      <c r="N433" s="12" t="str">
        <f t="shared" si="12"/>
        <v/>
      </c>
    </row>
    <row r="434" spans="1:14" hidden="1">
      <c r="A434" s="13">
        <v>10432</v>
      </c>
      <c r="B434" s="13">
        <v>9</v>
      </c>
      <c r="C434" s="13">
        <v>34447</v>
      </c>
      <c r="D434" s="13">
        <v>356</v>
      </c>
      <c r="E434" s="12" t="str">
        <f>VLOOKUP(tVentas10[[#This Row],[ProductID]],tProductos[#All],3,FALSE)</f>
        <v>Dc - Frozen Momji</v>
      </c>
      <c r="F434" s="13">
        <v>9</v>
      </c>
      <c r="G434" s="32">
        <v>0</v>
      </c>
      <c r="H434" s="30">
        <f>VLOOKUP(tVentas10[[#This Row],[ProductID]],tProductos[#All],5,FALSE)</f>
        <v>171.27</v>
      </c>
      <c r="I434" s="31">
        <f>(tVentas10[[#This Row],[PrecioUnitario]])*(tVentas10[[#This Row],[Quantity]])</f>
        <v>1541.43</v>
      </c>
      <c r="J434" s="31">
        <f>tVentas10[[#This Row],[ TotalPrice_SinDescuento]]*(1-tVentas10[[#This Row],[Discount]]/100)</f>
        <v>1541.43</v>
      </c>
      <c r="K434" s="17">
        <v>43213.600613425922</v>
      </c>
      <c r="L434" s="7" t="s">
        <v>3670</v>
      </c>
      <c r="M434" s="35">
        <f t="shared" si="13"/>
        <v>0</v>
      </c>
      <c r="N434" s="12" t="str">
        <f t="shared" si="12"/>
        <v/>
      </c>
    </row>
    <row r="435" spans="1:14" hidden="1">
      <c r="A435" s="13">
        <v>10433</v>
      </c>
      <c r="B435" s="13">
        <v>1</v>
      </c>
      <c r="C435" s="13">
        <v>74403</v>
      </c>
      <c r="D435" s="13">
        <v>395</v>
      </c>
      <c r="E435" s="12" t="str">
        <f>VLOOKUP(tVentas10[[#This Row],[ProductID]],tProductos[#All],3,FALSE)</f>
        <v>Juice - Lime</v>
      </c>
      <c r="F435" s="13">
        <v>19</v>
      </c>
      <c r="G435" s="32">
        <v>0</v>
      </c>
      <c r="H435" s="30">
        <f>VLOOKUP(tVentas10[[#This Row],[ProductID]],tProductos[#All],5,FALSE)</f>
        <v>917.83</v>
      </c>
      <c r="I435" s="31">
        <f>(tVentas10[[#This Row],[PrecioUnitario]])*(tVentas10[[#This Row],[Quantity]])</f>
        <v>17438.77</v>
      </c>
      <c r="J435" s="31">
        <f>tVentas10[[#This Row],[ TotalPrice_SinDescuento]]*(1-tVentas10[[#This Row],[Discount]]/100)</f>
        <v>17438.77</v>
      </c>
      <c r="K435" s="17">
        <v>43110.091574074075</v>
      </c>
      <c r="L435" s="7" t="s">
        <v>3671</v>
      </c>
      <c r="M435" s="35">
        <f t="shared" si="13"/>
        <v>0</v>
      </c>
      <c r="N435" s="12" t="str">
        <f t="shared" si="12"/>
        <v/>
      </c>
    </row>
    <row r="436" spans="1:14" hidden="1">
      <c r="A436" s="13">
        <v>10434</v>
      </c>
      <c r="B436" s="13">
        <v>23</v>
      </c>
      <c r="C436" s="13">
        <v>77826</v>
      </c>
      <c r="D436" s="13">
        <v>443</v>
      </c>
      <c r="E436" s="12" t="str">
        <f>VLOOKUP(tVentas10[[#This Row],[ProductID]],tProductos[#All],3,FALSE)</f>
        <v>Lettuce - Spring Mix</v>
      </c>
      <c r="F436" s="13">
        <v>20</v>
      </c>
      <c r="G436" s="32">
        <v>0</v>
      </c>
      <c r="H436" s="30">
        <f>VLOOKUP(tVentas10[[#This Row],[ProductID]],tProductos[#All],5,FALSE)</f>
        <v>900.16</v>
      </c>
      <c r="I436" s="31">
        <f>(tVentas10[[#This Row],[PrecioUnitario]])*(tVentas10[[#This Row],[Quantity]])</f>
        <v>18003.2</v>
      </c>
      <c r="J436" s="31">
        <f>tVentas10[[#This Row],[ TotalPrice_SinDescuento]]*(1-tVentas10[[#This Row],[Discount]]/100)</f>
        <v>18003.2</v>
      </c>
      <c r="K436" s="17">
        <v>43205.055347222224</v>
      </c>
      <c r="L436" s="7" t="s">
        <v>3672</v>
      </c>
      <c r="M436" s="35">
        <f t="shared" si="13"/>
        <v>0</v>
      </c>
      <c r="N436" s="12" t="str">
        <f t="shared" si="12"/>
        <v/>
      </c>
    </row>
    <row r="437" spans="1:14" hidden="1">
      <c r="A437" s="13">
        <v>10435</v>
      </c>
      <c r="B437" s="13">
        <v>13</v>
      </c>
      <c r="C437" s="13">
        <v>93297</v>
      </c>
      <c r="D437" s="13">
        <v>252</v>
      </c>
      <c r="E437" s="12" t="str">
        <f>VLOOKUP(tVentas10[[#This Row],[ProductID]],tProductos[#All],3,FALSE)</f>
        <v>Nantucket - Pomegranate Pear</v>
      </c>
      <c r="F437" s="13">
        <v>24</v>
      </c>
      <c r="G437" s="32">
        <v>0</v>
      </c>
      <c r="H437" s="30">
        <f>VLOOKUP(tVentas10[[#This Row],[ProductID]],tProductos[#All],5,FALSE)</f>
        <v>278.16000000000003</v>
      </c>
      <c r="I437" s="31">
        <f>(tVentas10[[#This Row],[PrecioUnitario]])*(tVentas10[[#This Row],[Quantity]])</f>
        <v>6675.84</v>
      </c>
      <c r="J437" s="31">
        <f>tVentas10[[#This Row],[ TotalPrice_SinDescuento]]*(1-tVentas10[[#This Row],[Discount]]/100)</f>
        <v>6675.84</v>
      </c>
      <c r="K437" s="17">
        <v>43225.043599537035</v>
      </c>
      <c r="L437" s="7" t="s">
        <v>3673</v>
      </c>
      <c r="M437" s="35">
        <f t="shared" si="13"/>
        <v>0</v>
      </c>
      <c r="N437" s="12" t="str">
        <f t="shared" si="12"/>
        <v/>
      </c>
    </row>
    <row r="438" spans="1:14" hidden="1">
      <c r="A438" s="13">
        <v>10436</v>
      </c>
      <c r="B438" s="13">
        <v>3</v>
      </c>
      <c r="C438" s="13">
        <v>6363</v>
      </c>
      <c r="D438" s="13">
        <v>233</v>
      </c>
      <c r="E438" s="12" t="str">
        <f>VLOOKUP(tVentas10[[#This Row],[ProductID]],tProductos[#All],3,FALSE)</f>
        <v>Duck - Breast</v>
      </c>
      <c r="F438" s="13">
        <v>2</v>
      </c>
      <c r="G438" s="32">
        <v>1</v>
      </c>
      <c r="H438" s="30">
        <f>VLOOKUP(tVentas10[[#This Row],[ProductID]],tProductos[#All],5,FALSE)</f>
        <v>566.20000000000005</v>
      </c>
      <c r="I438" s="31">
        <f>(tVentas10[[#This Row],[PrecioUnitario]])*(tVentas10[[#This Row],[Quantity]])</f>
        <v>1132.4000000000001</v>
      </c>
      <c r="J438" s="31">
        <f>tVentas10[[#This Row],[ TotalPrice_SinDescuento]]*(1-tVentas10[[#This Row],[Discount]]/100)</f>
        <v>1121.076</v>
      </c>
      <c r="K438" s="17">
        <v>43201.6096875</v>
      </c>
      <c r="L438" s="7" t="s">
        <v>3674</v>
      </c>
      <c r="M438" s="35">
        <f t="shared" si="13"/>
        <v>0</v>
      </c>
      <c r="N438" s="12" t="str">
        <f t="shared" si="12"/>
        <v/>
      </c>
    </row>
    <row r="439" spans="1:14" hidden="1">
      <c r="A439" s="13">
        <v>10437</v>
      </c>
      <c r="B439" s="13">
        <v>18</v>
      </c>
      <c r="C439" s="13">
        <v>61567</v>
      </c>
      <c r="D439" s="13">
        <v>203</v>
      </c>
      <c r="E439" s="12" t="str">
        <f>VLOOKUP(tVentas10[[#This Row],[ProductID]],tProductos[#All],3,FALSE)</f>
        <v>Chicken - Leg, Boneless</v>
      </c>
      <c r="F439" s="13">
        <v>16</v>
      </c>
      <c r="G439" s="32">
        <v>0</v>
      </c>
      <c r="H439" s="30">
        <f>VLOOKUP(tVentas10[[#This Row],[ProductID]],tProductos[#All],5,FALSE)</f>
        <v>599.54999999999995</v>
      </c>
      <c r="I439" s="31">
        <f>(tVentas10[[#This Row],[PrecioUnitario]])*(tVentas10[[#This Row],[Quantity]])</f>
        <v>9592.7999999999993</v>
      </c>
      <c r="J439" s="31">
        <f>tVentas10[[#This Row],[ TotalPrice_SinDescuento]]*(1-tVentas10[[#This Row],[Discount]]/100)</f>
        <v>9592.7999999999993</v>
      </c>
      <c r="K439" s="17">
        <v>43111.806527777779</v>
      </c>
      <c r="L439" s="7" t="s">
        <v>3675</v>
      </c>
      <c r="M439" s="35">
        <f t="shared" si="13"/>
        <v>0</v>
      </c>
      <c r="N439" s="12" t="str">
        <f t="shared" si="12"/>
        <v/>
      </c>
    </row>
    <row r="440" spans="1:14" hidden="1">
      <c r="A440" s="13">
        <v>10438</v>
      </c>
      <c r="B440" s="13">
        <v>13</v>
      </c>
      <c r="C440" s="13">
        <v>70976</v>
      </c>
      <c r="D440" s="13">
        <v>436</v>
      </c>
      <c r="E440" s="12" t="str">
        <f>VLOOKUP(tVentas10[[#This Row],[ProductID]],tProductos[#All],3,FALSE)</f>
        <v>Table Cloth 81x81 White</v>
      </c>
      <c r="F440" s="13">
        <v>18</v>
      </c>
      <c r="G440" s="32">
        <v>2</v>
      </c>
      <c r="H440" s="30">
        <f>VLOOKUP(tVentas10[[#This Row],[ProductID]],tProductos[#All],5,FALSE)</f>
        <v>679.06</v>
      </c>
      <c r="I440" s="31">
        <f>(tVentas10[[#This Row],[PrecioUnitario]])*(tVentas10[[#This Row],[Quantity]])</f>
        <v>12223.079999999998</v>
      </c>
      <c r="J440" s="31">
        <f>tVentas10[[#This Row],[ TotalPrice_SinDescuento]]*(1-tVentas10[[#This Row],[Discount]]/100)</f>
        <v>11978.618399999998</v>
      </c>
      <c r="K440" s="17">
        <v>43175.355486111112</v>
      </c>
      <c r="L440" s="7" t="s">
        <v>3676</v>
      </c>
      <c r="M440" s="35">
        <f t="shared" si="13"/>
        <v>0</v>
      </c>
      <c r="N440" s="12" t="str">
        <f t="shared" si="12"/>
        <v/>
      </c>
    </row>
    <row r="441" spans="1:14" hidden="1">
      <c r="A441" s="13">
        <v>10439</v>
      </c>
      <c r="B441" s="13">
        <v>6</v>
      </c>
      <c r="C441" s="13">
        <v>8215</v>
      </c>
      <c r="D441" s="13">
        <v>162</v>
      </c>
      <c r="E441" s="12" t="str">
        <f>VLOOKUP(tVentas10[[#This Row],[ProductID]],tProductos[#All],3,FALSE)</f>
        <v>Sauce - Demi Glace</v>
      </c>
      <c r="F441" s="13">
        <v>3</v>
      </c>
      <c r="G441" s="32">
        <v>0</v>
      </c>
      <c r="H441" s="30">
        <f>VLOOKUP(tVentas10[[#This Row],[ProductID]],tProductos[#All],5,FALSE)</f>
        <v>27.35</v>
      </c>
      <c r="I441" s="31">
        <f>(tVentas10[[#This Row],[PrecioUnitario]])*(tVentas10[[#This Row],[Quantity]])</f>
        <v>82.050000000000011</v>
      </c>
      <c r="J441" s="31">
        <f>tVentas10[[#This Row],[ TotalPrice_SinDescuento]]*(1-tVentas10[[#This Row],[Discount]]/100)</f>
        <v>82.050000000000011</v>
      </c>
      <c r="K441" s="17">
        <v>43225.325682870367</v>
      </c>
      <c r="L441" s="7" t="s">
        <v>3677</v>
      </c>
      <c r="M441" s="35">
        <f t="shared" si="13"/>
        <v>0</v>
      </c>
      <c r="N441" s="12" t="str">
        <f t="shared" si="12"/>
        <v/>
      </c>
    </row>
    <row r="442" spans="1:14" hidden="1">
      <c r="A442" s="13">
        <v>10440</v>
      </c>
      <c r="B442" s="13">
        <v>19</v>
      </c>
      <c r="C442" s="13">
        <v>75322</v>
      </c>
      <c r="D442" s="13">
        <v>304</v>
      </c>
      <c r="E442" s="12" t="str">
        <f>VLOOKUP(tVentas10[[#This Row],[ProductID]],tProductos[#All],3,FALSE)</f>
        <v>Banana Turning</v>
      </c>
      <c r="F442" s="13">
        <v>20</v>
      </c>
      <c r="G442" s="32">
        <v>0</v>
      </c>
      <c r="H442" s="30">
        <f>VLOOKUP(tVentas10[[#This Row],[ProductID]],tProductos[#All],5,FALSE)</f>
        <v>721.98</v>
      </c>
      <c r="I442" s="31">
        <f>(tVentas10[[#This Row],[PrecioUnitario]])*(tVentas10[[#This Row],[Quantity]])</f>
        <v>14439.6</v>
      </c>
      <c r="J442" s="31">
        <f>tVentas10[[#This Row],[ TotalPrice_SinDescuento]]*(1-tVentas10[[#This Row],[Discount]]/100)</f>
        <v>14439.6</v>
      </c>
      <c r="K442" s="17">
        <v>43152.930092592593</v>
      </c>
      <c r="L442" s="7" t="s">
        <v>3678</v>
      </c>
      <c r="M442" s="35">
        <f t="shared" si="13"/>
        <v>0</v>
      </c>
      <c r="N442" s="12" t="str">
        <f t="shared" si="12"/>
        <v/>
      </c>
    </row>
    <row r="443" spans="1:14" hidden="1">
      <c r="A443" s="13">
        <v>10441</v>
      </c>
      <c r="B443" s="13">
        <v>8</v>
      </c>
      <c r="C443" s="13">
        <v>26155</v>
      </c>
      <c r="D443" s="13">
        <v>78</v>
      </c>
      <c r="E443" s="12" t="str">
        <f>VLOOKUP(tVentas10[[#This Row],[ProductID]],tProductos[#All],3,FALSE)</f>
        <v>Wine - Magnotta - Belpaese</v>
      </c>
      <c r="F443" s="13">
        <v>7</v>
      </c>
      <c r="G443" s="32">
        <v>1</v>
      </c>
      <c r="H443" s="30">
        <f>VLOOKUP(tVentas10[[#This Row],[ProductID]],tProductos[#All],5,FALSE)</f>
        <v>304.202</v>
      </c>
      <c r="I443" s="31">
        <f>(tVentas10[[#This Row],[PrecioUnitario]])*(tVentas10[[#This Row],[Quantity]])</f>
        <v>2129.4139999999998</v>
      </c>
      <c r="J443" s="31">
        <f>tVentas10[[#This Row],[ TotalPrice_SinDescuento]]*(1-tVentas10[[#This Row],[Discount]]/100)</f>
        <v>2108.1198599999998</v>
      </c>
      <c r="K443" s="17">
        <v>43205.548263888886</v>
      </c>
      <c r="L443" s="7" t="s">
        <v>3679</v>
      </c>
      <c r="M443" s="35">
        <f t="shared" si="13"/>
        <v>0</v>
      </c>
      <c r="N443" s="12" t="str">
        <f t="shared" si="12"/>
        <v/>
      </c>
    </row>
    <row r="444" spans="1:14" hidden="1">
      <c r="A444" s="13">
        <v>10442</v>
      </c>
      <c r="B444" s="13">
        <v>3</v>
      </c>
      <c r="C444" s="13">
        <v>78487</v>
      </c>
      <c r="D444" s="13">
        <v>143</v>
      </c>
      <c r="E444" s="12" t="str">
        <f>VLOOKUP(tVentas10[[#This Row],[ProductID]],tProductos[#All],3,FALSE)</f>
        <v>Watercress</v>
      </c>
      <c r="F444" s="13">
        <v>20</v>
      </c>
      <c r="G444" s="32">
        <v>0</v>
      </c>
      <c r="H444" s="30">
        <f>VLOOKUP(tVentas10[[#This Row],[ProductID]],tProductos[#All],5,FALSE)</f>
        <v>426.16</v>
      </c>
      <c r="I444" s="31">
        <f>(tVentas10[[#This Row],[PrecioUnitario]])*(tVentas10[[#This Row],[Quantity]])</f>
        <v>8523.2000000000007</v>
      </c>
      <c r="J444" s="31">
        <f>tVentas10[[#This Row],[ TotalPrice_SinDescuento]]*(1-tVentas10[[#This Row],[Discount]]/100)</f>
        <v>8523.2000000000007</v>
      </c>
      <c r="K444" s="17">
        <v>43214.10800925926</v>
      </c>
      <c r="L444" s="7" t="s">
        <v>3680</v>
      </c>
      <c r="M444" s="35">
        <f t="shared" si="13"/>
        <v>0</v>
      </c>
      <c r="N444" s="12" t="str">
        <f t="shared" si="12"/>
        <v/>
      </c>
    </row>
    <row r="445" spans="1:14" hidden="1">
      <c r="A445" s="13">
        <v>10443</v>
      </c>
      <c r="B445" s="13">
        <v>22</v>
      </c>
      <c r="C445" s="13">
        <v>26495</v>
      </c>
      <c r="D445" s="13">
        <v>125</v>
      </c>
      <c r="E445" s="12" t="str">
        <f>VLOOKUP(tVentas10[[#This Row],[ProductID]],tProductos[#All],3,FALSE)</f>
        <v>Nut - Chestnuts, Whole</v>
      </c>
      <c r="F445" s="13">
        <v>7</v>
      </c>
      <c r="G445" s="32">
        <v>1</v>
      </c>
      <c r="H445" s="30">
        <f>VLOOKUP(tVentas10[[#This Row],[ProductID]],tProductos[#All],5,FALSE)</f>
        <v>61.41</v>
      </c>
      <c r="I445" s="31">
        <f>(tVentas10[[#This Row],[PrecioUnitario]])*(tVentas10[[#This Row],[Quantity]])</f>
        <v>429.87</v>
      </c>
      <c r="J445" s="31">
        <f>tVentas10[[#This Row],[ TotalPrice_SinDescuento]]*(1-tVentas10[[#This Row],[Discount]]/100)</f>
        <v>425.57130000000001</v>
      </c>
      <c r="K445" s="17">
        <v>43215.54</v>
      </c>
      <c r="L445" s="7" t="s">
        <v>3681</v>
      </c>
      <c r="M445" s="35">
        <f t="shared" si="13"/>
        <v>0</v>
      </c>
      <c r="N445" s="12" t="str">
        <f t="shared" si="12"/>
        <v/>
      </c>
    </row>
    <row r="446" spans="1:14" hidden="1">
      <c r="A446" s="13">
        <v>10444</v>
      </c>
      <c r="B446" s="13">
        <v>9</v>
      </c>
      <c r="C446" s="13">
        <v>78477</v>
      </c>
      <c r="D446" s="13">
        <v>416</v>
      </c>
      <c r="E446" s="12" t="str">
        <f>VLOOKUP(tVentas10[[#This Row],[ProductID]],tProductos[#All],3,FALSE)</f>
        <v>Baking Powder</v>
      </c>
      <c r="F446" s="13">
        <v>20</v>
      </c>
      <c r="G446" s="32">
        <v>0</v>
      </c>
      <c r="H446" s="30">
        <f>VLOOKUP(tVentas10[[#This Row],[ProductID]],tProductos[#All],5,FALSE)</f>
        <v>846.76</v>
      </c>
      <c r="I446" s="31">
        <f>(tVentas10[[#This Row],[PrecioUnitario]])*(tVentas10[[#This Row],[Quantity]])</f>
        <v>16935.2</v>
      </c>
      <c r="J446" s="31">
        <f>tVentas10[[#This Row],[ TotalPrice_SinDescuento]]*(1-tVentas10[[#This Row],[Discount]]/100)</f>
        <v>16935.2</v>
      </c>
      <c r="K446" s="17">
        <v>43166.958287037036</v>
      </c>
      <c r="L446" s="7" t="s">
        <v>3682</v>
      </c>
      <c r="M446" s="35">
        <f t="shared" si="13"/>
        <v>0</v>
      </c>
      <c r="N446" s="12" t="str">
        <f t="shared" si="12"/>
        <v/>
      </c>
    </row>
    <row r="447" spans="1:14" hidden="1">
      <c r="A447" s="13">
        <v>10445</v>
      </c>
      <c r="B447" s="13">
        <v>8</v>
      </c>
      <c r="C447" s="13">
        <v>90873</v>
      </c>
      <c r="D447" s="13">
        <v>370</v>
      </c>
      <c r="E447" s="12" t="str">
        <f>VLOOKUP(tVentas10[[#This Row],[ProductID]],tProductos[#All],3,FALSE)</f>
        <v>Muffin - Carrot Individual Wrap</v>
      </c>
      <c r="F447" s="13">
        <v>24</v>
      </c>
      <c r="G447" s="32">
        <v>0</v>
      </c>
      <c r="H447" s="30">
        <f>VLOOKUP(tVentas10[[#This Row],[ProductID]],tProductos[#All],5,FALSE)</f>
        <v>218.8</v>
      </c>
      <c r="I447" s="31">
        <f>(tVentas10[[#This Row],[PrecioUnitario]])*(tVentas10[[#This Row],[Quantity]])</f>
        <v>5251.2000000000007</v>
      </c>
      <c r="J447" s="31">
        <f>tVentas10[[#This Row],[ TotalPrice_SinDescuento]]*(1-tVentas10[[#This Row],[Discount]]/100)</f>
        <v>5251.2000000000007</v>
      </c>
      <c r="K447" s="17">
        <v>43113.124062499999</v>
      </c>
      <c r="L447" s="7" t="s">
        <v>3683</v>
      </c>
      <c r="M447" s="35">
        <f t="shared" si="13"/>
        <v>0</v>
      </c>
      <c r="N447" s="12" t="str">
        <f t="shared" si="12"/>
        <v/>
      </c>
    </row>
    <row r="448" spans="1:14" hidden="1">
      <c r="A448" s="13">
        <v>10446</v>
      </c>
      <c r="B448" s="13">
        <v>21</v>
      </c>
      <c r="C448" s="13">
        <v>36910</v>
      </c>
      <c r="D448" s="13">
        <v>261</v>
      </c>
      <c r="E448" s="12" t="str">
        <f>VLOOKUP(tVentas10[[#This Row],[ProductID]],tProductos[#All],3,FALSE)</f>
        <v>Chinese Foods - Chicken</v>
      </c>
      <c r="F448" s="13">
        <v>10</v>
      </c>
      <c r="G448" s="32">
        <v>0</v>
      </c>
      <c r="H448" s="30">
        <f>VLOOKUP(tVentas10[[#This Row],[ProductID]],tProductos[#All],5,FALSE)</f>
        <v>220.9</v>
      </c>
      <c r="I448" s="31">
        <f>(tVentas10[[#This Row],[PrecioUnitario]])*(tVentas10[[#This Row],[Quantity]])</f>
        <v>2209</v>
      </c>
      <c r="J448" s="31">
        <f>tVentas10[[#This Row],[ TotalPrice_SinDescuento]]*(1-tVentas10[[#This Row],[Discount]]/100)</f>
        <v>2209</v>
      </c>
      <c r="K448" s="17">
        <v>43121.357418981483</v>
      </c>
      <c r="L448" s="7" t="s">
        <v>3684</v>
      </c>
      <c r="M448" s="35">
        <f t="shared" si="13"/>
        <v>0</v>
      </c>
      <c r="N448" s="12" t="str">
        <f t="shared" si="12"/>
        <v/>
      </c>
    </row>
    <row r="449" spans="1:14" hidden="1">
      <c r="A449" s="13">
        <v>10447</v>
      </c>
      <c r="B449" s="13">
        <v>10</v>
      </c>
      <c r="C449" s="13">
        <v>15777</v>
      </c>
      <c r="D449" s="13">
        <v>367</v>
      </c>
      <c r="E449" s="12" t="str">
        <f>VLOOKUP(tVentas10[[#This Row],[ProductID]],tProductos[#All],3,FALSE)</f>
        <v>Bread - Italian Corn Meal Poly</v>
      </c>
      <c r="F449" s="13">
        <v>4</v>
      </c>
      <c r="G449" s="32">
        <v>0</v>
      </c>
      <c r="H449" s="30">
        <f>VLOOKUP(tVentas10[[#This Row],[ProductID]],tProductos[#All],5,FALSE)</f>
        <v>638.28</v>
      </c>
      <c r="I449" s="31">
        <f>(tVentas10[[#This Row],[PrecioUnitario]])*(tVentas10[[#This Row],[Quantity]])</f>
        <v>2553.12</v>
      </c>
      <c r="J449" s="31">
        <f>tVentas10[[#This Row],[ TotalPrice_SinDescuento]]*(1-tVentas10[[#This Row],[Discount]]/100)</f>
        <v>2553.12</v>
      </c>
      <c r="K449" s="17">
        <v>43164.482210648152</v>
      </c>
      <c r="L449" s="7" t="s">
        <v>3685</v>
      </c>
      <c r="M449" s="35">
        <f t="shared" si="13"/>
        <v>0</v>
      </c>
      <c r="N449" s="12" t="str">
        <f t="shared" si="12"/>
        <v/>
      </c>
    </row>
    <row r="450" spans="1:14" hidden="1">
      <c r="A450" s="13">
        <v>10448</v>
      </c>
      <c r="B450" s="13">
        <v>21</v>
      </c>
      <c r="C450" s="13">
        <v>69011</v>
      </c>
      <c r="D450" s="13">
        <v>420</v>
      </c>
      <c r="E450" s="12" t="str">
        <f>VLOOKUP(tVentas10[[#This Row],[ProductID]],tProductos[#All],3,FALSE)</f>
        <v>Whmis - Spray Bottle Trigger</v>
      </c>
      <c r="F450" s="13">
        <v>18</v>
      </c>
      <c r="G450" s="32">
        <v>1</v>
      </c>
      <c r="H450" s="30">
        <f>VLOOKUP(tVentas10[[#This Row],[ProductID]],tProductos[#All],5,FALSE)</f>
        <v>699.16</v>
      </c>
      <c r="I450" s="31">
        <f>(tVentas10[[#This Row],[PrecioUnitario]])*(tVentas10[[#This Row],[Quantity]])</f>
        <v>12584.88</v>
      </c>
      <c r="J450" s="31">
        <f>tVentas10[[#This Row],[ TotalPrice_SinDescuento]]*(1-tVentas10[[#This Row],[Discount]]/100)</f>
        <v>12459.031199999999</v>
      </c>
      <c r="K450" s="17">
        <v>43209.097627314812</v>
      </c>
      <c r="L450" s="7" t="s">
        <v>3686</v>
      </c>
      <c r="M450" s="35">
        <f t="shared" si="13"/>
        <v>0</v>
      </c>
      <c r="N450" s="12" t="str">
        <f t="shared" ref="N450:N513" si="14">IF($M450&gt;0.4,"ELIMINAR","")</f>
        <v/>
      </c>
    </row>
    <row r="451" spans="1:14" hidden="1">
      <c r="A451" s="13">
        <v>10449</v>
      </c>
      <c r="B451" s="13">
        <v>6</v>
      </c>
      <c r="C451" s="13">
        <v>94309</v>
      </c>
      <c r="D451" s="13">
        <v>2</v>
      </c>
      <c r="E451" s="12" t="str">
        <f>VLOOKUP(tVentas10[[#This Row],[ProductID]],tProductos[#All],3,FALSE)</f>
        <v>Cookie Chocolate Chip With</v>
      </c>
      <c r="F451" s="13">
        <v>24</v>
      </c>
      <c r="G451" s="32">
        <v>2</v>
      </c>
      <c r="H451" s="30">
        <f>VLOOKUP(tVentas10[[#This Row],[ProductID]],tProductos[#All],5,FALSE)</f>
        <v>912.32</v>
      </c>
      <c r="I451" s="31">
        <f>(tVentas10[[#This Row],[PrecioUnitario]])*(tVentas10[[#This Row],[Quantity]])</f>
        <v>21895.68</v>
      </c>
      <c r="J451" s="31">
        <f>tVentas10[[#This Row],[ TotalPrice_SinDescuento]]*(1-tVentas10[[#This Row],[Discount]]/100)</f>
        <v>21457.7664</v>
      </c>
      <c r="K451" s="17">
        <v>43141.808692129627</v>
      </c>
      <c r="L451" s="7" t="s">
        <v>3687</v>
      </c>
      <c r="M451" s="35">
        <f t="shared" si="13"/>
        <v>0</v>
      </c>
      <c r="N451" s="12" t="str">
        <f t="shared" si="14"/>
        <v/>
      </c>
    </row>
    <row r="452" spans="1:14" hidden="1">
      <c r="A452" s="13">
        <v>10450</v>
      </c>
      <c r="B452" s="13">
        <v>23</v>
      </c>
      <c r="C452" s="13">
        <v>75536</v>
      </c>
      <c r="D452" s="13">
        <v>202</v>
      </c>
      <c r="E452" s="12" t="str">
        <f>VLOOKUP(tVentas10[[#This Row],[ProductID]],tProductos[#All],3,FALSE)</f>
        <v>Bay Leaf</v>
      </c>
      <c r="F452" s="13">
        <v>20</v>
      </c>
      <c r="G452" s="32">
        <v>0</v>
      </c>
      <c r="H452" s="30">
        <f>VLOOKUP(tVentas10[[#This Row],[ProductID]],tProductos[#All],5,FALSE)</f>
        <v>788.77</v>
      </c>
      <c r="I452" s="31">
        <f>(tVentas10[[#This Row],[PrecioUnitario]])*(tVentas10[[#This Row],[Quantity]])</f>
        <v>15775.4</v>
      </c>
      <c r="J452" s="31">
        <f>tVentas10[[#This Row],[ TotalPrice_SinDescuento]]*(1-tVentas10[[#This Row],[Discount]]/100)</f>
        <v>15775.4</v>
      </c>
      <c r="K452" s="17">
        <v>43136.234293981484</v>
      </c>
      <c r="L452" s="7" t="s">
        <v>3688</v>
      </c>
      <c r="M452" s="35">
        <f t="shared" ref="M452:M515" si="15">COUNTBLANK(A452:L452) /COUNTA(A452:L452)</f>
        <v>0</v>
      </c>
      <c r="N452" s="12" t="str">
        <f t="shared" si="14"/>
        <v/>
      </c>
    </row>
    <row r="453" spans="1:14" hidden="1">
      <c r="A453" s="13">
        <v>10451</v>
      </c>
      <c r="B453" s="13">
        <v>4</v>
      </c>
      <c r="C453" s="13">
        <v>73349</v>
      </c>
      <c r="D453" s="13">
        <v>275</v>
      </c>
      <c r="E453" s="12" t="str">
        <f>VLOOKUP(tVentas10[[#This Row],[ProductID]],tProductos[#All],3,FALSE)</f>
        <v>Corn Meal</v>
      </c>
      <c r="F453" s="13">
        <v>19</v>
      </c>
      <c r="G453" s="32">
        <v>0</v>
      </c>
      <c r="H453" s="30">
        <f>VLOOKUP(tVentas10[[#This Row],[ProductID]],tProductos[#All],5,FALSE)</f>
        <v>50.14</v>
      </c>
      <c r="I453" s="31">
        <f>(tVentas10[[#This Row],[PrecioUnitario]])*(tVentas10[[#This Row],[Quantity]])</f>
        <v>952.66</v>
      </c>
      <c r="J453" s="31">
        <f>tVentas10[[#This Row],[ TotalPrice_SinDescuento]]*(1-tVentas10[[#This Row],[Discount]]/100)</f>
        <v>952.66</v>
      </c>
      <c r="K453" s="17">
        <v>43191.557847222219</v>
      </c>
      <c r="L453" s="7" t="s">
        <v>3689</v>
      </c>
      <c r="M453" s="35">
        <f t="shared" si="15"/>
        <v>0</v>
      </c>
      <c r="N453" s="12" t="str">
        <f t="shared" si="14"/>
        <v/>
      </c>
    </row>
    <row r="454" spans="1:14" hidden="1">
      <c r="A454" s="13">
        <v>10452</v>
      </c>
      <c r="B454" s="13">
        <v>15</v>
      </c>
      <c r="C454" s="13">
        <v>25323</v>
      </c>
      <c r="D454" s="13">
        <v>77</v>
      </c>
      <c r="E454" s="12" t="str">
        <f>VLOOKUP(tVentas10[[#This Row],[ProductID]],tProductos[#All],3,FALSE)</f>
        <v>Potatoes - Idaho 100 Count</v>
      </c>
      <c r="F454" s="13">
        <v>7</v>
      </c>
      <c r="G454" s="32">
        <v>0</v>
      </c>
      <c r="H454" s="30">
        <f>VLOOKUP(tVentas10[[#This Row],[ProductID]],tProductos[#All],5,FALSE)</f>
        <v>114.97</v>
      </c>
      <c r="I454" s="31">
        <f>(tVentas10[[#This Row],[PrecioUnitario]])*(tVentas10[[#This Row],[Quantity]])</f>
        <v>804.79</v>
      </c>
      <c r="J454" s="31">
        <f>tVentas10[[#This Row],[ TotalPrice_SinDescuento]]*(1-tVentas10[[#This Row],[Discount]]/100)</f>
        <v>804.79</v>
      </c>
      <c r="K454" s="17">
        <v>43170.561400462961</v>
      </c>
      <c r="L454" s="7" t="s">
        <v>3690</v>
      </c>
      <c r="M454" s="35">
        <f t="shared" si="15"/>
        <v>0</v>
      </c>
      <c r="N454" s="12" t="str">
        <f t="shared" si="14"/>
        <v/>
      </c>
    </row>
    <row r="455" spans="1:14" hidden="1">
      <c r="A455" s="13">
        <v>10453</v>
      </c>
      <c r="B455" s="13">
        <v>6</v>
      </c>
      <c r="C455" s="13">
        <v>25537</v>
      </c>
      <c r="D455" s="13">
        <v>356</v>
      </c>
      <c r="E455" s="12" t="str">
        <f>VLOOKUP(tVentas10[[#This Row],[ProductID]],tProductos[#All],3,FALSE)</f>
        <v>Dc - Frozen Momji</v>
      </c>
      <c r="F455" s="13">
        <v>7</v>
      </c>
      <c r="G455" s="32">
        <v>0</v>
      </c>
      <c r="H455" s="30">
        <f>VLOOKUP(tVentas10[[#This Row],[ProductID]],tProductos[#All],5,FALSE)</f>
        <v>171.27</v>
      </c>
      <c r="I455" s="31">
        <f>(tVentas10[[#This Row],[PrecioUnitario]])*(tVentas10[[#This Row],[Quantity]])</f>
        <v>1198.8900000000001</v>
      </c>
      <c r="J455" s="31">
        <f>tVentas10[[#This Row],[ TotalPrice_SinDescuento]]*(1-tVentas10[[#This Row],[Discount]]/100)</f>
        <v>1198.8900000000001</v>
      </c>
      <c r="K455" s="17">
        <v>43181.913622685184</v>
      </c>
      <c r="L455" s="7" t="s">
        <v>3691</v>
      </c>
      <c r="M455" s="35">
        <f t="shared" si="15"/>
        <v>0</v>
      </c>
      <c r="N455" s="12" t="str">
        <f t="shared" si="14"/>
        <v/>
      </c>
    </row>
    <row r="456" spans="1:14" hidden="1">
      <c r="A456" s="13">
        <v>10454</v>
      </c>
      <c r="B456" s="13">
        <v>1</v>
      </c>
      <c r="C456" s="13">
        <v>68249</v>
      </c>
      <c r="D456" s="13">
        <v>76</v>
      </c>
      <c r="E456" s="12" t="str">
        <f>VLOOKUP(tVentas10[[#This Row],[ProductID]],tProductos[#All],3,FALSE)</f>
        <v>Wine - Fume Blanc Fetzer</v>
      </c>
      <c r="F456" s="13">
        <v>18</v>
      </c>
      <c r="G456" s="32">
        <v>0</v>
      </c>
      <c r="H456" s="30">
        <f>VLOOKUP(tVentas10[[#This Row],[ProductID]],tProductos[#All],5,FALSE)</f>
        <v>656.76</v>
      </c>
      <c r="I456" s="31">
        <f>(tVentas10[[#This Row],[PrecioUnitario]])*(tVentas10[[#This Row],[Quantity]])</f>
        <v>11821.68</v>
      </c>
      <c r="J456" s="31">
        <f>tVentas10[[#This Row],[ TotalPrice_SinDescuento]]*(1-tVentas10[[#This Row],[Discount]]/100)</f>
        <v>11821.68</v>
      </c>
      <c r="K456" s="17">
        <v>43197.878622685188</v>
      </c>
      <c r="L456" s="7" t="s">
        <v>3692</v>
      </c>
      <c r="M456" s="35">
        <f t="shared" si="15"/>
        <v>0</v>
      </c>
      <c r="N456" s="12" t="str">
        <f t="shared" si="14"/>
        <v/>
      </c>
    </row>
    <row r="457" spans="1:14" hidden="1">
      <c r="A457" s="13">
        <v>10455</v>
      </c>
      <c r="B457" s="13">
        <v>12</v>
      </c>
      <c r="C457" s="13">
        <v>72572</v>
      </c>
      <c r="D457" s="13">
        <v>260</v>
      </c>
      <c r="E457" s="12" t="str">
        <f>VLOOKUP(tVentas10[[#This Row],[ProductID]],tProductos[#All],3,FALSE)</f>
        <v>Yogurt - Blueberry, 175 Gr</v>
      </c>
      <c r="F457" s="13">
        <v>19</v>
      </c>
      <c r="G457" s="32">
        <v>0</v>
      </c>
      <c r="H457" s="30">
        <f>VLOOKUP(tVentas10[[#This Row],[ProductID]],tProductos[#All],5,FALSE)</f>
        <v>268.88</v>
      </c>
      <c r="I457" s="31">
        <f>(tVentas10[[#This Row],[PrecioUnitario]])*(tVentas10[[#This Row],[Quantity]])</f>
        <v>5108.72</v>
      </c>
      <c r="J457" s="31">
        <f>tVentas10[[#This Row],[ TotalPrice_SinDescuento]]*(1-tVentas10[[#This Row],[Discount]]/100)</f>
        <v>5108.72</v>
      </c>
      <c r="K457" s="17">
        <v>43101.379155092596</v>
      </c>
      <c r="L457" s="7" t="s">
        <v>3693</v>
      </c>
      <c r="M457" s="35">
        <f t="shared" si="15"/>
        <v>0</v>
      </c>
      <c r="N457" s="12" t="str">
        <f t="shared" si="14"/>
        <v/>
      </c>
    </row>
    <row r="458" spans="1:14" hidden="1">
      <c r="A458" s="13">
        <v>10456</v>
      </c>
      <c r="B458" s="13">
        <v>5</v>
      </c>
      <c r="C458" s="13">
        <v>85603</v>
      </c>
      <c r="D458" s="13">
        <v>402</v>
      </c>
      <c r="E458" s="12" t="str">
        <f>VLOOKUP(tVentas10[[#This Row],[ProductID]],tProductos[#All],3,FALSE)</f>
        <v>Butter - Unsalted</v>
      </c>
      <c r="F458" s="13">
        <v>22</v>
      </c>
      <c r="G458" s="32">
        <v>0</v>
      </c>
      <c r="H458" s="30">
        <f>VLOOKUP(tVentas10[[#This Row],[ProductID]],tProductos[#All],5,FALSE)</f>
        <v>763.27</v>
      </c>
      <c r="I458" s="31">
        <f>(tVentas10[[#This Row],[PrecioUnitario]])*(tVentas10[[#This Row],[Quantity]])</f>
        <v>16791.939999999999</v>
      </c>
      <c r="J458" s="31">
        <f>tVentas10[[#This Row],[ TotalPrice_SinDescuento]]*(1-tVentas10[[#This Row],[Discount]]/100)</f>
        <v>16791.939999999999</v>
      </c>
      <c r="K458" s="17">
        <v>43163.855543981481</v>
      </c>
      <c r="L458" s="7" t="s">
        <v>3694</v>
      </c>
      <c r="M458" s="35">
        <f t="shared" si="15"/>
        <v>0</v>
      </c>
      <c r="N458" s="12" t="str">
        <f t="shared" si="14"/>
        <v/>
      </c>
    </row>
    <row r="459" spans="1:14" hidden="1">
      <c r="A459" s="13">
        <v>10457</v>
      </c>
      <c r="B459" s="13">
        <v>10</v>
      </c>
      <c r="C459" s="13">
        <v>60933</v>
      </c>
      <c r="D459" s="13">
        <v>427</v>
      </c>
      <c r="E459" s="12" t="str">
        <f>VLOOKUP(tVentas10[[#This Row],[ProductID]],tProductos[#All],3,FALSE)</f>
        <v>Wine - Vineland Estate Semi - Dry</v>
      </c>
      <c r="F459" s="13">
        <v>16</v>
      </c>
      <c r="G459" s="32">
        <v>0</v>
      </c>
      <c r="H459" s="30">
        <f>VLOOKUP(tVentas10[[#This Row],[ProductID]],tProductos[#All],5,FALSE)</f>
        <v>463.25</v>
      </c>
      <c r="I459" s="31">
        <f>(tVentas10[[#This Row],[PrecioUnitario]])*(tVentas10[[#This Row],[Quantity]])</f>
        <v>7412</v>
      </c>
      <c r="J459" s="31">
        <f>tVentas10[[#This Row],[ TotalPrice_SinDescuento]]*(1-tVentas10[[#This Row],[Discount]]/100)</f>
        <v>7412</v>
      </c>
      <c r="K459" s="17">
        <v>43173.270486111112</v>
      </c>
      <c r="L459" s="7" t="s">
        <v>3695</v>
      </c>
      <c r="M459" s="35">
        <f t="shared" si="15"/>
        <v>0</v>
      </c>
      <c r="N459" s="12" t="str">
        <f t="shared" si="14"/>
        <v/>
      </c>
    </row>
    <row r="460" spans="1:14" hidden="1">
      <c r="A460" s="13">
        <v>10458</v>
      </c>
      <c r="B460" s="13">
        <v>7</v>
      </c>
      <c r="C460" s="13">
        <v>77661</v>
      </c>
      <c r="D460" s="13">
        <v>239</v>
      </c>
      <c r="E460" s="12" t="str">
        <f>VLOOKUP(tVentas10[[#This Row],[ProductID]],tProductos[#All],3,FALSE)</f>
        <v>Soup - Campbells, Cream Of</v>
      </c>
      <c r="F460" s="13">
        <v>20</v>
      </c>
      <c r="G460" s="32">
        <v>0</v>
      </c>
      <c r="H460" s="30">
        <f>VLOOKUP(tVentas10[[#This Row],[ProductID]],tProductos[#All],5,FALSE)</f>
        <v>76.010000000000005</v>
      </c>
      <c r="I460" s="31">
        <f>(tVentas10[[#This Row],[PrecioUnitario]])*(tVentas10[[#This Row],[Quantity]])</f>
        <v>1520.2</v>
      </c>
      <c r="J460" s="31">
        <f>tVentas10[[#This Row],[ TotalPrice_SinDescuento]]*(1-tVentas10[[#This Row],[Discount]]/100)</f>
        <v>1520.2</v>
      </c>
      <c r="K460" s="17">
        <v>43123.300706018519</v>
      </c>
      <c r="L460" s="7" t="s">
        <v>3696</v>
      </c>
      <c r="M460" s="35">
        <f t="shared" si="15"/>
        <v>0</v>
      </c>
      <c r="N460" s="12" t="str">
        <f t="shared" si="14"/>
        <v/>
      </c>
    </row>
    <row r="461" spans="1:14" hidden="1">
      <c r="A461" s="13">
        <v>10459</v>
      </c>
      <c r="B461" s="13">
        <v>5</v>
      </c>
      <c r="C461" s="13">
        <v>87652</v>
      </c>
      <c r="D461" s="13">
        <v>421</v>
      </c>
      <c r="E461" s="12" t="str">
        <f>VLOOKUP(tVentas10[[#This Row],[ProductID]],tProductos[#All],3,FALSE)</f>
        <v>Soup V8 Roasted Red Pepper</v>
      </c>
      <c r="F461" s="13">
        <v>23</v>
      </c>
      <c r="G461" s="32">
        <v>2</v>
      </c>
      <c r="H461" s="30">
        <f>VLOOKUP(tVentas10[[#This Row],[ProductID]],tProductos[#All],5,FALSE)</f>
        <v>388.09</v>
      </c>
      <c r="I461" s="31">
        <f>(tVentas10[[#This Row],[PrecioUnitario]])*(tVentas10[[#This Row],[Quantity]])</f>
        <v>8926.07</v>
      </c>
      <c r="J461" s="31">
        <f>tVentas10[[#This Row],[ TotalPrice_SinDescuento]]*(1-tVentas10[[#This Row],[Discount]]/100)</f>
        <v>8747.5486000000001</v>
      </c>
      <c r="K461" s="17">
        <v>43205.659884259258</v>
      </c>
      <c r="L461" s="7" t="s">
        <v>3697</v>
      </c>
      <c r="M461" s="35">
        <f t="shared" si="15"/>
        <v>0</v>
      </c>
      <c r="N461" s="12" t="str">
        <f t="shared" si="14"/>
        <v/>
      </c>
    </row>
    <row r="462" spans="1:14" hidden="1">
      <c r="A462" s="13">
        <v>10460</v>
      </c>
      <c r="B462" s="13">
        <v>17</v>
      </c>
      <c r="C462" s="13">
        <v>41468</v>
      </c>
      <c r="D462" s="13">
        <v>442</v>
      </c>
      <c r="E462" s="12" t="str">
        <f>VLOOKUP(tVentas10[[#This Row],[ProductID]],tProductos[#All],3,FALSE)</f>
        <v>Wine - Ej Gallo Sierra Valley</v>
      </c>
      <c r="F462" s="13">
        <v>11</v>
      </c>
      <c r="G462" s="32">
        <v>2</v>
      </c>
      <c r="H462" s="30">
        <f>VLOOKUP(tVentas10[[#This Row],[ProductID]],tProductos[#All],5,FALSE)</f>
        <v>729.04</v>
      </c>
      <c r="I462" s="31">
        <f>(tVentas10[[#This Row],[PrecioUnitario]])*(tVentas10[[#This Row],[Quantity]])</f>
        <v>8019.44</v>
      </c>
      <c r="J462" s="31">
        <f>tVentas10[[#This Row],[ TotalPrice_SinDescuento]]*(1-tVentas10[[#This Row],[Discount]]/100)</f>
        <v>7859.0511999999999</v>
      </c>
      <c r="K462" s="17">
        <v>43198.410486111112</v>
      </c>
      <c r="L462" s="7" t="s">
        <v>3698</v>
      </c>
      <c r="M462" s="35">
        <f t="shared" si="15"/>
        <v>0</v>
      </c>
      <c r="N462" s="12" t="str">
        <f t="shared" si="14"/>
        <v/>
      </c>
    </row>
    <row r="463" spans="1:14" hidden="1">
      <c r="A463" s="13">
        <v>10461</v>
      </c>
      <c r="B463" s="13">
        <v>14</v>
      </c>
      <c r="C463" s="13">
        <v>37497</v>
      </c>
      <c r="D463" s="13">
        <v>18</v>
      </c>
      <c r="E463" s="12" t="str">
        <f>VLOOKUP(tVentas10[[#This Row],[ProductID]],tProductos[#All],3,FALSE)</f>
        <v>Lamb - Whole, Fresh</v>
      </c>
      <c r="F463" s="13">
        <v>10</v>
      </c>
      <c r="G463" s="32">
        <v>2</v>
      </c>
      <c r="H463" s="30">
        <f>VLOOKUP(tVentas10[[#This Row],[ProductID]],tProductos[#All],5,FALSE)</f>
        <v>233.96</v>
      </c>
      <c r="I463" s="31">
        <f>(tVentas10[[#This Row],[PrecioUnitario]])*(tVentas10[[#This Row],[Quantity]])</f>
        <v>2339.6</v>
      </c>
      <c r="J463" s="31">
        <f>tVentas10[[#This Row],[ TotalPrice_SinDescuento]]*(1-tVentas10[[#This Row],[Discount]]/100)</f>
        <v>2292.808</v>
      </c>
      <c r="K463" s="17">
        <v>43141.045046296298</v>
      </c>
      <c r="L463" s="7" t="s">
        <v>3699</v>
      </c>
      <c r="M463" s="35">
        <f t="shared" si="15"/>
        <v>0</v>
      </c>
      <c r="N463" s="12" t="str">
        <f t="shared" si="14"/>
        <v/>
      </c>
    </row>
    <row r="464" spans="1:14" hidden="1">
      <c r="A464" s="13">
        <v>10462</v>
      </c>
      <c r="B464" s="13">
        <v>19</v>
      </c>
      <c r="C464" s="13">
        <v>60761</v>
      </c>
      <c r="D464" s="13">
        <v>151</v>
      </c>
      <c r="E464" s="12" t="str">
        <f>VLOOKUP(tVentas10[[#This Row],[ProductID]],tProductos[#All],3,FALSE)</f>
        <v>Mushrooms - Black, Dried</v>
      </c>
      <c r="F464" s="13">
        <v>16</v>
      </c>
      <c r="G464" s="32">
        <v>0</v>
      </c>
      <c r="H464" s="30">
        <f>VLOOKUP(tVentas10[[#This Row],[ProductID]],tProductos[#All],5,FALSE)</f>
        <v>935.61</v>
      </c>
      <c r="I464" s="31">
        <f>(tVentas10[[#This Row],[PrecioUnitario]])*(tVentas10[[#This Row],[Quantity]])</f>
        <v>14969.76</v>
      </c>
      <c r="J464" s="31">
        <f>tVentas10[[#This Row],[ TotalPrice_SinDescuento]]*(1-tVentas10[[#This Row],[Discount]]/100)</f>
        <v>14969.76</v>
      </c>
      <c r="K464" s="17">
        <v>43165.577870370369</v>
      </c>
      <c r="L464" s="7" t="s">
        <v>3700</v>
      </c>
      <c r="M464" s="35">
        <f t="shared" si="15"/>
        <v>0</v>
      </c>
      <c r="N464" s="12" t="str">
        <f t="shared" si="14"/>
        <v/>
      </c>
    </row>
    <row r="465" spans="1:14" hidden="1">
      <c r="A465" s="13">
        <v>10463</v>
      </c>
      <c r="B465" s="13">
        <v>15</v>
      </c>
      <c r="C465" s="13">
        <v>70776</v>
      </c>
      <c r="D465" s="13">
        <v>154</v>
      </c>
      <c r="E465" s="12" t="str">
        <f>VLOOKUP(tVentas10[[#This Row],[ProductID]],tProductos[#All],3,FALSE)</f>
        <v>Ice Cream Bar - Drumstick</v>
      </c>
      <c r="F465" s="13">
        <v>18</v>
      </c>
      <c r="G465" s="32">
        <v>0</v>
      </c>
      <c r="H465" s="30">
        <f>VLOOKUP(tVentas10[[#This Row],[ProductID]],tProductos[#All],5,FALSE)</f>
        <v>24.756</v>
      </c>
      <c r="I465" s="31">
        <f>(tVentas10[[#This Row],[PrecioUnitario]])*(tVentas10[[#This Row],[Quantity]])</f>
        <v>445.608</v>
      </c>
      <c r="J465" s="31">
        <f>tVentas10[[#This Row],[ TotalPrice_SinDescuento]]*(1-tVentas10[[#This Row],[Discount]]/100)</f>
        <v>445.608</v>
      </c>
      <c r="K465" s="17">
        <v>43122.975104166668</v>
      </c>
      <c r="L465" s="7" t="s">
        <v>3701</v>
      </c>
      <c r="M465" s="35">
        <f t="shared" si="15"/>
        <v>0</v>
      </c>
      <c r="N465" s="12" t="str">
        <f t="shared" si="14"/>
        <v/>
      </c>
    </row>
    <row r="466" spans="1:14" hidden="1">
      <c r="A466" s="13">
        <v>10464</v>
      </c>
      <c r="B466" s="13">
        <v>4</v>
      </c>
      <c r="C466" s="13">
        <v>78970</v>
      </c>
      <c r="D466" s="13">
        <v>134</v>
      </c>
      <c r="E466" s="12" t="str">
        <f>VLOOKUP(tVentas10[[#This Row],[ProductID]],tProductos[#All],3,FALSE)</f>
        <v>Wine - Toasted Head</v>
      </c>
      <c r="F466" s="13">
        <v>20</v>
      </c>
      <c r="G466" s="32">
        <v>0</v>
      </c>
      <c r="H466" s="30">
        <f>VLOOKUP(tVentas10[[#This Row],[ProductID]],tProductos[#All],5,FALSE)</f>
        <v>398.54</v>
      </c>
      <c r="I466" s="31">
        <f>(tVentas10[[#This Row],[PrecioUnitario]])*(tVentas10[[#This Row],[Quantity]])</f>
        <v>7970.8</v>
      </c>
      <c r="J466" s="31">
        <f>tVentas10[[#This Row],[ TotalPrice_SinDescuento]]*(1-tVentas10[[#This Row],[Discount]]/100)</f>
        <v>7970.8</v>
      </c>
      <c r="K466" s="17">
        <v>43177.516435185185</v>
      </c>
      <c r="L466" s="7" t="s">
        <v>3702</v>
      </c>
      <c r="M466" s="35">
        <f t="shared" si="15"/>
        <v>0</v>
      </c>
      <c r="N466" s="12" t="str">
        <f t="shared" si="14"/>
        <v/>
      </c>
    </row>
    <row r="467" spans="1:14" hidden="1">
      <c r="A467" s="13">
        <v>10465</v>
      </c>
      <c r="B467" s="13">
        <v>20</v>
      </c>
      <c r="C467" s="13">
        <v>28938</v>
      </c>
      <c r="D467" s="13">
        <v>423</v>
      </c>
      <c r="E467" s="12" t="str">
        <f>VLOOKUP(tVentas10[[#This Row],[ProductID]],tProductos[#All],3,FALSE)</f>
        <v>Fish - Scallops, Cold Smoked</v>
      </c>
      <c r="F467" s="13">
        <v>8</v>
      </c>
      <c r="G467" s="32">
        <v>0</v>
      </c>
      <c r="H467" s="30">
        <f>VLOOKUP(tVentas10[[#This Row],[ProductID]],tProductos[#All],5,FALSE)</f>
        <v>558.53</v>
      </c>
      <c r="I467" s="31">
        <f>(tVentas10[[#This Row],[PrecioUnitario]])*(tVentas10[[#This Row],[Quantity]])</f>
        <v>4468.24</v>
      </c>
      <c r="J467" s="31">
        <f>tVentas10[[#This Row],[ TotalPrice_SinDescuento]]*(1-tVentas10[[#This Row],[Discount]]/100)</f>
        <v>4468.24</v>
      </c>
      <c r="K467" s="17">
        <v>43184.154780092591</v>
      </c>
      <c r="L467" s="7" t="s">
        <v>3703</v>
      </c>
      <c r="M467" s="35">
        <f t="shared" si="15"/>
        <v>0</v>
      </c>
      <c r="N467" s="12" t="str">
        <f t="shared" si="14"/>
        <v/>
      </c>
    </row>
    <row r="468" spans="1:14" hidden="1">
      <c r="A468" s="13">
        <v>10466</v>
      </c>
      <c r="B468" s="13">
        <v>17</v>
      </c>
      <c r="C468" s="13">
        <v>11388</v>
      </c>
      <c r="D468" s="13">
        <v>91</v>
      </c>
      <c r="E468" s="12" t="str">
        <f>VLOOKUP(tVentas10[[#This Row],[ProductID]],tProductos[#All],3,FALSE)</f>
        <v>General Purpose Trigger</v>
      </c>
      <c r="F468" s="13">
        <v>3</v>
      </c>
      <c r="G468" s="32">
        <v>1</v>
      </c>
      <c r="H468" s="30">
        <f>VLOOKUP(tVentas10[[#This Row],[ProductID]],tProductos[#All],5,FALSE)</f>
        <v>570.41999999999996</v>
      </c>
      <c r="I468" s="31">
        <f>(tVentas10[[#This Row],[PrecioUnitario]])*(tVentas10[[#This Row],[Quantity]])</f>
        <v>1711.2599999999998</v>
      </c>
      <c r="J468" s="31">
        <f>tVentas10[[#This Row],[ TotalPrice_SinDescuento]]*(1-tVentas10[[#This Row],[Discount]]/100)</f>
        <v>1694.1473999999998</v>
      </c>
      <c r="K468" s="17">
        <v>43192.556064814817</v>
      </c>
      <c r="L468" s="7" t="s">
        <v>3704</v>
      </c>
      <c r="M468" s="35">
        <f t="shared" si="15"/>
        <v>0</v>
      </c>
      <c r="N468" s="12" t="str">
        <f t="shared" si="14"/>
        <v/>
      </c>
    </row>
    <row r="469" spans="1:14" hidden="1">
      <c r="A469" s="13">
        <v>10467</v>
      </c>
      <c r="B469" s="13">
        <v>1</v>
      </c>
      <c r="C469" s="13">
        <v>47298</v>
      </c>
      <c r="D469" s="13">
        <v>311</v>
      </c>
      <c r="E469" s="12" t="str">
        <f>VLOOKUP(tVentas10[[#This Row],[ProductID]],tProductos[#All],3,FALSE)</f>
        <v>Wonton Wrappers</v>
      </c>
      <c r="F469" s="13">
        <v>12</v>
      </c>
      <c r="G469" s="32">
        <v>0</v>
      </c>
      <c r="H469" s="30">
        <f>VLOOKUP(tVentas10[[#This Row],[ProductID]],tProductos[#All],5,FALSE)</f>
        <v>40.200000000000003</v>
      </c>
      <c r="I469" s="31">
        <f>(tVentas10[[#This Row],[PrecioUnitario]])*(tVentas10[[#This Row],[Quantity]])</f>
        <v>482.40000000000003</v>
      </c>
      <c r="J469" s="31">
        <f>tVentas10[[#This Row],[ TotalPrice_SinDescuento]]*(1-tVentas10[[#This Row],[Discount]]/100)</f>
        <v>482.40000000000003</v>
      </c>
      <c r="K469" s="17">
        <v>43172.179351851853</v>
      </c>
      <c r="L469" s="7" t="s">
        <v>3705</v>
      </c>
      <c r="M469" s="35">
        <f t="shared" si="15"/>
        <v>0</v>
      </c>
      <c r="N469" s="12" t="str">
        <f t="shared" si="14"/>
        <v/>
      </c>
    </row>
    <row r="470" spans="1:14" hidden="1">
      <c r="A470" s="13">
        <v>10468</v>
      </c>
      <c r="B470" s="13">
        <v>12</v>
      </c>
      <c r="C470" s="13">
        <v>96419</v>
      </c>
      <c r="D470" s="13">
        <v>312</v>
      </c>
      <c r="E470" s="12" t="str">
        <f>VLOOKUP(tVentas10[[#This Row],[ProductID]],tProductos[#All],3,FALSE)</f>
        <v>Salmon - Sockeye Raw</v>
      </c>
      <c r="F470" s="13">
        <v>25</v>
      </c>
      <c r="G470" s="32">
        <v>0</v>
      </c>
      <c r="H470" s="30">
        <f>VLOOKUP(tVentas10[[#This Row],[ProductID]],tProductos[#All],5,FALSE)</f>
        <v>840.64</v>
      </c>
      <c r="I470" s="31">
        <f>(tVentas10[[#This Row],[PrecioUnitario]])*(tVentas10[[#This Row],[Quantity]])</f>
        <v>21016</v>
      </c>
      <c r="J470" s="31">
        <f>tVentas10[[#This Row],[ TotalPrice_SinDescuento]]*(1-tVentas10[[#This Row],[Discount]]/100)</f>
        <v>21016</v>
      </c>
      <c r="K470" s="17">
        <v>43174.275370370371</v>
      </c>
      <c r="L470" s="7" t="s">
        <v>3706</v>
      </c>
      <c r="M470" s="35">
        <f t="shared" si="15"/>
        <v>0</v>
      </c>
      <c r="N470" s="12" t="str">
        <f t="shared" si="14"/>
        <v/>
      </c>
    </row>
    <row r="471" spans="1:14" hidden="1">
      <c r="A471" s="13">
        <v>10469</v>
      </c>
      <c r="B471" s="13">
        <v>17</v>
      </c>
      <c r="C471" s="13">
        <v>38294</v>
      </c>
      <c r="D471" s="13">
        <v>170</v>
      </c>
      <c r="E471" s="12" t="str">
        <f>VLOOKUP(tVentas10[[#This Row],[ProductID]],tProductos[#All],3,FALSE)</f>
        <v>Initation Crab Meat</v>
      </c>
      <c r="F471" s="13">
        <v>10</v>
      </c>
      <c r="G471" s="32">
        <v>0</v>
      </c>
      <c r="H471" s="30">
        <f>VLOOKUP(tVentas10[[#This Row],[ProductID]],tProductos[#All],5,FALSE)</f>
        <v>206.55</v>
      </c>
      <c r="I471" s="31">
        <f>(tVentas10[[#This Row],[PrecioUnitario]])*(tVentas10[[#This Row],[Quantity]])</f>
        <v>2065.5</v>
      </c>
      <c r="J471" s="31">
        <f>tVentas10[[#This Row],[ TotalPrice_SinDescuento]]*(1-tVentas10[[#This Row],[Discount]]/100)</f>
        <v>2065.5</v>
      </c>
      <c r="K471" s="17">
        <v>43205.071979166663</v>
      </c>
      <c r="L471" s="7" t="s">
        <v>3707</v>
      </c>
      <c r="M471" s="35">
        <f t="shared" si="15"/>
        <v>0</v>
      </c>
      <c r="N471" s="12" t="str">
        <f t="shared" si="14"/>
        <v/>
      </c>
    </row>
    <row r="472" spans="1:14" hidden="1">
      <c r="A472" s="13">
        <v>10470</v>
      </c>
      <c r="B472" s="13">
        <v>20</v>
      </c>
      <c r="C472" s="13">
        <v>636</v>
      </c>
      <c r="D472" s="13">
        <v>111</v>
      </c>
      <c r="E472" s="12" t="str">
        <f>VLOOKUP(tVentas10[[#This Row],[ProductID]],tProductos[#All],3,FALSE)</f>
        <v>Scallops 60/80 Iqf</v>
      </c>
      <c r="F472" s="13">
        <v>1</v>
      </c>
      <c r="G472" s="32">
        <v>0</v>
      </c>
      <c r="H472" s="30">
        <f>VLOOKUP(tVentas10[[#This Row],[ProductID]],tProductos[#All],5,FALSE)</f>
        <v>349.06</v>
      </c>
      <c r="I472" s="31">
        <f>(tVentas10[[#This Row],[PrecioUnitario]])*(tVentas10[[#This Row],[Quantity]])</f>
        <v>349.06</v>
      </c>
      <c r="J472" s="31">
        <f>tVentas10[[#This Row],[ TotalPrice_SinDescuento]]*(1-tVentas10[[#This Row],[Discount]]/100)</f>
        <v>349.06</v>
      </c>
      <c r="K472" s="17">
        <v>43138.480300925927</v>
      </c>
      <c r="L472" s="7" t="s">
        <v>3708</v>
      </c>
      <c r="M472" s="35">
        <f t="shared" si="15"/>
        <v>0</v>
      </c>
      <c r="N472" s="12" t="str">
        <f t="shared" si="14"/>
        <v/>
      </c>
    </row>
    <row r="473" spans="1:14" hidden="1">
      <c r="A473" s="13">
        <v>10471</v>
      </c>
      <c r="B473" s="13">
        <v>8</v>
      </c>
      <c r="C473" s="13">
        <v>66692</v>
      </c>
      <c r="D473" s="13">
        <v>303</v>
      </c>
      <c r="E473" s="12" t="str">
        <f>VLOOKUP(tVentas10[[#This Row],[ProductID]],tProductos[#All],3,FALSE)</f>
        <v>Cod - Black Whole Fillet</v>
      </c>
      <c r="F473" s="13">
        <v>17</v>
      </c>
      <c r="G473" s="32">
        <v>0</v>
      </c>
      <c r="H473" s="30">
        <f>VLOOKUP(tVentas10[[#This Row],[ProductID]],tProductos[#All],5,FALSE)</f>
        <v>726.13</v>
      </c>
      <c r="I473" s="31">
        <f>(tVentas10[[#This Row],[PrecioUnitario]])*(tVentas10[[#This Row],[Quantity]])</f>
        <v>12344.21</v>
      </c>
      <c r="J473" s="31">
        <f>tVentas10[[#This Row],[ TotalPrice_SinDescuento]]*(1-tVentas10[[#This Row],[Discount]]/100)</f>
        <v>12344.21</v>
      </c>
      <c r="K473" s="17">
        <v>43128.037488425929</v>
      </c>
      <c r="L473" s="7" t="s">
        <v>3709</v>
      </c>
      <c r="M473" s="35">
        <f t="shared" si="15"/>
        <v>0</v>
      </c>
      <c r="N473" s="12" t="str">
        <f t="shared" si="14"/>
        <v/>
      </c>
    </row>
    <row r="474" spans="1:14" hidden="1">
      <c r="A474" s="13">
        <v>10472</v>
      </c>
      <c r="B474" s="13">
        <v>15</v>
      </c>
      <c r="C474" s="13">
        <v>86753</v>
      </c>
      <c r="D474" s="13">
        <v>349</v>
      </c>
      <c r="E474" s="12" t="str">
        <f>VLOOKUP(tVentas10[[#This Row],[ProductID]],tProductos[#All],3,FALSE)</f>
        <v>Puree - Mocha</v>
      </c>
      <c r="F474" s="13">
        <v>22</v>
      </c>
      <c r="G474" s="32">
        <v>0</v>
      </c>
      <c r="H474" s="30">
        <f>VLOOKUP(tVentas10[[#This Row],[ProductID]],tProductos[#All],5,FALSE)</f>
        <v>869.08</v>
      </c>
      <c r="I474" s="31">
        <f>(tVentas10[[#This Row],[PrecioUnitario]])*(tVentas10[[#This Row],[Quantity]])</f>
        <v>19119.760000000002</v>
      </c>
      <c r="J474" s="31">
        <f>tVentas10[[#This Row],[ TotalPrice_SinDescuento]]*(1-tVentas10[[#This Row],[Discount]]/100)</f>
        <v>19119.760000000002</v>
      </c>
      <c r="K474" s="17">
        <v>43147.722222222219</v>
      </c>
      <c r="L474" s="7" t="s">
        <v>3710</v>
      </c>
      <c r="M474" s="35">
        <f t="shared" si="15"/>
        <v>0</v>
      </c>
      <c r="N474" s="12" t="str">
        <f t="shared" si="14"/>
        <v/>
      </c>
    </row>
    <row r="475" spans="1:14">
      <c r="A475" s="13">
        <v>10473</v>
      </c>
      <c r="B475" s="13">
        <v>16</v>
      </c>
      <c r="C475" s="13">
        <v>44828</v>
      </c>
      <c r="D475" s="13">
        <v>45</v>
      </c>
      <c r="E475" s="12" t="str">
        <f>VLOOKUP(tVentas10[[#This Row],[ProductID]],tProductos[#All],3,FALSE)</f>
        <v>Beef - Ground Medium</v>
      </c>
      <c r="F475" s="13">
        <v>12</v>
      </c>
      <c r="G475" s="32">
        <v>1</v>
      </c>
      <c r="H475" s="30">
        <f>VLOOKUP(tVentas10[[#This Row],[ProductID]],tProductos[#All],5,FALSE)</f>
        <v>795.32399999999996</v>
      </c>
      <c r="I475" s="31">
        <f>(tVentas10[[#This Row],[PrecioUnitario]])*(tVentas10[[#This Row],[Quantity]])</f>
        <v>9543.887999999999</v>
      </c>
      <c r="J475" s="31">
        <f>tVentas10[[#This Row],[ TotalPrice_SinDescuento]]*(1-tVentas10[[#This Row],[Discount]]/100)</f>
        <v>9448.4491199999993</v>
      </c>
      <c r="K475" s="17">
        <v>43197.200173611112</v>
      </c>
      <c r="L475" s="7" t="s">
        <v>3711</v>
      </c>
      <c r="M475" s="35">
        <f t="shared" si="15"/>
        <v>0</v>
      </c>
      <c r="N475" s="12" t="str">
        <f t="shared" si="14"/>
        <v/>
      </c>
    </row>
    <row r="476" spans="1:14" hidden="1">
      <c r="A476" s="13">
        <v>10474</v>
      </c>
      <c r="B476" s="13">
        <v>3</v>
      </c>
      <c r="C476" s="13">
        <v>86472</v>
      </c>
      <c r="D476" s="13">
        <v>7</v>
      </c>
      <c r="E476" s="12" t="str">
        <f>VLOOKUP(tVentas10[[#This Row],[ProductID]],tProductos[#All],3,FALSE)</f>
        <v>Table Cloth - 53x69 Colour</v>
      </c>
      <c r="F476" s="13">
        <v>22</v>
      </c>
      <c r="G476" s="32">
        <v>0</v>
      </c>
      <c r="H476" s="30">
        <f>VLOOKUP(tVentas10[[#This Row],[ProductID]],tProductos[#All],5,FALSE)</f>
        <v>31.87</v>
      </c>
      <c r="I476" s="31">
        <f>(tVentas10[[#This Row],[PrecioUnitario]])*(tVentas10[[#This Row],[Quantity]])</f>
        <v>701.14</v>
      </c>
      <c r="J476" s="31">
        <f>tVentas10[[#This Row],[ TotalPrice_SinDescuento]]*(1-tVentas10[[#This Row],[Discount]]/100)</f>
        <v>701.14</v>
      </c>
      <c r="K476" s="17">
        <v>43195.221087962964</v>
      </c>
      <c r="L476" s="7" t="s">
        <v>3712</v>
      </c>
      <c r="M476" s="35">
        <f t="shared" si="15"/>
        <v>0</v>
      </c>
      <c r="N476" s="12" t="str">
        <f t="shared" si="14"/>
        <v/>
      </c>
    </row>
    <row r="477" spans="1:14" hidden="1">
      <c r="A477" s="13">
        <v>10475</v>
      </c>
      <c r="B477" s="13">
        <v>17</v>
      </c>
      <c r="C477" s="13">
        <v>60265</v>
      </c>
      <c r="D477" s="13">
        <v>423</v>
      </c>
      <c r="E477" s="12" t="str">
        <f>VLOOKUP(tVentas10[[#This Row],[ProductID]],tProductos[#All],3,FALSE)</f>
        <v>Fish - Scallops, Cold Smoked</v>
      </c>
      <c r="F477" s="13">
        <v>16</v>
      </c>
      <c r="G477" s="32">
        <v>2</v>
      </c>
      <c r="H477" s="30">
        <f>VLOOKUP(tVentas10[[#This Row],[ProductID]],tProductos[#All],5,FALSE)</f>
        <v>558.53</v>
      </c>
      <c r="I477" s="31">
        <f>(tVentas10[[#This Row],[PrecioUnitario]])*(tVentas10[[#This Row],[Quantity]])</f>
        <v>8936.48</v>
      </c>
      <c r="J477" s="31">
        <f>tVentas10[[#This Row],[ TotalPrice_SinDescuento]]*(1-tVentas10[[#This Row],[Discount]]/100)</f>
        <v>8757.750399999999</v>
      </c>
      <c r="K477" s="17">
        <v>43124.85125</v>
      </c>
      <c r="L477" s="7" t="s">
        <v>3713</v>
      </c>
      <c r="M477" s="35">
        <f t="shared" si="15"/>
        <v>0</v>
      </c>
      <c r="N477" s="12" t="str">
        <f t="shared" si="14"/>
        <v/>
      </c>
    </row>
    <row r="478" spans="1:14" hidden="1">
      <c r="A478" s="13">
        <v>10476</v>
      </c>
      <c r="B478" s="13">
        <v>15</v>
      </c>
      <c r="C478" s="13">
        <v>48007</v>
      </c>
      <c r="D478" s="13">
        <v>120</v>
      </c>
      <c r="E478" s="12" t="str">
        <f>VLOOKUP(tVentas10[[#This Row],[ProductID]],tProductos[#All],3,FALSE)</f>
        <v>Water - Spring Water 500ml</v>
      </c>
      <c r="F478" s="13">
        <v>13</v>
      </c>
      <c r="G478" s="32">
        <v>0</v>
      </c>
      <c r="H478" s="30">
        <f>VLOOKUP(tVentas10[[#This Row],[ProductID]],tProductos[#All],5,FALSE)</f>
        <v>27.31</v>
      </c>
      <c r="I478" s="31">
        <f>(tVentas10[[#This Row],[PrecioUnitario]])*(tVentas10[[#This Row],[Quantity]])</f>
        <v>355.03</v>
      </c>
      <c r="J478" s="31">
        <f>tVentas10[[#This Row],[ TotalPrice_SinDescuento]]*(1-tVentas10[[#This Row],[Discount]]/100)</f>
        <v>355.03</v>
      </c>
      <c r="K478" s="17">
        <v>43228.358912037038</v>
      </c>
      <c r="L478" s="7" t="s">
        <v>3714</v>
      </c>
      <c r="M478" s="35">
        <f t="shared" si="15"/>
        <v>0</v>
      </c>
      <c r="N478" s="12" t="str">
        <f t="shared" si="14"/>
        <v/>
      </c>
    </row>
    <row r="479" spans="1:14" hidden="1">
      <c r="A479" s="13">
        <v>10477</v>
      </c>
      <c r="B479" s="13">
        <v>1</v>
      </c>
      <c r="C479" s="13">
        <v>38969</v>
      </c>
      <c r="D479" s="13">
        <v>207</v>
      </c>
      <c r="E479" s="12" t="str">
        <f>VLOOKUP(tVentas10[[#This Row],[ProductID]],tProductos[#All],3,FALSE)</f>
        <v>Coffee - Hazelnut Cream</v>
      </c>
      <c r="F479" s="13">
        <v>10</v>
      </c>
      <c r="G479" s="32">
        <v>2</v>
      </c>
      <c r="H479" s="30">
        <f>VLOOKUP(tVentas10[[#This Row],[ProductID]],tProductos[#All],5,FALSE)</f>
        <v>142.68</v>
      </c>
      <c r="I479" s="31">
        <f>(tVentas10[[#This Row],[PrecioUnitario]])*(tVentas10[[#This Row],[Quantity]])</f>
        <v>1426.8000000000002</v>
      </c>
      <c r="J479" s="31">
        <f>tVentas10[[#This Row],[ TotalPrice_SinDescuento]]*(1-tVentas10[[#This Row],[Discount]]/100)</f>
        <v>1398.2640000000001</v>
      </c>
      <c r="K479" s="17">
        <v>43224.532094907408</v>
      </c>
      <c r="L479" s="7" t="s">
        <v>3715</v>
      </c>
      <c r="M479" s="35">
        <f t="shared" si="15"/>
        <v>0</v>
      </c>
      <c r="N479" s="12" t="str">
        <f t="shared" si="14"/>
        <v/>
      </c>
    </row>
    <row r="480" spans="1:14" hidden="1">
      <c r="A480" s="13">
        <v>10478</v>
      </c>
      <c r="B480" s="13">
        <v>13</v>
      </c>
      <c r="C480" s="13">
        <v>73443</v>
      </c>
      <c r="D480" s="13">
        <v>15</v>
      </c>
      <c r="E480" s="12" t="str">
        <f>VLOOKUP(tVentas10[[#This Row],[ProductID]],tProductos[#All],3,FALSE)</f>
        <v>Spoon - Soup, Plastic</v>
      </c>
      <c r="F480" s="13">
        <v>19</v>
      </c>
      <c r="G480" s="32">
        <v>0</v>
      </c>
      <c r="H480" s="30">
        <f>VLOOKUP(tVentas10[[#This Row],[ProductID]],tProductos[#All],5,FALSE)</f>
        <v>32.44</v>
      </c>
      <c r="I480" s="31">
        <f>(tVentas10[[#This Row],[PrecioUnitario]])*(tVentas10[[#This Row],[Quantity]])</f>
        <v>616.3599999999999</v>
      </c>
      <c r="J480" s="31">
        <f>tVentas10[[#This Row],[ TotalPrice_SinDescuento]]*(1-tVentas10[[#This Row],[Discount]]/100)</f>
        <v>616.3599999999999</v>
      </c>
      <c r="K480" s="17">
        <v>43153.241643518515</v>
      </c>
      <c r="L480" s="7" t="s">
        <v>3716</v>
      </c>
      <c r="M480" s="35">
        <f t="shared" si="15"/>
        <v>0</v>
      </c>
      <c r="N480" s="12" t="str">
        <f t="shared" si="14"/>
        <v/>
      </c>
    </row>
    <row r="481" spans="1:14" hidden="1">
      <c r="A481" s="13">
        <v>10479</v>
      </c>
      <c r="B481" s="13">
        <v>3</v>
      </c>
      <c r="C481" s="13">
        <v>57378</v>
      </c>
      <c r="D481" s="13">
        <v>360</v>
      </c>
      <c r="E481" s="12" t="str">
        <f>VLOOKUP(tVentas10[[#This Row],[ProductID]],tProductos[#All],3,FALSE)</f>
        <v>Wine - Hardys Bankside Shiraz</v>
      </c>
      <c r="F481" s="13">
        <v>15</v>
      </c>
      <c r="G481" s="32">
        <v>0</v>
      </c>
      <c r="H481" s="30">
        <f>VLOOKUP(tVentas10[[#This Row],[ProductID]],tProductos[#All],5,FALSE)</f>
        <v>522.4</v>
      </c>
      <c r="I481" s="31">
        <f>(tVentas10[[#This Row],[PrecioUnitario]])*(tVentas10[[#This Row],[Quantity]])</f>
        <v>7836</v>
      </c>
      <c r="J481" s="31">
        <f>tVentas10[[#This Row],[ TotalPrice_SinDescuento]]*(1-tVentas10[[#This Row],[Discount]]/100)</f>
        <v>7836</v>
      </c>
      <c r="K481" s="17">
        <v>43215.213634259257</v>
      </c>
      <c r="L481" s="7" t="s">
        <v>3717</v>
      </c>
      <c r="M481" s="35">
        <f t="shared" si="15"/>
        <v>0</v>
      </c>
      <c r="N481" s="12" t="str">
        <f t="shared" si="14"/>
        <v/>
      </c>
    </row>
    <row r="482" spans="1:14" hidden="1">
      <c r="A482" s="13">
        <v>10480</v>
      </c>
      <c r="B482" s="13">
        <v>12</v>
      </c>
      <c r="C482" s="13">
        <v>77541</v>
      </c>
      <c r="D482" s="13">
        <v>311</v>
      </c>
      <c r="E482" s="12" t="str">
        <f>VLOOKUP(tVentas10[[#This Row],[ProductID]],tProductos[#All],3,FALSE)</f>
        <v>Wonton Wrappers</v>
      </c>
      <c r="F482" s="13">
        <v>20</v>
      </c>
      <c r="G482" s="32">
        <v>0</v>
      </c>
      <c r="H482" s="30">
        <f>VLOOKUP(tVentas10[[#This Row],[ProductID]],tProductos[#All],5,FALSE)</f>
        <v>40.200000000000003</v>
      </c>
      <c r="I482" s="31">
        <f>(tVentas10[[#This Row],[PrecioUnitario]])*(tVentas10[[#This Row],[Quantity]])</f>
        <v>804</v>
      </c>
      <c r="J482" s="31">
        <f>tVentas10[[#This Row],[ TotalPrice_SinDescuento]]*(1-tVentas10[[#This Row],[Discount]]/100)</f>
        <v>804</v>
      </c>
      <c r="K482" s="17">
        <v>43199.673541666663</v>
      </c>
      <c r="L482" s="7" t="s">
        <v>3718</v>
      </c>
      <c r="M482" s="35">
        <f t="shared" si="15"/>
        <v>0</v>
      </c>
      <c r="N482" s="12" t="str">
        <f t="shared" si="14"/>
        <v/>
      </c>
    </row>
    <row r="483" spans="1:14" hidden="1">
      <c r="A483" s="13">
        <v>10481</v>
      </c>
      <c r="B483" s="13">
        <v>21</v>
      </c>
      <c r="C483" s="13">
        <v>53905</v>
      </c>
      <c r="D483" s="13">
        <v>13</v>
      </c>
      <c r="E483" s="12" t="str">
        <f>VLOOKUP(tVentas10[[#This Row],[ProductID]],tProductos[#All],3,FALSE)</f>
        <v>Water, Tap</v>
      </c>
      <c r="F483" s="13">
        <v>14</v>
      </c>
      <c r="G483" s="32">
        <v>2</v>
      </c>
      <c r="H483" s="30">
        <f>VLOOKUP(tVentas10[[#This Row],[ProductID]],tProductos[#All],5,FALSE)</f>
        <v>282.23</v>
      </c>
      <c r="I483" s="31">
        <f>(tVentas10[[#This Row],[PrecioUnitario]])*(tVentas10[[#This Row],[Quantity]])</f>
        <v>3951.2200000000003</v>
      </c>
      <c r="J483" s="31">
        <f>tVentas10[[#This Row],[ TotalPrice_SinDescuento]]*(1-tVentas10[[#This Row],[Discount]]/100)</f>
        <v>3872.1956</v>
      </c>
      <c r="K483" s="17">
        <v>43182.225752314815</v>
      </c>
      <c r="L483" s="7" t="s">
        <v>3719</v>
      </c>
      <c r="M483" s="35">
        <f t="shared" si="15"/>
        <v>0</v>
      </c>
      <c r="N483" s="12" t="str">
        <f t="shared" si="14"/>
        <v/>
      </c>
    </row>
    <row r="484" spans="1:14" hidden="1">
      <c r="A484" s="13">
        <v>10482</v>
      </c>
      <c r="B484" s="13">
        <v>23</v>
      </c>
      <c r="C484" s="13">
        <v>24789</v>
      </c>
      <c r="D484" s="13">
        <v>71</v>
      </c>
      <c r="E484" s="12" t="str">
        <f>VLOOKUP(tVentas10[[#This Row],[ProductID]],tProductos[#All],3,FALSE)</f>
        <v>Cheese - Wine</v>
      </c>
      <c r="F484" s="13">
        <v>7</v>
      </c>
      <c r="G484" s="32">
        <v>0</v>
      </c>
      <c r="H484" s="30">
        <f>VLOOKUP(tVentas10[[#This Row],[ProductID]],tProductos[#All],5,FALSE)</f>
        <v>744.07</v>
      </c>
      <c r="I484" s="31">
        <f>(tVentas10[[#This Row],[PrecioUnitario]])*(tVentas10[[#This Row],[Quantity]])</f>
        <v>5208.4900000000007</v>
      </c>
      <c r="J484" s="31">
        <f>tVentas10[[#This Row],[ TotalPrice_SinDescuento]]*(1-tVentas10[[#This Row],[Discount]]/100)</f>
        <v>5208.4900000000007</v>
      </c>
      <c r="K484" s="17">
        <v>43227.546342592592</v>
      </c>
      <c r="L484" s="7" t="s">
        <v>3720</v>
      </c>
      <c r="M484" s="35">
        <f t="shared" si="15"/>
        <v>0</v>
      </c>
      <c r="N484" s="12" t="str">
        <f t="shared" si="14"/>
        <v/>
      </c>
    </row>
    <row r="485" spans="1:14" hidden="1">
      <c r="A485" s="13">
        <v>10483</v>
      </c>
      <c r="B485" s="13">
        <v>23</v>
      </c>
      <c r="C485" s="13">
        <v>46895</v>
      </c>
      <c r="D485" s="13">
        <v>104</v>
      </c>
      <c r="E485" s="12" t="str">
        <f>VLOOKUP(tVentas10[[#This Row],[ProductID]],tProductos[#All],3,FALSE)</f>
        <v>Tia Maria</v>
      </c>
      <c r="F485" s="13">
        <v>12</v>
      </c>
      <c r="G485" s="32">
        <v>0</v>
      </c>
      <c r="H485" s="30">
        <f>VLOOKUP(tVentas10[[#This Row],[ProductID]],tProductos[#All],5,FALSE)</f>
        <v>982.47</v>
      </c>
      <c r="I485" s="31">
        <f>(tVentas10[[#This Row],[PrecioUnitario]])*(tVentas10[[#This Row],[Quantity]])</f>
        <v>11789.64</v>
      </c>
      <c r="J485" s="31">
        <f>tVentas10[[#This Row],[ TotalPrice_SinDescuento]]*(1-tVentas10[[#This Row],[Discount]]/100)</f>
        <v>11789.64</v>
      </c>
      <c r="K485" s="17">
        <v>43159.770127314812</v>
      </c>
      <c r="L485" s="7" t="s">
        <v>3721</v>
      </c>
      <c r="M485" s="35">
        <f t="shared" si="15"/>
        <v>0</v>
      </c>
      <c r="N485" s="12" t="str">
        <f t="shared" si="14"/>
        <v/>
      </c>
    </row>
    <row r="486" spans="1:14" hidden="1">
      <c r="A486" s="13">
        <v>10484</v>
      </c>
      <c r="B486" s="13">
        <v>20</v>
      </c>
      <c r="C486" s="13">
        <v>42490</v>
      </c>
      <c r="D486" s="13">
        <v>351</v>
      </c>
      <c r="E486" s="12" t="str">
        <f>VLOOKUP(tVentas10[[#This Row],[ProductID]],tProductos[#All],3,FALSE)</f>
        <v>Hot Chocolate - Individual</v>
      </c>
      <c r="F486" s="13">
        <v>11</v>
      </c>
      <c r="G486" s="32">
        <v>0</v>
      </c>
      <c r="H486" s="30">
        <f>VLOOKUP(tVentas10[[#This Row],[ProductID]],tProductos[#All],5,FALSE)</f>
        <v>960.82</v>
      </c>
      <c r="I486" s="31">
        <f>(tVentas10[[#This Row],[PrecioUnitario]])*(tVentas10[[#This Row],[Quantity]])</f>
        <v>10569.02</v>
      </c>
      <c r="J486" s="31">
        <f>tVentas10[[#This Row],[ TotalPrice_SinDescuento]]*(1-tVentas10[[#This Row],[Discount]]/100)</f>
        <v>10569.02</v>
      </c>
      <c r="K486" s="17">
        <v>43134.362060185187</v>
      </c>
      <c r="L486" s="7" t="s">
        <v>3722</v>
      </c>
      <c r="M486" s="35">
        <f t="shared" si="15"/>
        <v>0</v>
      </c>
      <c r="N486" s="12" t="str">
        <f t="shared" si="14"/>
        <v/>
      </c>
    </row>
    <row r="487" spans="1:14" hidden="1">
      <c r="A487" s="13">
        <v>10485</v>
      </c>
      <c r="B487" s="13">
        <v>12</v>
      </c>
      <c r="C487" s="13">
        <v>47815</v>
      </c>
      <c r="D487" s="13">
        <v>208</v>
      </c>
      <c r="E487" s="12" t="str">
        <f>VLOOKUP(tVentas10[[#This Row],[ProductID]],tProductos[#All],3,FALSE)</f>
        <v>Mushroom - Trumpet, Dry</v>
      </c>
      <c r="F487" s="13">
        <v>13</v>
      </c>
      <c r="G487" s="32">
        <v>2</v>
      </c>
      <c r="H487" s="30">
        <f>VLOOKUP(tVentas10[[#This Row],[ProductID]],tProductos[#All],5,FALSE)</f>
        <v>87.33</v>
      </c>
      <c r="I487" s="31">
        <f>(tVentas10[[#This Row],[PrecioUnitario]])*(tVentas10[[#This Row],[Quantity]])</f>
        <v>1135.29</v>
      </c>
      <c r="J487" s="31">
        <f>tVentas10[[#This Row],[ TotalPrice_SinDescuento]]*(1-tVentas10[[#This Row],[Discount]]/100)</f>
        <v>1112.5842</v>
      </c>
      <c r="K487" s="17">
        <v>43174.100648148145</v>
      </c>
      <c r="L487" s="7" t="s">
        <v>3723</v>
      </c>
      <c r="M487" s="35">
        <f t="shared" si="15"/>
        <v>0</v>
      </c>
      <c r="N487" s="12" t="str">
        <f t="shared" si="14"/>
        <v/>
      </c>
    </row>
    <row r="488" spans="1:14" hidden="1">
      <c r="A488" s="13">
        <v>10486</v>
      </c>
      <c r="B488" s="13">
        <v>3</v>
      </c>
      <c r="C488" s="13">
        <v>51616</v>
      </c>
      <c r="D488" s="13">
        <v>57</v>
      </c>
      <c r="E488" s="12" t="str">
        <f>VLOOKUP(tVentas10[[#This Row],[ProductID]],tProductos[#All],3,FALSE)</f>
        <v>Sausage - Breakfast</v>
      </c>
      <c r="F488" s="13">
        <v>14</v>
      </c>
      <c r="G488" s="32">
        <v>0</v>
      </c>
      <c r="H488" s="30">
        <f>VLOOKUP(tVentas10[[#This Row],[ProductID]],tProductos[#All],5,FALSE)</f>
        <v>122.14</v>
      </c>
      <c r="I488" s="31">
        <f>(tVentas10[[#This Row],[PrecioUnitario]])*(tVentas10[[#This Row],[Quantity]])</f>
        <v>1709.96</v>
      </c>
      <c r="J488" s="31">
        <f>tVentas10[[#This Row],[ TotalPrice_SinDescuento]]*(1-tVentas10[[#This Row],[Discount]]/100)</f>
        <v>1709.96</v>
      </c>
      <c r="K488" s="17">
        <v>43174.858576388891</v>
      </c>
      <c r="L488" s="7" t="s">
        <v>3724</v>
      </c>
      <c r="M488" s="35">
        <f t="shared" si="15"/>
        <v>0</v>
      </c>
      <c r="N488" s="12" t="str">
        <f t="shared" si="14"/>
        <v/>
      </c>
    </row>
    <row r="489" spans="1:14" hidden="1">
      <c r="A489" s="13">
        <v>10487</v>
      </c>
      <c r="B489" s="13">
        <v>4</v>
      </c>
      <c r="C489" s="13">
        <v>8910</v>
      </c>
      <c r="D489" s="13">
        <v>1</v>
      </c>
      <c r="E489" s="12" t="str">
        <f>VLOOKUP(tVentas10[[#This Row],[ProductID]],tProductos[#All],3,FALSE)</f>
        <v>Flour - Whole Wheat</v>
      </c>
      <c r="F489" s="13">
        <v>3</v>
      </c>
      <c r="G489" s="32">
        <v>0</v>
      </c>
      <c r="H489" s="30">
        <f>VLOOKUP(tVentas10[[#This Row],[ProductID]],tProductos[#All],5,FALSE)</f>
        <v>742.98</v>
      </c>
      <c r="I489" s="31">
        <f>(tVentas10[[#This Row],[PrecioUnitario]])*(tVentas10[[#This Row],[Quantity]])</f>
        <v>2228.94</v>
      </c>
      <c r="J489" s="31">
        <f>tVentas10[[#This Row],[ TotalPrice_SinDescuento]]*(1-tVentas10[[#This Row],[Discount]]/100)</f>
        <v>2228.94</v>
      </c>
      <c r="K489" s="17">
        <v>43132.686990740738</v>
      </c>
      <c r="L489" s="7" t="s">
        <v>3725</v>
      </c>
      <c r="M489" s="35">
        <f t="shared" si="15"/>
        <v>0</v>
      </c>
      <c r="N489" s="12" t="str">
        <f t="shared" si="14"/>
        <v/>
      </c>
    </row>
    <row r="490" spans="1:14" hidden="1">
      <c r="A490" s="13">
        <v>10488</v>
      </c>
      <c r="B490" s="13">
        <v>23</v>
      </c>
      <c r="C490" s="13">
        <v>6155</v>
      </c>
      <c r="D490" s="13">
        <v>319</v>
      </c>
      <c r="E490" s="12" t="str">
        <f>VLOOKUP(tVentas10[[#This Row],[ProductID]],tProductos[#All],3,FALSE)</f>
        <v>Towels - Paper / Kraft</v>
      </c>
      <c r="F490" s="13">
        <v>2</v>
      </c>
      <c r="G490" s="32">
        <v>0</v>
      </c>
      <c r="H490" s="30">
        <f>VLOOKUP(tVentas10[[#This Row],[ProductID]],tProductos[#All],5,FALSE)</f>
        <v>776.19</v>
      </c>
      <c r="I490" s="31">
        <f>(tVentas10[[#This Row],[PrecioUnitario]])*(tVentas10[[#This Row],[Quantity]])</f>
        <v>1552.38</v>
      </c>
      <c r="J490" s="31">
        <f>tVentas10[[#This Row],[ TotalPrice_SinDescuento]]*(1-tVentas10[[#This Row],[Discount]]/100)</f>
        <v>1552.38</v>
      </c>
      <c r="K490" s="17">
        <v>43142.212951388887</v>
      </c>
      <c r="L490" s="7" t="s">
        <v>3726</v>
      </c>
      <c r="M490" s="35">
        <f t="shared" si="15"/>
        <v>0</v>
      </c>
      <c r="N490" s="12" t="str">
        <f t="shared" si="14"/>
        <v/>
      </c>
    </row>
    <row r="491" spans="1:14" hidden="1">
      <c r="A491" s="13">
        <v>10489</v>
      </c>
      <c r="B491" s="13">
        <v>12</v>
      </c>
      <c r="C491" s="13">
        <v>5254</v>
      </c>
      <c r="D491" s="13">
        <v>183</v>
      </c>
      <c r="E491" s="12" t="str">
        <f>VLOOKUP(tVentas10[[#This Row],[ProductID]],tProductos[#All],3,FALSE)</f>
        <v>Spice - Peppercorn Melange</v>
      </c>
      <c r="F491" s="13">
        <v>2</v>
      </c>
      <c r="G491" s="32">
        <v>1</v>
      </c>
      <c r="H491" s="30">
        <f>VLOOKUP(tVentas10[[#This Row],[ProductID]],tProductos[#All],5,FALSE)</f>
        <v>62.15</v>
      </c>
      <c r="I491" s="31">
        <f>(tVentas10[[#This Row],[PrecioUnitario]])*(tVentas10[[#This Row],[Quantity]])</f>
        <v>124.3</v>
      </c>
      <c r="J491" s="31">
        <f>tVentas10[[#This Row],[ TotalPrice_SinDescuento]]*(1-tVentas10[[#This Row],[Discount]]/100)</f>
        <v>123.057</v>
      </c>
      <c r="K491" s="17">
        <v>43204.676192129627</v>
      </c>
      <c r="L491" s="7" t="s">
        <v>3727</v>
      </c>
      <c r="M491" s="35">
        <f t="shared" si="15"/>
        <v>0</v>
      </c>
      <c r="N491" s="12" t="str">
        <f t="shared" si="14"/>
        <v/>
      </c>
    </row>
    <row r="492" spans="1:14" hidden="1">
      <c r="A492" s="13">
        <v>10490</v>
      </c>
      <c r="B492" s="13">
        <v>9</v>
      </c>
      <c r="C492" s="13">
        <v>7694</v>
      </c>
      <c r="D492" s="13">
        <v>302</v>
      </c>
      <c r="E492" s="12" t="str">
        <f>VLOOKUP(tVentas10[[#This Row],[ProductID]],tProductos[#All],3,FALSE)</f>
        <v>Doilies - 5, Paper</v>
      </c>
      <c r="F492" s="13">
        <v>2</v>
      </c>
      <c r="G492" s="32">
        <v>0</v>
      </c>
      <c r="H492" s="30">
        <f>VLOOKUP(tVentas10[[#This Row],[ProductID]],tProductos[#All],5,FALSE)</f>
        <v>611.59</v>
      </c>
      <c r="I492" s="31">
        <f>(tVentas10[[#This Row],[PrecioUnitario]])*(tVentas10[[#This Row],[Quantity]])</f>
        <v>1223.18</v>
      </c>
      <c r="J492" s="31">
        <f>tVentas10[[#This Row],[ TotalPrice_SinDescuento]]*(1-tVentas10[[#This Row],[Discount]]/100)</f>
        <v>1223.18</v>
      </c>
      <c r="K492" s="17">
        <v>43162.188055555554</v>
      </c>
      <c r="L492" s="7" t="s">
        <v>3728</v>
      </c>
      <c r="M492" s="35">
        <f t="shared" si="15"/>
        <v>0</v>
      </c>
      <c r="N492" s="12" t="str">
        <f t="shared" si="14"/>
        <v/>
      </c>
    </row>
    <row r="493" spans="1:14" hidden="1">
      <c r="A493" s="13">
        <v>10491</v>
      </c>
      <c r="B493" s="13">
        <v>17</v>
      </c>
      <c r="C493" s="13">
        <v>44189</v>
      </c>
      <c r="D493" s="13">
        <v>258</v>
      </c>
      <c r="E493" s="12" t="str">
        <f>VLOOKUP(tVentas10[[#This Row],[ProductID]],tProductos[#All],3,FALSE)</f>
        <v>Tea - English Breakfast</v>
      </c>
      <c r="F493" s="13">
        <v>12</v>
      </c>
      <c r="G493" s="32">
        <v>0</v>
      </c>
      <c r="H493" s="30">
        <f>VLOOKUP(tVentas10[[#This Row],[ProductID]],tProductos[#All],5,FALSE)</f>
        <v>310.93</v>
      </c>
      <c r="I493" s="31">
        <f>(tVentas10[[#This Row],[PrecioUnitario]])*(tVentas10[[#This Row],[Quantity]])</f>
        <v>3731.16</v>
      </c>
      <c r="J493" s="31">
        <f>tVentas10[[#This Row],[ TotalPrice_SinDescuento]]*(1-tVentas10[[#This Row],[Discount]]/100)</f>
        <v>3731.16</v>
      </c>
      <c r="K493" s="17">
        <v>43129.339212962965</v>
      </c>
      <c r="L493" s="7" t="s">
        <v>3729</v>
      </c>
      <c r="M493" s="35">
        <f t="shared" si="15"/>
        <v>0</v>
      </c>
      <c r="N493" s="12" t="str">
        <f t="shared" si="14"/>
        <v/>
      </c>
    </row>
    <row r="494" spans="1:14" hidden="1">
      <c r="A494" s="13">
        <v>10492</v>
      </c>
      <c r="B494" s="13">
        <v>11</v>
      </c>
      <c r="C494" s="13">
        <v>82665</v>
      </c>
      <c r="D494" s="13">
        <v>416</v>
      </c>
      <c r="E494" s="12" t="str">
        <f>VLOOKUP(tVentas10[[#This Row],[ProductID]],tProductos[#All],3,FALSE)</f>
        <v>Baking Powder</v>
      </c>
      <c r="F494" s="13">
        <v>21</v>
      </c>
      <c r="G494" s="32">
        <v>0</v>
      </c>
      <c r="H494" s="30">
        <f>VLOOKUP(tVentas10[[#This Row],[ProductID]],tProductos[#All],5,FALSE)</f>
        <v>846.76</v>
      </c>
      <c r="I494" s="31">
        <f>(tVentas10[[#This Row],[PrecioUnitario]])*(tVentas10[[#This Row],[Quantity]])</f>
        <v>17781.96</v>
      </c>
      <c r="J494" s="31">
        <f>tVentas10[[#This Row],[ TotalPrice_SinDescuento]]*(1-tVentas10[[#This Row],[Discount]]/100)</f>
        <v>17781.96</v>
      </c>
      <c r="K494" s="17">
        <v>43218.50582175926</v>
      </c>
      <c r="L494" s="7" t="s">
        <v>3730</v>
      </c>
      <c r="M494" s="35">
        <f t="shared" si="15"/>
        <v>0</v>
      </c>
      <c r="N494" s="12" t="str">
        <f t="shared" si="14"/>
        <v/>
      </c>
    </row>
    <row r="495" spans="1:14" hidden="1">
      <c r="A495" s="13">
        <v>10493</v>
      </c>
      <c r="B495" s="13">
        <v>9</v>
      </c>
      <c r="C495" s="13">
        <v>82084</v>
      </c>
      <c r="D495" s="13">
        <v>15</v>
      </c>
      <c r="E495" s="12" t="str">
        <f>VLOOKUP(tVentas10[[#This Row],[ProductID]],tProductos[#All],3,FALSE)</f>
        <v>Spoon - Soup, Plastic</v>
      </c>
      <c r="F495" s="13">
        <v>21</v>
      </c>
      <c r="G495" s="32">
        <v>2</v>
      </c>
      <c r="H495" s="30">
        <f>VLOOKUP(tVentas10[[#This Row],[ProductID]],tProductos[#All],5,FALSE)</f>
        <v>32.44</v>
      </c>
      <c r="I495" s="31">
        <f>(tVentas10[[#This Row],[PrecioUnitario]])*(tVentas10[[#This Row],[Quantity]])</f>
        <v>681.24</v>
      </c>
      <c r="J495" s="31">
        <f>tVentas10[[#This Row],[ TotalPrice_SinDescuento]]*(1-tVentas10[[#This Row],[Discount]]/100)</f>
        <v>667.61519999999996</v>
      </c>
      <c r="K495" s="17">
        <v>43199.695613425924</v>
      </c>
      <c r="L495" s="7" t="s">
        <v>3731</v>
      </c>
      <c r="M495" s="35">
        <f t="shared" si="15"/>
        <v>0</v>
      </c>
      <c r="N495" s="12" t="str">
        <f t="shared" si="14"/>
        <v/>
      </c>
    </row>
    <row r="496" spans="1:14" hidden="1">
      <c r="A496" s="13">
        <v>10494</v>
      </c>
      <c r="B496" s="13">
        <v>12</v>
      </c>
      <c r="C496" s="13">
        <v>65507</v>
      </c>
      <c r="D496" s="13">
        <v>173</v>
      </c>
      <c r="E496" s="12" t="str">
        <f>VLOOKUP(tVentas10[[#This Row],[ProductID]],tProductos[#All],3,FALSE)</f>
        <v>Rosemary - Dry</v>
      </c>
      <c r="F496" s="13">
        <v>17</v>
      </c>
      <c r="G496" s="32">
        <v>0</v>
      </c>
      <c r="H496" s="30">
        <f>VLOOKUP(tVentas10[[#This Row],[ProductID]],tProductos[#All],5,FALSE)</f>
        <v>44.54</v>
      </c>
      <c r="I496" s="31">
        <f>(tVentas10[[#This Row],[PrecioUnitario]])*(tVentas10[[#This Row],[Quantity]])</f>
        <v>757.18</v>
      </c>
      <c r="J496" s="31">
        <f>tVentas10[[#This Row],[ TotalPrice_SinDescuento]]*(1-tVentas10[[#This Row],[Discount]]/100)</f>
        <v>757.18</v>
      </c>
      <c r="K496" s="17">
        <v>43127.915196759262</v>
      </c>
      <c r="L496" s="7" t="s">
        <v>3732</v>
      </c>
      <c r="M496" s="35">
        <f t="shared" si="15"/>
        <v>0</v>
      </c>
      <c r="N496" s="12" t="str">
        <f t="shared" si="14"/>
        <v/>
      </c>
    </row>
    <row r="497" spans="1:14">
      <c r="A497" s="13">
        <v>10495</v>
      </c>
      <c r="B497" s="13">
        <v>5</v>
      </c>
      <c r="C497" s="13">
        <v>37826</v>
      </c>
      <c r="D497" s="13">
        <v>286</v>
      </c>
      <c r="E497" s="12" t="str">
        <f>VLOOKUP(tVentas10[[#This Row],[ProductID]],tProductos[#All],3,FALSE)</f>
        <v>Beef - Prime Rib Aaa</v>
      </c>
      <c r="F497" s="13">
        <v>10</v>
      </c>
      <c r="G497" s="32">
        <v>0</v>
      </c>
      <c r="H497" s="30">
        <f>VLOOKUP(tVentas10[[#This Row],[ProductID]],tProductos[#All],5,FALSE)</f>
        <v>404.89</v>
      </c>
      <c r="I497" s="31">
        <f>(tVentas10[[#This Row],[PrecioUnitario]])*(tVentas10[[#This Row],[Quantity]])</f>
        <v>4048.8999999999996</v>
      </c>
      <c r="J497" s="31">
        <f>tVentas10[[#This Row],[ TotalPrice_SinDescuento]]*(1-tVentas10[[#This Row],[Discount]]/100)</f>
        <v>4048.8999999999996</v>
      </c>
      <c r="K497" s="17">
        <v>43112.885046296295</v>
      </c>
      <c r="L497" s="7" t="s">
        <v>3733</v>
      </c>
      <c r="M497" s="35">
        <f t="shared" si="15"/>
        <v>0</v>
      </c>
      <c r="N497" s="12" t="str">
        <f t="shared" si="14"/>
        <v/>
      </c>
    </row>
    <row r="498" spans="1:14" hidden="1">
      <c r="A498" s="13">
        <v>10496</v>
      </c>
      <c r="B498" s="13">
        <v>13</v>
      </c>
      <c r="C498" s="13">
        <v>64153</v>
      </c>
      <c r="D498" s="13">
        <v>379</v>
      </c>
      <c r="E498" s="12" t="str">
        <f>VLOOKUP(tVentas10[[#This Row],[ProductID]],tProductos[#All],3,FALSE)</f>
        <v>Smoked Paprika</v>
      </c>
      <c r="F498" s="13">
        <v>17</v>
      </c>
      <c r="G498" s="32">
        <v>0</v>
      </c>
      <c r="H498" s="30">
        <f>VLOOKUP(tVentas10[[#This Row],[ProductID]],tProductos[#All],5,FALSE)</f>
        <v>893.04</v>
      </c>
      <c r="I498" s="31">
        <f>(tVentas10[[#This Row],[PrecioUnitario]])*(tVentas10[[#This Row],[Quantity]])</f>
        <v>15181.68</v>
      </c>
      <c r="J498" s="31">
        <f>tVentas10[[#This Row],[ TotalPrice_SinDescuento]]*(1-tVentas10[[#This Row],[Discount]]/100)</f>
        <v>15181.68</v>
      </c>
      <c r="K498" s="17">
        <v>43140.970393518517</v>
      </c>
      <c r="L498" s="7" t="s">
        <v>3734</v>
      </c>
      <c r="M498" s="35">
        <f t="shared" si="15"/>
        <v>0</v>
      </c>
      <c r="N498" s="12" t="str">
        <f t="shared" si="14"/>
        <v/>
      </c>
    </row>
    <row r="499" spans="1:14" hidden="1">
      <c r="A499" s="13">
        <v>10497</v>
      </c>
      <c r="B499" s="13">
        <v>12</v>
      </c>
      <c r="C499" s="13">
        <v>7711</v>
      </c>
      <c r="D499" s="13">
        <v>441</v>
      </c>
      <c r="E499" s="12" t="str">
        <f>VLOOKUP(tVentas10[[#This Row],[ProductID]],tProductos[#All],3,FALSE)</f>
        <v>Blackberries</v>
      </c>
      <c r="F499" s="13">
        <v>2</v>
      </c>
      <c r="G499" s="32">
        <v>0</v>
      </c>
      <c r="H499" s="30">
        <f>VLOOKUP(tVentas10[[#This Row],[ProductID]],tProductos[#All],5,FALSE)</f>
        <v>729.43</v>
      </c>
      <c r="I499" s="31">
        <f>(tVentas10[[#This Row],[PrecioUnitario]])*(tVentas10[[#This Row],[Quantity]])</f>
        <v>1458.86</v>
      </c>
      <c r="J499" s="31">
        <f>tVentas10[[#This Row],[ TotalPrice_SinDescuento]]*(1-tVentas10[[#This Row],[Discount]]/100)</f>
        <v>1458.86</v>
      </c>
      <c r="K499" s="17">
        <v>43192.132905092592</v>
      </c>
      <c r="L499" s="7" t="s">
        <v>3735</v>
      </c>
      <c r="M499" s="35">
        <f t="shared" si="15"/>
        <v>0</v>
      </c>
      <c r="N499" s="12" t="str">
        <f t="shared" si="14"/>
        <v/>
      </c>
    </row>
    <row r="500" spans="1:14" hidden="1">
      <c r="A500" s="13">
        <v>10498</v>
      </c>
      <c r="B500" s="13">
        <v>19</v>
      </c>
      <c r="C500" s="13">
        <v>46285</v>
      </c>
      <c r="D500" s="13">
        <v>443</v>
      </c>
      <c r="E500" s="12" t="str">
        <f>VLOOKUP(tVentas10[[#This Row],[ProductID]],tProductos[#All],3,FALSE)</f>
        <v>Lettuce - Spring Mix</v>
      </c>
      <c r="F500" s="13">
        <v>12</v>
      </c>
      <c r="G500" s="32">
        <v>0</v>
      </c>
      <c r="H500" s="30">
        <f>VLOOKUP(tVentas10[[#This Row],[ProductID]],tProductos[#All],5,FALSE)</f>
        <v>900.16</v>
      </c>
      <c r="I500" s="31">
        <f>(tVentas10[[#This Row],[PrecioUnitario]])*(tVentas10[[#This Row],[Quantity]])</f>
        <v>10801.92</v>
      </c>
      <c r="J500" s="31">
        <f>tVentas10[[#This Row],[ TotalPrice_SinDescuento]]*(1-tVentas10[[#This Row],[Discount]]/100)</f>
        <v>10801.92</v>
      </c>
      <c r="K500" s="17">
        <v>43139.023564814815</v>
      </c>
      <c r="L500" s="7" t="s">
        <v>3736</v>
      </c>
      <c r="M500" s="35">
        <f t="shared" si="15"/>
        <v>0</v>
      </c>
      <c r="N500" s="12" t="str">
        <f t="shared" si="14"/>
        <v/>
      </c>
    </row>
    <row r="501" spans="1:14" hidden="1">
      <c r="A501" s="13">
        <v>10499</v>
      </c>
      <c r="B501" s="13">
        <v>12</v>
      </c>
      <c r="C501" s="13">
        <v>49540</v>
      </c>
      <c r="D501" s="13">
        <v>445</v>
      </c>
      <c r="E501" s="12" t="str">
        <f>VLOOKUP(tVentas10[[#This Row],[ProductID]],tProductos[#All],3,FALSE)</f>
        <v>Pastry - Choclate Baked</v>
      </c>
      <c r="F501" s="13">
        <v>13</v>
      </c>
      <c r="G501" s="32">
        <v>0</v>
      </c>
      <c r="H501" s="30">
        <f>VLOOKUP(tVentas10[[#This Row],[ProductID]],tProductos[#All],5,FALSE)</f>
        <v>592.46</v>
      </c>
      <c r="I501" s="31">
        <f>(tVentas10[[#This Row],[PrecioUnitario]])*(tVentas10[[#This Row],[Quantity]])</f>
        <v>7701.9800000000005</v>
      </c>
      <c r="J501" s="31">
        <f>tVentas10[[#This Row],[ TotalPrice_SinDescuento]]*(1-tVentas10[[#This Row],[Discount]]/100)</f>
        <v>7701.9800000000005</v>
      </c>
      <c r="K501" s="17">
        <v>43212.803518518522</v>
      </c>
      <c r="L501" s="7" t="s">
        <v>3737</v>
      </c>
      <c r="M501" s="35">
        <f t="shared" si="15"/>
        <v>0</v>
      </c>
      <c r="N501" s="12" t="str">
        <f t="shared" si="14"/>
        <v/>
      </c>
    </row>
    <row r="502" spans="1:14">
      <c r="A502" s="13">
        <v>10500</v>
      </c>
      <c r="B502" s="13">
        <v>14</v>
      </c>
      <c r="C502" s="13">
        <v>79486</v>
      </c>
      <c r="D502" s="13">
        <v>279</v>
      </c>
      <c r="E502" s="12" t="str">
        <f>VLOOKUP(tVentas10[[#This Row],[ProductID]],tProductos[#All],3,FALSE)</f>
        <v>Beef - Texas Style Burger</v>
      </c>
      <c r="F502" s="13">
        <v>21</v>
      </c>
      <c r="G502" s="32">
        <v>0</v>
      </c>
      <c r="H502" s="30">
        <f>VLOOKUP(tVentas10[[#This Row],[ProductID]],tProductos[#All],5,FALSE)</f>
        <v>911.82</v>
      </c>
      <c r="I502" s="31">
        <f>(tVentas10[[#This Row],[PrecioUnitario]])*(tVentas10[[#This Row],[Quantity]])</f>
        <v>19148.22</v>
      </c>
      <c r="J502" s="31">
        <f>tVentas10[[#This Row],[ TotalPrice_SinDescuento]]*(1-tVentas10[[#This Row],[Discount]]/100)</f>
        <v>19148.22</v>
      </c>
      <c r="K502" s="17">
        <v>43150.568009259259</v>
      </c>
      <c r="L502" s="7" t="s">
        <v>3738</v>
      </c>
      <c r="M502" s="35">
        <f t="shared" si="15"/>
        <v>0</v>
      </c>
      <c r="N502" s="12" t="str">
        <f t="shared" si="14"/>
        <v/>
      </c>
    </row>
    <row r="503" spans="1:14" hidden="1">
      <c r="A503" s="13">
        <v>10501</v>
      </c>
      <c r="B503" s="13">
        <v>21</v>
      </c>
      <c r="C503" s="13">
        <v>88371</v>
      </c>
      <c r="D503" s="13">
        <v>403</v>
      </c>
      <c r="E503" s="12" t="str">
        <f>VLOOKUP(tVentas10[[#This Row],[ProductID]],tProductos[#All],3,FALSE)</f>
        <v>Liners - Baking Cups</v>
      </c>
      <c r="F503" s="13">
        <v>23</v>
      </c>
      <c r="G503" s="32">
        <v>0</v>
      </c>
      <c r="H503" s="30">
        <f>VLOOKUP(tVentas10[[#This Row],[ProductID]],tProductos[#All],5,FALSE)</f>
        <v>681.89</v>
      </c>
      <c r="I503" s="31">
        <f>(tVentas10[[#This Row],[PrecioUnitario]])*(tVentas10[[#This Row],[Quantity]])</f>
        <v>15683.47</v>
      </c>
      <c r="J503" s="31">
        <f>tVentas10[[#This Row],[ TotalPrice_SinDescuento]]*(1-tVentas10[[#This Row],[Discount]]/100)</f>
        <v>15683.47</v>
      </c>
      <c r="K503" s="17">
        <v>43179.178078703706</v>
      </c>
      <c r="L503" s="7" t="s">
        <v>3739</v>
      </c>
      <c r="M503" s="35">
        <f t="shared" si="15"/>
        <v>0</v>
      </c>
      <c r="N503" s="12" t="str">
        <f t="shared" si="14"/>
        <v/>
      </c>
    </row>
    <row r="504" spans="1:14" hidden="1">
      <c r="A504" s="13">
        <v>10502</v>
      </c>
      <c r="B504" s="13">
        <v>21</v>
      </c>
      <c r="C504" s="13">
        <v>18117</v>
      </c>
      <c r="D504" s="13">
        <v>56</v>
      </c>
      <c r="E504" s="12" t="str">
        <f>VLOOKUP(tVentas10[[#This Row],[ProductID]],tProductos[#All],3,FALSE)</f>
        <v>Chips Potato Salt Vinegar 43g</v>
      </c>
      <c r="F504" s="13">
        <v>5</v>
      </c>
      <c r="G504" s="32">
        <v>2</v>
      </c>
      <c r="H504" s="30">
        <f>VLOOKUP(tVentas10[[#This Row],[ProductID]],tProductos[#All],5,FALSE)</f>
        <v>464.03</v>
      </c>
      <c r="I504" s="31">
        <f>(tVentas10[[#This Row],[PrecioUnitario]])*(tVentas10[[#This Row],[Quantity]])</f>
        <v>2320.1499999999996</v>
      </c>
      <c r="J504" s="31">
        <f>tVentas10[[#This Row],[ TotalPrice_SinDescuento]]*(1-tVentas10[[#This Row],[Discount]]/100)</f>
        <v>2273.7469999999994</v>
      </c>
      <c r="K504" s="17">
        <v>43220.20684027778</v>
      </c>
      <c r="L504" s="7" t="s">
        <v>3740</v>
      </c>
      <c r="M504" s="35">
        <f t="shared" si="15"/>
        <v>0</v>
      </c>
      <c r="N504" s="12" t="str">
        <f t="shared" si="14"/>
        <v/>
      </c>
    </row>
    <row r="505" spans="1:14">
      <c r="A505" s="13">
        <v>10503</v>
      </c>
      <c r="B505" s="13">
        <v>4</v>
      </c>
      <c r="C505" s="13">
        <v>30717</v>
      </c>
      <c r="D505" s="13">
        <v>250</v>
      </c>
      <c r="E505" s="12" t="str">
        <f>VLOOKUP(tVentas10[[#This Row],[ProductID]],tProductos[#All],3,FALSE)</f>
        <v>Soup - Campbells, Beef Barley</v>
      </c>
      <c r="F505" s="13">
        <v>8</v>
      </c>
      <c r="G505" s="32">
        <v>0</v>
      </c>
      <c r="H505" s="30">
        <f>VLOOKUP(tVentas10[[#This Row],[ProductID]],tProductos[#All],5,FALSE)</f>
        <v>644.95000000000005</v>
      </c>
      <c r="I505" s="31">
        <f>(tVentas10[[#This Row],[PrecioUnitario]])*(tVentas10[[#This Row],[Quantity]])</f>
        <v>5159.6000000000004</v>
      </c>
      <c r="J505" s="31">
        <f>tVentas10[[#This Row],[ TotalPrice_SinDescuento]]*(1-tVentas10[[#This Row],[Discount]]/100)</f>
        <v>5159.6000000000004</v>
      </c>
      <c r="K505" s="17">
        <v>43105.025648148148</v>
      </c>
      <c r="L505" s="7" t="s">
        <v>3741</v>
      </c>
      <c r="M505" s="35">
        <f t="shared" si="15"/>
        <v>0</v>
      </c>
      <c r="N505" s="12" t="str">
        <f t="shared" si="14"/>
        <v/>
      </c>
    </row>
    <row r="506" spans="1:14" hidden="1">
      <c r="A506" s="13">
        <v>10504</v>
      </c>
      <c r="B506" s="13">
        <v>10</v>
      </c>
      <c r="C506" s="13">
        <v>93673</v>
      </c>
      <c r="D506" s="13">
        <v>343</v>
      </c>
      <c r="E506" s="12" t="str">
        <f>VLOOKUP(tVentas10[[#This Row],[ProductID]],tProductos[#All],3,FALSE)</f>
        <v>Otomegusa Dashi Konbu</v>
      </c>
      <c r="F506" s="13">
        <v>24</v>
      </c>
      <c r="G506" s="32">
        <v>0</v>
      </c>
      <c r="H506" s="30">
        <f>VLOOKUP(tVentas10[[#This Row],[ProductID]],tProductos[#All],5,FALSE)</f>
        <v>512.05999999999995</v>
      </c>
      <c r="I506" s="31">
        <f>(tVentas10[[#This Row],[PrecioUnitario]])*(tVentas10[[#This Row],[Quantity]])</f>
        <v>12289.439999999999</v>
      </c>
      <c r="J506" s="31">
        <f>tVentas10[[#This Row],[ TotalPrice_SinDescuento]]*(1-tVentas10[[#This Row],[Discount]]/100)</f>
        <v>12289.439999999999</v>
      </c>
      <c r="K506" s="17">
        <v>43104.3283912037</v>
      </c>
      <c r="L506" s="7" t="s">
        <v>3742</v>
      </c>
      <c r="M506" s="35">
        <f t="shared" si="15"/>
        <v>0</v>
      </c>
      <c r="N506" s="12" t="str">
        <f t="shared" si="14"/>
        <v/>
      </c>
    </row>
    <row r="507" spans="1:14" hidden="1">
      <c r="A507" s="13">
        <v>10505</v>
      </c>
      <c r="B507" s="13">
        <v>15</v>
      </c>
      <c r="C507" s="13">
        <v>8845</v>
      </c>
      <c r="D507" s="13">
        <v>351</v>
      </c>
      <c r="E507" s="12" t="str">
        <f>VLOOKUP(tVentas10[[#This Row],[ProductID]],tProductos[#All],3,FALSE)</f>
        <v>Hot Chocolate - Individual</v>
      </c>
      <c r="F507" s="13">
        <v>3</v>
      </c>
      <c r="G507" s="32">
        <v>0</v>
      </c>
      <c r="H507" s="30">
        <f>VLOOKUP(tVentas10[[#This Row],[ProductID]],tProductos[#All],5,FALSE)</f>
        <v>960.82</v>
      </c>
      <c r="I507" s="31">
        <f>(tVentas10[[#This Row],[PrecioUnitario]])*(tVentas10[[#This Row],[Quantity]])</f>
        <v>2882.46</v>
      </c>
      <c r="J507" s="31">
        <f>tVentas10[[#This Row],[ TotalPrice_SinDescuento]]*(1-tVentas10[[#This Row],[Discount]]/100)</f>
        <v>2882.46</v>
      </c>
      <c r="K507" s="17">
        <v>43109.196805555555</v>
      </c>
      <c r="L507" s="7" t="s">
        <v>3743</v>
      </c>
      <c r="M507" s="35">
        <f t="shared" si="15"/>
        <v>0</v>
      </c>
      <c r="N507" s="12" t="str">
        <f t="shared" si="14"/>
        <v/>
      </c>
    </row>
    <row r="508" spans="1:14" hidden="1">
      <c r="A508" s="13">
        <v>10506</v>
      </c>
      <c r="B508" s="13">
        <v>13</v>
      </c>
      <c r="C508" s="13">
        <v>85356</v>
      </c>
      <c r="D508" s="13">
        <v>379</v>
      </c>
      <c r="E508" s="12" t="str">
        <f>VLOOKUP(tVentas10[[#This Row],[ProductID]],tProductos[#All],3,FALSE)</f>
        <v>Smoked Paprika</v>
      </c>
      <c r="F508" s="13">
        <v>22</v>
      </c>
      <c r="G508" s="32">
        <v>0</v>
      </c>
      <c r="H508" s="30">
        <f>VLOOKUP(tVentas10[[#This Row],[ProductID]],tProductos[#All],5,FALSE)</f>
        <v>893.04</v>
      </c>
      <c r="I508" s="31">
        <f>(tVentas10[[#This Row],[PrecioUnitario]])*(tVentas10[[#This Row],[Quantity]])</f>
        <v>19646.879999999997</v>
      </c>
      <c r="J508" s="31">
        <f>tVentas10[[#This Row],[ TotalPrice_SinDescuento]]*(1-tVentas10[[#This Row],[Discount]]/100)</f>
        <v>19646.879999999997</v>
      </c>
      <c r="K508" s="17">
        <v>43144.835613425923</v>
      </c>
      <c r="L508" s="7" t="s">
        <v>3744</v>
      </c>
      <c r="M508" s="35">
        <f t="shared" si="15"/>
        <v>0</v>
      </c>
      <c r="N508" s="12" t="str">
        <f t="shared" si="14"/>
        <v/>
      </c>
    </row>
    <row r="509" spans="1:14" hidden="1">
      <c r="A509" s="13">
        <v>10507</v>
      </c>
      <c r="B509" s="13">
        <v>23</v>
      </c>
      <c r="C509" s="13">
        <v>79254</v>
      </c>
      <c r="D509" s="13">
        <v>32</v>
      </c>
      <c r="E509" s="12" t="str">
        <f>VLOOKUP(tVentas10[[#This Row],[ProductID]],tProductos[#All],3,FALSE)</f>
        <v>Lettuce - Treviso</v>
      </c>
      <c r="F509" s="13">
        <v>21</v>
      </c>
      <c r="G509" s="32">
        <v>0</v>
      </c>
      <c r="H509" s="30">
        <f>VLOOKUP(tVentas10[[#This Row],[ProductID]],tProductos[#All],5,FALSE)</f>
        <v>964.12</v>
      </c>
      <c r="I509" s="31">
        <f>(tVentas10[[#This Row],[PrecioUnitario]])*(tVentas10[[#This Row],[Quantity]])</f>
        <v>20246.52</v>
      </c>
      <c r="J509" s="31">
        <f>tVentas10[[#This Row],[ TotalPrice_SinDescuento]]*(1-tVentas10[[#This Row],[Discount]]/100)</f>
        <v>20246.52</v>
      </c>
      <c r="K509" s="17">
        <v>43203.361226851855</v>
      </c>
      <c r="L509" s="7" t="s">
        <v>3745</v>
      </c>
      <c r="M509" s="35">
        <f t="shared" si="15"/>
        <v>0</v>
      </c>
      <c r="N509" s="12" t="str">
        <f t="shared" si="14"/>
        <v/>
      </c>
    </row>
    <row r="510" spans="1:14" hidden="1">
      <c r="A510" s="13">
        <v>10508</v>
      </c>
      <c r="B510" s="13">
        <v>3</v>
      </c>
      <c r="C510" s="13">
        <v>37825</v>
      </c>
      <c r="D510" s="13">
        <v>349</v>
      </c>
      <c r="E510" s="12" t="str">
        <f>VLOOKUP(tVentas10[[#This Row],[ProductID]],tProductos[#All],3,FALSE)</f>
        <v>Puree - Mocha</v>
      </c>
      <c r="F510" s="13">
        <v>10</v>
      </c>
      <c r="G510" s="32">
        <v>0</v>
      </c>
      <c r="H510" s="30">
        <f>VLOOKUP(tVentas10[[#This Row],[ProductID]],tProductos[#All],5,FALSE)</f>
        <v>869.08</v>
      </c>
      <c r="I510" s="31">
        <f>(tVentas10[[#This Row],[PrecioUnitario]])*(tVentas10[[#This Row],[Quantity]])</f>
        <v>8690.8000000000011</v>
      </c>
      <c r="J510" s="31">
        <f>tVentas10[[#This Row],[ TotalPrice_SinDescuento]]*(1-tVentas10[[#This Row],[Discount]]/100)</f>
        <v>8690.8000000000011</v>
      </c>
      <c r="K510" s="17">
        <v>43216.692523148151</v>
      </c>
      <c r="L510" s="7" t="s">
        <v>3746</v>
      </c>
      <c r="M510" s="35">
        <f t="shared" si="15"/>
        <v>0</v>
      </c>
      <c r="N510" s="12" t="str">
        <f t="shared" si="14"/>
        <v/>
      </c>
    </row>
    <row r="511" spans="1:14" hidden="1">
      <c r="A511" s="13">
        <v>10509</v>
      </c>
      <c r="B511" s="13">
        <v>8</v>
      </c>
      <c r="C511" s="13">
        <v>7984</v>
      </c>
      <c r="D511" s="13">
        <v>106</v>
      </c>
      <c r="E511" s="12" t="str">
        <f>VLOOKUP(tVentas10[[#This Row],[ProductID]],tProductos[#All],3,FALSE)</f>
        <v>Pickerel - Fillets</v>
      </c>
      <c r="F511" s="13">
        <v>3</v>
      </c>
      <c r="G511" s="32">
        <v>2</v>
      </c>
      <c r="H511" s="30">
        <f>VLOOKUP(tVentas10[[#This Row],[ProductID]],tProductos[#All],5,FALSE)</f>
        <v>18.75</v>
      </c>
      <c r="I511" s="31">
        <f>(tVentas10[[#This Row],[PrecioUnitario]])*(tVentas10[[#This Row],[Quantity]])</f>
        <v>56.25</v>
      </c>
      <c r="J511" s="31">
        <f>tVentas10[[#This Row],[ TotalPrice_SinDescuento]]*(1-tVentas10[[#This Row],[Discount]]/100)</f>
        <v>55.125</v>
      </c>
      <c r="K511" s="17">
        <v>43174.027372685188</v>
      </c>
      <c r="L511" s="7" t="s">
        <v>3747</v>
      </c>
      <c r="M511" s="35">
        <f t="shared" si="15"/>
        <v>0</v>
      </c>
      <c r="N511" s="12" t="str">
        <f t="shared" si="14"/>
        <v/>
      </c>
    </row>
    <row r="512" spans="1:14" hidden="1">
      <c r="A512" s="13">
        <v>10510</v>
      </c>
      <c r="B512" s="13">
        <v>21</v>
      </c>
      <c r="C512" s="13">
        <v>24566</v>
      </c>
      <c r="D512" s="13">
        <v>141</v>
      </c>
      <c r="E512" s="12" t="str">
        <f>VLOOKUP(tVentas10[[#This Row],[ProductID]],tProductos[#All],3,FALSE)</f>
        <v>Tea - Herbal Sweet Dreams</v>
      </c>
      <c r="F512" s="13">
        <v>7</v>
      </c>
      <c r="G512" s="32">
        <v>1</v>
      </c>
      <c r="H512" s="30">
        <f>VLOOKUP(tVentas10[[#This Row],[ProductID]],tProductos[#All],5,FALSE)</f>
        <v>10.96</v>
      </c>
      <c r="I512" s="31">
        <f>(tVentas10[[#This Row],[PrecioUnitario]])*(tVentas10[[#This Row],[Quantity]])</f>
        <v>76.72</v>
      </c>
      <c r="J512" s="31">
        <f>tVentas10[[#This Row],[ TotalPrice_SinDescuento]]*(1-tVentas10[[#This Row],[Discount]]/100)</f>
        <v>75.952799999999996</v>
      </c>
      <c r="K512" s="17">
        <v>43103.020243055558</v>
      </c>
      <c r="L512" s="7" t="s">
        <v>3748</v>
      </c>
      <c r="M512" s="35">
        <f t="shared" si="15"/>
        <v>0</v>
      </c>
      <c r="N512" s="12" t="str">
        <f t="shared" si="14"/>
        <v/>
      </c>
    </row>
    <row r="513" spans="1:14" hidden="1">
      <c r="A513" s="13">
        <v>10511</v>
      </c>
      <c r="B513" s="13">
        <v>4</v>
      </c>
      <c r="C513" s="13">
        <v>46635</v>
      </c>
      <c r="D513" s="13">
        <v>195</v>
      </c>
      <c r="E513" s="12" t="str">
        <f>VLOOKUP(tVentas10[[#This Row],[ProductID]],tProductos[#All],3,FALSE)</f>
        <v>Beets - Mini Golden</v>
      </c>
      <c r="F513" s="13">
        <v>12</v>
      </c>
      <c r="G513" s="32">
        <v>0</v>
      </c>
      <c r="H513" s="30">
        <f>VLOOKUP(tVentas10[[#This Row],[ProductID]],tProductos[#All],5,FALSE)</f>
        <v>35.200000000000003</v>
      </c>
      <c r="I513" s="31">
        <f>(tVentas10[[#This Row],[PrecioUnitario]])*(tVentas10[[#This Row],[Quantity]])</f>
        <v>422.40000000000003</v>
      </c>
      <c r="J513" s="31">
        <f>tVentas10[[#This Row],[ TotalPrice_SinDescuento]]*(1-tVentas10[[#This Row],[Discount]]/100)</f>
        <v>422.40000000000003</v>
      </c>
      <c r="K513" s="17">
        <v>43169.323449074072</v>
      </c>
      <c r="L513" s="7" t="s">
        <v>3749</v>
      </c>
      <c r="M513" s="35">
        <f t="shared" si="15"/>
        <v>0</v>
      </c>
      <c r="N513" s="12" t="str">
        <f t="shared" si="14"/>
        <v/>
      </c>
    </row>
    <row r="514" spans="1:14" hidden="1">
      <c r="A514" s="13">
        <v>10512</v>
      </c>
      <c r="B514" s="13">
        <v>20</v>
      </c>
      <c r="C514" s="13">
        <v>86250</v>
      </c>
      <c r="D514" s="13">
        <v>413</v>
      </c>
      <c r="E514" s="12" t="str">
        <f>VLOOKUP(tVentas10[[#This Row],[ProductID]],tProductos[#All],3,FALSE)</f>
        <v>Ice Cream Bar - Oreo Cone</v>
      </c>
      <c r="F514" s="13">
        <v>22</v>
      </c>
      <c r="G514" s="32">
        <v>0</v>
      </c>
      <c r="H514" s="30">
        <f>VLOOKUP(tVentas10[[#This Row],[ProductID]],tProductos[#All],5,FALSE)</f>
        <v>954.06</v>
      </c>
      <c r="I514" s="31">
        <f>(tVentas10[[#This Row],[PrecioUnitario]])*(tVentas10[[#This Row],[Quantity]])</f>
        <v>20989.32</v>
      </c>
      <c r="J514" s="31">
        <f>tVentas10[[#This Row],[ TotalPrice_SinDescuento]]*(1-tVentas10[[#This Row],[Discount]]/100)</f>
        <v>20989.32</v>
      </c>
      <c r="K514" s="17">
        <v>43121.02884259259</v>
      </c>
      <c r="L514" s="7" t="s">
        <v>3750</v>
      </c>
      <c r="M514" s="35">
        <f t="shared" si="15"/>
        <v>0</v>
      </c>
      <c r="N514" s="12" t="str">
        <f t="shared" ref="N514:N577" si="16">IF($M514&gt;0.4,"ELIMINAR","")</f>
        <v/>
      </c>
    </row>
    <row r="515" spans="1:14" hidden="1">
      <c r="A515" s="13">
        <v>10513</v>
      </c>
      <c r="B515" s="13">
        <v>5</v>
      </c>
      <c r="C515" s="13">
        <v>20284</v>
      </c>
      <c r="D515" s="13">
        <v>331</v>
      </c>
      <c r="E515" s="12" t="str">
        <f>VLOOKUP(tVentas10[[#This Row],[ProductID]],tProductos[#All],3,FALSE)</f>
        <v>Cookies Cereal Nut</v>
      </c>
      <c r="F515" s="13">
        <v>6</v>
      </c>
      <c r="G515" s="32">
        <v>1</v>
      </c>
      <c r="H515" s="30">
        <f>VLOOKUP(tVentas10[[#This Row],[ProductID]],tProductos[#All],5,FALSE)</f>
        <v>673.5</v>
      </c>
      <c r="I515" s="31">
        <f>(tVentas10[[#This Row],[PrecioUnitario]])*(tVentas10[[#This Row],[Quantity]])</f>
        <v>4041</v>
      </c>
      <c r="J515" s="31">
        <f>tVentas10[[#This Row],[ TotalPrice_SinDescuento]]*(1-tVentas10[[#This Row],[Discount]]/100)</f>
        <v>4000.59</v>
      </c>
      <c r="K515" s="17">
        <v>43138.087071759262</v>
      </c>
      <c r="L515" s="7" t="s">
        <v>3751</v>
      </c>
      <c r="M515" s="35">
        <f t="shared" si="15"/>
        <v>0</v>
      </c>
      <c r="N515" s="12" t="str">
        <f t="shared" si="16"/>
        <v/>
      </c>
    </row>
    <row r="516" spans="1:14" hidden="1">
      <c r="A516" s="13">
        <v>10514</v>
      </c>
      <c r="B516" s="13">
        <v>16</v>
      </c>
      <c r="C516" s="13">
        <v>10111</v>
      </c>
      <c r="D516" s="13">
        <v>111</v>
      </c>
      <c r="E516" s="12" t="str">
        <f>VLOOKUP(tVentas10[[#This Row],[ProductID]],tProductos[#All],3,FALSE)</f>
        <v>Scallops 60/80 Iqf</v>
      </c>
      <c r="F516" s="13">
        <v>3</v>
      </c>
      <c r="G516" s="32">
        <v>1</v>
      </c>
      <c r="H516" s="30">
        <f>VLOOKUP(tVentas10[[#This Row],[ProductID]],tProductos[#All],5,FALSE)</f>
        <v>349.06</v>
      </c>
      <c r="I516" s="31">
        <f>(tVentas10[[#This Row],[PrecioUnitario]])*(tVentas10[[#This Row],[Quantity]])</f>
        <v>1047.18</v>
      </c>
      <c r="J516" s="31">
        <f>tVentas10[[#This Row],[ TotalPrice_SinDescuento]]*(1-tVentas10[[#This Row],[Discount]]/100)</f>
        <v>1036.7082</v>
      </c>
      <c r="K516" s="17">
        <v>43106.986331018517</v>
      </c>
      <c r="L516" s="7" t="s">
        <v>3752</v>
      </c>
      <c r="M516" s="35">
        <f t="shared" ref="M516:M579" si="17">COUNTBLANK(A516:L516) /COUNTA(A516:L516)</f>
        <v>0</v>
      </c>
      <c r="N516" s="12" t="str">
        <f t="shared" si="16"/>
        <v/>
      </c>
    </row>
    <row r="517" spans="1:14" hidden="1">
      <c r="A517" s="13">
        <v>10515</v>
      </c>
      <c r="B517" s="13">
        <v>19</v>
      </c>
      <c r="C517" s="13">
        <v>86322</v>
      </c>
      <c r="D517" s="13">
        <v>430</v>
      </c>
      <c r="E517" s="12" t="str">
        <f>VLOOKUP(tVentas10[[#This Row],[ProductID]],tProductos[#All],3,FALSE)</f>
        <v>Milk - 1%</v>
      </c>
      <c r="F517" s="13">
        <v>22</v>
      </c>
      <c r="G517" s="32">
        <v>1</v>
      </c>
      <c r="H517" s="30">
        <f>VLOOKUP(tVentas10[[#This Row],[ProductID]],tProductos[#All],5,FALSE)</f>
        <v>462.58</v>
      </c>
      <c r="I517" s="31">
        <f>(tVentas10[[#This Row],[PrecioUnitario]])*(tVentas10[[#This Row],[Quantity]])</f>
        <v>10176.76</v>
      </c>
      <c r="J517" s="31">
        <f>tVentas10[[#This Row],[ TotalPrice_SinDescuento]]*(1-tVentas10[[#This Row],[Discount]]/100)</f>
        <v>10074.992400000001</v>
      </c>
      <c r="K517" s="17">
        <v>43117.184733796297</v>
      </c>
      <c r="L517" s="7" t="s">
        <v>3753</v>
      </c>
      <c r="M517" s="35">
        <f t="shared" si="17"/>
        <v>0</v>
      </c>
      <c r="N517" s="12" t="str">
        <f t="shared" si="16"/>
        <v/>
      </c>
    </row>
    <row r="518" spans="1:14" hidden="1">
      <c r="A518" s="13">
        <v>10516</v>
      </c>
      <c r="B518" s="13">
        <v>15</v>
      </c>
      <c r="C518" s="13">
        <v>12708</v>
      </c>
      <c r="D518" s="13">
        <v>399</v>
      </c>
      <c r="E518" s="12" t="str">
        <f>VLOOKUP(tVentas10[[#This Row],[ProductID]],tProductos[#All],3,FALSE)</f>
        <v>Berry Brulee</v>
      </c>
      <c r="F518" s="13">
        <v>4</v>
      </c>
      <c r="G518" s="32">
        <v>0</v>
      </c>
      <c r="H518" s="30">
        <f>VLOOKUP(tVentas10[[#This Row],[ProductID]],tProductos[#All],5,FALSE)</f>
        <v>509.11</v>
      </c>
      <c r="I518" s="31">
        <f>(tVentas10[[#This Row],[PrecioUnitario]])*(tVentas10[[#This Row],[Quantity]])</f>
        <v>2036.44</v>
      </c>
      <c r="J518" s="31">
        <f>tVentas10[[#This Row],[ TotalPrice_SinDescuento]]*(1-tVentas10[[#This Row],[Discount]]/100)</f>
        <v>2036.44</v>
      </c>
      <c r="K518" s="17">
        <v>43143.498703703706</v>
      </c>
      <c r="L518" s="7" t="s">
        <v>3754</v>
      </c>
      <c r="M518" s="35">
        <f t="shared" si="17"/>
        <v>0</v>
      </c>
      <c r="N518" s="12" t="str">
        <f t="shared" si="16"/>
        <v/>
      </c>
    </row>
    <row r="519" spans="1:14" hidden="1">
      <c r="A519" s="13">
        <v>10517</v>
      </c>
      <c r="B519" s="13">
        <v>20</v>
      </c>
      <c r="C519" s="13">
        <v>13866</v>
      </c>
      <c r="D519" s="13">
        <v>48</v>
      </c>
      <c r="E519" s="12" t="str">
        <f>VLOOKUP(tVentas10[[#This Row],[ProductID]],tProductos[#All],3,FALSE)</f>
        <v>Pecan Raisin - Tarts</v>
      </c>
      <c r="F519" s="13">
        <v>4</v>
      </c>
      <c r="G519" s="32">
        <v>0</v>
      </c>
      <c r="H519" s="30">
        <f>VLOOKUP(tVentas10[[#This Row],[ProductID]],tProductos[#All],5,FALSE)</f>
        <v>603.62</v>
      </c>
      <c r="I519" s="31">
        <f>(tVentas10[[#This Row],[PrecioUnitario]])*(tVentas10[[#This Row],[Quantity]])</f>
        <v>2414.48</v>
      </c>
      <c r="J519" s="31">
        <f>tVentas10[[#This Row],[ TotalPrice_SinDescuento]]*(1-tVentas10[[#This Row],[Discount]]/100)</f>
        <v>2414.48</v>
      </c>
      <c r="K519" s="17">
        <v>43106.807743055557</v>
      </c>
      <c r="L519" s="7" t="s">
        <v>3755</v>
      </c>
      <c r="M519" s="35">
        <f t="shared" si="17"/>
        <v>0</v>
      </c>
      <c r="N519" s="12" t="str">
        <f t="shared" si="16"/>
        <v/>
      </c>
    </row>
    <row r="520" spans="1:14" hidden="1">
      <c r="A520" s="13">
        <v>10518</v>
      </c>
      <c r="B520" s="13">
        <v>18</v>
      </c>
      <c r="C520" s="13">
        <v>28287</v>
      </c>
      <c r="D520" s="13">
        <v>256</v>
      </c>
      <c r="E520" s="12" t="str">
        <f>VLOOKUP(tVentas10[[#This Row],[ProductID]],tProductos[#All],3,FALSE)</f>
        <v>Soup Knorr Chili With Beans</v>
      </c>
      <c r="F520" s="13">
        <v>8</v>
      </c>
      <c r="G520" s="32">
        <v>0</v>
      </c>
      <c r="H520" s="30">
        <f>VLOOKUP(tVentas10[[#This Row],[ProductID]],tProductos[#All],5,FALSE)</f>
        <v>957.02</v>
      </c>
      <c r="I520" s="31">
        <f>(tVentas10[[#This Row],[PrecioUnitario]])*(tVentas10[[#This Row],[Quantity]])</f>
        <v>7656.16</v>
      </c>
      <c r="J520" s="31">
        <f>tVentas10[[#This Row],[ TotalPrice_SinDescuento]]*(1-tVentas10[[#This Row],[Discount]]/100)</f>
        <v>7656.16</v>
      </c>
      <c r="K520" s="17">
        <v>43218.613043981481</v>
      </c>
      <c r="L520" s="7" t="s">
        <v>3756</v>
      </c>
      <c r="M520" s="35">
        <f t="shared" si="17"/>
        <v>0</v>
      </c>
      <c r="N520" s="12" t="str">
        <f t="shared" si="16"/>
        <v/>
      </c>
    </row>
    <row r="521" spans="1:14" hidden="1">
      <c r="A521" s="13">
        <v>10519</v>
      </c>
      <c r="B521" s="13">
        <v>15</v>
      </c>
      <c r="C521" s="13">
        <v>31155</v>
      </c>
      <c r="D521" s="13">
        <v>379</v>
      </c>
      <c r="E521" s="12" t="str">
        <f>VLOOKUP(tVentas10[[#This Row],[ProductID]],tProductos[#All],3,FALSE)</f>
        <v>Smoked Paprika</v>
      </c>
      <c r="F521" s="13">
        <v>8</v>
      </c>
      <c r="G521" s="32">
        <v>0</v>
      </c>
      <c r="H521" s="30">
        <f>VLOOKUP(tVentas10[[#This Row],[ProductID]],tProductos[#All],5,FALSE)</f>
        <v>893.04</v>
      </c>
      <c r="I521" s="31">
        <f>(tVentas10[[#This Row],[PrecioUnitario]])*(tVentas10[[#This Row],[Quantity]])</f>
        <v>7144.32</v>
      </c>
      <c r="J521" s="31">
        <f>tVentas10[[#This Row],[ TotalPrice_SinDescuento]]*(1-tVentas10[[#This Row],[Discount]]/100)</f>
        <v>7144.32</v>
      </c>
      <c r="K521" s="17">
        <v>43104.41578703704</v>
      </c>
      <c r="L521" s="7" t="s">
        <v>3757</v>
      </c>
      <c r="M521" s="35">
        <f t="shared" si="17"/>
        <v>0</v>
      </c>
      <c r="N521" s="12" t="str">
        <f t="shared" si="16"/>
        <v/>
      </c>
    </row>
    <row r="522" spans="1:14" hidden="1">
      <c r="A522" s="13">
        <v>10520</v>
      </c>
      <c r="B522" s="13">
        <v>18</v>
      </c>
      <c r="C522" s="13">
        <v>76081</v>
      </c>
      <c r="D522" s="13">
        <v>367</v>
      </c>
      <c r="E522" s="12" t="str">
        <f>VLOOKUP(tVentas10[[#This Row],[ProductID]],tProductos[#All],3,FALSE)</f>
        <v>Bread - Italian Corn Meal Poly</v>
      </c>
      <c r="F522" s="13">
        <v>20</v>
      </c>
      <c r="G522" s="32">
        <v>0</v>
      </c>
      <c r="H522" s="30">
        <f>VLOOKUP(tVentas10[[#This Row],[ProductID]],tProductos[#All],5,FALSE)</f>
        <v>638.28</v>
      </c>
      <c r="I522" s="31">
        <f>(tVentas10[[#This Row],[PrecioUnitario]])*(tVentas10[[#This Row],[Quantity]])</f>
        <v>12765.599999999999</v>
      </c>
      <c r="J522" s="31">
        <f>tVentas10[[#This Row],[ TotalPrice_SinDescuento]]*(1-tVentas10[[#This Row],[Discount]]/100)</f>
        <v>12765.599999999999</v>
      </c>
      <c r="K522" s="17">
        <v>43110.296203703707</v>
      </c>
      <c r="L522" s="7" t="s">
        <v>3758</v>
      </c>
      <c r="M522" s="35">
        <f t="shared" si="17"/>
        <v>0</v>
      </c>
      <c r="N522" s="12" t="str">
        <f t="shared" si="16"/>
        <v/>
      </c>
    </row>
    <row r="523" spans="1:14" hidden="1">
      <c r="A523" s="13">
        <v>10521</v>
      </c>
      <c r="B523" s="13">
        <v>14</v>
      </c>
      <c r="C523" s="13">
        <v>2478</v>
      </c>
      <c r="D523" s="13">
        <v>90</v>
      </c>
      <c r="E523" s="12" t="str">
        <f>VLOOKUP(tVentas10[[#This Row],[ProductID]],tProductos[#All],3,FALSE)</f>
        <v>Flavouring - Orange</v>
      </c>
      <c r="F523" s="13">
        <v>1</v>
      </c>
      <c r="G523" s="32">
        <v>2</v>
      </c>
      <c r="H523" s="30">
        <f>VLOOKUP(tVentas10[[#This Row],[ProductID]],tProductos[#All],5,FALSE)</f>
        <v>6.93</v>
      </c>
      <c r="I523" s="31">
        <f>(tVentas10[[#This Row],[PrecioUnitario]])*(tVentas10[[#This Row],[Quantity]])</f>
        <v>6.93</v>
      </c>
      <c r="J523" s="31">
        <f>tVentas10[[#This Row],[ TotalPrice_SinDescuento]]*(1-tVentas10[[#This Row],[Discount]]/100)</f>
        <v>6.7913999999999994</v>
      </c>
      <c r="K523" s="17">
        <v>43160.869062500002</v>
      </c>
      <c r="L523" s="7" t="s">
        <v>3759</v>
      </c>
      <c r="M523" s="35">
        <f t="shared" si="17"/>
        <v>0</v>
      </c>
      <c r="N523" s="12" t="str">
        <f t="shared" si="16"/>
        <v/>
      </c>
    </row>
    <row r="524" spans="1:14" hidden="1">
      <c r="A524" s="13">
        <v>10522</v>
      </c>
      <c r="B524" s="13">
        <v>1</v>
      </c>
      <c r="C524" s="13">
        <v>41144</v>
      </c>
      <c r="D524" s="13">
        <v>445</v>
      </c>
      <c r="E524" s="12" t="str">
        <f>VLOOKUP(tVentas10[[#This Row],[ProductID]],tProductos[#All],3,FALSE)</f>
        <v>Pastry - Choclate Baked</v>
      </c>
      <c r="F524" s="13">
        <v>11</v>
      </c>
      <c r="G524" s="32">
        <v>0</v>
      </c>
      <c r="H524" s="30">
        <f>VLOOKUP(tVentas10[[#This Row],[ProductID]],tProductos[#All],5,FALSE)</f>
        <v>592.46</v>
      </c>
      <c r="I524" s="31">
        <f>(tVentas10[[#This Row],[PrecioUnitario]])*(tVentas10[[#This Row],[Quantity]])</f>
        <v>6517.06</v>
      </c>
      <c r="J524" s="31">
        <f>tVentas10[[#This Row],[ TotalPrice_SinDescuento]]*(1-tVentas10[[#This Row],[Discount]]/100)</f>
        <v>6517.06</v>
      </c>
      <c r="K524" s="17">
        <v>43130.966400462959</v>
      </c>
      <c r="L524" s="7" t="s">
        <v>3760</v>
      </c>
      <c r="M524" s="35">
        <f t="shared" si="17"/>
        <v>0</v>
      </c>
      <c r="N524" s="12" t="str">
        <f t="shared" si="16"/>
        <v/>
      </c>
    </row>
    <row r="525" spans="1:14" hidden="1">
      <c r="A525" s="13">
        <v>10523</v>
      </c>
      <c r="B525" s="13">
        <v>1</v>
      </c>
      <c r="C525" s="13">
        <v>91166</v>
      </c>
      <c r="D525" s="13">
        <v>129</v>
      </c>
      <c r="E525" s="12" t="str">
        <f>VLOOKUP(tVentas10[[#This Row],[ProductID]],tProductos[#All],3,FALSE)</f>
        <v>Chicken - Soup Base</v>
      </c>
      <c r="F525" s="13">
        <v>24</v>
      </c>
      <c r="G525" s="32">
        <v>0</v>
      </c>
      <c r="H525" s="30">
        <f>VLOOKUP(tVentas10[[#This Row],[ProductID]],tProductos[#All],5,FALSE)</f>
        <v>672.32</v>
      </c>
      <c r="I525" s="31">
        <f>(tVentas10[[#This Row],[PrecioUnitario]])*(tVentas10[[#This Row],[Quantity]])</f>
        <v>16135.68</v>
      </c>
      <c r="J525" s="31">
        <f>tVentas10[[#This Row],[ TotalPrice_SinDescuento]]*(1-tVentas10[[#This Row],[Discount]]/100)</f>
        <v>16135.68</v>
      </c>
      <c r="K525" s="17">
        <v>43199.599178240744</v>
      </c>
      <c r="L525" s="7" t="s">
        <v>3761</v>
      </c>
      <c r="M525" s="35">
        <f t="shared" si="17"/>
        <v>0</v>
      </c>
      <c r="N525" s="12" t="str">
        <f t="shared" si="16"/>
        <v/>
      </c>
    </row>
    <row r="526" spans="1:14" hidden="1">
      <c r="A526" s="13">
        <v>10524</v>
      </c>
      <c r="B526" s="13">
        <v>9</v>
      </c>
      <c r="C526" s="13">
        <v>30600</v>
      </c>
      <c r="D526" s="13">
        <v>320</v>
      </c>
      <c r="E526" s="12" t="str">
        <f>VLOOKUP(tVentas10[[#This Row],[ProductID]],tProductos[#All],3,FALSE)</f>
        <v>Yogurt - French Vanilla</v>
      </c>
      <c r="F526" s="13">
        <v>8</v>
      </c>
      <c r="G526" s="32">
        <v>2</v>
      </c>
      <c r="H526" s="30">
        <f>VLOOKUP(tVentas10[[#This Row],[ProductID]],tProductos[#All],5,FALSE)</f>
        <v>734.39</v>
      </c>
      <c r="I526" s="31">
        <f>(tVentas10[[#This Row],[PrecioUnitario]])*(tVentas10[[#This Row],[Quantity]])</f>
        <v>5875.12</v>
      </c>
      <c r="J526" s="31">
        <f>tVentas10[[#This Row],[ TotalPrice_SinDescuento]]*(1-tVentas10[[#This Row],[Discount]]/100)</f>
        <v>5757.6175999999996</v>
      </c>
      <c r="K526" s="17">
        <v>43143.883935185186</v>
      </c>
      <c r="L526" s="7" t="s">
        <v>3762</v>
      </c>
      <c r="M526" s="35">
        <f t="shared" si="17"/>
        <v>0</v>
      </c>
      <c r="N526" s="12" t="str">
        <f t="shared" si="16"/>
        <v/>
      </c>
    </row>
    <row r="527" spans="1:14" hidden="1">
      <c r="A527" s="13">
        <v>10525</v>
      </c>
      <c r="B527" s="13">
        <v>4</v>
      </c>
      <c r="C527" s="13">
        <v>55207</v>
      </c>
      <c r="D527" s="13">
        <v>306</v>
      </c>
      <c r="E527" s="12" t="str">
        <f>VLOOKUP(tVentas10[[#This Row],[ProductID]],tProductos[#All],3,FALSE)</f>
        <v>Pepper - White, Ground</v>
      </c>
      <c r="F527" s="13">
        <v>14</v>
      </c>
      <c r="G527" s="32">
        <v>0</v>
      </c>
      <c r="H527" s="30">
        <f>VLOOKUP(tVentas10[[#This Row],[ProductID]],tProductos[#All],5,FALSE)</f>
        <v>435.95</v>
      </c>
      <c r="I527" s="31">
        <f>(tVentas10[[#This Row],[PrecioUnitario]])*(tVentas10[[#This Row],[Quantity]])</f>
        <v>6103.3</v>
      </c>
      <c r="J527" s="31">
        <f>tVentas10[[#This Row],[ TotalPrice_SinDescuento]]*(1-tVentas10[[#This Row],[Discount]]/100)</f>
        <v>6103.3</v>
      </c>
      <c r="K527" s="17">
        <v>43110.141087962962</v>
      </c>
      <c r="L527" s="7" t="s">
        <v>3763</v>
      </c>
      <c r="M527" s="35">
        <f t="shared" si="17"/>
        <v>0</v>
      </c>
      <c r="N527" s="12" t="str">
        <f t="shared" si="16"/>
        <v/>
      </c>
    </row>
    <row r="528" spans="1:14" hidden="1">
      <c r="A528" s="13">
        <v>10526</v>
      </c>
      <c r="B528" s="13">
        <v>21</v>
      </c>
      <c r="C528" s="13">
        <v>82786</v>
      </c>
      <c r="D528" s="13">
        <v>340</v>
      </c>
      <c r="E528" s="12" t="str">
        <f>VLOOKUP(tVentas10[[#This Row],[ProductID]],tProductos[#All],3,FALSE)</f>
        <v>Veal - Sweetbread</v>
      </c>
      <c r="F528" s="13">
        <v>21</v>
      </c>
      <c r="G528" s="32">
        <v>2</v>
      </c>
      <c r="H528" s="30">
        <f>VLOOKUP(tVentas10[[#This Row],[ProductID]],tProductos[#All],5,FALSE)</f>
        <v>282.33999999999997</v>
      </c>
      <c r="I528" s="31">
        <f>(tVentas10[[#This Row],[PrecioUnitario]])*(tVentas10[[#This Row],[Quantity]])</f>
        <v>5929.1399999999994</v>
      </c>
      <c r="J528" s="31">
        <f>tVentas10[[#This Row],[ TotalPrice_SinDescuento]]*(1-tVentas10[[#This Row],[Discount]]/100)</f>
        <v>5810.5571999999993</v>
      </c>
      <c r="K528" s="17">
        <v>43139.531678240739</v>
      </c>
      <c r="L528" s="7" t="s">
        <v>3764</v>
      </c>
      <c r="M528" s="35">
        <f t="shared" si="17"/>
        <v>0</v>
      </c>
      <c r="N528" s="12" t="str">
        <f t="shared" si="16"/>
        <v/>
      </c>
    </row>
    <row r="529" spans="1:14" hidden="1">
      <c r="A529" s="13">
        <v>10527</v>
      </c>
      <c r="B529" s="13">
        <v>6</v>
      </c>
      <c r="C529" s="13">
        <v>4670</v>
      </c>
      <c r="D529" s="13">
        <v>334</v>
      </c>
      <c r="E529" s="12" t="str">
        <f>VLOOKUP(tVentas10[[#This Row],[ProductID]],tProductos[#All],3,FALSE)</f>
        <v>Ecolab - Lime - A - Way 4/4 L</v>
      </c>
      <c r="F529" s="13">
        <v>2</v>
      </c>
      <c r="G529" s="32">
        <v>0</v>
      </c>
      <c r="H529" s="30">
        <f>VLOOKUP(tVentas10[[#This Row],[ProductID]],tProductos[#All],5,FALSE)</f>
        <v>216.13</v>
      </c>
      <c r="I529" s="31">
        <f>(tVentas10[[#This Row],[PrecioUnitario]])*(tVentas10[[#This Row],[Quantity]])</f>
        <v>432.26</v>
      </c>
      <c r="J529" s="31">
        <f>tVentas10[[#This Row],[ TotalPrice_SinDescuento]]*(1-tVentas10[[#This Row],[Discount]]/100)</f>
        <v>432.26</v>
      </c>
      <c r="K529" s="17">
        <v>43178.026620370372</v>
      </c>
      <c r="L529" s="7" t="s">
        <v>3765</v>
      </c>
      <c r="M529" s="35">
        <f t="shared" si="17"/>
        <v>0</v>
      </c>
      <c r="N529" s="12" t="str">
        <f t="shared" si="16"/>
        <v/>
      </c>
    </row>
    <row r="530" spans="1:14" hidden="1">
      <c r="A530" s="13">
        <v>10528</v>
      </c>
      <c r="B530" s="13">
        <v>4</v>
      </c>
      <c r="C530" s="13">
        <v>78081</v>
      </c>
      <c r="D530" s="13">
        <v>325</v>
      </c>
      <c r="E530" s="12" t="str">
        <f>VLOOKUP(tVentas10[[#This Row],[ProductID]],tProductos[#All],3,FALSE)</f>
        <v>Halibut - Fletches</v>
      </c>
      <c r="F530" s="13">
        <v>20</v>
      </c>
      <c r="G530" s="32">
        <v>0</v>
      </c>
      <c r="H530" s="30">
        <f>VLOOKUP(tVentas10[[#This Row],[ProductID]],tProductos[#All],5,FALSE)</f>
        <v>31.65</v>
      </c>
      <c r="I530" s="31">
        <f>(tVentas10[[#This Row],[PrecioUnitario]])*(tVentas10[[#This Row],[Quantity]])</f>
        <v>633</v>
      </c>
      <c r="J530" s="31">
        <f>tVentas10[[#This Row],[ TotalPrice_SinDescuento]]*(1-tVentas10[[#This Row],[Discount]]/100)</f>
        <v>633</v>
      </c>
      <c r="K530" s="17">
        <v>43170.28497685185</v>
      </c>
      <c r="L530" s="7" t="s">
        <v>3766</v>
      </c>
      <c r="M530" s="35">
        <f t="shared" si="17"/>
        <v>0</v>
      </c>
      <c r="N530" s="12" t="str">
        <f t="shared" si="16"/>
        <v/>
      </c>
    </row>
    <row r="531" spans="1:14" hidden="1">
      <c r="A531" s="13">
        <v>10529</v>
      </c>
      <c r="B531" s="13">
        <v>21</v>
      </c>
      <c r="C531" s="13">
        <v>48646</v>
      </c>
      <c r="D531" s="13">
        <v>173</v>
      </c>
      <c r="E531" s="12" t="str">
        <f>VLOOKUP(tVentas10[[#This Row],[ProductID]],tProductos[#All],3,FALSE)</f>
        <v>Rosemary - Dry</v>
      </c>
      <c r="F531" s="13">
        <v>13</v>
      </c>
      <c r="G531" s="32">
        <v>2</v>
      </c>
      <c r="H531" s="30">
        <f>VLOOKUP(tVentas10[[#This Row],[ProductID]],tProductos[#All],5,FALSE)</f>
        <v>44.54</v>
      </c>
      <c r="I531" s="31">
        <f>(tVentas10[[#This Row],[PrecioUnitario]])*(tVentas10[[#This Row],[Quantity]])</f>
        <v>579.02</v>
      </c>
      <c r="J531" s="31">
        <f>tVentas10[[#This Row],[ TotalPrice_SinDescuento]]*(1-tVentas10[[#This Row],[Discount]]/100)</f>
        <v>567.43959999999993</v>
      </c>
      <c r="K531" s="17">
        <v>43183.336041666669</v>
      </c>
      <c r="L531" s="7" t="s">
        <v>3767</v>
      </c>
      <c r="M531" s="35">
        <f t="shared" si="17"/>
        <v>0</v>
      </c>
      <c r="N531" s="12" t="str">
        <f t="shared" si="16"/>
        <v/>
      </c>
    </row>
    <row r="532" spans="1:14" hidden="1">
      <c r="A532" s="13">
        <v>10530</v>
      </c>
      <c r="B532" s="13">
        <v>5</v>
      </c>
      <c r="C532" s="13">
        <v>94872</v>
      </c>
      <c r="D532" s="13">
        <v>44</v>
      </c>
      <c r="E532" s="12" t="str">
        <f>VLOOKUP(tVentas10[[#This Row],[ProductID]],tProductos[#All],3,FALSE)</f>
        <v>Wine - White, Colubia Cresh</v>
      </c>
      <c r="F532" s="13">
        <v>25</v>
      </c>
      <c r="G532" s="32">
        <v>0</v>
      </c>
      <c r="H532" s="30">
        <f>VLOOKUP(tVentas10[[#This Row],[ProductID]],tProductos[#All],5,FALSE)</f>
        <v>485.98</v>
      </c>
      <c r="I532" s="31">
        <f>(tVentas10[[#This Row],[PrecioUnitario]])*(tVentas10[[#This Row],[Quantity]])</f>
        <v>12149.5</v>
      </c>
      <c r="J532" s="31">
        <f>tVentas10[[#This Row],[ TotalPrice_SinDescuento]]*(1-tVentas10[[#This Row],[Discount]]/100)</f>
        <v>12149.5</v>
      </c>
      <c r="K532" s="17">
        <v>43213.880844907406</v>
      </c>
      <c r="L532" s="7" t="s">
        <v>3768</v>
      </c>
      <c r="M532" s="35">
        <f t="shared" si="17"/>
        <v>0</v>
      </c>
      <c r="N532" s="12" t="str">
        <f t="shared" si="16"/>
        <v/>
      </c>
    </row>
    <row r="533" spans="1:14" hidden="1">
      <c r="A533" s="13">
        <v>10531</v>
      </c>
      <c r="B533" s="13">
        <v>4</v>
      </c>
      <c r="C533" s="13">
        <v>40296</v>
      </c>
      <c r="D533" s="13">
        <v>132</v>
      </c>
      <c r="E533" s="12" t="str">
        <f>VLOOKUP(tVentas10[[#This Row],[ProductID]],tProductos[#All],3,FALSE)</f>
        <v>Beer - Blue</v>
      </c>
      <c r="F533" s="13">
        <v>11</v>
      </c>
      <c r="G533" s="32">
        <v>0</v>
      </c>
      <c r="H533" s="30">
        <f>VLOOKUP(tVentas10[[#This Row],[ProductID]],tProductos[#All],5,FALSE)</f>
        <v>116.21</v>
      </c>
      <c r="I533" s="31">
        <f>(tVentas10[[#This Row],[PrecioUnitario]])*(tVentas10[[#This Row],[Quantity]])</f>
        <v>1278.31</v>
      </c>
      <c r="J533" s="31">
        <f>tVentas10[[#This Row],[ TotalPrice_SinDescuento]]*(1-tVentas10[[#This Row],[Discount]]/100)</f>
        <v>1278.31</v>
      </c>
      <c r="K533" s="17">
        <v>43137.226006944446</v>
      </c>
      <c r="L533" s="7" t="s">
        <v>3769</v>
      </c>
      <c r="M533" s="35">
        <f t="shared" si="17"/>
        <v>0</v>
      </c>
      <c r="N533" s="12" t="str">
        <f t="shared" si="16"/>
        <v/>
      </c>
    </row>
    <row r="534" spans="1:14" hidden="1">
      <c r="A534" s="13">
        <v>10532</v>
      </c>
      <c r="B534" s="13">
        <v>6</v>
      </c>
      <c r="C534" s="13">
        <v>91443</v>
      </c>
      <c r="D534" s="13">
        <v>216</v>
      </c>
      <c r="E534" s="12" t="str">
        <f>VLOOKUP(tVentas10[[#This Row],[ProductID]],tProductos[#All],3,FALSE)</f>
        <v>Scallops - 10/20</v>
      </c>
      <c r="F534" s="13">
        <v>24</v>
      </c>
      <c r="G534" s="32">
        <v>0</v>
      </c>
      <c r="H534" s="30">
        <f>VLOOKUP(tVentas10[[#This Row],[ProductID]],tProductos[#All],5,FALSE)</f>
        <v>390.25</v>
      </c>
      <c r="I534" s="31">
        <f>(tVentas10[[#This Row],[PrecioUnitario]])*(tVentas10[[#This Row],[Quantity]])</f>
        <v>9366</v>
      </c>
      <c r="J534" s="31">
        <f>tVentas10[[#This Row],[ TotalPrice_SinDescuento]]*(1-tVentas10[[#This Row],[Discount]]/100)</f>
        <v>9366</v>
      </c>
      <c r="K534" s="17">
        <v>43186.508518518516</v>
      </c>
      <c r="L534" s="7" t="s">
        <v>3770</v>
      </c>
      <c r="M534" s="35">
        <f t="shared" si="17"/>
        <v>0</v>
      </c>
      <c r="N534" s="12" t="str">
        <f t="shared" si="16"/>
        <v/>
      </c>
    </row>
    <row r="535" spans="1:14" hidden="1">
      <c r="A535" s="13">
        <v>10533</v>
      </c>
      <c r="B535" s="13">
        <v>1</v>
      </c>
      <c r="C535" s="13">
        <v>23904</v>
      </c>
      <c r="D535" s="13">
        <v>22</v>
      </c>
      <c r="E535" s="12" t="str">
        <f>VLOOKUP(tVentas10[[#This Row],[ProductID]],tProductos[#All],3,FALSE)</f>
        <v>Rice - Jasmine Sented</v>
      </c>
      <c r="F535" s="13">
        <v>7</v>
      </c>
      <c r="G535" s="32">
        <v>0</v>
      </c>
      <c r="H535" s="30">
        <f>VLOOKUP(tVentas10[[#This Row],[ProductID]],tProductos[#All],5,FALSE)</f>
        <v>278.95</v>
      </c>
      <c r="I535" s="31">
        <f>(tVentas10[[#This Row],[PrecioUnitario]])*(tVentas10[[#This Row],[Quantity]])</f>
        <v>1952.6499999999999</v>
      </c>
      <c r="J535" s="31">
        <f>tVentas10[[#This Row],[ TotalPrice_SinDescuento]]*(1-tVentas10[[#This Row],[Discount]]/100)</f>
        <v>1952.6499999999999</v>
      </c>
      <c r="K535" s="17">
        <v>43170.438125000001</v>
      </c>
      <c r="L535" s="7" t="s">
        <v>3771</v>
      </c>
      <c r="M535" s="35">
        <f t="shared" si="17"/>
        <v>0</v>
      </c>
      <c r="N535" s="12" t="str">
        <f t="shared" si="16"/>
        <v/>
      </c>
    </row>
    <row r="536" spans="1:14" hidden="1">
      <c r="A536" s="13">
        <v>10534</v>
      </c>
      <c r="B536" s="13">
        <v>12</v>
      </c>
      <c r="C536" s="13">
        <v>76652</v>
      </c>
      <c r="D536" s="13">
        <v>81</v>
      </c>
      <c r="E536" s="12" t="str">
        <f>VLOOKUP(tVentas10[[#This Row],[ProductID]],tProductos[#All],3,FALSE)</f>
        <v>Cookies - Assorted</v>
      </c>
      <c r="F536" s="13">
        <v>20</v>
      </c>
      <c r="G536" s="32">
        <v>0</v>
      </c>
      <c r="H536" s="30">
        <f>VLOOKUP(tVentas10[[#This Row],[ProductID]],tProductos[#All],5,FALSE)</f>
        <v>866.48</v>
      </c>
      <c r="I536" s="31">
        <f>(tVentas10[[#This Row],[PrecioUnitario]])*(tVentas10[[#This Row],[Quantity]])</f>
        <v>17329.599999999999</v>
      </c>
      <c r="J536" s="31">
        <f>tVentas10[[#This Row],[ TotalPrice_SinDescuento]]*(1-tVentas10[[#This Row],[Discount]]/100)</f>
        <v>17329.599999999999</v>
      </c>
      <c r="K536" s="17">
        <v>43165.645636574074</v>
      </c>
      <c r="L536" s="7" t="s">
        <v>3772</v>
      </c>
      <c r="M536" s="35">
        <f t="shared" si="17"/>
        <v>0</v>
      </c>
      <c r="N536" s="12" t="str">
        <f t="shared" si="16"/>
        <v/>
      </c>
    </row>
    <row r="537" spans="1:14" hidden="1">
      <c r="A537" s="13">
        <v>10535</v>
      </c>
      <c r="B537" s="13">
        <v>15</v>
      </c>
      <c r="C537" s="13">
        <v>87929</v>
      </c>
      <c r="D537" s="13">
        <v>361</v>
      </c>
      <c r="E537" s="12" t="str">
        <f>VLOOKUP(tVentas10[[#This Row],[ProductID]],tProductos[#All],3,FALSE)</f>
        <v>Coffee Decaf Colombian</v>
      </c>
      <c r="F537" s="13">
        <v>23</v>
      </c>
      <c r="G537" s="32">
        <v>1</v>
      </c>
      <c r="H537" s="30">
        <f>VLOOKUP(tVentas10[[#This Row],[ProductID]],tProductos[#All],5,FALSE)</f>
        <v>364.51</v>
      </c>
      <c r="I537" s="31">
        <f>(tVentas10[[#This Row],[PrecioUnitario]])*(tVentas10[[#This Row],[Quantity]])</f>
        <v>8383.73</v>
      </c>
      <c r="J537" s="31">
        <f>tVentas10[[#This Row],[ TotalPrice_SinDescuento]]*(1-tVentas10[[#This Row],[Discount]]/100)</f>
        <v>8299.8927000000003</v>
      </c>
      <c r="K537" s="17">
        <v>43121.495474537034</v>
      </c>
      <c r="L537" s="7" t="s">
        <v>3773</v>
      </c>
      <c r="M537" s="35">
        <f t="shared" si="17"/>
        <v>0</v>
      </c>
      <c r="N537" s="12" t="str">
        <f t="shared" si="16"/>
        <v/>
      </c>
    </row>
    <row r="538" spans="1:14" hidden="1">
      <c r="A538" s="13">
        <v>10536</v>
      </c>
      <c r="B538" s="13">
        <v>1</v>
      </c>
      <c r="C538" s="13">
        <v>35789</v>
      </c>
      <c r="D538" s="13">
        <v>409</v>
      </c>
      <c r="E538" s="12" t="str">
        <f>VLOOKUP(tVentas10[[#This Row],[ProductID]],tProductos[#All],3,FALSE)</f>
        <v>Skirt - 29 Foot</v>
      </c>
      <c r="F538" s="13">
        <v>10</v>
      </c>
      <c r="G538" s="32">
        <v>0</v>
      </c>
      <c r="H538" s="30">
        <f>VLOOKUP(tVentas10[[#This Row],[ProductID]],tProductos[#All],5,FALSE)</f>
        <v>23.52</v>
      </c>
      <c r="I538" s="31">
        <f>(tVentas10[[#This Row],[PrecioUnitario]])*(tVentas10[[#This Row],[Quantity]])</f>
        <v>235.2</v>
      </c>
      <c r="J538" s="31">
        <f>tVentas10[[#This Row],[ TotalPrice_SinDescuento]]*(1-tVentas10[[#This Row],[Discount]]/100)</f>
        <v>235.2</v>
      </c>
      <c r="K538" s="17">
        <v>43192.018912037034</v>
      </c>
      <c r="L538" s="7" t="s">
        <v>3774</v>
      </c>
      <c r="M538" s="35">
        <f t="shared" si="17"/>
        <v>0</v>
      </c>
      <c r="N538" s="12" t="str">
        <f t="shared" si="16"/>
        <v/>
      </c>
    </row>
    <row r="539" spans="1:14" hidden="1">
      <c r="A539" s="13">
        <v>10537</v>
      </c>
      <c r="B539" s="13">
        <v>20</v>
      </c>
      <c r="C539" s="13">
        <v>92831</v>
      </c>
      <c r="D539" s="13">
        <v>274</v>
      </c>
      <c r="E539" s="12" t="str">
        <f>VLOOKUP(tVentas10[[#This Row],[ProductID]],tProductos[#All],3,FALSE)</f>
        <v>Papayas</v>
      </c>
      <c r="F539" s="13">
        <v>24</v>
      </c>
      <c r="G539" s="32">
        <v>0</v>
      </c>
      <c r="H539" s="30">
        <f>VLOOKUP(tVentas10[[#This Row],[ProductID]],tProductos[#All],5,FALSE)</f>
        <v>881.19</v>
      </c>
      <c r="I539" s="31">
        <f>(tVentas10[[#This Row],[PrecioUnitario]])*(tVentas10[[#This Row],[Quantity]])</f>
        <v>21148.560000000001</v>
      </c>
      <c r="J539" s="31">
        <f>tVentas10[[#This Row],[ TotalPrice_SinDescuento]]*(1-tVentas10[[#This Row],[Discount]]/100)</f>
        <v>21148.560000000001</v>
      </c>
      <c r="K539" s="17">
        <v>43223.520694444444</v>
      </c>
      <c r="L539" s="7" t="s">
        <v>3775</v>
      </c>
      <c r="M539" s="35">
        <f t="shared" si="17"/>
        <v>0</v>
      </c>
      <c r="N539" s="12" t="str">
        <f t="shared" si="16"/>
        <v/>
      </c>
    </row>
    <row r="540" spans="1:14" hidden="1">
      <c r="A540" s="13">
        <v>10538</v>
      </c>
      <c r="B540" s="13">
        <v>13</v>
      </c>
      <c r="C540" s="13">
        <v>51981</v>
      </c>
      <c r="D540" s="13">
        <v>213</v>
      </c>
      <c r="E540" s="12" t="str">
        <f>VLOOKUP(tVentas10[[#This Row],[ProductID]],tProductos[#All],3,FALSE)</f>
        <v>Pate - Cognac</v>
      </c>
      <c r="F540" s="13">
        <v>14</v>
      </c>
      <c r="G540" s="32">
        <v>0</v>
      </c>
      <c r="H540" s="30">
        <f>VLOOKUP(tVentas10[[#This Row],[ProductID]],tProductos[#All],5,FALSE)</f>
        <v>705.89</v>
      </c>
      <c r="I540" s="31">
        <f>(tVentas10[[#This Row],[PrecioUnitario]])*(tVentas10[[#This Row],[Quantity]])</f>
        <v>9882.4599999999991</v>
      </c>
      <c r="J540" s="31">
        <f>tVentas10[[#This Row],[ TotalPrice_SinDescuento]]*(1-tVentas10[[#This Row],[Discount]]/100)</f>
        <v>9882.4599999999991</v>
      </c>
      <c r="K540" s="17">
        <v>43156.441736111112</v>
      </c>
      <c r="L540" s="7" t="s">
        <v>3776</v>
      </c>
      <c r="M540" s="35">
        <f t="shared" si="17"/>
        <v>0</v>
      </c>
      <c r="N540" s="12" t="str">
        <f t="shared" si="16"/>
        <v/>
      </c>
    </row>
    <row r="541" spans="1:14" hidden="1">
      <c r="A541" s="13">
        <v>10539</v>
      </c>
      <c r="B541" s="13">
        <v>6</v>
      </c>
      <c r="C541" s="13">
        <v>33646</v>
      </c>
      <c r="D541" s="13">
        <v>452</v>
      </c>
      <c r="E541" s="12" t="str">
        <f>VLOOKUP(tVentas10[[#This Row],[ProductID]],tProductos[#All],3,FALSE)</f>
        <v>Napkin White - Starched</v>
      </c>
      <c r="F541" s="13">
        <v>9</v>
      </c>
      <c r="G541" s="32">
        <v>1</v>
      </c>
      <c r="H541" s="30">
        <f>VLOOKUP(tVentas10[[#This Row],[ProductID]],tProductos[#All],5,FALSE)</f>
        <v>285.64999999999998</v>
      </c>
      <c r="I541" s="31">
        <f>(tVentas10[[#This Row],[PrecioUnitario]])*(tVentas10[[#This Row],[Quantity]])</f>
        <v>2570.85</v>
      </c>
      <c r="J541" s="31">
        <f>tVentas10[[#This Row],[ TotalPrice_SinDescuento]]*(1-tVentas10[[#This Row],[Discount]]/100)</f>
        <v>2545.1414999999997</v>
      </c>
      <c r="K541" s="17">
        <v>43126.165266203701</v>
      </c>
      <c r="L541" s="7" t="s">
        <v>3777</v>
      </c>
      <c r="M541" s="35">
        <f t="shared" si="17"/>
        <v>0</v>
      </c>
      <c r="N541" s="12" t="str">
        <f t="shared" si="16"/>
        <v/>
      </c>
    </row>
    <row r="542" spans="1:14" hidden="1">
      <c r="A542" s="13">
        <v>10540</v>
      </c>
      <c r="B542" s="13">
        <v>22</v>
      </c>
      <c r="C542" s="13">
        <v>61219</v>
      </c>
      <c r="D542" s="13">
        <v>282</v>
      </c>
      <c r="E542" s="12" t="str">
        <f>VLOOKUP(tVentas10[[#This Row],[ProductID]],tProductos[#All],3,FALSE)</f>
        <v>Lemonade - Natural, 591 Ml</v>
      </c>
      <c r="F542" s="13">
        <v>16</v>
      </c>
      <c r="G542" s="32">
        <v>2</v>
      </c>
      <c r="H542" s="30">
        <f>VLOOKUP(tVentas10[[#This Row],[ProductID]],tProductos[#All],5,FALSE)</f>
        <v>561.5</v>
      </c>
      <c r="I542" s="31">
        <f>(tVentas10[[#This Row],[PrecioUnitario]])*(tVentas10[[#This Row],[Quantity]])</f>
        <v>8984</v>
      </c>
      <c r="J542" s="31">
        <f>tVentas10[[#This Row],[ TotalPrice_SinDescuento]]*(1-tVentas10[[#This Row],[Discount]]/100)</f>
        <v>8804.32</v>
      </c>
      <c r="K542" s="17">
        <v>43130.265023148146</v>
      </c>
      <c r="L542" s="7" t="s">
        <v>3778</v>
      </c>
      <c r="M542" s="35">
        <f t="shared" si="17"/>
        <v>0</v>
      </c>
      <c r="N542" s="12" t="str">
        <f t="shared" si="16"/>
        <v/>
      </c>
    </row>
    <row r="543" spans="1:14" hidden="1">
      <c r="A543" s="13">
        <v>10541</v>
      </c>
      <c r="B543" s="13">
        <v>4</v>
      </c>
      <c r="C543" s="13">
        <v>71122</v>
      </c>
      <c r="D543" s="13">
        <v>25</v>
      </c>
      <c r="E543" s="12" t="str">
        <f>VLOOKUP(tVentas10[[#This Row],[ProductID]],tProductos[#All],3,FALSE)</f>
        <v>Soupcontfoam16oz 116con</v>
      </c>
      <c r="F543" s="13">
        <v>19</v>
      </c>
      <c r="G543" s="32">
        <v>0</v>
      </c>
      <c r="H543" s="30">
        <f>VLOOKUP(tVentas10[[#This Row],[ProductID]],tProductos[#All],5,FALSE)</f>
        <v>807.66</v>
      </c>
      <c r="I543" s="31">
        <f>(tVentas10[[#This Row],[PrecioUnitario]])*(tVentas10[[#This Row],[Quantity]])</f>
        <v>15345.539999999999</v>
      </c>
      <c r="J543" s="31">
        <f>tVentas10[[#This Row],[ TotalPrice_SinDescuento]]*(1-tVentas10[[#This Row],[Discount]]/100)</f>
        <v>15345.539999999999</v>
      </c>
      <c r="K543" s="17">
        <v>43201.497349537036</v>
      </c>
      <c r="L543" s="7" t="s">
        <v>3779</v>
      </c>
      <c r="M543" s="35">
        <f t="shared" si="17"/>
        <v>0</v>
      </c>
      <c r="N543" s="12" t="str">
        <f t="shared" si="16"/>
        <v/>
      </c>
    </row>
    <row r="544" spans="1:14" hidden="1">
      <c r="A544" s="13">
        <v>10542</v>
      </c>
      <c r="B544" s="13">
        <v>1</v>
      </c>
      <c r="C544" s="13">
        <v>69845</v>
      </c>
      <c r="D544" s="13">
        <v>104</v>
      </c>
      <c r="E544" s="12" t="str">
        <f>VLOOKUP(tVentas10[[#This Row],[ProductID]],tProductos[#All],3,FALSE)</f>
        <v>Tia Maria</v>
      </c>
      <c r="F544" s="13">
        <v>18</v>
      </c>
      <c r="G544" s="32">
        <v>0</v>
      </c>
      <c r="H544" s="30">
        <f>VLOOKUP(tVentas10[[#This Row],[ProductID]],tProductos[#All],5,FALSE)</f>
        <v>982.47</v>
      </c>
      <c r="I544" s="31">
        <f>(tVentas10[[#This Row],[PrecioUnitario]])*(tVentas10[[#This Row],[Quantity]])</f>
        <v>17684.46</v>
      </c>
      <c r="J544" s="31">
        <f>tVentas10[[#This Row],[ TotalPrice_SinDescuento]]*(1-tVentas10[[#This Row],[Discount]]/100)</f>
        <v>17684.46</v>
      </c>
      <c r="K544" s="17">
        <v>43145.994467592594</v>
      </c>
      <c r="L544" s="7" t="s">
        <v>3780</v>
      </c>
      <c r="M544" s="35">
        <f t="shared" si="17"/>
        <v>0</v>
      </c>
      <c r="N544" s="12" t="str">
        <f t="shared" si="16"/>
        <v/>
      </c>
    </row>
    <row r="545" spans="1:14" hidden="1">
      <c r="A545" s="13">
        <v>10543</v>
      </c>
      <c r="B545" s="13">
        <v>16</v>
      </c>
      <c r="C545" s="13">
        <v>96930</v>
      </c>
      <c r="D545" s="13">
        <v>214</v>
      </c>
      <c r="E545" s="12" t="str">
        <f>VLOOKUP(tVentas10[[#This Row],[ProductID]],tProductos[#All],3,FALSE)</f>
        <v>French Pastry - Mini Chocolate</v>
      </c>
      <c r="F545" s="13">
        <v>25</v>
      </c>
      <c r="G545" s="32">
        <v>1</v>
      </c>
      <c r="H545" s="30">
        <f>VLOOKUP(tVentas10[[#This Row],[ProductID]],tProductos[#All],5,FALSE)</f>
        <v>612.12</v>
      </c>
      <c r="I545" s="31">
        <f>(tVentas10[[#This Row],[PrecioUnitario]])*(tVentas10[[#This Row],[Quantity]])</f>
        <v>15303</v>
      </c>
      <c r="J545" s="31">
        <f>tVentas10[[#This Row],[ TotalPrice_SinDescuento]]*(1-tVentas10[[#This Row],[Discount]]/100)</f>
        <v>15149.97</v>
      </c>
      <c r="K545" s="17">
        <v>43198.185578703706</v>
      </c>
      <c r="L545" s="7" t="s">
        <v>3781</v>
      </c>
      <c r="M545" s="35">
        <f t="shared" si="17"/>
        <v>0</v>
      </c>
      <c r="N545" s="12" t="str">
        <f t="shared" si="16"/>
        <v/>
      </c>
    </row>
    <row r="546" spans="1:14" hidden="1">
      <c r="A546" s="13">
        <v>10544</v>
      </c>
      <c r="B546" s="13">
        <v>15</v>
      </c>
      <c r="C546" s="13">
        <v>79447</v>
      </c>
      <c r="D546" s="13">
        <v>42</v>
      </c>
      <c r="E546" s="12" t="str">
        <f>VLOOKUP(tVentas10[[#This Row],[ProductID]],tProductos[#All],3,FALSE)</f>
        <v>Bread - Raisin Walnut Oval</v>
      </c>
      <c r="F546" s="13">
        <v>21</v>
      </c>
      <c r="G546" s="32">
        <v>0</v>
      </c>
      <c r="H546" s="30">
        <f>VLOOKUP(tVentas10[[#This Row],[ProductID]],tProductos[#All],5,FALSE)</f>
        <v>810.48</v>
      </c>
      <c r="I546" s="31">
        <f>(tVentas10[[#This Row],[PrecioUnitario]])*(tVentas10[[#This Row],[Quantity]])</f>
        <v>17020.080000000002</v>
      </c>
      <c r="J546" s="31">
        <f>tVentas10[[#This Row],[ TotalPrice_SinDescuento]]*(1-tVentas10[[#This Row],[Discount]]/100)</f>
        <v>17020.080000000002</v>
      </c>
      <c r="K546" s="17">
        <v>43202.655949074076</v>
      </c>
      <c r="L546" s="7" t="s">
        <v>3782</v>
      </c>
      <c r="M546" s="35">
        <f t="shared" si="17"/>
        <v>0</v>
      </c>
      <c r="N546" s="12" t="str">
        <f t="shared" si="16"/>
        <v/>
      </c>
    </row>
    <row r="547" spans="1:14" hidden="1">
      <c r="A547" s="13">
        <v>10545</v>
      </c>
      <c r="B547" s="13">
        <v>5</v>
      </c>
      <c r="C547" s="13">
        <v>59819</v>
      </c>
      <c r="D547" s="13">
        <v>108</v>
      </c>
      <c r="E547" s="12" t="str">
        <f>VLOOKUP(tVentas10[[#This Row],[ProductID]],tProductos[#All],3,FALSE)</f>
        <v>Pasta - Orecchiette</v>
      </c>
      <c r="F547" s="13">
        <v>16</v>
      </c>
      <c r="G547" s="32">
        <v>0</v>
      </c>
      <c r="H547" s="30">
        <f>VLOOKUP(tVentas10[[#This Row],[ProductID]],tProductos[#All],5,FALSE)</f>
        <v>790.03</v>
      </c>
      <c r="I547" s="31">
        <f>(tVentas10[[#This Row],[PrecioUnitario]])*(tVentas10[[#This Row],[Quantity]])</f>
        <v>12640.48</v>
      </c>
      <c r="J547" s="31">
        <f>tVentas10[[#This Row],[ TotalPrice_SinDescuento]]*(1-tVentas10[[#This Row],[Discount]]/100)</f>
        <v>12640.48</v>
      </c>
      <c r="K547" s="17">
        <v>43222.864594907405</v>
      </c>
      <c r="L547" s="7" t="s">
        <v>3783</v>
      </c>
      <c r="M547" s="35">
        <f t="shared" si="17"/>
        <v>0</v>
      </c>
      <c r="N547" s="12" t="str">
        <f t="shared" si="16"/>
        <v/>
      </c>
    </row>
    <row r="548" spans="1:14" hidden="1">
      <c r="A548" s="13">
        <v>10546</v>
      </c>
      <c r="B548" s="13">
        <v>20</v>
      </c>
      <c r="C548" s="13">
        <v>56699</v>
      </c>
      <c r="D548" s="13">
        <v>297</v>
      </c>
      <c r="E548" s="12" t="str">
        <f>VLOOKUP(tVentas10[[#This Row],[ProductID]],tProductos[#All],3,FALSE)</f>
        <v>Hinge W Undercut</v>
      </c>
      <c r="F548" s="13">
        <v>15</v>
      </c>
      <c r="G548" s="32">
        <v>0</v>
      </c>
      <c r="H548" s="30">
        <f>VLOOKUP(tVentas10[[#This Row],[ProductID]],tProductos[#All],5,FALSE)</f>
        <v>819</v>
      </c>
      <c r="I548" s="31">
        <f>(tVentas10[[#This Row],[PrecioUnitario]])*(tVentas10[[#This Row],[Quantity]])</f>
        <v>12285</v>
      </c>
      <c r="J548" s="31">
        <f>tVentas10[[#This Row],[ TotalPrice_SinDescuento]]*(1-tVentas10[[#This Row],[Discount]]/100)</f>
        <v>12285</v>
      </c>
      <c r="K548" s="17">
        <v>43109.310370370367</v>
      </c>
      <c r="L548" s="7" t="s">
        <v>3784</v>
      </c>
      <c r="M548" s="35">
        <f t="shared" si="17"/>
        <v>0</v>
      </c>
      <c r="N548" s="12" t="str">
        <f t="shared" si="16"/>
        <v/>
      </c>
    </row>
    <row r="549" spans="1:14" hidden="1">
      <c r="A549" s="13">
        <v>10547</v>
      </c>
      <c r="B549" s="13">
        <v>7</v>
      </c>
      <c r="C549" s="13">
        <v>62381</v>
      </c>
      <c r="D549" s="13">
        <v>85</v>
      </c>
      <c r="E549" s="12" t="str">
        <f>VLOOKUP(tVentas10[[#This Row],[ProductID]],tProductos[#All],3,FALSE)</f>
        <v>Cheese - Parmesan Cubes</v>
      </c>
      <c r="F549" s="13">
        <v>16</v>
      </c>
      <c r="G549" s="32">
        <v>0</v>
      </c>
      <c r="H549" s="30">
        <f>VLOOKUP(tVentas10[[#This Row],[ProductID]],tProductos[#All],5,FALSE)</f>
        <v>868.85</v>
      </c>
      <c r="I549" s="31">
        <f>(tVentas10[[#This Row],[PrecioUnitario]])*(tVentas10[[#This Row],[Quantity]])</f>
        <v>13901.6</v>
      </c>
      <c r="J549" s="31">
        <f>tVentas10[[#This Row],[ TotalPrice_SinDescuento]]*(1-tVentas10[[#This Row],[Discount]]/100)</f>
        <v>13901.6</v>
      </c>
      <c r="K549" s="17">
        <v>43181.418749999997</v>
      </c>
      <c r="L549" s="7" t="s">
        <v>3785</v>
      </c>
      <c r="M549" s="35">
        <f t="shared" si="17"/>
        <v>0</v>
      </c>
      <c r="N549" s="12" t="str">
        <f t="shared" si="16"/>
        <v/>
      </c>
    </row>
    <row r="550" spans="1:14" hidden="1">
      <c r="A550" s="13">
        <v>10548</v>
      </c>
      <c r="B550" s="13">
        <v>16</v>
      </c>
      <c r="C550" s="13">
        <v>71973</v>
      </c>
      <c r="D550" s="13">
        <v>357</v>
      </c>
      <c r="E550" s="12" t="str">
        <f>VLOOKUP(tVentas10[[#This Row],[ProductID]],tProductos[#All],3,FALSE)</f>
        <v>Tilapia - Fillets</v>
      </c>
      <c r="F550" s="13">
        <v>19</v>
      </c>
      <c r="G550" s="32">
        <v>2</v>
      </c>
      <c r="H550" s="30">
        <f>VLOOKUP(tVentas10[[#This Row],[ProductID]],tProductos[#All],5,FALSE)</f>
        <v>68.33</v>
      </c>
      <c r="I550" s="31">
        <f>(tVentas10[[#This Row],[PrecioUnitario]])*(tVentas10[[#This Row],[Quantity]])</f>
        <v>1298.27</v>
      </c>
      <c r="J550" s="31">
        <f>tVentas10[[#This Row],[ TotalPrice_SinDescuento]]*(1-tVentas10[[#This Row],[Discount]]/100)</f>
        <v>1272.3045999999999</v>
      </c>
      <c r="K550" s="17">
        <v>43193.709270833337</v>
      </c>
      <c r="L550" s="7" t="s">
        <v>3786</v>
      </c>
      <c r="M550" s="35">
        <f t="shared" si="17"/>
        <v>0</v>
      </c>
      <c r="N550" s="12" t="str">
        <f t="shared" si="16"/>
        <v/>
      </c>
    </row>
    <row r="551" spans="1:14" hidden="1">
      <c r="A551" s="13">
        <v>10549</v>
      </c>
      <c r="B551" s="13">
        <v>16</v>
      </c>
      <c r="C551" s="13">
        <v>77944</v>
      </c>
      <c r="D551" s="13">
        <v>195</v>
      </c>
      <c r="E551" s="12" t="str">
        <f>VLOOKUP(tVentas10[[#This Row],[ProductID]],tProductos[#All],3,FALSE)</f>
        <v>Beets - Mini Golden</v>
      </c>
      <c r="F551" s="13">
        <v>20</v>
      </c>
      <c r="G551" s="32">
        <v>1</v>
      </c>
      <c r="H551" s="30">
        <f>VLOOKUP(tVentas10[[#This Row],[ProductID]],tProductos[#All],5,FALSE)</f>
        <v>35.200000000000003</v>
      </c>
      <c r="I551" s="31">
        <f>(tVentas10[[#This Row],[PrecioUnitario]])*(tVentas10[[#This Row],[Quantity]])</f>
        <v>704</v>
      </c>
      <c r="J551" s="31">
        <f>tVentas10[[#This Row],[ TotalPrice_SinDescuento]]*(1-tVentas10[[#This Row],[Discount]]/100)</f>
        <v>696.96</v>
      </c>
      <c r="K551" s="17">
        <v>43111.730462962965</v>
      </c>
      <c r="L551" s="7" t="s">
        <v>3787</v>
      </c>
      <c r="M551" s="35">
        <f t="shared" si="17"/>
        <v>0</v>
      </c>
      <c r="N551" s="12" t="str">
        <f t="shared" si="16"/>
        <v/>
      </c>
    </row>
    <row r="552" spans="1:14" hidden="1">
      <c r="A552" s="13">
        <v>10550</v>
      </c>
      <c r="B552" s="13">
        <v>14</v>
      </c>
      <c r="C552" s="13">
        <v>25118</v>
      </c>
      <c r="D552" s="13">
        <v>340</v>
      </c>
      <c r="E552" s="12" t="str">
        <f>VLOOKUP(tVentas10[[#This Row],[ProductID]],tProductos[#All],3,FALSE)</f>
        <v>Veal - Sweetbread</v>
      </c>
      <c r="F552" s="13">
        <v>7</v>
      </c>
      <c r="G552" s="32">
        <v>2</v>
      </c>
      <c r="H552" s="30">
        <f>VLOOKUP(tVentas10[[#This Row],[ProductID]],tProductos[#All],5,FALSE)</f>
        <v>282.33999999999997</v>
      </c>
      <c r="I552" s="31">
        <f>(tVentas10[[#This Row],[PrecioUnitario]])*(tVentas10[[#This Row],[Quantity]])</f>
        <v>1976.3799999999999</v>
      </c>
      <c r="J552" s="31">
        <f>tVentas10[[#This Row],[ TotalPrice_SinDescuento]]*(1-tVentas10[[#This Row],[Discount]]/100)</f>
        <v>1936.8523999999998</v>
      </c>
      <c r="K552" s="17">
        <v>43199.386342592596</v>
      </c>
      <c r="L552" s="7" t="s">
        <v>3788</v>
      </c>
      <c r="M552" s="35">
        <f t="shared" si="17"/>
        <v>0</v>
      </c>
      <c r="N552" s="12" t="str">
        <f t="shared" si="16"/>
        <v/>
      </c>
    </row>
    <row r="553" spans="1:14" hidden="1">
      <c r="A553" s="13">
        <v>10551</v>
      </c>
      <c r="B553" s="13">
        <v>16</v>
      </c>
      <c r="C553" s="13">
        <v>50287</v>
      </c>
      <c r="D553" s="13">
        <v>332</v>
      </c>
      <c r="E553" s="12" t="str">
        <f>VLOOKUP(tVentas10[[#This Row],[ProductID]],tProductos[#All],3,FALSE)</f>
        <v>Bouq All Italian - Primerba</v>
      </c>
      <c r="F553" s="13">
        <v>13</v>
      </c>
      <c r="G553" s="32">
        <v>0</v>
      </c>
      <c r="H553" s="30">
        <f>VLOOKUP(tVentas10[[#This Row],[ProductID]],tProductos[#All],5,FALSE)</f>
        <v>597.57000000000005</v>
      </c>
      <c r="I553" s="31">
        <f>(tVentas10[[#This Row],[PrecioUnitario]])*(tVentas10[[#This Row],[Quantity]])</f>
        <v>7768.4100000000008</v>
      </c>
      <c r="J553" s="31">
        <f>tVentas10[[#This Row],[ TotalPrice_SinDescuento]]*(1-tVentas10[[#This Row],[Discount]]/100)</f>
        <v>7768.4100000000008</v>
      </c>
      <c r="K553" s="17">
        <v>43135.16265046296</v>
      </c>
      <c r="L553" s="7" t="s">
        <v>3789</v>
      </c>
      <c r="M553" s="35">
        <f t="shared" si="17"/>
        <v>0</v>
      </c>
      <c r="N553" s="12" t="str">
        <f t="shared" si="16"/>
        <v/>
      </c>
    </row>
    <row r="554" spans="1:14" hidden="1">
      <c r="A554" s="13">
        <v>10552</v>
      </c>
      <c r="B554" s="13">
        <v>17</v>
      </c>
      <c r="C554" s="13">
        <v>78184</v>
      </c>
      <c r="D554" s="13">
        <v>185</v>
      </c>
      <c r="E554" s="12" t="str">
        <f>VLOOKUP(tVentas10[[#This Row],[ProductID]],tProductos[#All],3,FALSE)</f>
        <v>Foam Dinner Plate</v>
      </c>
      <c r="F554" s="13">
        <v>20</v>
      </c>
      <c r="G554" s="32">
        <v>0</v>
      </c>
      <c r="H554" s="30">
        <f>VLOOKUP(tVentas10[[#This Row],[ProductID]],tProductos[#All],5,FALSE)</f>
        <v>484.19</v>
      </c>
      <c r="I554" s="31">
        <f>(tVentas10[[#This Row],[PrecioUnitario]])*(tVentas10[[#This Row],[Quantity]])</f>
        <v>9683.7999999999993</v>
      </c>
      <c r="J554" s="31">
        <f>tVentas10[[#This Row],[ TotalPrice_SinDescuento]]*(1-tVentas10[[#This Row],[Discount]]/100)</f>
        <v>9683.7999999999993</v>
      </c>
      <c r="K554" s="17">
        <v>43203.519872685189</v>
      </c>
      <c r="L554" s="7" t="s">
        <v>3790</v>
      </c>
      <c r="M554" s="35">
        <f t="shared" si="17"/>
        <v>0</v>
      </c>
      <c r="N554" s="12" t="str">
        <f t="shared" si="16"/>
        <v/>
      </c>
    </row>
    <row r="555" spans="1:14" hidden="1">
      <c r="A555" s="13">
        <v>10553</v>
      </c>
      <c r="B555" s="13">
        <v>4</v>
      </c>
      <c r="C555" s="13">
        <v>15130</v>
      </c>
      <c r="D555" s="13">
        <v>65</v>
      </c>
      <c r="E555" s="12" t="str">
        <f>VLOOKUP(tVentas10[[#This Row],[ProductID]],tProductos[#All],3,FALSE)</f>
        <v>Brandy - Bar</v>
      </c>
      <c r="F555" s="13">
        <v>4</v>
      </c>
      <c r="G555" s="32">
        <v>0</v>
      </c>
      <c r="H555" s="30">
        <f>VLOOKUP(tVentas10[[#This Row],[ProductID]],tProductos[#All],5,FALSE)</f>
        <v>221.1</v>
      </c>
      <c r="I555" s="31">
        <f>(tVentas10[[#This Row],[PrecioUnitario]])*(tVentas10[[#This Row],[Quantity]])</f>
        <v>884.4</v>
      </c>
      <c r="J555" s="31">
        <f>tVentas10[[#This Row],[ TotalPrice_SinDescuento]]*(1-tVentas10[[#This Row],[Discount]]/100)</f>
        <v>884.4</v>
      </c>
      <c r="K555" s="17">
        <v>43135.607777777775</v>
      </c>
      <c r="L555" s="7" t="s">
        <v>3791</v>
      </c>
      <c r="M555" s="35">
        <f t="shared" si="17"/>
        <v>0</v>
      </c>
      <c r="N555" s="12" t="str">
        <f t="shared" si="16"/>
        <v/>
      </c>
    </row>
    <row r="556" spans="1:14" hidden="1">
      <c r="A556" s="13">
        <v>10554</v>
      </c>
      <c r="B556" s="13">
        <v>18</v>
      </c>
      <c r="C556" s="13">
        <v>72218</v>
      </c>
      <c r="D556" s="13">
        <v>78</v>
      </c>
      <c r="E556" s="12" t="str">
        <f>VLOOKUP(tVentas10[[#This Row],[ProductID]],tProductos[#All],3,FALSE)</f>
        <v>Wine - Magnotta - Belpaese</v>
      </c>
      <c r="F556" s="13">
        <v>19</v>
      </c>
      <c r="G556" s="32">
        <v>0</v>
      </c>
      <c r="H556" s="30">
        <f>VLOOKUP(tVentas10[[#This Row],[ProductID]],tProductos[#All],5,FALSE)</f>
        <v>304.202</v>
      </c>
      <c r="I556" s="31">
        <f>(tVentas10[[#This Row],[PrecioUnitario]])*(tVentas10[[#This Row],[Quantity]])</f>
        <v>5779.8379999999997</v>
      </c>
      <c r="J556" s="31">
        <f>tVentas10[[#This Row],[ TotalPrice_SinDescuento]]*(1-tVentas10[[#This Row],[Discount]]/100)</f>
        <v>5779.8379999999997</v>
      </c>
      <c r="K556" s="17">
        <v>43203.507314814815</v>
      </c>
      <c r="L556" s="7" t="s">
        <v>3792</v>
      </c>
      <c r="M556" s="35">
        <f t="shared" si="17"/>
        <v>0</v>
      </c>
      <c r="N556" s="12" t="str">
        <f t="shared" si="16"/>
        <v/>
      </c>
    </row>
    <row r="557" spans="1:14" hidden="1">
      <c r="A557" s="13">
        <v>10555</v>
      </c>
      <c r="B557" s="13">
        <v>1</v>
      </c>
      <c r="C557" s="13">
        <v>77008</v>
      </c>
      <c r="D557" s="13">
        <v>189</v>
      </c>
      <c r="E557" s="12" t="str">
        <f>VLOOKUP(tVentas10[[#This Row],[ProductID]],tProductos[#All],3,FALSE)</f>
        <v>Bread - Roll, Soft White Round</v>
      </c>
      <c r="F557" s="13">
        <v>20</v>
      </c>
      <c r="G557" s="32">
        <v>0</v>
      </c>
      <c r="H557" s="30">
        <f>VLOOKUP(tVentas10[[#This Row],[ProductID]],tProductos[#All],5,FALSE)</f>
        <v>763.02</v>
      </c>
      <c r="I557" s="31">
        <f>(tVentas10[[#This Row],[PrecioUnitario]])*(tVentas10[[#This Row],[Quantity]])</f>
        <v>15260.4</v>
      </c>
      <c r="J557" s="31">
        <f>tVentas10[[#This Row],[ TotalPrice_SinDescuento]]*(1-tVentas10[[#This Row],[Discount]]/100)</f>
        <v>15260.4</v>
      </c>
      <c r="K557" s="17">
        <v>43219.698935185188</v>
      </c>
      <c r="L557" s="7" t="s">
        <v>3793</v>
      </c>
      <c r="M557" s="35">
        <f t="shared" si="17"/>
        <v>0</v>
      </c>
      <c r="N557" s="12" t="str">
        <f t="shared" si="16"/>
        <v/>
      </c>
    </row>
    <row r="558" spans="1:14" hidden="1">
      <c r="A558" s="13">
        <v>10556</v>
      </c>
      <c r="B558" s="13">
        <v>20</v>
      </c>
      <c r="C558" s="13">
        <v>47228</v>
      </c>
      <c r="D558" s="13">
        <v>410</v>
      </c>
      <c r="E558" s="12" t="str">
        <f>VLOOKUP(tVentas10[[#This Row],[ProductID]],tProductos[#All],3,FALSE)</f>
        <v>Fenngreek Seed</v>
      </c>
      <c r="F558" s="13">
        <v>12</v>
      </c>
      <c r="G558" s="32">
        <v>0</v>
      </c>
      <c r="H558" s="30">
        <f>VLOOKUP(tVentas10[[#This Row],[ProductID]],tProductos[#All],5,FALSE)</f>
        <v>18.350000000000001</v>
      </c>
      <c r="I558" s="31">
        <f>(tVentas10[[#This Row],[PrecioUnitario]])*(tVentas10[[#This Row],[Quantity]])</f>
        <v>220.20000000000002</v>
      </c>
      <c r="J558" s="31">
        <f>tVentas10[[#This Row],[ TotalPrice_SinDescuento]]*(1-tVentas10[[#This Row],[Discount]]/100)</f>
        <v>220.20000000000002</v>
      </c>
      <c r="K558" s="17">
        <v>43149.211678240739</v>
      </c>
      <c r="L558" s="7" t="s">
        <v>3794</v>
      </c>
      <c r="M558" s="35">
        <f t="shared" si="17"/>
        <v>0</v>
      </c>
      <c r="N558" s="12" t="str">
        <f t="shared" si="16"/>
        <v/>
      </c>
    </row>
    <row r="559" spans="1:14" hidden="1">
      <c r="A559" s="13">
        <v>10557</v>
      </c>
      <c r="B559" s="13">
        <v>21</v>
      </c>
      <c r="C559" s="13">
        <v>25711</v>
      </c>
      <c r="D559" s="13">
        <v>379</v>
      </c>
      <c r="E559" s="12" t="str">
        <f>VLOOKUP(tVentas10[[#This Row],[ProductID]],tProductos[#All],3,FALSE)</f>
        <v>Smoked Paprika</v>
      </c>
      <c r="F559" s="13">
        <v>7</v>
      </c>
      <c r="G559" s="32">
        <v>0</v>
      </c>
      <c r="H559" s="30">
        <f>VLOOKUP(tVentas10[[#This Row],[ProductID]],tProductos[#All],5,FALSE)</f>
        <v>893.04</v>
      </c>
      <c r="I559" s="31">
        <f>(tVentas10[[#This Row],[PrecioUnitario]])*(tVentas10[[#This Row],[Quantity]])</f>
        <v>6251.28</v>
      </c>
      <c r="J559" s="31">
        <f>tVentas10[[#This Row],[ TotalPrice_SinDescuento]]*(1-tVentas10[[#This Row],[Discount]]/100)</f>
        <v>6251.28</v>
      </c>
      <c r="K559" s="17">
        <v>43121.607662037037</v>
      </c>
      <c r="L559" s="7" t="s">
        <v>3795</v>
      </c>
      <c r="M559" s="35">
        <f t="shared" si="17"/>
        <v>0</v>
      </c>
      <c r="N559" s="12" t="str">
        <f t="shared" si="16"/>
        <v/>
      </c>
    </row>
    <row r="560" spans="1:14" hidden="1">
      <c r="A560" s="13">
        <v>10558</v>
      </c>
      <c r="B560" s="13">
        <v>18</v>
      </c>
      <c r="C560" s="13">
        <v>117</v>
      </c>
      <c r="D560" s="13">
        <v>383</v>
      </c>
      <c r="E560" s="12" t="str">
        <f>VLOOKUP(tVentas10[[#This Row],[ProductID]],tProductos[#All],3,FALSE)</f>
        <v>Cake - Box Window 10x10x2.5</v>
      </c>
      <c r="F560" s="13">
        <v>1</v>
      </c>
      <c r="G560" s="32">
        <v>0</v>
      </c>
      <c r="H560" s="30">
        <f>VLOOKUP(tVentas10[[#This Row],[ProductID]],tProductos[#All],5,FALSE)</f>
        <v>99.69</v>
      </c>
      <c r="I560" s="31">
        <f>(tVentas10[[#This Row],[PrecioUnitario]])*(tVentas10[[#This Row],[Quantity]])</f>
        <v>99.69</v>
      </c>
      <c r="J560" s="31">
        <f>tVentas10[[#This Row],[ TotalPrice_SinDescuento]]*(1-tVentas10[[#This Row],[Discount]]/100)</f>
        <v>99.69</v>
      </c>
      <c r="K560" s="17">
        <v>43191.141712962963</v>
      </c>
      <c r="L560" s="7" t="s">
        <v>3796</v>
      </c>
      <c r="M560" s="35">
        <f t="shared" si="17"/>
        <v>0</v>
      </c>
      <c r="N560" s="12" t="str">
        <f t="shared" si="16"/>
        <v/>
      </c>
    </row>
    <row r="561" spans="1:14" hidden="1">
      <c r="A561" s="13">
        <v>10559</v>
      </c>
      <c r="B561" s="13">
        <v>7</v>
      </c>
      <c r="C561" s="13">
        <v>38467</v>
      </c>
      <c r="D561" s="13">
        <v>38</v>
      </c>
      <c r="E561" s="12" t="str">
        <f>VLOOKUP(tVentas10[[#This Row],[ProductID]],tProductos[#All],3,FALSE)</f>
        <v>Sage - Ground</v>
      </c>
      <c r="F561" s="13">
        <v>10</v>
      </c>
      <c r="G561" s="32">
        <v>1</v>
      </c>
      <c r="H561" s="30">
        <f>VLOOKUP(tVentas10[[#This Row],[ProductID]],tProductos[#All],5,FALSE)</f>
        <v>816.57</v>
      </c>
      <c r="I561" s="31">
        <f>(tVentas10[[#This Row],[PrecioUnitario]])*(tVentas10[[#This Row],[Quantity]])</f>
        <v>8165.7000000000007</v>
      </c>
      <c r="J561" s="31">
        <f>tVentas10[[#This Row],[ TotalPrice_SinDescuento]]*(1-tVentas10[[#This Row],[Discount]]/100)</f>
        <v>8084.0430000000006</v>
      </c>
      <c r="K561" s="17">
        <v>43224.187303240738</v>
      </c>
      <c r="L561" s="7" t="s">
        <v>3797</v>
      </c>
      <c r="M561" s="35">
        <f t="shared" si="17"/>
        <v>0</v>
      </c>
      <c r="N561" s="12" t="str">
        <f t="shared" si="16"/>
        <v/>
      </c>
    </row>
    <row r="562" spans="1:14" hidden="1">
      <c r="A562" s="13">
        <v>10560</v>
      </c>
      <c r="B562" s="13">
        <v>17</v>
      </c>
      <c r="C562" s="13">
        <v>24818</v>
      </c>
      <c r="D562" s="13">
        <v>12</v>
      </c>
      <c r="E562" s="12" t="str">
        <f>VLOOKUP(tVentas10[[#This Row],[ProductID]],tProductos[#All],3,FALSE)</f>
        <v>Ezy Change Mophandle</v>
      </c>
      <c r="F562" s="13">
        <v>7</v>
      </c>
      <c r="G562" s="32">
        <v>0</v>
      </c>
      <c r="H562" s="30">
        <f>VLOOKUP(tVentas10[[#This Row],[ProductID]],tProductos[#All],5,FALSE)</f>
        <v>493.35</v>
      </c>
      <c r="I562" s="31">
        <f>(tVentas10[[#This Row],[PrecioUnitario]])*(tVentas10[[#This Row],[Quantity]])</f>
        <v>3453.4500000000003</v>
      </c>
      <c r="J562" s="31">
        <f>tVentas10[[#This Row],[ TotalPrice_SinDescuento]]*(1-tVentas10[[#This Row],[Discount]]/100)</f>
        <v>3453.4500000000003</v>
      </c>
      <c r="K562" s="17">
        <v>43199.665127314816</v>
      </c>
      <c r="L562" s="7" t="s">
        <v>3798</v>
      </c>
      <c r="M562" s="35">
        <f t="shared" si="17"/>
        <v>0</v>
      </c>
      <c r="N562" s="12" t="str">
        <f t="shared" si="16"/>
        <v/>
      </c>
    </row>
    <row r="563" spans="1:14">
      <c r="A563" s="13">
        <v>10561</v>
      </c>
      <c r="B563" s="13">
        <v>7</v>
      </c>
      <c r="C563" s="13">
        <v>80686</v>
      </c>
      <c r="D563" s="13">
        <v>45</v>
      </c>
      <c r="E563" s="12" t="str">
        <f>VLOOKUP(tVentas10[[#This Row],[ProductID]],tProductos[#All],3,FALSE)</f>
        <v>Beef - Ground Medium</v>
      </c>
      <c r="F563" s="13">
        <v>21</v>
      </c>
      <c r="G563" s="32">
        <v>0</v>
      </c>
      <c r="H563" s="30">
        <f>VLOOKUP(tVentas10[[#This Row],[ProductID]],tProductos[#All],5,FALSE)</f>
        <v>795.32399999999996</v>
      </c>
      <c r="I563" s="31">
        <f>(tVentas10[[#This Row],[PrecioUnitario]])*(tVentas10[[#This Row],[Quantity]])</f>
        <v>16701.804</v>
      </c>
      <c r="J563" s="31">
        <f>tVentas10[[#This Row],[ TotalPrice_SinDescuento]]*(1-tVentas10[[#This Row],[Discount]]/100)</f>
        <v>16701.804</v>
      </c>
      <c r="K563" s="17">
        <v>43196.809004629627</v>
      </c>
      <c r="L563" s="7" t="s">
        <v>3799</v>
      </c>
      <c r="M563" s="35">
        <f t="shared" si="17"/>
        <v>0</v>
      </c>
      <c r="N563" s="12" t="str">
        <f t="shared" si="16"/>
        <v/>
      </c>
    </row>
    <row r="564" spans="1:14">
      <c r="A564" s="13">
        <v>10562</v>
      </c>
      <c r="B564" s="13">
        <v>19</v>
      </c>
      <c r="C564" s="13">
        <v>1173</v>
      </c>
      <c r="D564" s="13">
        <v>160</v>
      </c>
      <c r="E564" s="12" t="str">
        <f>VLOOKUP(tVentas10[[#This Row],[ProductID]],tProductos[#All],3,FALSE)</f>
        <v>Beef Ground Medium</v>
      </c>
      <c r="F564" s="13">
        <v>1</v>
      </c>
      <c r="G564" s="32">
        <v>0</v>
      </c>
      <c r="H564" s="30">
        <f>VLOOKUP(tVentas10[[#This Row],[ProductID]],tProductos[#All],5,FALSE)</f>
        <v>546.87</v>
      </c>
      <c r="I564" s="31">
        <f>(tVentas10[[#This Row],[PrecioUnitario]])*(tVentas10[[#This Row],[Quantity]])</f>
        <v>546.87</v>
      </c>
      <c r="J564" s="31">
        <f>tVentas10[[#This Row],[ TotalPrice_SinDescuento]]*(1-tVentas10[[#This Row],[Discount]]/100)</f>
        <v>546.87</v>
      </c>
      <c r="K564" s="17">
        <v>43134.076249999998</v>
      </c>
      <c r="L564" s="7" t="s">
        <v>3800</v>
      </c>
      <c r="M564" s="35">
        <f t="shared" si="17"/>
        <v>0</v>
      </c>
      <c r="N564" s="12" t="str">
        <f t="shared" si="16"/>
        <v/>
      </c>
    </row>
    <row r="565" spans="1:14" hidden="1">
      <c r="A565" s="13">
        <v>10563</v>
      </c>
      <c r="B565" s="13">
        <v>6</v>
      </c>
      <c r="C565" s="13">
        <v>87938</v>
      </c>
      <c r="D565" s="13">
        <v>177</v>
      </c>
      <c r="E565" s="12" t="str">
        <f>VLOOKUP(tVentas10[[#This Row],[ProductID]],tProductos[#All],3,FALSE)</f>
        <v>Coconut - Shredded, Sweet</v>
      </c>
      <c r="F565" s="13">
        <v>23</v>
      </c>
      <c r="G565" s="32">
        <v>0</v>
      </c>
      <c r="H565" s="30">
        <f>VLOOKUP(tVentas10[[#This Row],[ProductID]],tProductos[#All],5,FALSE)</f>
        <v>691.67</v>
      </c>
      <c r="I565" s="31">
        <f>(tVentas10[[#This Row],[PrecioUnitario]])*(tVentas10[[#This Row],[Quantity]])</f>
        <v>15908.41</v>
      </c>
      <c r="J565" s="31">
        <f>tVentas10[[#This Row],[ TotalPrice_SinDescuento]]*(1-tVentas10[[#This Row],[Discount]]/100)</f>
        <v>15908.41</v>
      </c>
      <c r="K565" s="17">
        <v>43134.356481481482</v>
      </c>
      <c r="L565" s="7" t="s">
        <v>3801</v>
      </c>
      <c r="M565" s="35">
        <f t="shared" si="17"/>
        <v>0</v>
      </c>
      <c r="N565" s="12" t="str">
        <f t="shared" si="16"/>
        <v/>
      </c>
    </row>
    <row r="566" spans="1:14" hidden="1">
      <c r="A566" s="13">
        <v>10564</v>
      </c>
      <c r="B566" s="13">
        <v>3</v>
      </c>
      <c r="C566" s="13">
        <v>11872</v>
      </c>
      <c r="D566" s="13">
        <v>62</v>
      </c>
      <c r="E566" s="12" t="str">
        <f>VLOOKUP(tVentas10[[#This Row],[ProductID]],tProductos[#All],3,FALSE)</f>
        <v>Pears - Bosc</v>
      </c>
      <c r="F566" s="13">
        <v>4</v>
      </c>
      <c r="G566" s="32">
        <v>0</v>
      </c>
      <c r="H566" s="30">
        <f>VLOOKUP(tVentas10[[#This Row],[ProductID]],tProductos[#All],5,FALSE)</f>
        <v>195.21</v>
      </c>
      <c r="I566" s="31">
        <f>(tVentas10[[#This Row],[PrecioUnitario]])*(tVentas10[[#This Row],[Quantity]])</f>
        <v>780.84</v>
      </c>
      <c r="J566" s="31">
        <f>tVentas10[[#This Row],[ TotalPrice_SinDescuento]]*(1-tVentas10[[#This Row],[Discount]]/100)</f>
        <v>780.84</v>
      </c>
      <c r="K566" s="17">
        <v>43190.146527777775</v>
      </c>
      <c r="L566" s="7" t="s">
        <v>3802</v>
      </c>
      <c r="M566" s="35">
        <f t="shared" si="17"/>
        <v>0</v>
      </c>
      <c r="N566" s="12" t="str">
        <f t="shared" si="16"/>
        <v/>
      </c>
    </row>
    <row r="567" spans="1:14" hidden="1">
      <c r="A567" s="13">
        <v>10565</v>
      </c>
      <c r="B567" s="13">
        <v>17</v>
      </c>
      <c r="C567" s="13">
        <v>83030</v>
      </c>
      <c r="D567" s="13">
        <v>10</v>
      </c>
      <c r="E567" s="12" t="str">
        <f>VLOOKUP(tVentas10[[#This Row],[ProductID]],tProductos[#All],3,FALSE)</f>
        <v>Scampi Tail</v>
      </c>
      <c r="F567" s="13">
        <v>22</v>
      </c>
      <c r="G567" s="32">
        <v>2</v>
      </c>
      <c r="H567" s="30">
        <f>VLOOKUP(tVentas10[[#This Row],[ProductID]],tProductos[#All],5,FALSE)</f>
        <v>950.95</v>
      </c>
      <c r="I567" s="31">
        <f>(tVentas10[[#This Row],[PrecioUnitario]])*(tVentas10[[#This Row],[Quantity]])</f>
        <v>20920.900000000001</v>
      </c>
      <c r="J567" s="31">
        <f>tVentas10[[#This Row],[ TotalPrice_SinDescuento]]*(1-tVentas10[[#This Row],[Discount]]/100)</f>
        <v>20502.482</v>
      </c>
      <c r="K567" s="17">
        <v>43195.794236111113</v>
      </c>
      <c r="L567" s="7" t="s">
        <v>3803</v>
      </c>
      <c r="M567" s="35">
        <f t="shared" si="17"/>
        <v>0</v>
      </c>
      <c r="N567" s="12" t="str">
        <f t="shared" si="16"/>
        <v/>
      </c>
    </row>
    <row r="568" spans="1:14" hidden="1">
      <c r="A568" s="13">
        <v>10566</v>
      </c>
      <c r="B568" s="13">
        <v>22</v>
      </c>
      <c r="C568" s="13">
        <v>53951</v>
      </c>
      <c r="D568" s="13">
        <v>432</v>
      </c>
      <c r="E568" s="12" t="str">
        <f>VLOOKUP(tVentas10[[#This Row],[ProductID]],tProductos[#All],3,FALSE)</f>
        <v>Beer - Original Organic Lager</v>
      </c>
      <c r="F568" s="13">
        <v>14</v>
      </c>
      <c r="G568" s="32">
        <v>0</v>
      </c>
      <c r="H568" s="30">
        <f>VLOOKUP(tVentas10[[#This Row],[ProductID]],tProductos[#All],5,FALSE)</f>
        <v>327.14999999999998</v>
      </c>
      <c r="I568" s="31">
        <f>(tVentas10[[#This Row],[PrecioUnitario]])*(tVentas10[[#This Row],[Quantity]])</f>
        <v>4580.0999999999995</v>
      </c>
      <c r="J568" s="31">
        <f>tVentas10[[#This Row],[ TotalPrice_SinDescuento]]*(1-tVentas10[[#This Row],[Discount]]/100)</f>
        <v>4580.0999999999995</v>
      </c>
      <c r="K568" s="17">
        <v>43212.814930555556</v>
      </c>
      <c r="L568" s="7" t="s">
        <v>3804</v>
      </c>
      <c r="M568" s="35">
        <f t="shared" si="17"/>
        <v>0</v>
      </c>
      <c r="N568" s="12" t="str">
        <f t="shared" si="16"/>
        <v/>
      </c>
    </row>
    <row r="569" spans="1:14" hidden="1">
      <c r="A569" s="13">
        <v>10567</v>
      </c>
      <c r="B569" s="13">
        <v>19</v>
      </c>
      <c r="C569" s="13">
        <v>62347</v>
      </c>
      <c r="D569" s="13">
        <v>392</v>
      </c>
      <c r="E569" s="12" t="str">
        <f>VLOOKUP(tVentas10[[#This Row],[ProductID]],tProductos[#All],3,FALSE)</f>
        <v>Puree - Passion Fruit</v>
      </c>
      <c r="F569" s="13">
        <v>16</v>
      </c>
      <c r="G569" s="32">
        <v>0</v>
      </c>
      <c r="H569" s="30">
        <f>VLOOKUP(tVentas10[[#This Row],[ProductID]],tProductos[#All],5,FALSE)</f>
        <v>988.26</v>
      </c>
      <c r="I569" s="31">
        <f>(tVentas10[[#This Row],[PrecioUnitario]])*(tVentas10[[#This Row],[Quantity]])</f>
        <v>15812.16</v>
      </c>
      <c r="J569" s="31">
        <f>tVentas10[[#This Row],[ TotalPrice_SinDescuento]]*(1-tVentas10[[#This Row],[Discount]]/100)</f>
        <v>15812.16</v>
      </c>
      <c r="K569" s="17">
        <v>43180.590717592589</v>
      </c>
      <c r="L569" s="7" t="s">
        <v>3805</v>
      </c>
      <c r="M569" s="35">
        <f t="shared" si="17"/>
        <v>0</v>
      </c>
      <c r="N569" s="12" t="str">
        <f t="shared" si="16"/>
        <v/>
      </c>
    </row>
    <row r="570" spans="1:14" hidden="1">
      <c r="A570" s="13">
        <v>10568</v>
      </c>
      <c r="B570" s="13">
        <v>16</v>
      </c>
      <c r="C570" s="13">
        <v>42392</v>
      </c>
      <c r="D570" s="13">
        <v>251</v>
      </c>
      <c r="E570" s="12" t="str">
        <f>VLOOKUP(tVentas10[[#This Row],[ProductID]],tProductos[#All],3,FALSE)</f>
        <v>Oranges - Navel, 72</v>
      </c>
      <c r="F570" s="13">
        <v>11</v>
      </c>
      <c r="G570" s="32">
        <v>0</v>
      </c>
      <c r="H570" s="30">
        <f>VLOOKUP(tVentas10[[#This Row],[ProductID]],tProductos[#All],5,FALSE)</f>
        <v>117.08</v>
      </c>
      <c r="I570" s="31">
        <f>(tVentas10[[#This Row],[PrecioUnitario]])*(tVentas10[[#This Row],[Quantity]])</f>
        <v>1287.8799999999999</v>
      </c>
      <c r="J570" s="31">
        <f>tVentas10[[#This Row],[ TotalPrice_SinDescuento]]*(1-tVentas10[[#This Row],[Discount]]/100)</f>
        <v>1287.8799999999999</v>
      </c>
      <c r="K570" s="17">
        <v>43202.441435185188</v>
      </c>
      <c r="L570" s="7" t="s">
        <v>3806</v>
      </c>
      <c r="M570" s="35">
        <f t="shared" si="17"/>
        <v>0</v>
      </c>
      <c r="N570" s="12" t="str">
        <f t="shared" si="16"/>
        <v/>
      </c>
    </row>
    <row r="571" spans="1:14" hidden="1">
      <c r="A571" s="13">
        <v>10569</v>
      </c>
      <c r="B571" s="13">
        <v>2</v>
      </c>
      <c r="C571" s="13">
        <v>20942</v>
      </c>
      <c r="D571" s="13">
        <v>202</v>
      </c>
      <c r="E571" s="12" t="str">
        <f>VLOOKUP(tVentas10[[#This Row],[ProductID]],tProductos[#All],3,FALSE)</f>
        <v>Bay Leaf</v>
      </c>
      <c r="F571" s="13">
        <v>6</v>
      </c>
      <c r="G571" s="32">
        <v>2</v>
      </c>
      <c r="H571" s="30">
        <f>VLOOKUP(tVentas10[[#This Row],[ProductID]],tProductos[#All],5,FALSE)</f>
        <v>788.77</v>
      </c>
      <c r="I571" s="31">
        <f>(tVentas10[[#This Row],[PrecioUnitario]])*(tVentas10[[#This Row],[Quantity]])</f>
        <v>4732.62</v>
      </c>
      <c r="J571" s="31">
        <f>tVentas10[[#This Row],[ TotalPrice_SinDescuento]]*(1-tVentas10[[#This Row],[Discount]]/100)</f>
        <v>4637.9675999999999</v>
      </c>
      <c r="K571" s="17">
        <v>43215.490868055553</v>
      </c>
      <c r="L571" s="7" t="s">
        <v>3807</v>
      </c>
      <c r="M571" s="35">
        <f t="shared" si="17"/>
        <v>0</v>
      </c>
      <c r="N571" s="12" t="str">
        <f t="shared" si="16"/>
        <v/>
      </c>
    </row>
    <row r="572" spans="1:14" hidden="1">
      <c r="A572" s="13">
        <v>10570</v>
      </c>
      <c r="B572" s="13">
        <v>19</v>
      </c>
      <c r="C572" s="13">
        <v>50534</v>
      </c>
      <c r="D572" s="13">
        <v>21</v>
      </c>
      <c r="E572" s="12" t="str">
        <f>VLOOKUP(tVentas10[[#This Row],[ProductID]],tProductos[#All],3,FALSE)</f>
        <v>Kiwi</v>
      </c>
      <c r="F572" s="13">
        <v>13</v>
      </c>
      <c r="G572" s="32">
        <v>0</v>
      </c>
      <c r="H572" s="30">
        <f>VLOOKUP(tVentas10[[#This Row],[ProductID]],tProductos[#All],5,FALSE)</f>
        <v>467.25</v>
      </c>
      <c r="I572" s="31">
        <f>(tVentas10[[#This Row],[PrecioUnitario]])*(tVentas10[[#This Row],[Quantity]])</f>
        <v>6074.25</v>
      </c>
      <c r="J572" s="31">
        <f>tVentas10[[#This Row],[ TotalPrice_SinDescuento]]*(1-tVentas10[[#This Row],[Discount]]/100)</f>
        <v>6074.25</v>
      </c>
      <c r="K572" s="17">
        <v>43155.165833333333</v>
      </c>
      <c r="L572" s="7" t="s">
        <v>3808</v>
      </c>
      <c r="M572" s="35">
        <f t="shared" si="17"/>
        <v>0</v>
      </c>
      <c r="N572" s="12" t="str">
        <f t="shared" si="16"/>
        <v/>
      </c>
    </row>
    <row r="573" spans="1:14" hidden="1">
      <c r="A573" s="13">
        <v>10571</v>
      </c>
      <c r="B573" s="13">
        <v>19</v>
      </c>
      <c r="C573" s="13">
        <v>18636</v>
      </c>
      <c r="D573" s="13">
        <v>126</v>
      </c>
      <c r="E573" s="12" t="str">
        <f>VLOOKUP(tVentas10[[#This Row],[ProductID]],tProductos[#All],3,FALSE)</f>
        <v>Crackers - Trio</v>
      </c>
      <c r="F573" s="13">
        <v>5</v>
      </c>
      <c r="G573" s="32">
        <v>0</v>
      </c>
      <c r="H573" s="30">
        <f>VLOOKUP(tVentas10[[#This Row],[ProductID]],tProductos[#All],5,FALSE)</f>
        <v>141.91</v>
      </c>
      <c r="I573" s="31">
        <f>(tVentas10[[#This Row],[PrecioUnitario]])*(tVentas10[[#This Row],[Quantity]])</f>
        <v>709.55</v>
      </c>
      <c r="J573" s="31">
        <f>tVentas10[[#This Row],[ TotalPrice_SinDescuento]]*(1-tVentas10[[#This Row],[Discount]]/100)</f>
        <v>709.55</v>
      </c>
      <c r="K573" s="17">
        <v>43149.978009259263</v>
      </c>
      <c r="L573" s="7" t="s">
        <v>3809</v>
      </c>
      <c r="M573" s="35">
        <f t="shared" si="17"/>
        <v>0</v>
      </c>
      <c r="N573" s="12" t="str">
        <f t="shared" si="16"/>
        <v/>
      </c>
    </row>
    <row r="574" spans="1:14" hidden="1">
      <c r="A574" s="13">
        <v>10572</v>
      </c>
      <c r="B574" s="13">
        <v>7</v>
      </c>
      <c r="C574" s="13">
        <v>60644</v>
      </c>
      <c r="D574" s="13">
        <v>287</v>
      </c>
      <c r="E574" s="12" t="str">
        <f>VLOOKUP(tVentas10[[#This Row],[ProductID]],tProductos[#All],3,FALSE)</f>
        <v>Bread - Italian Roll With Herbs</v>
      </c>
      <c r="F574" s="13">
        <v>16</v>
      </c>
      <c r="G574" s="32">
        <v>0</v>
      </c>
      <c r="H574" s="30">
        <f>VLOOKUP(tVentas10[[#This Row],[ProductID]],tProductos[#All],5,FALSE)</f>
        <v>57.7</v>
      </c>
      <c r="I574" s="31">
        <f>(tVentas10[[#This Row],[PrecioUnitario]])*(tVentas10[[#This Row],[Quantity]])</f>
        <v>923.2</v>
      </c>
      <c r="J574" s="31">
        <f>tVentas10[[#This Row],[ TotalPrice_SinDescuento]]*(1-tVentas10[[#This Row],[Discount]]/100)</f>
        <v>923.2</v>
      </c>
      <c r="K574" s="17">
        <v>43180.366006944445</v>
      </c>
      <c r="L574" s="7" t="s">
        <v>3810</v>
      </c>
      <c r="M574" s="35">
        <f t="shared" si="17"/>
        <v>0</v>
      </c>
      <c r="N574" s="12" t="str">
        <f t="shared" si="16"/>
        <v/>
      </c>
    </row>
    <row r="575" spans="1:14" hidden="1">
      <c r="A575" s="13">
        <v>10573</v>
      </c>
      <c r="B575" s="13">
        <v>13</v>
      </c>
      <c r="C575" s="13">
        <v>93400</v>
      </c>
      <c r="D575" s="13">
        <v>257</v>
      </c>
      <c r="E575" s="12" t="str">
        <f>VLOOKUP(tVentas10[[#This Row],[ProductID]],tProductos[#All],3,FALSE)</f>
        <v>Pasta - Detalini, White, Fresh</v>
      </c>
      <c r="F575" s="13">
        <v>24</v>
      </c>
      <c r="G575" s="32">
        <v>0</v>
      </c>
      <c r="H575" s="30">
        <f>VLOOKUP(tVentas10[[#This Row],[ProductID]],tProductos[#All],5,FALSE)</f>
        <v>84.43</v>
      </c>
      <c r="I575" s="31">
        <f>(tVentas10[[#This Row],[PrecioUnitario]])*(tVentas10[[#This Row],[Quantity]])</f>
        <v>2026.3200000000002</v>
      </c>
      <c r="J575" s="31">
        <f>tVentas10[[#This Row],[ TotalPrice_SinDescuento]]*(1-tVentas10[[#This Row],[Discount]]/100)</f>
        <v>2026.3200000000002</v>
      </c>
      <c r="K575" s="17">
        <v>43193.447777777779</v>
      </c>
      <c r="L575" s="7" t="s">
        <v>3811</v>
      </c>
      <c r="M575" s="35">
        <f t="shared" si="17"/>
        <v>0</v>
      </c>
      <c r="N575" s="12" t="str">
        <f t="shared" si="16"/>
        <v/>
      </c>
    </row>
    <row r="576" spans="1:14" hidden="1">
      <c r="A576" s="13">
        <v>10574</v>
      </c>
      <c r="B576" s="13">
        <v>16</v>
      </c>
      <c r="C576" s="13">
        <v>68696</v>
      </c>
      <c r="D576" s="13">
        <v>98</v>
      </c>
      <c r="E576" s="12" t="str">
        <f>VLOOKUP(tVentas10[[#This Row],[ProductID]],tProductos[#All],3,FALSE)</f>
        <v>Shrimp - 31/40</v>
      </c>
      <c r="F576" s="13">
        <v>18</v>
      </c>
      <c r="G576" s="32">
        <v>0</v>
      </c>
      <c r="H576" s="30">
        <f>VLOOKUP(tVentas10[[#This Row],[ProductID]],tProductos[#All],5,FALSE)</f>
        <v>998.75</v>
      </c>
      <c r="I576" s="31">
        <f>(tVentas10[[#This Row],[PrecioUnitario]])*(tVentas10[[#This Row],[Quantity]])</f>
        <v>17977.5</v>
      </c>
      <c r="J576" s="31">
        <f>tVentas10[[#This Row],[ TotalPrice_SinDescuento]]*(1-tVentas10[[#This Row],[Discount]]/100)</f>
        <v>17977.5</v>
      </c>
      <c r="K576" s="17">
        <v>43204.150763888887</v>
      </c>
      <c r="L576" s="7" t="s">
        <v>3812</v>
      </c>
      <c r="M576" s="35">
        <f t="shared" si="17"/>
        <v>0</v>
      </c>
      <c r="N576" s="12" t="str">
        <f t="shared" si="16"/>
        <v/>
      </c>
    </row>
    <row r="577" spans="1:14" hidden="1">
      <c r="A577" s="13">
        <v>10575</v>
      </c>
      <c r="B577" s="13">
        <v>14</v>
      </c>
      <c r="C577" s="13">
        <v>4960</v>
      </c>
      <c r="D577" s="13">
        <v>343</v>
      </c>
      <c r="E577" s="12" t="str">
        <f>VLOOKUP(tVentas10[[#This Row],[ProductID]],tProductos[#All],3,FALSE)</f>
        <v>Otomegusa Dashi Konbu</v>
      </c>
      <c r="F577" s="13">
        <v>2</v>
      </c>
      <c r="G577" s="32">
        <v>0</v>
      </c>
      <c r="H577" s="30">
        <f>VLOOKUP(tVentas10[[#This Row],[ProductID]],tProductos[#All],5,FALSE)</f>
        <v>512.05999999999995</v>
      </c>
      <c r="I577" s="31">
        <f>(tVentas10[[#This Row],[PrecioUnitario]])*(tVentas10[[#This Row],[Quantity]])</f>
        <v>1024.1199999999999</v>
      </c>
      <c r="J577" s="31">
        <f>tVentas10[[#This Row],[ TotalPrice_SinDescuento]]*(1-tVentas10[[#This Row],[Discount]]/100)</f>
        <v>1024.1199999999999</v>
      </c>
      <c r="K577" s="17">
        <v>43138.798854166664</v>
      </c>
      <c r="L577" s="7" t="s">
        <v>3813</v>
      </c>
      <c r="M577" s="35">
        <f t="shared" si="17"/>
        <v>0</v>
      </c>
      <c r="N577" s="12" t="str">
        <f t="shared" si="16"/>
        <v/>
      </c>
    </row>
    <row r="578" spans="1:14" hidden="1">
      <c r="A578" s="13">
        <v>10576</v>
      </c>
      <c r="B578" s="13">
        <v>13</v>
      </c>
      <c r="C578" s="13">
        <v>31393</v>
      </c>
      <c r="D578" s="13">
        <v>438</v>
      </c>
      <c r="E578" s="12" t="str">
        <f>VLOOKUP(tVentas10[[#This Row],[ProductID]],tProductos[#All],3,FALSE)</f>
        <v>Juice - Orange</v>
      </c>
      <c r="F578" s="13">
        <v>8</v>
      </c>
      <c r="G578" s="32">
        <v>0</v>
      </c>
      <c r="H578" s="30">
        <f>VLOOKUP(tVentas10[[#This Row],[ProductID]],tProductos[#All],5,FALSE)</f>
        <v>449.41</v>
      </c>
      <c r="I578" s="31">
        <f>(tVentas10[[#This Row],[PrecioUnitario]])*(tVentas10[[#This Row],[Quantity]])</f>
        <v>3595.28</v>
      </c>
      <c r="J578" s="31">
        <f>tVentas10[[#This Row],[ TotalPrice_SinDescuento]]*(1-tVentas10[[#This Row],[Discount]]/100)</f>
        <v>3595.28</v>
      </c>
      <c r="K578" s="17">
        <v>43115.874594907407</v>
      </c>
      <c r="L578" s="7" t="s">
        <v>3814</v>
      </c>
      <c r="M578" s="35">
        <f t="shared" si="17"/>
        <v>0</v>
      </c>
      <c r="N578" s="12" t="str">
        <f t="shared" ref="N578:N641" si="18">IF($M578&gt;0.4,"ELIMINAR","")</f>
        <v/>
      </c>
    </row>
    <row r="579" spans="1:14" hidden="1">
      <c r="A579" s="13">
        <v>10577</v>
      </c>
      <c r="B579" s="13">
        <v>9</v>
      </c>
      <c r="C579" s="13">
        <v>42973</v>
      </c>
      <c r="D579" s="13">
        <v>232</v>
      </c>
      <c r="E579" s="12" t="str">
        <f>VLOOKUP(tVentas10[[#This Row],[ProductID]],tProductos[#All],3,FALSE)</f>
        <v>Quiche Assorted</v>
      </c>
      <c r="F579" s="13">
        <v>11</v>
      </c>
      <c r="G579" s="32">
        <v>0</v>
      </c>
      <c r="H579" s="30">
        <f>VLOOKUP(tVentas10[[#This Row],[ProductID]],tProductos[#All],5,FALSE)</f>
        <v>33.94</v>
      </c>
      <c r="I579" s="31">
        <f>(tVentas10[[#This Row],[PrecioUnitario]])*(tVentas10[[#This Row],[Quantity]])</f>
        <v>373.34</v>
      </c>
      <c r="J579" s="31">
        <f>tVentas10[[#This Row],[ TotalPrice_SinDescuento]]*(1-tVentas10[[#This Row],[Discount]]/100)</f>
        <v>373.34</v>
      </c>
      <c r="K579" s="17">
        <v>43162.780821759261</v>
      </c>
      <c r="L579" s="7" t="s">
        <v>3815</v>
      </c>
      <c r="M579" s="35">
        <f t="shared" si="17"/>
        <v>0</v>
      </c>
      <c r="N579" s="12" t="str">
        <f t="shared" si="18"/>
        <v/>
      </c>
    </row>
    <row r="580" spans="1:14" hidden="1">
      <c r="A580" s="13">
        <v>10578</v>
      </c>
      <c r="B580" s="13">
        <v>10</v>
      </c>
      <c r="C580" s="13">
        <v>11720</v>
      </c>
      <c r="D580" s="13">
        <v>88</v>
      </c>
      <c r="E580" s="12" t="str">
        <f>VLOOKUP(tVentas10[[#This Row],[ProductID]],tProductos[#All],3,FALSE)</f>
        <v>Remy Red</v>
      </c>
      <c r="F580" s="13">
        <v>3</v>
      </c>
      <c r="G580" s="32">
        <v>0</v>
      </c>
      <c r="H580" s="30">
        <f>VLOOKUP(tVentas10[[#This Row],[ProductID]],tProductos[#All],5,FALSE)</f>
        <v>91.99</v>
      </c>
      <c r="I580" s="31">
        <f>(tVentas10[[#This Row],[PrecioUnitario]])*(tVentas10[[#This Row],[Quantity]])</f>
        <v>275.96999999999997</v>
      </c>
      <c r="J580" s="31">
        <f>tVentas10[[#This Row],[ TotalPrice_SinDescuento]]*(1-tVentas10[[#This Row],[Discount]]/100)</f>
        <v>275.96999999999997</v>
      </c>
      <c r="K580" s="17">
        <v>43226.943229166667</v>
      </c>
      <c r="L580" s="7" t="s">
        <v>3816</v>
      </c>
      <c r="M580" s="35">
        <f t="shared" ref="M580:M643" si="19">COUNTBLANK(A580:L580) /COUNTA(A580:L580)</f>
        <v>0</v>
      </c>
      <c r="N580" s="12" t="str">
        <f t="shared" si="18"/>
        <v/>
      </c>
    </row>
    <row r="581" spans="1:14" hidden="1">
      <c r="A581" s="13">
        <v>10579</v>
      </c>
      <c r="B581" s="13">
        <v>5</v>
      </c>
      <c r="C581" s="13">
        <v>69541</v>
      </c>
      <c r="D581" s="13">
        <v>213</v>
      </c>
      <c r="E581" s="12" t="str">
        <f>VLOOKUP(tVentas10[[#This Row],[ProductID]],tProductos[#All],3,FALSE)</f>
        <v>Pate - Cognac</v>
      </c>
      <c r="F581" s="13">
        <v>18</v>
      </c>
      <c r="G581" s="32">
        <v>0</v>
      </c>
      <c r="H581" s="30">
        <f>VLOOKUP(tVentas10[[#This Row],[ProductID]],tProductos[#All],5,FALSE)</f>
        <v>705.89</v>
      </c>
      <c r="I581" s="31">
        <f>(tVentas10[[#This Row],[PrecioUnitario]])*(tVentas10[[#This Row],[Quantity]])</f>
        <v>12706.02</v>
      </c>
      <c r="J581" s="31">
        <f>tVentas10[[#This Row],[ TotalPrice_SinDescuento]]*(1-tVentas10[[#This Row],[Discount]]/100)</f>
        <v>12706.02</v>
      </c>
      <c r="K581" s="17">
        <v>43151.019328703704</v>
      </c>
      <c r="L581" s="7" t="s">
        <v>3817</v>
      </c>
      <c r="M581" s="35">
        <f t="shared" si="19"/>
        <v>0</v>
      </c>
      <c r="N581" s="12" t="str">
        <f t="shared" si="18"/>
        <v/>
      </c>
    </row>
    <row r="582" spans="1:14" hidden="1">
      <c r="A582" s="13">
        <v>10580</v>
      </c>
      <c r="B582" s="13">
        <v>7</v>
      </c>
      <c r="C582" s="13">
        <v>97268</v>
      </c>
      <c r="D582" s="13">
        <v>9</v>
      </c>
      <c r="E582" s="12" t="str">
        <f>VLOOKUP(tVentas10[[#This Row],[ProductID]],tProductos[#All],3,FALSE)</f>
        <v>Rabbit - Whole</v>
      </c>
      <c r="F582" s="13">
        <v>25</v>
      </c>
      <c r="G582" s="32">
        <v>1</v>
      </c>
      <c r="H582" s="30">
        <f>VLOOKUP(tVentas10[[#This Row],[ProductID]],tProductos[#All],5,FALSE)</f>
        <v>844.21</v>
      </c>
      <c r="I582" s="31">
        <f>(tVentas10[[#This Row],[PrecioUnitario]])*(tVentas10[[#This Row],[Quantity]])</f>
        <v>21105.25</v>
      </c>
      <c r="J582" s="31">
        <f>tVentas10[[#This Row],[ TotalPrice_SinDescuento]]*(1-tVentas10[[#This Row],[Discount]]/100)</f>
        <v>20894.197499999998</v>
      </c>
      <c r="K582" s="17">
        <v>43101.830717592595</v>
      </c>
      <c r="L582" s="7" t="s">
        <v>3818</v>
      </c>
      <c r="M582" s="35">
        <f t="shared" si="19"/>
        <v>0</v>
      </c>
      <c r="N582" s="12" t="str">
        <f t="shared" si="18"/>
        <v/>
      </c>
    </row>
    <row r="583" spans="1:14" hidden="1">
      <c r="A583" s="13">
        <v>10581</v>
      </c>
      <c r="B583" s="13">
        <v>15</v>
      </c>
      <c r="C583" s="13">
        <v>20405</v>
      </c>
      <c r="D583" s="13">
        <v>255</v>
      </c>
      <c r="E583" s="12" t="str">
        <f>VLOOKUP(tVentas10[[#This Row],[ProductID]],tProductos[#All],3,FALSE)</f>
        <v>Kellogs All Bran Bars</v>
      </c>
      <c r="F583" s="13">
        <v>6</v>
      </c>
      <c r="G583" s="32">
        <v>0</v>
      </c>
      <c r="H583" s="30">
        <f>VLOOKUP(tVentas10[[#This Row],[ProductID]],tProductos[#All],5,FALSE)</f>
        <v>292.27999999999997</v>
      </c>
      <c r="I583" s="31">
        <f>(tVentas10[[#This Row],[PrecioUnitario]])*(tVentas10[[#This Row],[Quantity]])</f>
        <v>1753.6799999999998</v>
      </c>
      <c r="J583" s="31">
        <f>tVentas10[[#This Row],[ TotalPrice_SinDescuento]]*(1-tVentas10[[#This Row],[Discount]]/100)</f>
        <v>1753.6799999999998</v>
      </c>
      <c r="K583" s="17">
        <v>43188.112916666665</v>
      </c>
      <c r="L583" s="7" t="s">
        <v>3819</v>
      </c>
      <c r="M583" s="35">
        <f t="shared" si="19"/>
        <v>0</v>
      </c>
      <c r="N583" s="12" t="str">
        <f t="shared" si="18"/>
        <v/>
      </c>
    </row>
    <row r="584" spans="1:14" hidden="1">
      <c r="A584" s="13">
        <v>10582</v>
      </c>
      <c r="B584" s="13">
        <v>13</v>
      </c>
      <c r="C584" s="13">
        <v>31456</v>
      </c>
      <c r="D584" s="13">
        <v>430</v>
      </c>
      <c r="E584" s="12" t="str">
        <f>VLOOKUP(tVentas10[[#This Row],[ProductID]],tProductos[#All],3,FALSE)</f>
        <v>Milk - 1%</v>
      </c>
      <c r="F584" s="13">
        <v>8</v>
      </c>
      <c r="G584" s="32">
        <v>0</v>
      </c>
      <c r="H584" s="30">
        <f>VLOOKUP(tVentas10[[#This Row],[ProductID]],tProductos[#All],5,FALSE)</f>
        <v>462.58</v>
      </c>
      <c r="I584" s="31">
        <f>(tVentas10[[#This Row],[PrecioUnitario]])*(tVentas10[[#This Row],[Quantity]])</f>
        <v>3700.64</v>
      </c>
      <c r="J584" s="31">
        <f>tVentas10[[#This Row],[ TotalPrice_SinDescuento]]*(1-tVentas10[[#This Row],[Discount]]/100)</f>
        <v>3700.64</v>
      </c>
      <c r="K584" s="17">
        <v>43214.317337962966</v>
      </c>
      <c r="L584" s="7" t="s">
        <v>3820</v>
      </c>
      <c r="M584" s="35">
        <f t="shared" si="19"/>
        <v>0</v>
      </c>
      <c r="N584" s="12" t="str">
        <f t="shared" si="18"/>
        <v/>
      </c>
    </row>
    <row r="585" spans="1:14">
      <c r="A585" s="13">
        <v>10583</v>
      </c>
      <c r="B585" s="13">
        <v>11</v>
      </c>
      <c r="C585" s="13">
        <v>138</v>
      </c>
      <c r="D585" s="13">
        <v>130</v>
      </c>
      <c r="E585" s="12" t="str">
        <f>VLOOKUP(tVentas10[[#This Row],[ProductID]],tProductos[#All],3,FALSE)</f>
        <v>Beef Wellington</v>
      </c>
      <c r="F585" s="13">
        <v>1</v>
      </c>
      <c r="G585" s="32">
        <v>0</v>
      </c>
      <c r="H585" s="30">
        <f>VLOOKUP(tVentas10[[#This Row],[ProductID]],tProductos[#All],5,FALSE)</f>
        <v>419.8</v>
      </c>
      <c r="I585" s="31">
        <f>(tVentas10[[#This Row],[PrecioUnitario]])*(tVentas10[[#This Row],[Quantity]])</f>
        <v>419.8</v>
      </c>
      <c r="J585" s="31">
        <f>tVentas10[[#This Row],[ TotalPrice_SinDescuento]]*(1-tVentas10[[#This Row],[Discount]]/100)</f>
        <v>419.8</v>
      </c>
      <c r="K585" s="17">
        <v>43159.554513888892</v>
      </c>
      <c r="L585" s="7" t="s">
        <v>3821</v>
      </c>
      <c r="M585" s="35">
        <f t="shared" si="19"/>
        <v>0</v>
      </c>
      <c r="N585" s="12" t="str">
        <f t="shared" si="18"/>
        <v/>
      </c>
    </row>
    <row r="586" spans="1:14" hidden="1">
      <c r="A586" s="13">
        <v>10584</v>
      </c>
      <c r="B586" s="13">
        <v>8</v>
      </c>
      <c r="C586" s="13">
        <v>23528</v>
      </c>
      <c r="D586" s="13">
        <v>285</v>
      </c>
      <c r="E586" s="12" t="str">
        <f>VLOOKUP(tVentas10[[#This Row],[ProductID]],tProductos[#All],3,FALSE)</f>
        <v>Cheese - Mix</v>
      </c>
      <c r="F586" s="13">
        <v>6</v>
      </c>
      <c r="G586" s="32">
        <v>1</v>
      </c>
      <c r="H586" s="30">
        <f>VLOOKUP(tVentas10[[#This Row],[ProductID]],tProductos[#All],5,FALSE)</f>
        <v>718.3</v>
      </c>
      <c r="I586" s="31">
        <f>(tVentas10[[#This Row],[PrecioUnitario]])*(tVentas10[[#This Row],[Quantity]])</f>
        <v>4309.7999999999993</v>
      </c>
      <c r="J586" s="31">
        <f>tVentas10[[#This Row],[ TotalPrice_SinDescuento]]*(1-tVentas10[[#This Row],[Discount]]/100)</f>
        <v>4266.7019999999993</v>
      </c>
      <c r="K586" s="17">
        <v>43213.949699074074</v>
      </c>
      <c r="L586" s="7" t="s">
        <v>3822</v>
      </c>
      <c r="M586" s="35">
        <f t="shared" si="19"/>
        <v>0</v>
      </c>
      <c r="N586" s="12" t="str">
        <f t="shared" si="18"/>
        <v/>
      </c>
    </row>
    <row r="587" spans="1:14" hidden="1">
      <c r="A587" s="13">
        <v>10585</v>
      </c>
      <c r="B587" s="13">
        <v>12</v>
      </c>
      <c r="C587" s="13">
        <v>44585</v>
      </c>
      <c r="D587" s="13">
        <v>165</v>
      </c>
      <c r="E587" s="12" t="str">
        <f>VLOOKUP(tVentas10[[#This Row],[ProductID]],tProductos[#All],3,FALSE)</f>
        <v>Bread Crumbs - Japanese Style</v>
      </c>
      <c r="F587" s="13">
        <v>12</v>
      </c>
      <c r="G587" s="32">
        <v>1</v>
      </c>
      <c r="H587" s="30">
        <f>VLOOKUP(tVentas10[[#This Row],[ProductID]],tProductos[#All],5,FALSE)</f>
        <v>449</v>
      </c>
      <c r="I587" s="31">
        <f>(tVentas10[[#This Row],[PrecioUnitario]])*(tVentas10[[#This Row],[Quantity]])</f>
        <v>5388</v>
      </c>
      <c r="J587" s="31">
        <f>tVentas10[[#This Row],[ TotalPrice_SinDescuento]]*(1-tVentas10[[#This Row],[Discount]]/100)</f>
        <v>5334.12</v>
      </c>
      <c r="K587" s="17">
        <v>43179.718194444446</v>
      </c>
      <c r="L587" s="7" t="s">
        <v>3823</v>
      </c>
      <c r="M587" s="35">
        <f t="shared" si="19"/>
        <v>0</v>
      </c>
      <c r="N587" s="12" t="str">
        <f t="shared" si="18"/>
        <v/>
      </c>
    </row>
    <row r="588" spans="1:14" hidden="1">
      <c r="A588" s="13">
        <v>10586</v>
      </c>
      <c r="B588" s="13">
        <v>11</v>
      </c>
      <c r="C588" s="13">
        <v>60871</v>
      </c>
      <c r="D588" s="13">
        <v>399</v>
      </c>
      <c r="E588" s="12" t="str">
        <f>VLOOKUP(tVentas10[[#This Row],[ProductID]],tProductos[#All],3,FALSE)</f>
        <v>Berry Brulee</v>
      </c>
      <c r="F588" s="13">
        <v>16</v>
      </c>
      <c r="G588" s="32">
        <v>0</v>
      </c>
      <c r="H588" s="30">
        <f>VLOOKUP(tVentas10[[#This Row],[ProductID]],tProductos[#All],5,FALSE)</f>
        <v>509.11</v>
      </c>
      <c r="I588" s="31">
        <f>(tVentas10[[#This Row],[PrecioUnitario]])*(tVentas10[[#This Row],[Quantity]])</f>
        <v>8145.76</v>
      </c>
      <c r="J588" s="31">
        <f>tVentas10[[#This Row],[ TotalPrice_SinDescuento]]*(1-tVentas10[[#This Row],[Discount]]/100)</f>
        <v>8145.76</v>
      </c>
      <c r="K588" s="17">
        <v>43163.706134259257</v>
      </c>
      <c r="L588" s="7" t="s">
        <v>3824</v>
      </c>
      <c r="M588" s="35">
        <f t="shared" si="19"/>
        <v>0</v>
      </c>
      <c r="N588" s="12" t="str">
        <f t="shared" si="18"/>
        <v/>
      </c>
    </row>
    <row r="589" spans="1:14" hidden="1">
      <c r="A589" s="13">
        <v>10587</v>
      </c>
      <c r="B589" s="13">
        <v>2</v>
      </c>
      <c r="C589" s="13">
        <v>76314</v>
      </c>
      <c r="D589" s="13">
        <v>152</v>
      </c>
      <c r="E589" s="12" t="str">
        <f>VLOOKUP(tVentas10[[#This Row],[ProductID]],tProductos[#All],3,FALSE)</f>
        <v>Lentils - Red, Dry</v>
      </c>
      <c r="F589" s="13">
        <v>20</v>
      </c>
      <c r="G589" s="32">
        <v>1</v>
      </c>
      <c r="H589" s="30">
        <f>VLOOKUP(tVentas10[[#This Row],[ProductID]],tProductos[#All],5,FALSE)</f>
        <v>588.12</v>
      </c>
      <c r="I589" s="31">
        <f>(tVentas10[[#This Row],[PrecioUnitario]])*(tVentas10[[#This Row],[Quantity]])</f>
        <v>11762.4</v>
      </c>
      <c r="J589" s="31">
        <f>tVentas10[[#This Row],[ TotalPrice_SinDescuento]]*(1-tVentas10[[#This Row],[Discount]]/100)</f>
        <v>11644.776</v>
      </c>
      <c r="K589" s="17">
        <v>43151.900740740741</v>
      </c>
      <c r="L589" s="7" t="s">
        <v>3825</v>
      </c>
      <c r="M589" s="35">
        <f t="shared" si="19"/>
        <v>0</v>
      </c>
      <c r="N589" s="12" t="str">
        <f t="shared" si="18"/>
        <v/>
      </c>
    </row>
    <row r="590" spans="1:14" hidden="1">
      <c r="A590" s="13">
        <v>10588</v>
      </c>
      <c r="B590" s="13">
        <v>7</v>
      </c>
      <c r="C590" s="13">
        <v>50445</v>
      </c>
      <c r="D590" s="13">
        <v>396</v>
      </c>
      <c r="E590" s="12" t="str">
        <f>VLOOKUP(tVentas10[[#This Row],[ProductID]],tProductos[#All],3,FALSE)</f>
        <v>Tea - Jasmin Green</v>
      </c>
      <c r="F590" s="13">
        <v>13</v>
      </c>
      <c r="G590" s="32">
        <v>0</v>
      </c>
      <c r="H590" s="30">
        <f>VLOOKUP(tVentas10[[#This Row],[ProductID]],tProductos[#All],5,FALSE)</f>
        <v>369.16</v>
      </c>
      <c r="I590" s="31">
        <f>(tVentas10[[#This Row],[PrecioUnitario]])*(tVentas10[[#This Row],[Quantity]])</f>
        <v>4799.08</v>
      </c>
      <c r="J590" s="31">
        <f>tVentas10[[#This Row],[ TotalPrice_SinDescuento]]*(1-tVentas10[[#This Row],[Discount]]/100)</f>
        <v>4799.08</v>
      </c>
      <c r="K590" s="17">
        <v>43196.930810185186</v>
      </c>
      <c r="L590" s="7" t="s">
        <v>3826</v>
      </c>
      <c r="M590" s="35">
        <f t="shared" si="19"/>
        <v>0</v>
      </c>
      <c r="N590" s="12" t="str">
        <f t="shared" si="18"/>
        <v/>
      </c>
    </row>
    <row r="591" spans="1:14" hidden="1">
      <c r="A591" s="13">
        <v>10589</v>
      </c>
      <c r="B591" s="13">
        <v>12</v>
      </c>
      <c r="C591" s="13">
        <v>98403</v>
      </c>
      <c r="D591" s="13">
        <v>345</v>
      </c>
      <c r="E591" s="12" t="str">
        <f>VLOOKUP(tVentas10[[#This Row],[ProductID]],tProductos[#All],3,FALSE)</f>
        <v>Bread - Calabrese Baguette</v>
      </c>
      <c r="F591" s="13">
        <v>25</v>
      </c>
      <c r="G591" s="32">
        <v>2</v>
      </c>
      <c r="H591" s="30">
        <f>VLOOKUP(tVentas10[[#This Row],[ProductID]],tProductos[#All],5,FALSE)</f>
        <v>985.97</v>
      </c>
      <c r="I591" s="31">
        <f>(tVentas10[[#This Row],[PrecioUnitario]])*(tVentas10[[#This Row],[Quantity]])</f>
        <v>24649.25</v>
      </c>
      <c r="J591" s="31">
        <f>tVentas10[[#This Row],[ TotalPrice_SinDescuento]]*(1-tVentas10[[#This Row],[Discount]]/100)</f>
        <v>24156.264999999999</v>
      </c>
      <c r="K591" s="17">
        <v>43175.946689814817</v>
      </c>
      <c r="L591" s="7" t="s">
        <v>3827</v>
      </c>
      <c r="M591" s="35">
        <f t="shared" si="19"/>
        <v>0</v>
      </c>
      <c r="N591" s="12" t="str">
        <f t="shared" si="18"/>
        <v/>
      </c>
    </row>
    <row r="592" spans="1:14" hidden="1">
      <c r="A592" s="13">
        <v>10590</v>
      </c>
      <c r="B592" s="13">
        <v>18</v>
      </c>
      <c r="C592" s="13">
        <v>40701</v>
      </c>
      <c r="D592" s="13">
        <v>403</v>
      </c>
      <c r="E592" s="12" t="str">
        <f>VLOOKUP(tVentas10[[#This Row],[ProductID]],tProductos[#All],3,FALSE)</f>
        <v>Liners - Baking Cups</v>
      </c>
      <c r="F592" s="13">
        <v>11</v>
      </c>
      <c r="G592" s="32">
        <v>0</v>
      </c>
      <c r="H592" s="30">
        <f>VLOOKUP(tVentas10[[#This Row],[ProductID]],tProductos[#All],5,FALSE)</f>
        <v>681.89</v>
      </c>
      <c r="I592" s="31">
        <f>(tVentas10[[#This Row],[PrecioUnitario]])*(tVentas10[[#This Row],[Quantity]])</f>
        <v>7500.79</v>
      </c>
      <c r="J592" s="31">
        <f>tVentas10[[#This Row],[ TotalPrice_SinDescuento]]*(1-tVentas10[[#This Row],[Discount]]/100)</f>
        <v>7500.79</v>
      </c>
      <c r="K592" s="17">
        <v>43202.283784722225</v>
      </c>
      <c r="L592" s="7" t="s">
        <v>3828</v>
      </c>
      <c r="M592" s="35">
        <f t="shared" si="19"/>
        <v>0</v>
      </c>
      <c r="N592" s="12" t="str">
        <f t="shared" si="18"/>
        <v/>
      </c>
    </row>
    <row r="593" spans="1:14" hidden="1">
      <c r="A593" s="13">
        <v>10591</v>
      </c>
      <c r="B593" s="13">
        <v>3</v>
      </c>
      <c r="C593" s="13">
        <v>10078</v>
      </c>
      <c r="D593" s="13">
        <v>31</v>
      </c>
      <c r="E593" s="12" t="str">
        <f>VLOOKUP(tVentas10[[#This Row],[ProductID]],tProductos[#All],3,FALSE)</f>
        <v>Yeast Dry - Fermipan</v>
      </c>
      <c r="F593" s="13">
        <v>3</v>
      </c>
      <c r="G593" s="32">
        <v>0</v>
      </c>
      <c r="H593" s="30">
        <f>VLOOKUP(tVentas10[[#This Row],[ProductID]],tProductos[#All],5,FALSE)</f>
        <v>739.85</v>
      </c>
      <c r="I593" s="31">
        <f>(tVentas10[[#This Row],[PrecioUnitario]])*(tVentas10[[#This Row],[Quantity]])</f>
        <v>2219.5500000000002</v>
      </c>
      <c r="J593" s="31">
        <f>tVentas10[[#This Row],[ TotalPrice_SinDescuento]]*(1-tVentas10[[#This Row],[Discount]]/100)</f>
        <v>2219.5500000000002</v>
      </c>
      <c r="K593" s="17">
        <v>43171.411238425928</v>
      </c>
      <c r="L593" s="7" t="s">
        <v>3829</v>
      </c>
      <c r="M593" s="35">
        <f t="shared" si="19"/>
        <v>0</v>
      </c>
      <c r="N593" s="12" t="str">
        <f t="shared" si="18"/>
        <v/>
      </c>
    </row>
    <row r="594" spans="1:14" hidden="1">
      <c r="A594" s="13">
        <v>10592</v>
      </c>
      <c r="B594" s="13">
        <v>2</v>
      </c>
      <c r="C594" s="13">
        <v>92714</v>
      </c>
      <c r="D594" s="13">
        <v>343</v>
      </c>
      <c r="E594" s="12" t="str">
        <f>VLOOKUP(tVentas10[[#This Row],[ProductID]],tProductos[#All],3,FALSE)</f>
        <v>Otomegusa Dashi Konbu</v>
      </c>
      <c r="F594" s="13">
        <v>24</v>
      </c>
      <c r="G594" s="32">
        <v>1</v>
      </c>
      <c r="H594" s="30">
        <f>VLOOKUP(tVentas10[[#This Row],[ProductID]],tProductos[#All],5,FALSE)</f>
        <v>512.05999999999995</v>
      </c>
      <c r="I594" s="31">
        <f>(tVentas10[[#This Row],[PrecioUnitario]])*(tVentas10[[#This Row],[Quantity]])</f>
        <v>12289.439999999999</v>
      </c>
      <c r="J594" s="31">
        <f>tVentas10[[#This Row],[ TotalPrice_SinDescuento]]*(1-tVentas10[[#This Row],[Discount]]/100)</f>
        <v>12166.545599999999</v>
      </c>
      <c r="K594" s="17">
        <v>43133.378981481481</v>
      </c>
      <c r="L594" s="7" t="s">
        <v>3830</v>
      </c>
      <c r="M594" s="35">
        <f t="shared" si="19"/>
        <v>0</v>
      </c>
      <c r="N594" s="12" t="str">
        <f t="shared" si="18"/>
        <v/>
      </c>
    </row>
    <row r="595" spans="1:14" hidden="1">
      <c r="A595" s="13">
        <v>10593</v>
      </c>
      <c r="B595" s="13">
        <v>7</v>
      </c>
      <c r="C595" s="13">
        <v>13515</v>
      </c>
      <c r="D595" s="13">
        <v>176</v>
      </c>
      <c r="E595" s="12" t="str">
        <f>VLOOKUP(tVentas10[[#This Row],[ProductID]],tProductos[#All],3,FALSE)</f>
        <v>Smirnoff Green Apple Twist</v>
      </c>
      <c r="F595" s="13">
        <v>4</v>
      </c>
      <c r="G595" s="32">
        <v>0</v>
      </c>
      <c r="H595" s="30">
        <f>VLOOKUP(tVentas10[[#This Row],[ProductID]],tProductos[#All],5,FALSE)</f>
        <v>813.16</v>
      </c>
      <c r="I595" s="31">
        <f>(tVentas10[[#This Row],[PrecioUnitario]])*(tVentas10[[#This Row],[Quantity]])</f>
        <v>3252.64</v>
      </c>
      <c r="J595" s="31">
        <f>tVentas10[[#This Row],[ TotalPrice_SinDescuento]]*(1-tVentas10[[#This Row],[Discount]]/100)</f>
        <v>3252.64</v>
      </c>
      <c r="K595" s="17">
        <v>43162.254432870373</v>
      </c>
      <c r="L595" s="7" t="s">
        <v>3831</v>
      </c>
      <c r="M595" s="35">
        <f t="shared" si="19"/>
        <v>0</v>
      </c>
      <c r="N595" s="12" t="str">
        <f t="shared" si="18"/>
        <v/>
      </c>
    </row>
    <row r="596" spans="1:14" hidden="1">
      <c r="A596" s="13">
        <v>10594</v>
      </c>
      <c r="B596" s="13">
        <v>12</v>
      </c>
      <c r="C596" s="13">
        <v>8829</v>
      </c>
      <c r="D596" s="13">
        <v>441</v>
      </c>
      <c r="E596" s="12" t="str">
        <f>VLOOKUP(tVentas10[[#This Row],[ProductID]],tProductos[#All],3,FALSE)</f>
        <v>Blackberries</v>
      </c>
      <c r="F596" s="13">
        <v>3</v>
      </c>
      <c r="G596" s="32">
        <v>2</v>
      </c>
      <c r="H596" s="30">
        <f>VLOOKUP(tVentas10[[#This Row],[ProductID]],tProductos[#All],5,FALSE)</f>
        <v>729.43</v>
      </c>
      <c r="I596" s="31">
        <f>(tVentas10[[#This Row],[PrecioUnitario]])*(tVentas10[[#This Row],[Quantity]])</f>
        <v>2188.29</v>
      </c>
      <c r="J596" s="31">
        <f>tVentas10[[#This Row],[ TotalPrice_SinDescuento]]*(1-tVentas10[[#This Row],[Discount]]/100)</f>
        <v>2144.5241999999998</v>
      </c>
      <c r="K596" s="17">
        <v>43156.500138888892</v>
      </c>
      <c r="L596" s="7" t="s">
        <v>3832</v>
      </c>
      <c r="M596" s="35">
        <f t="shared" si="19"/>
        <v>0</v>
      </c>
      <c r="N596" s="12" t="str">
        <f t="shared" si="18"/>
        <v/>
      </c>
    </row>
    <row r="597" spans="1:14" hidden="1">
      <c r="A597" s="13">
        <v>10595</v>
      </c>
      <c r="B597" s="13">
        <v>16</v>
      </c>
      <c r="C597" s="13">
        <v>79292</v>
      </c>
      <c r="D597" s="13">
        <v>237</v>
      </c>
      <c r="E597" s="12" t="str">
        <f>VLOOKUP(tVentas10[[#This Row],[ProductID]],tProductos[#All],3,FALSE)</f>
        <v>Mayonnaise - Individual Pkg</v>
      </c>
      <c r="F597" s="13">
        <v>21</v>
      </c>
      <c r="G597" s="32">
        <v>0</v>
      </c>
      <c r="H597" s="30">
        <f>VLOOKUP(tVentas10[[#This Row],[ProductID]],tProductos[#All],5,FALSE)</f>
        <v>656.3</v>
      </c>
      <c r="I597" s="31">
        <f>(tVentas10[[#This Row],[PrecioUnitario]])*(tVentas10[[#This Row],[Quantity]])</f>
        <v>13782.3</v>
      </c>
      <c r="J597" s="31">
        <f>tVentas10[[#This Row],[ TotalPrice_SinDescuento]]*(1-tVentas10[[#This Row],[Discount]]/100)</f>
        <v>13782.3</v>
      </c>
      <c r="K597" s="17">
        <v>43163.456030092595</v>
      </c>
      <c r="L597" s="7" t="s">
        <v>3833</v>
      </c>
      <c r="M597" s="35">
        <f t="shared" si="19"/>
        <v>0</v>
      </c>
      <c r="N597" s="12" t="str">
        <f t="shared" si="18"/>
        <v/>
      </c>
    </row>
    <row r="598" spans="1:14" hidden="1">
      <c r="A598" s="13">
        <v>10596</v>
      </c>
      <c r="B598" s="13">
        <v>9</v>
      </c>
      <c r="C598" s="13">
        <v>69949</v>
      </c>
      <c r="D598" s="13">
        <v>318</v>
      </c>
      <c r="E598" s="12" t="str">
        <f>VLOOKUP(tVentas10[[#This Row],[ProductID]],tProductos[#All],3,FALSE)</f>
        <v>Ecolab - Solid Fusion</v>
      </c>
      <c r="F598" s="13">
        <v>18</v>
      </c>
      <c r="G598" s="32">
        <v>0</v>
      </c>
      <c r="H598" s="30">
        <f>VLOOKUP(tVentas10[[#This Row],[ProductID]],tProductos[#All],5,FALSE)</f>
        <v>57.26</v>
      </c>
      <c r="I598" s="31">
        <f>(tVentas10[[#This Row],[PrecioUnitario]])*(tVentas10[[#This Row],[Quantity]])</f>
        <v>1030.68</v>
      </c>
      <c r="J598" s="31">
        <f>tVentas10[[#This Row],[ TotalPrice_SinDescuento]]*(1-tVentas10[[#This Row],[Discount]]/100)</f>
        <v>1030.68</v>
      </c>
      <c r="K598" s="17">
        <v>43168.421111111114</v>
      </c>
      <c r="L598" s="7" t="s">
        <v>3834</v>
      </c>
      <c r="M598" s="35">
        <f t="shared" si="19"/>
        <v>0</v>
      </c>
      <c r="N598" s="12" t="str">
        <f t="shared" si="18"/>
        <v/>
      </c>
    </row>
    <row r="599" spans="1:14" hidden="1">
      <c r="A599" s="13">
        <v>10597</v>
      </c>
      <c r="B599" s="13">
        <v>19</v>
      </c>
      <c r="C599" s="13">
        <v>80666</v>
      </c>
      <c r="D599" s="13">
        <v>380</v>
      </c>
      <c r="E599" s="12" t="str">
        <f>VLOOKUP(tVentas10[[#This Row],[ProductID]],tProductos[#All],3,FALSE)</f>
        <v>Wine - White Cab Sauv.on</v>
      </c>
      <c r="F599" s="13">
        <v>21</v>
      </c>
      <c r="G599" s="32">
        <v>0</v>
      </c>
      <c r="H599" s="30">
        <f>VLOOKUP(tVentas10[[#This Row],[ProductID]],tProductos[#All],5,FALSE)</f>
        <v>859.74</v>
      </c>
      <c r="I599" s="31">
        <f>(tVentas10[[#This Row],[PrecioUnitario]])*(tVentas10[[#This Row],[Quantity]])</f>
        <v>18054.54</v>
      </c>
      <c r="J599" s="31">
        <f>tVentas10[[#This Row],[ TotalPrice_SinDescuento]]*(1-tVentas10[[#This Row],[Discount]]/100)</f>
        <v>18054.54</v>
      </c>
      <c r="K599" s="17">
        <v>43112.637986111113</v>
      </c>
      <c r="L599" s="7" t="s">
        <v>3835</v>
      </c>
      <c r="M599" s="35">
        <f t="shared" si="19"/>
        <v>0</v>
      </c>
      <c r="N599" s="12" t="str">
        <f t="shared" si="18"/>
        <v/>
      </c>
    </row>
    <row r="600" spans="1:14" hidden="1">
      <c r="A600" s="13">
        <v>10598</v>
      </c>
      <c r="B600" s="13">
        <v>13</v>
      </c>
      <c r="C600" s="13">
        <v>85059</v>
      </c>
      <c r="D600" s="13">
        <v>152</v>
      </c>
      <c r="E600" s="12" t="str">
        <f>VLOOKUP(tVentas10[[#This Row],[ProductID]],tProductos[#All],3,FALSE)</f>
        <v>Lentils - Red, Dry</v>
      </c>
      <c r="F600" s="13">
        <v>22</v>
      </c>
      <c r="G600" s="32">
        <v>0</v>
      </c>
      <c r="H600" s="30">
        <f>VLOOKUP(tVentas10[[#This Row],[ProductID]],tProductos[#All],5,FALSE)</f>
        <v>588.12</v>
      </c>
      <c r="I600" s="31">
        <f>(tVentas10[[#This Row],[PrecioUnitario]])*(tVentas10[[#This Row],[Quantity]])</f>
        <v>12938.64</v>
      </c>
      <c r="J600" s="31">
        <f>tVentas10[[#This Row],[ TotalPrice_SinDescuento]]*(1-tVentas10[[#This Row],[Discount]]/100)</f>
        <v>12938.64</v>
      </c>
      <c r="K600" s="13">
        <v>0</v>
      </c>
      <c r="L600" s="7" t="s">
        <v>3836</v>
      </c>
      <c r="M600" s="35">
        <f t="shared" si="19"/>
        <v>0</v>
      </c>
      <c r="N600" s="12" t="str">
        <f t="shared" si="18"/>
        <v/>
      </c>
    </row>
    <row r="601" spans="1:14" hidden="1">
      <c r="A601" s="13">
        <v>10599</v>
      </c>
      <c r="B601" s="13">
        <v>21</v>
      </c>
      <c r="C601" s="13">
        <v>95176</v>
      </c>
      <c r="D601" s="13">
        <v>33</v>
      </c>
      <c r="E601" s="12" t="str">
        <f>VLOOKUP(tVentas10[[#This Row],[ProductID]],tProductos[#All],3,FALSE)</f>
        <v>Beans - Wax</v>
      </c>
      <c r="F601" s="13">
        <v>25</v>
      </c>
      <c r="G601" s="32">
        <v>0</v>
      </c>
      <c r="H601" s="30">
        <f>VLOOKUP(tVentas10[[#This Row],[ProductID]],tProductos[#All],5,FALSE)</f>
        <v>455.55</v>
      </c>
      <c r="I601" s="31">
        <f>(tVentas10[[#This Row],[PrecioUnitario]])*(tVentas10[[#This Row],[Quantity]])</f>
        <v>11388.75</v>
      </c>
      <c r="J601" s="31">
        <f>tVentas10[[#This Row],[ TotalPrice_SinDescuento]]*(1-tVentas10[[#This Row],[Discount]]/100)</f>
        <v>11388.75</v>
      </c>
      <c r="K601" s="17">
        <v>43109.039050925923</v>
      </c>
      <c r="L601" s="7" t="s">
        <v>3837</v>
      </c>
      <c r="M601" s="35">
        <f t="shared" si="19"/>
        <v>0</v>
      </c>
      <c r="N601" s="12" t="str">
        <f t="shared" si="18"/>
        <v/>
      </c>
    </row>
    <row r="602" spans="1:14" hidden="1">
      <c r="A602" s="13">
        <v>10600</v>
      </c>
      <c r="B602" s="13">
        <v>6</v>
      </c>
      <c r="C602" s="13">
        <v>5869</v>
      </c>
      <c r="D602" s="13">
        <v>128</v>
      </c>
      <c r="E602" s="12" t="str">
        <f>VLOOKUP(tVentas10[[#This Row],[ProductID]],tProductos[#All],3,FALSE)</f>
        <v>Coffee - Irish Cream</v>
      </c>
      <c r="F602" s="13">
        <v>2</v>
      </c>
      <c r="G602" s="32">
        <v>0</v>
      </c>
      <c r="H602" s="30">
        <f>VLOOKUP(tVentas10[[#This Row],[ProductID]],tProductos[#All],5,FALSE)</f>
        <v>46.79</v>
      </c>
      <c r="I602" s="31">
        <f>(tVentas10[[#This Row],[PrecioUnitario]])*(tVentas10[[#This Row],[Quantity]])</f>
        <v>93.58</v>
      </c>
      <c r="J602" s="31">
        <f>tVentas10[[#This Row],[ TotalPrice_SinDescuento]]*(1-tVentas10[[#This Row],[Discount]]/100)</f>
        <v>93.58</v>
      </c>
      <c r="K602" s="17">
        <v>43107.861712962964</v>
      </c>
      <c r="L602" s="7" t="s">
        <v>3838</v>
      </c>
      <c r="M602" s="35">
        <f t="shared" si="19"/>
        <v>0</v>
      </c>
      <c r="N602" s="12" t="str">
        <f t="shared" si="18"/>
        <v/>
      </c>
    </row>
    <row r="603" spans="1:14" hidden="1">
      <c r="A603" s="13">
        <v>10601</v>
      </c>
      <c r="B603" s="13">
        <v>2</v>
      </c>
      <c r="C603" s="13">
        <v>93111</v>
      </c>
      <c r="D603" s="13">
        <v>358</v>
      </c>
      <c r="E603" s="12" t="str">
        <f>VLOOKUP(tVentas10[[#This Row],[ProductID]],tProductos[#All],3,FALSE)</f>
        <v>Cheese - Boursin, Garlic / Herbs</v>
      </c>
      <c r="F603" s="13">
        <v>24</v>
      </c>
      <c r="G603" s="32">
        <v>0</v>
      </c>
      <c r="H603" s="30">
        <f>VLOOKUP(tVentas10[[#This Row],[ProductID]],tProductos[#All],5,FALSE)</f>
        <v>847.11</v>
      </c>
      <c r="I603" s="31">
        <f>(tVentas10[[#This Row],[PrecioUnitario]])*(tVentas10[[#This Row],[Quantity]])</f>
        <v>20330.64</v>
      </c>
      <c r="J603" s="31">
        <f>tVentas10[[#This Row],[ TotalPrice_SinDescuento]]*(1-tVentas10[[#This Row],[Discount]]/100)</f>
        <v>20330.64</v>
      </c>
      <c r="K603" s="17">
        <v>43111.049664351849</v>
      </c>
      <c r="L603" s="7" t="s">
        <v>3839</v>
      </c>
      <c r="M603" s="35">
        <f t="shared" si="19"/>
        <v>0</v>
      </c>
      <c r="N603" s="12" t="str">
        <f t="shared" si="18"/>
        <v/>
      </c>
    </row>
    <row r="604" spans="1:14" hidden="1">
      <c r="A604" s="13">
        <v>10602</v>
      </c>
      <c r="B604" s="13">
        <v>14</v>
      </c>
      <c r="C604" s="13">
        <v>19990</v>
      </c>
      <c r="D604" s="13">
        <v>287</v>
      </c>
      <c r="E604" s="12" t="str">
        <f>VLOOKUP(tVentas10[[#This Row],[ProductID]],tProductos[#All],3,FALSE)</f>
        <v>Bread - Italian Roll With Herbs</v>
      </c>
      <c r="F604" s="13">
        <v>6</v>
      </c>
      <c r="G604" s="32">
        <v>1</v>
      </c>
      <c r="H604" s="30">
        <f>VLOOKUP(tVentas10[[#This Row],[ProductID]],tProductos[#All],5,FALSE)</f>
        <v>57.7</v>
      </c>
      <c r="I604" s="31">
        <f>(tVentas10[[#This Row],[PrecioUnitario]])*(tVentas10[[#This Row],[Quantity]])</f>
        <v>346.20000000000005</v>
      </c>
      <c r="J604" s="31">
        <f>tVentas10[[#This Row],[ TotalPrice_SinDescuento]]*(1-tVentas10[[#This Row],[Discount]]/100)</f>
        <v>342.73800000000006</v>
      </c>
      <c r="K604" s="17">
        <v>43158.719652777778</v>
      </c>
      <c r="L604" s="7" t="s">
        <v>3840</v>
      </c>
      <c r="M604" s="35">
        <f t="shared" si="19"/>
        <v>0</v>
      </c>
      <c r="N604" s="12" t="str">
        <f t="shared" si="18"/>
        <v/>
      </c>
    </row>
    <row r="605" spans="1:14" hidden="1">
      <c r="A605" s="13">
        <v>10603</v>
      </c>
      <c r="B605" s="13">
        <v>15</v>
      </c>
      <c r="C605" s="13">
        <v>51031</v>
      </c>
      <c r="D605" s="13">
        <v>155</v>
      </c>
      <c r="E605" s="12" t="str">
        <f>VLOOKUP(tVentas10[[#This Row],[ProductID]],tProductos[#All],3,FALSE)</f>
        <v>Peas - Pigeon, Dry</v>
      </c>
      <c r="F605" s="13">
        <v>13</v>
      </c>
      <c r="G605" s="32">
        <v>0</v>
      </c>
      <c r="H605" s="30">
        <f>VLOOKUP(tVentas10[[#This Row],[ProductID]],tProductos[#All],5,FALSE)</f>
        <v>635.52</v>
      </c>
      <c r="I605" s="31">
        <f>(tVentas10[[#This Row],[PrecioUnitario]])*(tVentas10[[#This Row],[Quantity]])</f>
        <v>8261.76</v>
      </c>
      <c r="J605" s="31">
        <f>tVentas10[[#This Row],[ TotalPrice_SinDescuento]]*(1-tVentas10[[#This Row],[Discount]]/100)</f>
        <v>8261.76</v>
      </c>
      <c r="K605" s="17">
        <v>43208.977314814816</v>
      </c>
      <c r="L605" s="7" t="s">
        <v>3841</v>
      </c>
      <c r="M605" s="35">
        <f t="shared" si="19"/>
        <v>0</v>
      </c>
      <c r="N605" s="12" t="str">
        <f t="shared" si="18"/>
        <v/>
      </c>
    </row>
    <row r="606" spans="1:14" hidden="1">
      <c r="A606" s="13">
        <v>10604</v>
      </c>
      <c r="B606" s="13">
        <v>21</v>
      </c>
      <c r="C606" s="13">
        <v>27410</v>
      </c>
      <c r="D606" s="13">
        <v>175</v>
      </c>
      <c r="E606" s="12" t="str">
        <f>VLOOKUP(tVentas10[[#This Row],[ProductID]],tProductos[#All],3,FALSE)</f>
        <v>Oil - Safflower</v>
      </c>
      <c r="F606" s="13">
        <v>7</v>
      </c>
      <c r="G606" s="32">
        <v>0</v>
      </c>
      <c r="H606" s="30">
        <f>VLOOKUP(tVentas10[[#This Row],[ProductID]],tProductos[#All],5,FALSE)</f>
        <v>917.67</v>
      </c>
      <c r="I606" s="31">
        <f>(tVentas10[[#This Row],[PrecioUnitario]])*(tVentas10[[#This Row],[Quantity]])</f>
        <v>6423.69</v>
      </c>
      <c r="J606" s="31">
        <f>tVentas10[[#This Row],[ TotalPrice_SinDescuento]]*(1-tVentas10[[#This Row],[Discount]]/100)</f>
        <v>6423.69</v>
      </c>
      <c r="K606" s="17">
        <v>43208.218414351853</v>
      </c>
      <c r="L606" s="7" t="s">
        <v>3842</v>
      </c>
      <c r="M606" s="35">
        <f t="shared" si="19"/>
        <v>0</v>
      </c>
      <c r="N606" s="12" t="str">
        <f t="shared" si="18"/>
        <v/>
      </c>
    </row>
    <row r="607" spans="1:14" hidden="1">
      <c r="A607" s="13">
        <v>10605</v>
      </c>
      <c r="B607" s="13">
        <v>19</v>
      </c>
      <c r="C607" s="13">
        <v>6483</v>
      </c>
      <c r="D607" s="13">
        <v>215</v>
      </c>
      <c r="E607" s="12" t="str">
        <f>VLOOKUP(tVentas10[[#This Row],[ProductID]],tProductos[#All],3,FALSE)</f>
        <v>Veal - Brisket, Provimi,bnls</v>
      </c>
      <c r="F607" s="13">
        <v>2</v>
      </c>
      <c r="G607" s="32">
        <v>2</v>
      </c>
      <c r="H607" s="30">
        <f>VLOOKUP(tVentas10[[#This Row],[ProductID]],tProductos[#All],5,FALSE)</f>
        <v>901.15</v>
      </c>
      <c r="I607" s="31">
        <f>(tVentas10[[#This Row],[PrecioUnitario]])*(tVentas10[[#This Row],[Quantity]])</f>
        <v>1802.3</v>
      </c>
      <c r="J607" s="31">
        <f>tVentas10[[#This Row],[ TotalPrice_SinDescuento]]*(1-tVentas10[[#This Row],[Discount]]/100)</f>
        <v>1766.2539999999999</v>
      </c>
      <c r="K607" s="17">
        <v>43186.564641203702</v>
      </c>
      <c r="L607" s="7" t="s">
        <v>3843</v>
      </c>
      <c r="M607" s="35">
        <f t="shared" si="19"/>
        <v>0</v>
      </c>
      <c r="N607" s="12" t="str">
        <f t="shared" si="18"/>
        <v/>
      </c>
    </row>
    <row r="608" spans="1:14">
      <c r="A608" s="13">
        <v>10606</v>
      </c>
      <c r="B608" s="13">
        <v>10</v>
      </c>
      <c r="C608" s="13">
        <v>88402</v>
      </c>
      <c r="D608" s="13">
        <v>45</v>
      </c>
      <c r="E608" s="12" t="str">
        <f>VLOOKUP(tVentas10[[#This Row],[ProductID]],tProductos[#All],3,FALSE)</f>
        <v>Beef - Ground Medium</v>
      </c>
      <c r="F608" s="13">
        <v>23</v>
      </c>
      <c r="G608" s="32">
        <v>0</v>
      </c>
      <c r="H608" s="30">
        <f>VLOOKUP(tVentas10[[#This Row],[ProductID]],tProductos[#All],5,FALSE)</f>
        <v>795.32399999999996</v>
      </c>
      <c r="I608" s="31">
        <f>(tVentas10[[#This Row],[PrecioUnitario]])*(tVentas10[[#This Row],[Quantity]])</f>
        <v>18292.451999999997</v>
      </c>
      <c r="J608" s="31">
        <f>tVentas10[[#This Row],[ TotalPrice_SinDescuento]]*(1-tVentas10[[#This Row],[Discount]]/100)</f>
        <v>18292.451999999997</v>
      </c>
      <c r="K608" s="17">
        <v>43150.408333333333</v>
      </c>
      <c r="L608" s="7" t="s">
        <v>3844</v>
      </c>
      <c r="M608" s="35">
        <f t="shared" si="19"/>
        <v>0</v>
      </c>
      <c r="N608" s="12" t="str">
        <f t="shared" si="18"/>
        <v/>
      </c>
    </row>
    <row r="609" spans="1:14" hidden="1">
      <c r="A609" s="13">
        <v>10607</v>
      </c>
      <c r="B609" s="13">
        <v>5</v>
      </c>
      <c r="C609" s="13">
        <v>83544</v>
      </c>
      <c r="D609" s="13">
        <v>381</v>
      </c>
      <c r="E609" s="12" t="str">
        <f>VLOOKUP(tVentas10[[#This Row],[ProductID]],tProductos[#All],3,FALSE)</f>
        <v>Vaccum Bag 10x13</v>
      </c>
      <c r="F609" s="13">
        <v>22</v>
      </c>
      <c r="G609" s="32">
        <v>0</v>
      </c>
      <c r="H609" s="30">
        <f>VLOOKUP(tVentas10[[#This Row],[ProductID]],tProductos[#All],5,FALSE)</f>
        <v>442.33</v>
      </c>
      <c r="I609" s="31">
        <f>(tVentas10[[#This Row],[PrecioUnitario]])*(tVentas10[[#This Row],[Quantity]])</f>
        <v>9731.26</v>
      </c>
      <c r="J609" s="31">
        <f>tVentas10[[#This Row],[ TotalPrice_SinDescuento]]*(1-tVentas10[[#This Row],[Discount]]/100)</f>
        <v>9731.26</v>
      </c>
      <c r="K609" s="17">
        <v>43184.796643518515</v>
      </c>
      <c r="L609" s="7" t="s">
        <v>3845</v>
      </c>
      <c r="M609" s="35">
        <f t="shared" si="19"/>
        <v>0</v>
      </c>
      <c r="N609" s="12" t="str">
        <f t="shared" si="18"/>
        <v/>
      </c>
    </row>
    <row r="610" spans="1:14" hidden="1">
      <c r="A610" s="13">
        <v>10608</v>
      </c>
      <c r="B610" s="13">
        <v>11</v>
      </c>
      <c r="C610" s="13">
        <v>45194</v>
      </c>
      <c r="D610" s="13">
        <v>420</v>
      </c>
      <c r="E610" s="12" t="str">
        <f>VLOOKUP(tVentas10[[#This Row],[ProductID]],tProductos[#All],3,FALSE)</f>
        <v>Whmis - Spray Bottle Trigger</v>
      </c>
      <c r="F610" s="13">
        <v>12</v>
      </c>
      <c r="G610" s="32">
        <v>0</v>
      </c>
      <c r="H610" s="30">
        <f>VLOOKUP(tVentas10[[#This Row],[ProductID]],tProductos[#All],5,FALSE)</f>
        <v>699.16</v>
      </c>
      <c r="I610" s="31">
        <f>(tVentas10[[#This Row],[PrecioUnitario]])*(tVentas10[[#This Row],[Quantity]])</f>
        <v>8389.92</v>
      </c>
      <c r="J610" s="31">
        <f>tVentas10[[#This Row],[ TotalPrice_SinDescuento]]*(1-tVentas10[[#This Row],[Discount]]/100)</f>
        <v>8389.92</v>
      </c>
      <c r="K610" s="17">
        <v>43111.072094907409</v>
      </c>
      <c r="L610" s="7" t="s">
        <v>3846</v>
      </c>
      <c r="M610" s="35">
        <f t="shared" si="19"/>
        <v>0</v>
      </c>
      <c r="N610" s="12" t="str">
        <f t="shared" si="18"/>
        <v/>
      </c>
    </row>
    <row r="611" spans="1:14" hidden="1">
      <c r="A611" s="13">
        <v>10609</v>
      </c>
      <c r="B611" s="13">
        <v>5</v>
      </c>
      <c r="C611" s="13">
        <v>67258</v>
      </c>
      <c r="D611" s="13">
        <v>188</v>
      </c>
      <c r="E611" s="12" t="str">
        <f>VLOOKUP(tVentas10[[#This Row],[ProductID]],tProductos[#All],3,FALSE)</f>
        <v>Cup - Translucent 7 Oz Clear</v>
      </c>
      <c r="F611" s="13">
        <v>18</v>
      </c>
      <c r="G611" s="32">
        <v>0</v>
      </c>
      <c r="H611" s="30">
        <f>VLOOKUP(tVentas10[[#This Row],[ProductID]],tProductos[#All],5,FALSE)</f>
        <v>781.76</v>
      </c>
      <c r="I611" s="31">
        <f>(tVentas10[[#This Row],[PrecioUnitario]])*(tVentas10[[#This Row],[Quantity]])</f>
        <v>14071.68</v>
      </c>
      <c r="J611" s="31">
        <f>tVentas10[[#This Row],[ TotalPrice_SinDescuento]]*(1-tVentas10[[#This Row],[Discount]]/100)</f>
        <v>14071.68</v>
      </c>
      <c r="K611" s="17">
        <v>43161.457025462965</v>
      </c>
      <c r="L611" s="7" t="s">
        <v>3847</v>
      </c>
      <c r="M611" s="35">
        <f t="shared" si="19"/>
        <v>0</v>
      </c>
      <c r="N611" s="12" t="str">
        <f t="shared" si="18"/>
        <v/>
      </c>
    </row>
    <row r="612" spans="1:14" hidden="1">
      <c r="A612" s="13">
        <v>10610</v>
      </c>
      <c r="B612" s="13">
        <v>11</v>
      </c>
      <c r="C612" s="13">
        <v>45615</v>
      </c>
      <c r="D612" s="13">
        <v>203</v>
      </c>
      <c r="E612" s="12" t="str">
        <f>VLOOKUP(tVentas10[[#This Row],[ProductID]],tProductos[#All],3,FALSE)</f>
        <v>Chicken - Leg, Boneless</v>
      </c>
      <c r="F612" s="13">
        <v>12</v>
      </c>
      <c r="G612" s="32">
        <v>0</v>
      </c>
      <c r="H612" s="30">
        <f>VLOOKUP(tVentas10[[#This Row],[ProductID]],tProductos[#All],5,FALSE)</f>
        <v>599.54999999999995</v>
      </c>
      <c r="I612" s="31">
        <f>(tVentas10[[#This Row],[PrecioUnitario]])*(tVentas10[[#This Row],[Quantity]])</f>
        <v>7194.5999999999995</v>
      </c>
      <c r="J612" s="31">
        <f>tVentas10[[#This Row],[ TotalPrice_SinDescuento]]*(1-tVentas10[[#This Row],[Discount]]/100)</f>
        <v>7194.5999999999995</v>
      </c>
      <c r="K612" s="17">
        <v>43165.708460648151</v>
      </c>
      <c r="L612" s="7" t="s">
        <v>3848</v>
      </c>
      <c r="M612" s="35">
        <f t="shared" si="19"/>
        <v>0</v>
      </c>
      <c r="N612" s="12" t="str">
        <f t="shared" si="18"/>
        <v/>
      </c>
    </row>
    <row r="613" spans="1:14" hidden="1">
      <c r="A613" s="13">
        <v>10611</v>
      </c>
      <c r="B613" s="13">
        <v>11</v>
      </c>
      <c r="C613" s="13">
        <v>4256</v>
      </c>
      <c r="D613" s="13">
        <v>179</v>
      </c>
      <c r="E613" s="12" t="str">
        <f>VLOOKUP(tVentas10[[#This Row],[ProductID]],tProductos[#All],3,FALSE)</f>
        <v>Yoghurt Tubes</v>
      </c>
      <c r="F613" s="13">
        <v>2</v>
      </c>
      <c r="G613" s="32">
        <v>0</v>
      </c>
      <c r="H613" s="30">
        <f>VLOOKUP(tVentas10[[#This Row],[ProductID]],tProductos[#All],5,FALSE)</f>
        <v>838.75</v>
      </c>
      <c r="I613" s="31">
        <f>(tVentas10[[#This Row],[PrecioUnitario]])*(tVentas10[[#This Row],[Quantity]])</f>
        <v>1677.5</v>
      </c>
      <c r="J613" s="31">
        <f>tVentas10[[#This Row],[ TotalPrice_SinDescuento]]*(1-tVentas10[[#This Row],[Discount]]/100)</f>
        <v>1677.5</v>
      </c>
      <c r="K613" s="17">
        <v>43204.824340277781</v>
      </c>
      <c r="L613" s="7" t="s">
        <v>3849</v>
      </c>
      <c r="M613" s="35">
        <f t="shared" si="19"/>
        <v>0</v>
      </c>
      <c r="N613" s="12" t="str">
        <f t="shared" si="18"/>
        <v/>
      </c>
    </row>
    <row r="614" spans="1:14" hidden="1">
      <c r="A614" s="13">
        <v>10612</v>
      </c>
      <c r="B614" s="13">
        <v>11</v>
      </c>
      <c r="C614" s="13">
        <v>13991</v>
      </c>
      <c r="D614" s="13">
        <v>292</v>
      </c>
      <c r="E614" s="12" t="str">
        <f>VLOOKUP(tVentas10[[#This Row],[ProductID]],tProductos[#All],3,FALSE)</f>
        <v>Turkey - Oven Roast Breast</v>
      </c>
      <c r="F614" s="13">
        <v>4</v>
      </c>
      <c r="G614" s="32">
        <v>0</v>
      </c>
      <c r="H614" s="30">
        <f>VLOOKUP(tVentas10[[#This Row],[ProductID]],tProductos[#All],5,FALSE)</f>
        <v>345.36</v>
      </c>
      <c r="I614" s="31">
        <f>(tVentas10[[#This Row],[PrecioUnitario]])*(tVentas10[[#This Row],[Quantity]])</f>
        <v>1381.44</v>
      </c>
      <c r="J614" s="31">
        <f>tVentas10[[#This Row],[ TotalPrice_SinDescuento]]*(1-tVentas10[[#This Row],[Discount]]/100)</f>
        <v>1381.44</v>
      </c>
      <c r="K614" s="17">
        <v>43216.430856481478</v>
      </c>
      <c r="L614" s="7" t="s">
        <v>3850</v>
      </c>
      <c r="M614" s="35">
        <f t="shared" si="19"/>
        <v>0</v>
      </c>
      <c r="N614" s="12" t="str">
        <f t="shared" si="18"/>
        <v/>
      </c>
    </row>
    <row r="615" spans="1:14" hidden="1">
      <c r="A615" s="13">
        <v>10613</v>
      </c>
      <c r="B615" s="13">
        <v>14</v>
      </c>
      <c r="C615" s="13">
        <v>29336</v>
      </c>
      <c r="D615" s="13">
        <v>170</v>
      </c>
      <c r="E615" s="12" t="str">
        <f>VLOOKUP(tVentas10[[#This Row],[ProductID]],tProductos[#All],3,FALSE)</f>
        <v>Initation Crab Meat</v>
      </c>
      <c r="F615" s="13">
        <v>8</v>
      </c>
      <c r="G615" s="32">
        <v>1</v>
      </c>
      <c r="H615" s="30">
        <f>VLOOKUP(tVentas10[[#This Row],[ProductID]],tProductos[#All],5,FALSE)</f>
        <v>206.55</v>
      </c>
      <c r="I615" s="31">
        <f>(tVentas10[[#This Row],[PrecioUnitario]])*(tVentas10[[#This Row],[Quantity]])</f>
        <v>1652.4</v>
      </c>
      <c r="J615" s="31">
        <f>tVentas10[[#This Row],[ TotalPrice_SinDescuento]]*(1-tVentas10[[#This Row],[Discount]]/100)</f>
        <v>1635.876</v>
      </c>
      <c r="K615" s="17">
        <v>43124.66443287037</v>
      </c>
      <c r="L615" s="7" t="s">
        <v>3851</v>
      </c>
      <c r="M615" s="35">
        <f t="shared" si="19"/>
        <v>0</v>
      </c>
      <c r="N615" s="12" t="str">
        <f t="shared" si="18"/>
        <v/>
      </c>
    </row>
    <row r="616" spans="1:14" hidden="1">
      <c r="A616" s="13">
        <v>10614</v>
      </c>
      <c r="B616" s="13">
        <v>23</v>
      </c>
      <c r="C616" s="13">
        <v>39959</v>
      </c>
      <c r="D616" s="13">
        <v>29</v>
      </c>
      <c r="E616" s="12" t="str">
        <f>VLOOKUP(tVentas10[[#This Row],[ProductID]],tProductos[#All],3,FALSE)</f>
        <v>Spinach - Baby</v>
      </c>
      <c r="F616" s="13">
        <v>11</v>
      </c>
      <c r="G616" s="32">
        <v>1</v>
      </c>
      <c r="H616" s="30">
        <f>VLOOKUP(tVentas10[[#This Row],[ProductID]],tProductos[#All],5,FALSE)</f>
        <v>335.88</v>
      </c>
      <c r="I616" s="31">
        <f>(tVentas10[[#This Row],[PrecioUnitario]])*(tVentas10[[#This Row],[Quantity]])</f>
        <v>3694.68</v>
      </c>
      <c r="J616" s="31">
        <f>tVentas10[[#This Row],[ TotalPrice_SinDescuento]]*(1-tVentas10[[#This Row],[Discount]]/100)</f>
        <v>3657.7331999999997</v>
      </c>
      <c r="K616" s="17">
        <v>43141.122384259259</v>
      </c>
      <c r="L616" s="7" t="s">
        <v>3852</v>
      </c>
      <c r="M616" s="35">
        <f t="shared" si="19"/>
        <v>0</v>
      </c>
      <c r="N616" s="12" t="str">
        <f t="shared" si="18"/>
        <v/>
      </c>
    </row>
    <row r="617" spans="1:14" hidden="1">
      <c r="A617" s="13">
        <v>10615</v>
      </c>
      <c r="B617" s="13">
        <v>3</v>
      </c>
      <c r="C617" s="13">
        <v>4413</v>
      </c>
      <c r="D617" s="13">
        <v>210</v>
      </c>
      <c r="E617" s="12" t="str">
        <f>VLOOKUP(tVentas10[[#This Row],[ProductID]],tProductos[#All],3,FALSE)</f>
        <v>Cheese - Brie,danish</v>
      </c>
      <c r="F617" s="13">
        <v>2</v>
      </c>
      <c r="G617" s="32">
        <v>0</v>
      </c>
      <c r="H617" s="30">
        <f>VLOOKUP(tVentas10[[#This Row],[ProductID]],tProductos[#All],5,FALSE)</f>
        <v>822.35</v>
      </c>
      <c r="I617" s="31">
        <f>(tVentas10[[#This Row],[PrecioUnitario]])*(tVentas10[[#This Row],[Quantity]])</f>
        <v>1644.7</v>
      </c>
      <c r="J617" s="31">
        <f>tVentas10[[#This Row],[ TotalPrice_SinDescuento]]*(1-tVentas10[[#This Row],[Discount]]/100)</f>
        <v>1644.7</v>
      </c>
      <c r="K617" s="17">
        <v>43223.356585648151</v>
      </c>
      <c r="L617" s="7" t="s">
        <v>3853</v>
      </c>
      <c r="M617" s="35">
        <f t="shared" si="19"/>
        <v>0</v>
      </c>
      <c r="N617" s="12" t="str">
        <f t="shared" si="18"/>
        <v/>
      </c>
    </row>
    <row r="618" spans="1:14" hidden="1">
      <c r="A618" s="13">
        <v>10616</v>
      </c>
      <c r="B618" s="13">
        <v>17</v>
      </c>
      <c r="C618" s="13">
        <v>49231</v>
      </c>
      <c r="D618" s="13">
        <v>67</v>
      </c>
      <c r="E618" s="12" t="str">
        <f>VLOOKUP(tVentas10[[#This Row],[ProductID]],tProductos[#All],3,FALSE)</f>
        <v>Wine - Sogrape Mateus Rose</v>
      </c>
      <c r="F618" s="13">
        <v>13</v>
      </c>
      <c r="G618" s="32">
        <v>1</v>
      </c>
      <c r="H618" s="30">
        <f>VLOOKUP(tVentas10[[#This Row],[ProductID]],tProductos[#All],5,FALSE)</f>
        <v>37.799999999999997</v>
      </c>
      <c r="I618" s="31">
        <f>(tVentas10[[#This Row],[PrecioUnitario]])*(tVentas10[[#This Row],[Quantity]])</f>
        <v>491.4</v>
      </c>
      <c r="J618" s="31">
        <f>tVentas10[[#This Row],[ TotalPrice_SinDescuento]]*(1-tVentas10[[#This Row],[Discount]]/100)</f>
        <v>486.48599999999999</v>
      </c>
      <c r="K618" s="17">
        <v>43112.552210648151</v>
      </c>
      <c r="L618" s="7" t="s">
        <v>3854</v>
      </c>
      <c r="M618" s="35">
        <f t="shared" si="19"/>
        <v>0</v>
      </c>
      <c r="N618" s="12" t="str">
        <f t="shared" si="18"/>
        <v/>
      </c>
    </row>
    <row r="619" spans="1:14" hidden="1">
      <c r="A619" s="13">
        <v>10617</v>
      </c>
      <c r="B619" s="13">
        <v>8</v>
      </c>
      <c r="C619" s="13">
        <v>1036</v>
      </c>
      <c r="D619" s="13">
        <v>30</v>
      </c>
      <c r="E619" s="12" t="str">
        <f>VLOOKUP(tVentas10[[#This Row],[ProductID]],tProductos[#All],3,FALSE)</f>
        <v>Cheese - Brie, Triple Creme</v>
      </c>
      <c r="F619" s="13">
        <v>1</v>
      </c>
      <c r="G619" s="32">
        <v>1</v>
      </c>
      <c r="H619" s="30">
        <f>VLOOKUP(tVentas10[[#This Row],[ProductID]],tProductos[#All],5,FALSE)</f>
        <v>67.89</v>
      </c>
      <c r="I619" s="31">
        <f>(tVentas10[[#This Row],[PrecioUnitario]])*(tVentas10[[#This Row],[Quantity]])</f>
        <v>67.89</v>
      </c>
      <c r="J619" s="31">
        <f>tVentas10[[#This Row],[ TotalPrice_SinDescuento]]*(1-tVentas10[[#This Row],[Discount]]/100)</f>
        <v>67.211100000000002</v>
      </c>
      <c r="K619" s="17">
        <v>43212.491655092592</v>
      </c>
      <c r="L619" s="7" t="s">
        <v>3855</v>
      </c>
      <c r="M619" s="35">
        <f t="shared" si="19"/>
        <v>0</v>
      </c>
      <c r="N619" s="12" t="str">
        <f t="shared" si="18"/>
        <v/>
      </c>
    </row>
    <row r="620" spans="1:14" hidden="1">
      <c r="A620" s="13">
        <v>10618</v>
      </c>
      <c r="B620" s="13">
        <v>22</v>
      </c>
      <c r="C620" s="13">
        <v>64411</v>
      </c>
      <c r="D620" s="13">
        <v>344</v>
      </c>
      <c r="E620" s="12" t="str">
        <f>VLOOKUP(tVentas10[[#This Row],[ProductID]],tProductos[#All],3,FALSE)</f>
        <v>Sausage - Liver</v>
      </c>
      <c r="F620" s="13">
        <v>17</v>
      </c>
      <c r="G620" s="32">
        <v>0</v>
      </c>
      <c r="H620" s="30">
        <f>VLOOKUP(tVentas10[[#This Row],[ProductID]],tProductos[#All],5,FALSE)</f>
        <v>635.38</v>
      </c>
      <c r="I620" s="31">
        <f>(tVentas10[[#This Row],[PrecioUnitario]])*(tVentas10[[#This Row],[Quantity]])</f>
        <v>10801.46</v>
      </c>
      <c r="J620" s="31">
        <f>tVentas10[[#This Row],[ TotalPrice_SinDescuento]]*(1-tVentas10[[#This Row],[Discount]]/100)</f>
        <v>10801.46</v>
      </c>
      <c r="K620" s="17">
        <v>43204.521736111114</v>
      </c>
      <c r="L620" s="7" t="s">
        <v>3856</v>
      </c>
      <c r="M620" s="35">
        <f t="shared" si="19"/>
        <v>0</v>
      </c>
      <c r="N620" s="12" t="str">
        <f t="shared" si="18"/>
        <v/>
      </c>
    </row>
    <row r="621" spans="1:14" hidden="1">
      <c r="A621" s="13">
        <v>10619</v>
      </c>
      <c r="B621" s="13">
        <v>14</v>
      </c>
      <c r="C621" s="13">
        <v>66047</v>
      </c>
      <c r="D621" s="13">
        <v>350</v>
      </c>
      <c r="E621" s="12" t="str">
        <f>VLOOKUP(tVentas10[[#This Row],[ProductID]],tProductos[#All],3,FALSE)</f>
        <v>Isomalt</v>
      </c>
      <c r="F621" s="13">
        <v>17</v>
      </c>
      <c r="G621" s="32">
        <v>0</v>
      </c>
      <c r="H621" s="30">
        <f>VLOOKUP(tVentas10[[#This Row],[ProductID]],tProductos[#All],5,FALSE)</f>
        <v>8.2799999999999994</v>
      </c>
      <c r="I621" s="31">
        <f>(tVentas10[[#This Row],[PrecioUnitario]])*(tVentas10[[#This Row],[Quantity]])</f>
        <v>140.76</v>
      </c>
      <c r="J621" s="31">
        <f>tVentas10[[#This Row],[ TotalPrice_SinDescuento]]*(1-tVentas10[[#This Row],[Discount]]/100)</f>
        <v>140.76</v>
      </c>
      <c r="K621" s="17">
        <v>43150.406793981485</v>
      </c>
      <c r="L621" s="7" t="s">
        <v>3857</v>
      </c>
      <c r="M621" s="35">
        <f t="shared" si="19"/>
        <v>0</v>
      </c>
      <c r="N621" s="12" t="str">
        <f t="shared" si="18"/>
        <v/>
      </c>
    </row>
    <row r="622" spans="1:14" hidden="1">
      <c r="A622" s="13">
        <v>10620</v>
      </c>
      <c r="B622" s="13">
        <v>7</v>
      </c>
      <c r="C622" s="13">
        <v>22160</v>
      </c>
      <c r="D622" s="13">
        <v>63</v>
      </c>
      <c r="E622" s="12" t="str">
        <f>VLOOKUP(tVentas10[[#This Row],[ProductID]],tProductos[#All],3,FALSE)</f>
        <v>Cake - Mini Cheesecake</v>
      </c>
      <c r="F622" s="13">
        <v>6</v>
      </c>
      <c r="G622" s="32">
        <v>0</v>
      </c>
      <c r="H622" s="30">
        <f>VLOOKUP(tVentas10[[#This Row],[ProductID]],tProductos[#All],5,FALSE)</f>
        <v>562.67999999999995</v>
      </c>
      <c r="I622" s="31">
        <f>(tVentas10[[#This Row],[PrecioUnitario]])*(tVentas10[[#This Row],[Quantity]])</f>
        <v>3376.08</v>
      </c>
      <c r="J622" s="31">
        <f>tVentas10[[#This Row],[ TotalPrice_SinDescuento]]*(1-tVentas10[[#This Row],[Discount]]/100)</f>
        <v>3376.08</v>
      </c>
      <c r="K622" s="17">
        <v>43111.42832175926</v>
      </c>
      <c r="L622" s="7" t="s">
        <v>3858</v>
      </c>
      <c r="M622" s="35">
        <f t="shared" si="19"/>
        <v>0</v>
      </c>
      <c r="N622" s="12" t="str">
        <f t="shared" si="18"/>
        <v/>
      </c>
    </row>
    <row r="623" spans="1:14" hidden="1">
      <c r="A623" s="13">
        <v>10621</v>
      </c>
      <c r="B623" s="13">
        <v>21</v>
      </c>
      <c r="C623" s="13">
        <v>76396</v>
      </c>
      <c r="D623" s="13">
        <v>280</v>
      </c>
      <c r="E623" s="12" t="str">
        <f>VLOOKUP(tVentas10[[#This Row],[ProductID]],tProductos[#All],3,FALSE)</f>
        <v>Onion Powder</v>
      </c>
      <c r="F623" s="13">
        <v>20</v>
      </c>
      <c r="G623" s="32">
        <v>0</v>
      </c>
      <c r="H623" s="30">
        <f>VLOOKUP(tVentas10[[#This Row],[ProductID]],tProductos[#All],5,FALSE)</f>
        <v>618.35</v>
      </c>
      <c r="I623" s="31">
        <f>(tVentas10[[#This Row],[PrecioUnitario]])*(tVentas10[[#This Row],[Quantity]])</f>
        <v>12367</v>
      </c>
      <c r="J623" s="31">
        <f>tVentas10[[#This Row],[ TotalPrice_SinDescuento]]*(1-tVentas10[[#This Row],[Discount]]/100)</f>
        <v>12367</v>
      </c>
      <c r="K623" s="17">
        <v>43133.088090277779</v>
      </c>
      <c r="L623" s="7" t="s">
        <v>3859</v>
      </c>
      <c r="M623" s="35">
        <f t="shared" si="19"/>
        <v>0</v>
      </c>
      <c r="N623" s="12" t="str">
        <f t="shared" si="18"/>
        <v/>
      </c>
    </row>
    <row r="624" spans="1:14" hidden="1">
      <c r="A624" s="13">
        <v>10622</v>
      </c>
      <c r="B624" s="13">
        <v>13</v>
      </c>
      <c r="C624" s="13">
        <v>11902</v>
      </c>
      <c r="D624" s="13">
        <v>448</v>
      </c>
      <c r="E624" s="12" t="str">
        <f>VLOOKUP(tVentas10[[#This Row],[ProductID]],tProductos[#All],3,FALSE)</f>
        <v>Gatorade - Xfactor Berry</v>
      </c>
      <c r="F624" s="13">
        <v>4</v>
      </c>
      <c r="G624" s="32">
        <v>0</v>
      </c>
      <c r="H624" s="30">
        <f>VLOOKUP(tVentas10[[#This Row],[ProductID]],tProductos[#All],5,FALSE)</f>
        <v>768.98</v>
      </c>
      <c r="I624" s="31">
        <f>(tVentas10[[#This Row],[PrecioUnitario]])*(tVentas10[[#This Row],[Quantity]])</f>
        <v>3075.92</v>
      </c>
      <c r="J624" s="31">
        <f>tVentas10[[#This Row],[ TotalPrice_SinDescuento]]*(1-tVentas10[[#This Row],[Discount]]/100)</f>
        <v>3075.92</v>
      </c>
      <c r="K624" s="17">
        <v>43161.914201388892</v>
      </c>
      <c r="L624" s="7" t="s">
        <v>3860</v>
      </c>
      <c r="M624" s="35">
        <f t="shared" si="19"/>
        <v>0</v>
      </c>
      <c r="N624" s="12" t="str">
        <f t="shared" si="18"/>
        <v/>
      </c>
    </row>
    <row r="625" spans="1:14" hidden="1">
      <c r="A625" s="13">
        <v>10623</v>
      </c>
      <c r="B625" s="13">
        <v>5</v>
      </c>
      <c r="C625" s="13">
        <v>42748</v>
      </c>
      <c r="D625" s="13">
        <v>358</v>
      </c>
      <c r="E625" s="12" t="str">
        <f>VLOOKUP(tVentas10[[#This Row],[ProductID]],tProductos[#All],3,FALSE)</f>
        <v>Cheese - Boursin, Garlic / Herbs</v>
      </c>
      <c r="F625" s="13">
        <v>11</v>
      </c>
      <c r="G625" s="32">
        <v>0</v>
      </c>
      <c r="H625" s="30">
        <f>VLOOKUP(tVentas10[[#This Row],[ProductID]],tProductos[#All],5,FALSE)</f>
        <v>847.11</v>
      </c>
      <c r="I625" s="31">
        <f>(tVentas10[[#This Row],[PrecioUnitario]])*(tVentas10[[#This Row],[Quantity]])</f>
        <v>9318.2100000000009</v>
      </c>
      <c r="J625" s="31">
        <f>tVentas10[[#This Row],[ TotalPrice_SinDescuento]]*(1-tVentas10[[#This Row],[Discount]]/100)</f>
        <v>9318.2100000000009</v>
      </c>
      <c r="K625" s="17">
        <v>43213.659895833334</v>
      </c>
      <c r="L625" s="7" t="s">
        <v>3861</v>
      </c>
      <c r="M625" s="35">
        <f t="shared" si="19"/>
        <v>0</v>
      </c>
      <c r="N625" s="12" t="str">
        <f t="shared" si="18"/>
        <v/>
      </c>
    </row>
    <row r="626" spans="1:14" hidden="1">
      <c r="A626" s="13">
        <v>10624</v>
      </c>
      <c r="B626" s="13">
        <v>7</v>
      </c>
      <c r="C626" s="13">
        <v>79000</v>
      </c>
      <c r="D626" s="13">
        <v>252</v>
      </c>
      <c r="E626" s="12" t="str">
        <f>VLOOKUP(tVentas10[[#This Row],[ProductID]],tProductos[#All],3,FALSE)</f>
        <v>Nantucket - Pomegranate Pear</v>
      </c>
      <c r="F626" s="13">
        <v>20</v>
      </c>
      <c r="G626" s="32">
        <v>0</v>
      </c>
      <c r="H626" s="30">
        <f>VLOOKUP(tVentas10[[#This Row],[ProductID]],tProductos[#All],5,FALSE)</f>
        <v>278.16000000000003</v>
      </c>
      <c r="I626" s="31">
        <f>(tVentas10[[#This Row],[PrecioUnitario]])*(tVentas10[[#This Row],[Quantity]])</f>
        <v>5563.2000000000007</v>
      </c>
      <c r="J626" s="31">
        <f>tVentas10[[#This Row],[ TotalPrice_SinDescuento]]*(1-tVentas10[[#This Row],[Discount]]/100)</f>
        <v>5563.2000000000007</v>
      </c>
      <c r="K626" s="17">
        <v>43127.494745370372</v>
      </c>
      <c r="L626" s="7" t="s">
        <v>3862</v>
      </c>
      <c r="M626" s="35">
        <f t="shared" si="19"/>
        <v>0</v>
      </c>
      <c r="N626" s="12" t="str">
        <f t="shared" si="18"/>
        <v/>
      </c>
    </row>
    <row r="627" spans="1:14" hidden="1">
      <c r="A627" s="13">
        <v>10625</v>
      </c>
      <c r="B627" s="13">
        <v>17</v>
      </c>
      <c r="C627" s="13">
        <v>40456</v>
      </c>
      <c r="D627" s="13">
        <v>442</v>
      </c>
      <c r="E627" s="12" t="str">
        <f>VLOOKUP(tVentas10[[#This Row],[ProductID]],tProductos[#All],3,FALSE)</f>
        <v>Wine - Ej Gallo Sierra Valley</v>
      </c>
      <c r="F627" s="13">
        <v>11</v>
      </c>
      <c r="G627" s="32">
        <v>0</v>
      </c>
      <c r="H627" s="30">
        <f>VLOOKUP(tVentas10[[#This Row],[ProductID]],tProductos[#All],5,FALSE)</f>
        <v>729.04</v>
      </c>
      <c r="I627" s="31">
        <f>(tVentas10[[#This Row],[PrecioUnitario]])*(tVentas10[[#This Row],[Quantity]])</f>
        <v>8019.44</v>
      </c>
      <c r="J627" s="31">
        <f>tVentas10[[#This Row],[ TotalPrice_SinDescuento]]*(1-tVentas10[[#This Row],[Discount]]/100)</f>
        <v>8019.44</v>
      </c>
      <c r="K627" s="17">
        <v>43114.207071759258</v>
      </c>
      <c r="L627" s="7" t="s">
        <v>3863</v>
      </c>
      <c r="M627" s="35">
        <f t="shared" si="19"/>
        <v>0</v>
      </c>
      <c r="N627" s="12" t="str">
        <f t="shared" si="18"/>
        <v/>
      </c>
    </row>
    <row r="628" spans="1:14" hidden="1">
      <c r="A628" s="13">
        <v>10626</v>
      </c>
      <c r="B628" s="13">
        <v>17</v>
      </c>
      <c r="C628" s="13">
        <v>24681</v>
      </c>
      <c r="D628" s="13">
        <v>235</v>
      </c>
      <c r="E628" s="12" t="str">
        <f>VLOOKUP(tVentas10[[#This Row],[ProductID]],tProductos[#All],3,FALSE)</f>
        <v>Bread - English Muffin</v>
      </c>
      <c r="F628" s="13">
        <v>7</v>
      </c>
      <c r="G628" s="32">
        <v>0</v>
      </c>
      <c r="H628" s="30">
        <f>VLOOKUP(tVentas10[[#This Row],[ProductID]],tProductos[#All],5,FALSE)</f>
        <v>345.06</v>
      </c>
      <c r="I628" s="31">
        <f>(tVentas10[[#This Row],[PrecioUnitario]])*(tVentas10[[#This Row],[Quantity]])</f>
        <v>2415.42</v>
      </c>
      <c r="J628" s="31">
        <f>tVentas10[[#This Row],[ TotalPrice_SinDescuento]]*(1-tVentas10[[#This Row],[Discount]]/100)</f>
        <v>2415.42</v>
      </c>
      <c r="K628" s="17">
        <v>43213.754583333335</v>
      </c>
      <c r="L628" s="7" t="s">
        <v>3864</v>
      </c>
      <c r="M628" s="35">
        <f t="shared" si="19"/>
        <v>0</v>
      </c>
      <c r="N628" s="12" t="str">
        <f t="shared" si="18"/>
        <v/>
      </c>
    </row>
    <row r="629" spans="1:14" hidden="1">
      <c r="A629" s="13">
        <v>10627</v>
      </c>
      <c r="B629" s="13">
        <v>23</v>
      </c>
      <c r="C629" s="13">
        <v>47130</v>
      </c>
      <c r="D629" s="13">
        <v>112</v>
      </c>
      <c r="E629" s="12" t="str">
        <f>VLOOKUP(tVentas10[[#This Row],[ProductID]],tProductos[#All],3,FALSE)</f>
        <v>Browning Caramel Glace</v>
      </c>
      <c r="F629" s="13">
        <v>12</v>
      </c>
      <c r="G629" s="32">
        <v>0</v>
      </c>
      <c r="H629" s="30">
        <f>VLOOKUP(tVentas10[[#This Row],[ProductID]],tProductos[#All],5,FALSE)</f>
        <v>817.94</v>
      </c>
      <c r="I629" s="31">
        <f>(tVentas10[[#This Row],[PrecioUnitario]])*(tVentas10[[#This Row],[Quantity]])</f>
        <v>9815.2800000000007</v>
      </c>
      <c r="J629" s="31">
        <f>tVentas10[[#This Row],[ TotalPrice_SinDescuento]]*(1-tVentas10[[#This Row],[Discount]]/100)</f>
        <v>9815.2800000000007</v>
      </c>
      <c r="K629" s="13">
        <v>0</v>
      </c>
      <c r="L629" s="7" t="s">
        <v>3865</v>
      </c>
      <c r="M629" s="35">
        <f t="shared" si="19"/>
        <v>0</v>
      </c>
      <c r="N629" s="12" t="str">
        <f t="shared" si="18"/>
        <v/>
      </c>
    </row>
    <row r="630" spans="1:14" hidden="1">
      <c r="A630" s="13">
        <v>10628</v>
      </c>
      <c r="B630" s="13">
        <v>1</v>
      </c>
      <c r="C630" s="13">
        <v>84572</v>
      </c>
      <c r="D630" s="13">
        <v>268</v>
      </c>
      <c r="E630" s="12" t="str">
        <f>VLOOKUP(tVentas10[[#This Row],[ProductID]],tProductos[#All],3,FALSE)</f>
        <v>Vanilla Beans</v>
      </c>
      <c r="F630" s="13">
        <v>22</v>
      </c>
      <c r="G630" s="32">
        <v>0</v>
      </c>
      <c r="H630" s="30">
        <f>VLOOKUP(tVentas10[[#This Row],[ProductID]],tProductos[#All],5,FALSE)</f>
        <v>978.43</v>
      </c>
      <c r="I630" s="31">
        <f>(tVentas10[[#This Row],[PrecioUnitario]])*(tVentas10[[#This Row],[Quantity]])</f>
        <v>21525.46</v>
      </c>
      <c r="J630" s="31">
        <f>tVentas10[[#This Row],[ TotalPrice_SinDescuento]]*(1-tVentas10[[#This Row],[Discount]]/100)</f>
        <v>21525.46</v>
      </c>
      <c r="K630" s="17">
        <v>43117.599027777775</v>
      </c>
      <c r="L630" s="7" t="s">
        <v>3866</v>
      </c>
      <c r="M630" s="35">
        <f t="shared" si="19"/>
        <v>0</v>
      </c>
      <c r="N630" s="12" t="str">
        <f t="shared" si="18"/>
        <v/>
      </c>
    </row>
    <row r="631" spans="1:14" hidden="1">
      <c r="A631" s="13">
        <v>10629</v>
      </c>
      <c r="B631" s="13">
        <v>1</v>
      </c>
      <c r="C631" s="13">
        <v>88163</v>
      </c>
      <c r="D631" s="13">
        <v>313</v>
      </c>
      <c r="E631" s="12" t="str">
        <f>VLOOKUP(tVentas10[[#This Row],[ProductID]],tProductos[#All],3,FALSE)</f>
        <v>Veal - Slab Bacon</v>
      </c>
      <c r="F631" s="13">
        <v>23</v>
      </c>
      <c r="G631" s="32">
        <v>0</v>
      </c>
      <c r="H631" s="30">
        <f>VLOOKUP(tVentas10[[#This Row],[ProductID]],tProductos[#All],5,FALSE)</f>
        <v>399.11</v>
      </c>
      <c r="I631" s="31">
        <f>(tVentas10[[#This Row],[PrecioUnitario]])*(tVentas10[[#This Row],[Quantity]])</f>
        <v>9179.5300000000007</v>
      </c>
      <c r="J631" s="31">
        <f>tVentas10[[#This Row],[ TotalPrice_SinDescuento]]*(1-tVentas10[[#This Row],[Discount]]/100)</f>
        <v>9179.5300000000007</v>
      </c>
      <c r="K631" s="17">
        <v>43119.111585648148</v>
      </c>
      <c r="L631" s="7" t="s">
        <v>3867</v>
      </c>
      <c r="M631" s="35">
        <f t="shared" si="19"/>
        <v>0</v>
      </c>
      <c r="N631" s="12" t="str">
        <f t="shared" si="18"/>
        <v/>
      </c>
    </row>
    <row r="632" spans="1:14" hidden="1">
      <c r="A632" s="13">
        <v>10630</v>
      </c>
      <c r="B632" s="13">
        <v>5</v>
      </c>
      <c r="C632" s="13">
        <v>33771</v>
      </c>
      <c r="D632" s="13">
        <v>26</v>
      </c>
      <c r="E632" s="12" t="str">
        <f>VLOOKUP(tVentas10[[#This Row],[ProductID]],tProductos[#All],3,FALSE)</f>
        <v>Squid U5 - Thailand</v>
      </c>
      <c r="F632" s="13">
        <v>9</v>
      </c>
      <c r="G632" s="32">
        <v>0</v>
      </c>
      <c r="H632" s="30">
        <f>VLOOKUP(tVentas10[[#This Row],[ProductID]],tProductos[#All],5,FALSE)</f>
        <v>337.82</v>
      </c>
      <c r="I632" s="31">
        <f>(tVentas10[[#This Row],[PrecioUnitario]])*(tVentas10[[#This Row],[Quantity]])</f>
        <v>3040.38</v>
      </c>
      <c r="J632" s="31">
        <f>tVentas10[[#This Row],[ TotalPrice_SinDescuento]]*(1-tVentas10[[#This Row],[Discount]]/100)</f>
        <v>3040.38</v>
      </c>
      <c r="K632" s="17">
        <v>43137.947638888887</v>
      </c>
      <c r="L632" s="7" t="s">
        <v>3868</v>
      </c>
      <c r="M632" s="35">
        <f t="shared" si="19"/>
        <v>0</v>
      </c>
      <c r="N632" s="12" t="str">
        <f t="shared" si="18"/>
        <v/>
      </c>
    </row>
    <row r="633" spans="1:14" hidden="1">
      <c r="A633" s="13">
        <v>10631</v>
      </c>
      <c r="B633" s="13">
        <v>18</v>
      </c>
      <c r="C633" s="13">
        <v>49487</v>
      </c>
      <c r="D633" s="13">
        <v>59</v>
      </c>
      <c r="E633" s="12" t="str">
        <f>VLOOKUP(tVentas10[[#This Row],[ProductID]],tProductos[#All],3,FALSE)</f>
        <v>Pastry - Butterscotch Baked</v>
      </c>
      <c r="F633" s="13">
        <v>13</v>
      </c>
      <c r="G633" s="32">
        <v>0</v>
      </c>
      <c r="H633" s="30">
        <f>VLOOKUP(tVentas10[[#This Row],[ProductID]],tProductos[#All],5,FALSE)</f>
        <v>735.38</v>
      </c>
      <c r="I633" s="31">
        <f>(tVentas10[[#This Row],[PrecioUnitario]])*(tVentas10[[#This Row],[Quantity]])</f>
        <v>9559.94</v>
      </c>
      <c r="J633" s="31">
        <f>tVentas10[[#This Row],[ TotalPrice_SinDescuento]]*(1-tVentas10[[#This Row],[Discount]]/100)</f>
        <v>9559.94</v>
      </c>
      <c r="K633" s="17">
        <v>43141.694733796299</v>
      </c>
      <c r="L633" s="7" t="s">
        <v>3869</v>
      </c>
      <c r="M633" s="35">
        <f t="shared" si="19"/>
        <v>0</v>
      </c>
      <c r="N633" s="12" t="str">
        <f t="shared" si="18"/>
        <v/>
      </c>
    </row>
    <row r="634" spans="1:14" hidden="1">
      <c r="A634" s="13">
        <v>10632</v>
      </c>
      <c r="B634" s="13">
        <v>20</v>
      </c>
      <c r="C634" s="13">
        <v>56674</v>
      </c>
      <c r="D634" s="13">
        <v>80</v>
      </c>
      <c r="E634" s="12" t="str">
        <f>VLOOKUP(tVentas10[[#This Row],[ProductID]],tProductos[#All],3,FALSE)</f>
        <v>Wasabi Powder</v>
      </c>
      <c r="F634" s="13">
        <v>15</v>
      </c>
      <c r="G634" s="32">
        <v>0</v>
      </c>
      <c r="H634" s="30">
        <f>VLOOKUP(tVentas10[[#This Row],[ProductID]],tProductos[#All],5,FALSE)</f>
        <v>939.75</v>
      </c>
      <c r="I634" s="31">
        <f>(tVentas10[[#This Row],[PrecioUnitario]])*(tVentas10[[#This Row],[Quantity]])</f>
        <v>14096.25</v>
      </c>
      <c r="J634" s="31">
        <f>tVentas10[[#This Row],[ TotalPrice_SinDescuento]]*(1-tVentas10[[#This Row],[Discount]]/100)</f>
        <v>14096.25</v>
      </c>
      <c r="K634" s="17">
        <v>43200.377743055556</v>
      </c>
      <c r="L634" s="7" t="s">
        <v>3870</v>
      </c>
      <c r="M634" s="35">
        <f t="shared" si="19"/>
        <v>0</v>
      </c>
      <c r="N634" s="12" t="str">
        <f t="shared" si="18"/>
        <v/>
      </c>
    </row>
    <row r="635" spans="1:14" hidden="1">
      <c r="A635" s="13">
        <v>10633</v>
      </c>
      <c r="B635" s="13">
        <v>12</v>
      </c>
      <c r="C635" s="13">
        <v>15303</v>
      </c>
      <c r="D635" s="13">
        <v>55</v>
      </c>
      <c r="E635" s="12" t="str">
        <f>VLOOKUP(tVentas10[[#This Row],[ProductID]],tProductos[#All],3,FALSE)</f>
        <v>Cinnamon Buns Sticky</v>
      </c>
      <c r="F635" s="13">
        <v>4</v>
      </c>
      <c r="G635" s="32">
        <v>0</v>
      </c>
      <c r="H635" s="30">
        <f>VLOOKUP(tVentas10[[#This Row],[ProductID]],tProductos[#All],5,FALSE)</f>
        <v>66.180000000000007</v>
      </c>
      <c r="I635" s="31">
        <f>(tVentas10[[#This Row],[PrecioUnitario]])*(tVentas10[[#This Row],[Quantity]])</f>
        <v>264.72000000000003</v>
      </c>
      <c r="J635" s="31">
        <f>tVentas10[[#This Row],[ TotalPrice_SinDescuento]]*(1-tVentas10[[#This Row],[Discount]]/100)</f>
        <v>264.72000000000003</v>
      </c>
      <c r="K635" s="17">
        <v>43104.236608796295</v>
      </c>
      <c r="L635" s="7" t="s">
        <v>3871</v>
      </c>
      <c r="M635" s="35">
        <f t="shared" si="19"/>
        <v>0</v>
      </c>
      <c r="N635" s="12" t="str">
        <f t="shared" si="18"/>
        <v/>
      </c>
    </row>
    <row r="636" spans="1:14" hidden="1">
      <c r="A636" s="13">
        <v>10634</v>
      </c>
      <c r="B636" s="13">
        <v>22</v>
      </c>
      <c r="C636" s="13">
        <v>63673</v>
      </c>
      <c r="D636" s="13">
        <v>85</v>
      </c>
      <c r="E636" s="12" t="str">
        <f>VLOOKUP(tVentas10[[#This Row],[ProductID]],tProductos[#All],3,FALSE)</f>
        <v>Cheese - Parmesan Cubes</v>
      </c>
      <c r="F636" s="13">
        <v>17</v>
      </c>
      <c r="G636" s="32">
        <v>0</v>
      </c>
      <c r="H636" s="30">
        <f>VLOOKUP(tVentas10[[#This Row],[ProductID]],tProductos[#All],5,FALSE)</f>
        <v>868.85</v>
      </c>
      <c r="I636" s="31">
        <f>(tVentas10[[#This Row],[PrecioUnitario]])*(tVentas10[[#This Row],[Quantity]])</f>
        <v>14770.45</v>
      </c>
      <c r="J636" s="31">
        <f>tVentas10[[#This Row],[ TotalPrice_SinDescuento]]*(1-tVentas10[[#This Row],[Discount]]/100)</f>
        <v>14770.45</v>
      </c>
      <c r="K636" s="17">
        <v>43154.741770833331</v>
      </c>
      <c r="L636" s="7" t="s">
        <v>3872</v>
      </c>
      <c r="M636" s="35">
        <f t="shared" si="19"/>
        <v>0</v>
      </c>
      <c r="N636" s="12" t="str">
        <f t="shared" si="18"/>
        <v/>
      </c>
    </row>
    <row r="637" spans="1:14" hidden="1">
      <c r="A637" s="13">
        <v>10635</v>
      </c>
      <c r="B637" s="13">
        <v>6</v>
      </c>
      <c r="C637" s="13">
        <v>4157</v>
      </c>
      <c r="D637" s="13">
        <v>103</v>
      </c>
      <c r="E637" s="12" t="str">
        <f>VLOOKUP(tVentas10[[#This Row],[ProductID]],tProductos[#All],3,FALSE)</f>
        <v>Cream Of Tartar</v>
      </c>
      <c r="F637" s="13">
        <v>2</v>
      </c>
      <c r="G637" s="32">
        <v>0</v>
      </c>
      <c r="H637" s="30">
        <f>VLOOKUP(tVentas10[[#This Row],[ProductID]],tProductos[#All],5,FALSE)</f>
        <v>727.53</v>
      </c>
      <c r="I637" s="31">
        <f>(tVentas10[[#This Row],[PrecioUnitario]])*(tVentas10[[#This Row],[Quantity]])</f>
        <v>1455.06</v>
      </c>
      <c r="J637" s="31">
        <f>tVentas10[[#This Row],[ TotalPrice_SinDescuento]]*(1-tVentas10[[#This Row],[Discount]]/100)</f>
        <v>1455.06</v>
      </c>
      <c r="K637" s="17">
        <v>43220.081516203703</v>
      </c>
      <c r="L637" s="7" t="s">
        <v>3873</v>
      </c>
      <c r="M637" s="35">
        <f t="shared" si="19"/>
        <v>0</v>
      </c>
      <c r="N637" s="12" t="str">
        <f t="shared" si="18"/>
        <v/>
      </c>
    </row>
    <row r="638" spans="1:14" hidden="1">
      <c r="A638" s="13">
        <v>10636</v>
      </c>
      <c r="B638" s="13">
        <v>2</v>
      </c>
      <c r="C638" s="13">
        <v>416</v>
      </c>
      <c r="D638" s="13">
        <v>420</v>
      </c>
      <c r="E638" s="12" t="str">
        <f>VLOOKUP(tVentas10[[#This Row],[ProductID]],tProductos[#All],3,FALSE)</f>
        <v>Whmis - Spray Bottle Trigger</v>
      </c>
      <c r="F638" s="13">
        <v>1</v>
      </c>
      <c r="G638" s="32">
        <v>0</v>
      </c>
      <c r="H638" s="30">
        <f>VLOOKUP(tVentas10[[#This Row],[ProductID]],tProductos[#All],5,FALSE)</f>
        <v>699.16</v>
      </c>
      <c r="I638" s="31">
        <f>(tVentas10[[#This Row],[PrecioUnitario]])*(tVentas10[[#This Row],[Quantity]])</f>
        <v>699.16</v>
      </c>
      <c r="J638" s="31">
        <f>tVentas10[[#This Row],[ TotalPrice_SinDescuento]]*(1-tVentas10[[#This Row],[Discount]]/100)</f>
        <v>699.16</v>
      </c>
      <c r="K638" s="17">
        <v>43140.969664351855</v>
      </c>
      <c r="L638" s="7" t="s">
        <v>3874</v>
      </c>
      <c r="M638" s="35">
        <f t="shared" si="19"/>
        <v>0</v>
      </c>
      <c r="N638" s="12" t="str">
        <f t="shared" si="18"/>
        <v/>
      </c>
    </row>
    <row r="639" spans="1:14" hidden="1">
      <c r="A639" s="13">
        <v>10637</v>
      </c>
      <c r="B639" s="13">
        <v>22</v>
      </c>
      <c r="C639" s="13">
        <v>79184</v>
      </c>
      <c r="D639" s="13">
        <v>275</v>
      </c>
      <c r="E639" s="12" t="str">
        <f>VLOOKUP(tVentas10[[#This Row],[ProductID]],tProductos[#All],3,FALSE)</f>
        <v>Corn Meal</v>
      </c>
      <c r="F639" s="13">
        <v>21</v>
      </c>
      <c r="G639" s="32">
        <v>0</v>
      </c>
      <c r="H639" s="30">
        <f>VLOOKUP(tVentas10[[#This Row],[ProductID]],tProductos[#All],5,FALSE)</f>
        <v>50.14</v>
      </c>
      <c r="I639" s="31">
        <f>(tVentas10[[#This Row],[PrecioUnitario]])*(tVentas10[[#This Row],[Quantity]])</f>
        <v>1052.94</v>
      </c>
      <c r="J639" s="31">
        <f>tVentas10[[#This Row],[ TotalPrice_SinDescuento]]*(1-tVentas10[[#This Row],[Discount]]/100)</f>
        <v>1052.94</v>
      </c>
      <c r="K639" s="17">
        <v>43173.111064814817</v>
      </c>
      <c r="L639" s="7" t="s">
        <v>3875</v>
      </c>
      <c r="M639" s="35">
        <f t="shared" si="19"/>
        <v>0</v>
      </c>
      <c r="N639" s="12" t="str">
        <f t="shared" si="18"/>
        <v/>
      </c>
    </row>
    <row r="640" spans="1:14" hidden="1">
      <c r="A640" s="13">
        <v>10638</v>
      </c>
      <c r="B640" s="13">
        <v>14</v>
      </c>
      <c r="C640" s="13">
        <v>71488</v>
      </c>
      <c r="D640" s="13">
        <v>408</v>
      </c>
      <c r="E640" s="12" t="str">
        <f>VLOOKUP(tVentas10[[#This Row],[ProductID]],tProductos[#All],3,FALSE)</f>
        <v>Blueberries</v>
      </c>
      <c r="F640" s="13">
        <v>19</v>
      </c>
      <c r="G640" s="32">
        <v>0</v>
      </c>
      <c r="H640" s="30">
        <f>VLOOKUP(tVentas10[[#This Row],[ProductID]],tProductos[#All],5,FALSE)</f>
        <v>687.34</v>
      </c>
      <c r="I640" s="31">
        <f>(tVentas10[[#This Row],[PrecioUnitario]])*(tVentas10[[#This Row],[Quantity]])</f>
        <v>13059.460000000001</v>
      </c>
      <c r="J640" s="31">
        <f>tVentas10[[#This Row],[ TotalPrice_SinDescuento]]*(1-tVentas10[[#This Row],[Discount]]/100)</f>
        <v>13059.460000000001</v>
      </c>
      <c r="K640" s="17">
        <v>43209.135601851849</v>
      </c>
      <c r="L640" s="7" t="s">
        <v>3876</v>
      </c>
      <c r="M640" s="35">
        <f t="shared" si="19"/>
        <v>0</v>
      </c>
      <c r="N640" s="12" t="str">
        <f t="shared" si="18"/>
        <v/>
      </c>
    </row>
    <row r="641" spans="1:14" hidden="1">
      <c r="A641" s="13">
        <v>10639</v>
      </c>
      <c r="B641" s="13">
        <v>12</v>
      </c>
      <c r="C641" s="13">
        <v>17046</v>
      </c>
      <c r="D641" s="13">
        <v>71</v>
      </c>
      <c r="E641" s="12" t="str">
        <f>VLOOKUP(tVentas10[[#This Row],[ProductID]],tProductos[#All],3,FALSE)</f>
        <v>Cheese - Wine</v>
      </c>
      <c r="F641" s="13">
        <v>5</v>
      </c>
      <c r="G641" s="32">
        <v>0</v>
      </c>
      <c r="H641" s="30">
        <f>VLOOKUP(tVentas10[[#This Row],[ProductID]],tProductos[#All],5,FALSE)</f>
        <v>744.07</v>
      </c>
      <c r="I641" s="31">
        <f>(tVentas10[[#This Row],[PrecioUnitario]])*(tVentas10[[#This Row],[Quantity]])</f>
        <v>3720.3500000000004</v>
      </c>
      <c r="J641" s="31">
        <f>tVentas10[[#This Row],[ TotalPrice_SinDescuento]]*(1-tVentas10[[#This Row],[Discount]]/100)</f>
        <v>3720.3500000000004</v>
      </c>
      <c r="K641" s="17">
        <v>43107.098923611113</v>
      </c>
      <c r="L641" s="7" t="s">
        <v>3877</v>
      </c>
      <c r="M641" s="35">
        <f t="shared" si="19"/>
        <v>0</v>
      </c>
      <c r="N641" s="12" t="str">
        <f t="shared" si="18"/>
        <v/>
      </c>
    </row>
    <row r="642" spans="1:14" hidden="1">
      <c r="A642" s="13">
        <v>10640</v>
      </c>
      <c r="B642" s="13">
        <v>2</v>
      </c>
      <c r="C642" s="13">
        <v>54942</v>
      </c>
      <c r="D642" s="13">
        <v>120</v>
      </c>
      <c r="E642" s="12" t="str">
        <f>VLOOKUP(tVentas10[[#This Row],[ProductID]],tProductos[#All],3,FALSE)</f>
        <v>Water - Spring Water 500ml</v>
      </c>
      <c r="F642" s="13">
        <v>14</v>
      </c>
      <c r="G642" s="32">
        <v>0</v>
      </c>
      <c r="H642" s="30">
        <f>VLOOKUP(tVentas10[[#This Row],[ProductID]],tProductos[#All],5,FALSE)</f>
        <v>27.31</v>
      </c>
      <c r="I642" s="31">
        <f>(tVentas10[[#This Row],[PrecioUnitario]])*(tVentas10[[#This Row],[Quantity]])</f>
        <v>382.34</v>
      </c>
      <c r="J642" s="31">
        <f>tVentas10[[#This Row],[ TotalPrice_SinDescuento]]*(1-tVentas10[[#This Row],[Discount]]/100)</f>
        <v>382.34</v>
      </c>
      <c r="K642" s="17">
        <v>43202.989872685182</v>
      </c>
      <c r="L642" s="7" t="s">
        <v>3878</v>
      </c>
      <c r="M642" s="35">
        <f t="shared" si="19"/>
        <v>0</v>
      </c>
      <c r="N642" s="12" t="str">
        <f t="shared" ref="N642:N705" si="20">IF($M642&gt;0.4,"ELIMINAR","")</f>
        <v/>
      </c>
    </row>
    <row r="643" spans="1:14" hidden="1">
      <c r="A643" s="13">
        <v>10641</v>
      </c>
      <c r="B643" s="13">
        <v>6</v>
      </c>
      <c r="C643" s="13">
        <v>76087</v>
      </c>
      <c r="D643" s="13">
        <v>19</v>
      </c>
      <c r="E643" s="12" t="str">
        <f>VLOOKUP(tVentas10[[#This Row],[ProductID]],tProductos[#All],3,FALSE)</f>
        <v>Tea - Earl Grey</v>
      </c>
      <c r="F643" s="13">
        <v>20</v>
      </c>
      <c r="G643" s="32">
        <v>0</v>
      </c>
      <c r="H643" s="30">
        <f>VLOOKUP(tVentas10[[#This Row],[ProductID]],tProductos[#All],5,FALSE)</f>
        <v>225.61</v>
      </c>
      <c r="I643" s="31">
        <f>(tVentas10[[#This Row],[PrecioUnitario]])*(tVentas10[[#This Row],[Quantity]])</f>
        <v>4512.2000000000007</v>
      </c>
      <c r="J643" s="31">
        <f>tVentas10[[#This Row],[ TotalPrice_SinDescuento]]*(1-tVentas10[[#This Row],[Discount]]/100)</f>
        <v>4512.2000000000007</v>
      </c>
      <c r="K643" s="17">
        <v>43164.541365740741</v>
      </c>
      <c r="L643" s="7" t="s">
        <v>3879</v>
      </c>
      <c r="M643" s="35">
        <f t="shared" si="19"/>
        <v>0</v>
      </c>
      <c r="N643" s="12" t="str">
        <f t="shared" si="20"/>
        <v/>
      </c>
    </row>
    <row r="644" spans="1:14" hidden="1">
      <c r="A644" s="13">
        <v>10642</v>
      </c>
      <c r="B644" s="13">
        <v>14</v>
      </c>
      <c r="C644" s="13">
        <v>31121</v>
      </c>
      <c r="D644" s="13">
        <v>185</v>
      </c>
      <c r="E644" s="12" t="str">
        <f>VLOOKUP(tVentas10[[#This Row],[ProductID]],tProductos[#All],3,FALSE)</f>
        <v>Foam Dinner Plate</v>
      </c>
      <c r="F644" s="13">
        <v>8</v>
      </c>
      <c r="G644" s="32">
        <v>0</v>
      </c>
      <c r="H644" s="30">
        <f>VLOOKUP(tVentas10[[#This Row],[ProductID]],tProductos[#All],5,FALSE)</f>
        <v>484.19</v>
      </c>
      <c r="I644" s="31">
        <f>(tVentas10[[#This Row],[PrecioUnitario]])*(tVentas10[[#This Row],[Quantity]])</f>
        <v>3873.52</v>
      </c>
      <c r="J644" s="31">
        <f>tVentas10[[#This Row],[ TotalPrice_SinDescuento]]*(1-tVentas10[[#This Row],[Discount]]/100)</f>
        <v>3873.52</v>
      </c>
      <c r="K644" s="17">
        <v>43224.9215625</v>
      </c>
      <c r="L644" s="7" t="s">
        <v>3880</v>
      </c>
      <c r="M644" s="35">
        <f t="shared" ref="M644:M707" si="21">COUNTBLANK(A644:L644) /COUNTA(A644:L644)</f>
        <v>0</v>
      </c>
      <c r="N644" s="12" t="str">
        <f t="shared" si="20"/>
        <v/>
      </c>
    </row>
    <row r="645" spans="1:14" hidden="1">
      <c r="A645" s="13">
        <v>10643</v>
      </c>
      <c r="B645" s="13">
        <v>2</v>
      </c>
      <c r="C645" s="13">
        <v>81947</v>
      </c>
      <c r="D645" s="13">
        <v>209</v>
      </c>
      <c r="E645" s="12" t="str">
        <f>VLOOKUP(tVentas10[[#This Row],[ProductID]],tProductos[#All],3,FALSE)</f>
        <v>Sugar - Fine</v>
      </c>
      <c r="F645" s="13">
        <v>21</v>
      </c>
      <c r="G645" s="32">
        <v>2</v>
      </c>
      <c r="H645" s="30">
        <f>VLOOKUP(tVentas10[[#This Row],[ProductID]],tProductos[#All],5,FALSE)</f>
        <v>329.88</v>
      </c>
      <c r="I645" s="31">
        <f>(tVentas10[[#This Row],[PrecioUnitario]])*(tVentas10[[#This Row],[Quantity]])</f>
        <v>6927.48</v>
      </c>
      <c r="J645" s="31">
        <f>tVentas10[[#This Row],[ TotalPrice_SinDescuento]]*(1-tVentas10[[#This Row],[Discount]]/100)</f>
        <v>6788.9303999999993</v>
      </c>
      <c r="K645" s="17">
        <v>43153.634050925924</v>
      </c>
      <c r="L645" s="7" t="s">
        <v>3881</v>
      </c>
      <c r="M645" s="35">
        <f t="shared" si="21"/>
        <v>0</v>
      </c>
      <c r="N645" s="12" t="str">
        <f t="shared" si="20"/>
        <v/>
      </c>
    </row>
    <row r="646" spans="1:14" hidden="1">
      <c r="A646" s="13">
        <v>10644</v>
      </c>
      <c r="B646" s="13">
        <v>1</v>
      </c>
      <c r="C646" s="13">
        <v>52789</v>
      </c>
      <c r="D646" s="13">
        <v>142</v>
      </c>
      <c r="E646" s="12" t="str">
        <f>VLOOKUP(tVentas10[[#This Row],[ProductID]],tProductos[#All],3,FALSE)</f>
        <v>Pork - Bacon, Double Smoked</v>
      </c>
      <c r="F646" s="13">
        <v>14</v>
      </c>
      <c r="G646" s="32">
        <v>0</v>
      </c>
      <c r="H646" s="30">
        <f>VLOOKUP(tVentas10[[#This Row],[ProductID]],tProductos[#All],5,FALSE)</f>
        <v>247.8</v>
      </c>
      <c r="I646" s="31">
        <f>(tVentas10[[#This Row],[PrecioUnitario]])*(tVentas10[[#This Row],[Quantity]])</f>
        <v>3469.2000000000003</v>
      </c>
      <c r="J646" s="31">
        <f>tVentas10[[#This Row],[ TotalPrice_SinDescuento]]*(1-tVentas10[[#This Row],[Discount]]/100)</f>
        <v>3469.2000000000003</v>
      </c>
      <c r="K646" s="17">
        <v>43220.443715277775</v>
      </c>
      <c r="L646" s="7" t="s">
        <v>3882</v>
      </c>
      <c r="M646" s="35">
        <f t="shared" si="21"/>
        <v>0</v>
      </c>
      <c r="N646" s="12" t="str">
        <f t="shared" si="20"/>
        <v/>
      </c>
    </row>
    <row r="647" spans="1:14" hidden="1">
      <c r="A647" s="13">
        <v>10645</v>
      </c>
      <c r="B647" s="13">
        <v>7</v>
      </c>
      <c r="C647" s="13">
        <v>36446</v>
      </c>
      <c r="D647" s="13">
        <v>225</v>
      </c>
      <c r="E647" s="12" t="str">
        <f>VLOOKUP(tVentas10[[#This Row],[ProductID]],tProductos[#All],3,FALSE)</f>
        <v>Wine - Charddonnay Errazuriz</v>
      </c>
      <c r="F647" s="13">
        <v>10</v>
      </c>
      <c r="G647" s="32">
        <v>0</v>
      </c>
      <c r="H647" s="30">
        <f>VLOOKUP(tVentas10[[#This Row],[ProductID]],tProductos[#All],5,FALSE)</f>
        <v>103.72</v>
      </c>
      <c r="I647" s="31">
        <f>(tVentas10[[#This Row],[PrecioUnitario]])*(tVentas10[[#This Row],[Quantity]])</f>
        <v>1037.2</v>
      </c>
      <c r="J647" s="31">
        <f>tVentas10[[#This Row],[ TotalPrice_SinDescuento]]*(1-tVentas10[[#This Row],[Discount]]/100)</f>
        <v>1037.2</v>
      </c>
      <c r="K647" s="17">
        <v>43132.222349537034</v>
      </c>
      <c r="L647" s="7" t="s">
        <v>3883</v>
      </c>
      <c r="M647" s="35">
        <f t="shared" si="21"/>
        <v>0</v>
      </c>
      <c r="N647" s="12" t="str">
        <f t="shared" si="20"/>
        <v/>
      </c>
    </row>
    <row r="648" spans="1:14" hidden="1">
      <c r="A648" s="13">
        <v>10646</v>
      </c>
      <c r="B648" s="13">
        <v>15</v>
      </c>
      <c r="C648" s="13">
        <v>94847</v>
      </c>
      <c r="D648" s="13">
        <v>192</v>
      </c>
      <c r="E648" s="12" t="str">
        <f>VLOOKUP(tVentas10[[#This Row],[ProductID]],tProductos[#All],3,FALSE)</f>
        <v>Wine - Magnotta, Merlot Sr Vqa</v>
      </c>
      <c r="F648" s="13">
        <v>25</v>
      </c>
      <c r="G648" s="32">
        <v>0</v>
      </c>
      <c r="H648" s="30">
        <f>VLOOKUP(tVentas10[[#This Row],[ProductID]],tProductos[#All],5,FALSE)</f>
        <v>295.92</v>
      </c>
      <c r="I648" s="31">
        <f>(tVentas10[[#This Row],[PrecioUnitario]])*(tVentas10[[#This Row],[Quantity]])</f>
        <v>7398</v>
      </c>
      <c r="J648" s="31">
        <f>tVentas10[[#This Row],[ TotalPrice_SinDescuento]]*(1-tVentas10[[#This Row],[Discount]]/100)</f>
        <v>7398</v>
      </c>
      <c r="K648" s="17">
        <v>43201.122349537036</v>
      </c>
      <c r="L648" s="7" t="s">
        <v>3884</v>
      </c>
      <c r="M648" s="35">
        <f t="shared" si="21"/>
        <v>0</v>
      </c>
      <c r="N648" s="12" t="str">
        <f t="shared" si="20"/>
        <v/>
      </c>
    </row>
    <row r="649" spans="1:14" hidden="1">
      <c r="A649" s="13">
        <v>10647</v>
      </c>
      <c r="B649" s="13">
        <v>12</v>
      </c>
      <c r="C649" s="13">
        <v>63379</v>
      </c>
      <c r="D649" s="13">
        <v>173</v>
      </c>
      <c r="E649" s="12" t="str">
        <f>VLOOKUP(tVentas10[[#This Row],[ProductID]],tProductos[#All],3,FALSE)</f>
        <v>Rosemary - Dry</v>
      </c>
      <c r="F649" s="13">
        <v>17</v>
      </c>
      <c r="G649" s="32">
        <v>0</v>
      </c>
      <c r="H649" s="30">
        <f>VLOOKUP(tVentas10[[#This Row],[ProductID]],tProductos[#All],5,FALSE)</f>
        <v>44.54</v>
      </c>
      <c r="I649" s="31">
        <f>(tVentas10[[#This Row],[PrecioUnitario]])*(tVentas10[[#This Row],[Quantity]])</f>
        <v>757.18</v>
      </c>
      <c r="J649" s="31">
        <f>tVentas10[[#This Row],[ TotalPrice_SinDescuento]]*(1-tVentas10[[#This Row],[Discount]]/100)</f>
        <v>757.18</v>
      </c>
      <c r="K649" s="17">
        <v>43215.85292824074</v>
      </c>
      <c r="L649" s="7" t="s">
        <v>3885</v>
      </c>
      <c r="M649" s="35">
        <f t="shared" si="21"/>
        <v>0</v>
      </c>
      <c r="N649" s="12" t="str">
        <f t="shared" si="20"/>
        <v/>
      </c>
    </row>
    <row r="650" spans="1:14" hidden="1">
      <c r="A650" s="13">
        <v>10648</v>
      </c>
      <c r="B650" s="13">
        <v>8</v>
      </c>
      <c r="C650" s="13">
        <v>72315</v>
      </c>
      <c r="D650" s="13">
        <v>148</v>
      </c>
      <c r="E650" s="12" t="str">
        <f>VLOOKUP(tVentas10[[#This Row],[ProductID]],tProductos[#All],3,FALSE)</f>
        <v>Beer - Sleemans Cream Ale</v>
      </c>
      <c r="F650" s="13">
        <v>19</v>
      </c>
      <c r="G650" s="32">
        <v>0</v>
      </c>
      <c r="H650" s="30">
        <f>VLOOKUP(tVentas10[[#This Row],[ProductID]],tProductos[#All],5,FALSE)</f>
        <v>285.55</v>
      </c>
      <c r="I650" s="31">
        <f>(tVentas10[[#This Row],[PrecioUnitario]])*(tVentas10[[#This Row],[Quantity]])</f>
        <v>5425.45</v>
      </c>
      <c r="J650" s="31">
        <f>tVentas10[[#This Row],[ TotalPrice_SinDescuento]]*(1-tVentas10[[#This Row],[Discount]]/100)</f>
        <v>5425.45</v>
      </c>
      <c r="K650" s="17">
        <v>43147.746805555558</v>
      </c>
      <c r="L650" s="7" t="s">
        <v>3886</v>
      </c>
      <c r="M650" s="35">
        <f t="shared" si="21"/>
        <v>0</v>
      </c>
      <c r="N650" s="12" t="str">
        <f t="shared" si="20"/>
        <v/>
      </c>
    </row>
    <row r="651" spans="1:14" hidden="1">
      <c r="A651" s="13">
        <v>10649</v>
      </c>
      <c r="B651" s="13">
        <v>10</v>
      </c>
      <c r="C651" s="13">
        <v>4416</v>
      </c>
      <c r="D651" s="13">
        <v>232</v>
      </c>
      <c r="E651" s="12" t="str">
        <f>VLOOKUP(tVentas10[[#This Row],[ProductID]],tProductos[#All],3,FALSE)</f>
        <v>Quiche Assorted</v>
      </c>
      <c r="F651" s="13">
        <v>2</v>
      </c>
      <c r="G651" s="32">
        <v>0</v>
      </c>
      <c r="H651" s="30">
        <f>VLOOKUP(tVentas10[[#This Row],[ProductID]],tProductos[#All],5,FALSE)</f>
        <v>33.94</v>
      </c>
      <c r="I651" s="31">
        <f>(tVentas10[[#This Row],[PrecioUnitario]])*(tVentas10[[#This Row],[Quantity]])</f>
        <v>67.88</v>
      </c>
      <c r="J651" s="31">
        <f>tVentas10[[#This Row],[ TotalPrice_SinDescuento]]*(1-tVentas10[[#This Row],[Discount]]/100)</f>
        <v>67.88</v>
      </c>
      <c r="K651" s="17">
        <v>43222.256597222222</v>
      </c>
      <c r="L651" s="7" t="s">
        <v>3887</v>
      </c>
      <c r="M651" s="35">
        <f t="shared" si="21"/>
        <v>0</v>
      </c>
      <c r="N651" s="12" t="str">
        <f t="shared" si="20"/>
        <v/>
      </c>
    </row>
    <row r="652" spans="1:14" hidden="1">
      <c r="A652" s="13">
        <v>10650</v>
      </c>
      <c r="B652" s="13">
        <v>22</v>
      </c>
      <c r="C652" s="13">
        <v>30062</v>
      </c>
      <c r="D652" s="13">
        <v>171</v>
      </c>
      <c r="E652" s="12" t="str">
        <f>VLOOKUP(tVentas10[[#This Row],[ProductID]],tProductos[#All],3,FALSE)</f>
        <v>Gloves - Goldtouch Disposable</v>
      </c>
      <c r="F652" s="13">
        <v>8</v>
      </c>
      <c r="G652" s="32">
        <v>0</v>
      </c>
      <c r="H652" s="30">
        <f>VLOOKUP(tVentas10[[#This Row],[ProductID]],tProductos[#All],5,FALSE)</f>
        <v>216.79</v>
      </c>
      <c r="I652" s="31">
        <f>(tVentas10[[#This Row],[PrecioUnitario]])*(tVentas10[[#This Row],[Quantity]])</f>
        <v>1734.32</v>
      </c>
      <c r="J652" s="31">
        <f>tVentas10[[#This Row],[ TotalPrice_SinDescuento]]*(1-tVentas10[[#This Row],[Discount]]/100)</f>
        <v>1734.32</v>
      </c>
      <c r="K652" s="17">
        <v>43168.897847222222</v>
      </c>
      <c r="L652" s="7" t="s">
        <v>3888</v>
      </c>
      <c r="M652" s="35">
        <f t="shared" si="21"/>
        <v>0</v>
      </c>
      <c r="N652" s="12" t="str">
        <f t="shared" si="20"/>
        <v/>
      </c>
    </row>
    <row r="653" spans="1:14" hidden="1">
      <c r="A653" s="13">
        <v>10651</v>
      </c>
      <c r="B653" s="13">
        <v>2</v>
      </c>
      <c r="C653" s="13">
        <v>68914</v>
      </c>
      <c r="D653" s="13">
        <v>288</v>
      </c>
      <c r="E653" s="12" t="str">
        <f>VLOOKUP(tVentas10[[#This Row],[ProductID]],tProductos[#All],3,FALSE)</f>
        <v>Orange - Canned, Mandarin</v>
      </c>
      <c r="F653" s="13">
        <v>18</v>
      </c>
      <c r="G653" s="32">
        <v>0</v>
      </c>
      <c r="H653" s="30">
        <f>VLOOKUP(tVentas10[[#This Row],[ProductID]],tProductos[#All],5,FALSE)</f>
        <v>788.4</v>
      </c>
      <c r="I653" s="31">
        <f>(tVentas10[[#This Row],[PrecioUnitario]])*(tVentas10[[#This Row],[Quantity]])</f>
        <v>14191.199999999999</v>
      </c>
      <c r="J653" s="31">
        <f>tVentas10[[#This Row],[ TotalPrice_SinDescuento]]*(1-tVentas10[[#This Row],[Discount]]/100)</f>
        <v>14191.199999999999</v>
      </c>
      <c r="K653" s="17">
        <v>43144.947928240741</v>
      </c>
      <c r="L653" s="7" t="s">
        <v>3889</v>
      </c>
      <c r="M653" s="35">
        <f t="shared" si="21"/>
        <v>0</v>
      </c>
      <c r="N653" s="12" t="str">
        <f t="shared" si="20"/>
        <v/>
      </c>
    </row>
    <row r="654" spans="1:14" hidden="1">
      <c r="A654" s="13">
        <v>10652</v>
      </c>
      <c r="B654" s="13">
        <v>21</v>
      </c>
      <c r="C654" s="13">
        <v>16255</v>
      </c>
      <c r="D654" s="13">
        <v>37</v>
      </c>
      <c r="E654" s="12" t="str">
        <f>VLOOKUP(tVentas10[[#This Row],[ProductID]],tProductos[#All],3,FALSE)</f>
        <v>Nut - Pistachio, Shelled</v>
      </c>
      <c r="F654" s="13">
        <v>5</v>
      </c>
      <c r="G654" s="32">
        <v>0</v>
      </c>
      <c r="H654" s="30">
        <f>VLOOKUP(tVentas10[[#This Row],[ProductID]],tProductos[#All],5,FALSE)</f>
        <v>803.17</v>
      </c>
      <c r="I654" s="31">
        <f>(tVentas10[[#This Row],[PrecioUnitario]])*(tVentas10[[#This Row],[Quantity]])</f>
        <v>4015.85</v>
      </c>
      <c r="J654" s="31">
        <f>tVentas10[[#This Row],[ TotalPrice_SinDescuento]]*(1-tVentas10[[#This Row],[Discount]]/100)</f>
        <v>4015.85</v>
      </c>
      <c r="K654" s="17">
        <v>43180.964363425926</v>
      </c>
      <c r="L654" s="7" t="s">
        <v>3890</v>
      </c>
      <c r="M654" s="35">
        <f t="shared" si="21"/>
        <v>0</v>
      </c>
      <c r="N654" s="12" t="str">
        <f t="shared" si="20"/>
        <v/>
      </c>
    </row>
    <row r="655" spans="1:14" hidden="1">
      <c r="A655" s="13">
        <v>10653</v>
      </c>
      <c r="B655" s="13">
        <v>22</v>
      </c>
      <c r="C655" s="13">
        <v>19013</v>
      </c>
      <c r="D655" s="13">
        <v>255</v>
      </c>
      <c r="E655" s="12" t="str">
        <f>VLOOKUP(tVentas10[[#This Row],[ProductID]],tProductos[#All],3,FALSE)</f>
        <v>Kellogs All Bran Bars</v>
      </c>
      <c r="F655" s="13">
        <v>5</v>
      </c>
      <c r="G655" s="32">
        <v>1</v>
      </c>
      <c r="H655" s="30">
        <f>VLOOKUP(tVentas10[[#This Row],[ProductID]],tProductos[#All],5,FALSE)</f>
        <v>292.27999999999997</v>
      </c>
      <c r="I655" s="31">
        <f>(tVentas10[[#This Row],[PrecioUnitario]])*(tVentas10[[#This Row],[Quantity]])</f>
        <v>1461.3999999999999</v>
      </c>
      <c r="J655" s="31">
        <f>tVentas10[[#This Row],[ TotalPrice_SinDescuento]]*(1-tVentas10[[#This Row],[Discount]]/100)</f>
        <v>1446.7859999999998</v>
      </c>
      <c r="K655" s="17">
        <v>43193.899375000001</v>
      </c>
      <c r="L655" s="7" t="s">
        <v>3891</v>
      </c>
      <c r="M655" s="35">
        <f t="shared" si="21"/>
        <v>0</v>
      </c>
      <c r="N655" s="12" t="str">
        <f t="shared" si="20"/>
        <v/>
      </c>
    </row>
    <row r="656" spans="1:14" hidden="1">
      <c r="A656" s="13">
        <v>10654</v>
      </c>
      <c r="B656" s="13">
        <v>15</v>
      </c>
      <c r="C656" s="13">
        <v>73017</v>
      </c>
      <c r="D656" s="13">
        <v>422</v>
      </c>
      <c r="E656" s="12" t="str">
        <f>VLOOKUP(tVentas10[[#This Row],[ProductID]],tProductos[#All],3,FALSE)</f>
        <v>Garlic - Primerba, Paste</v>
      </c>
      <c r="F656" s="13">
        <v>19</v>
      </c>
      <c r="G656" s="32">
        <v>1</v>
      </c>
      <c r="H656" s="30">
        <f>VLOOKUP(tVentas10[[#This Row],[ProductID]],tProductos[#All],5,FALSE)</f>
        <v>502.89</v>
      </c>
      <c r="I656" s="31">
        <f>(tVentas10[[#This Row],[PrecioUnitario]])*(tVentas10[[#This Row],[Quantity]])</f>
        <v>9554.91</v>
      </c>
      <c r="J656" s="31">
        <f>tVentas10[[#This Row],[ TotalPrice_SinDescuento]]*(1-tVentas10[[#This Row],[Discount]]/100)</f>
        <v>9459.3608999999997</v>
      </c>
      <c r="K656" s="17">
        <v>43192.231192129628</v>
      </c>
      <c r="L656" s="7" t="s">
        <v>3892</v>
      </c>
      <c r="M656" s="35">
        <f t="shared" si="21"/>
        <v>0</v>
      </c>
      <c r="N656" s="12" t="str">
        <f t="shared" si="20"/>
        <v/>
      </c>
    </row>
    <row r="657" spans="1:14" hidden="1">
      <c r="A657" s="13">
        <v>10655</v>
      </c>
      <c r="B657" s="13">
        <v>9</v>
      </c>
      <c r="C657" s="13">
        <v>28232</v>
      </c>
      <c r="D657" s="13">
        <v>301</v>
      </c>
      <c r="E657" s="12" t="str">
        <f>VLOOKUP(tVentas10[[#This Row],[ProductID]],tProductos[#All],3,FALSE)</f>
        <v>Beer - Labatt Blue</v>
      </c>
      <c r="F657" s="13">
        <v>8</v>
      </c>
      <c r="G657" s="32">
        <v>0</v>
      </c>
      <c r="H657" s="30">
        <f>VLOOKUP(tVentas10[[#This Row],[ProductID]],tProductos[#All],5,FALSE)</f>
        <v>43.41</v>
      </c>
      <c r="I657" s="31">
        <f>(tVentas10[[#This Row],[PrecioUnitario]])*(tVentas10[[#This Row],[Quantity]])</f>
        <v>347.28</v>
      </c>
      <c r="J657" s="31">
        <f>tVentas10[[#This Row],[ TotalPrice_SinDescuento]]*(1-tVentas10[[#This Row],[Discount]]/100)</f>
        <v>347.28</v>
      </c>
      <c r="K657" s="17">
        <v>43227.610729166663</v>
      </c>
      <c r="L657" s="7" t="s">
        <v>3893</v>
      </c>
      <c r="M657" s="35">
        <f t="shared" si="21"/>
        <v>0</v>
      </c>
      <c r="N657" s="12" t="str">
        <f t="shared" si="20"/>
        <v/>
      </c>
    </row>
    <row r="658" spans="1:14" hidden="1">
      <c r="A658" s="13">
        <v>10656</v>
      </c>
      <c r="B658" s="13">
        <v>12</v>
      </c>
      <c r="C658" s="13">
        <v>81210</v>
      </c>
      <c r="D658" s="13">
        <v>363</v>
      </c>
      <c r="E658" s="12" t="str">
        <f>VLOOKUP(tVentas10[[#This Row],[ProductID]],tProductos[#All],3,FALSE)</f>
        <v>Cornflakes</v>
      </c>
      <c r="F658" s="13">
        <v>21</v>
      </c>
      <c r="G658" s="32">
        <v>0</v>
      </c>
      <c r="H658" s="30">
        <f>VLOOKUP(tVentas10[[#This Row],[ProductID]],tProductos[#All],5,FALSE)</f>
        <v>487.71</v>
      </c>
      <c r="I658" s="31">
        <f>(tVentas10[[#This Row],[PrecioUnitario]])*(tVentas10[[#This Row],[Quantity]])</f>
        <v>10241.91</v>
      </c>
      <c r="J658" s="31">
        <f>tVentas10[[#This Row],[ TotalPrice_SinDescuento]]*(1-tVentas10[[#This Row],[Discount]]/100)</f>
        <v>10241.91</v>
      </c>
      <c r="K658" s="17">
        <v>43204.773622685185</v>
      </c>
      <c r="L658" s="7" t="s">
        <v>3894</v>
      </c>
      <c r="M658" s="35">
        <f t="shared" si="21"/>
        <v>0</v>
      </c>
      <c r="N658" s="12" t="str">
        <f t="shared" si="20"/>
        <v/>
      </c>
    </row>
    <row r="659" spans="1:14" hidden="1">
      <c r="A659" s="13">
        <v>10657</v>
      </c>
      <c r="B659" s="13">
        <v>9</v>
      </c>
      <c r="C659" s="13">
        <v>76001</v>
      </c>
      <c r="D659" s="13">
        <v>381</v>
      </c>
      <c r="E659" s="12" t="str">
        <f>VLOOKUP(tVentas10[[#This Row],[ProductID]],tProductos[#All],3,FALSE)</f>
        <v>Vaccum Bag 10x13</v>
      </c>
      <c r="F659" s="13">
        <v>20</v>
      </c>
      <c r="G659" s="32">
        <v>0</v>
      </c>
      <c r="H659" s="30">
        <f>VLOOKUP(tVentas10[[#This Row],[ProductID]],tProductos[#All],5,FALSE)</f>
        <v>442.33</v>
      </c>
      <c r="I659" s="31">
        <f>(tVentas10[[#This Row],[PrecioUnitario]])*(tVentas10[[#This Row],[Quantity]])</f>
        <v>8846.6</v>
      </c>
      <c r="J659" s="31">
        <f>tVentas10[[#This Row],[ TotalPrice_SinDescuento]]*(1-tVentas10[[#This Row],[Discount]]/100)</f>
        <v>8846.6</v>
      </c>
      <c r="K659" s="17">
        <v>43179.135474537034</v>
      </c>
      <c r="L659" s="7" t="s">
        <v>3895</v>
      </c>
      <c r="M659" s="35">
        <f t="shared" si="21"/>
        <v>0</v>
      </c>
      <c r="N659" s="12" t="str">
        <f t="shared" si="20"/>
        <v/>
      </c>
    </row>
    <row r="660" spans="1:14" hidden="1">
      <c r="A660" s="13">
        <v>10658</v>
      </c>
      <c r="B660" s="13">
        <v>8</v>
      </c>
      <c r="C660" s="13">
        <v>70791</v>
      </c>
      <c r="D660" s="13">
        <v>356</v>
      </c>
      <c r="E660" s="12" t="str">
        <f>VLOOKUP(tVentas10[[#This Row],[ProductID]],tProductos[#All],3,FALSE)</f>
        <v>Dc - Frozen Momji</v>
      </c>
      <c r="F660" s="13">
        <v>18</v>
      </c>
      <c r="G660" s="32">
        <v>0</v>
      </c>
      <c r="H660" s="30">
        <f>VLOOKUP(tVentas10[[#This Row],[ProductID]],tProductos[#All],5,FALSE)</f>
        <v>171.27</v>
      </c>
      <c r="I660" s="31">
        <f>(tVentas10[[#This Row],[PrecioUnitario]])*(tVentas10[[#This Row],[Quantity]])</f>
        <v>3082.86</v>
      </c>
      <c r="J660" s="31">
        <f>tVentas10[[#This Row],[ TotalPrice_SinDescuento]]*(1-tVentas10[[#This Row],[Discount]]/100)</f>
        <v>3082.86</v>
      </c>
      <c r="K660" s="17">
        <v>43175.059756944444</v>
      </c>
      <c r="L660" s="7" t="s">
        <v>3896</v>
      </c>
      <c r="M660" s="35">
        <f t="shared" si="21"/>
        <v>0</v>
      </c>
      <c r="N660" s="12" t="str">
        <f t="shared" si="20"/>
        <v/>
      </c>
    </row>
    <row r="661" spans="1:14" hidden="1">
      <c r="A661" s="13">
        <v>10659</v>
      </c>
      <c r="B661" s="13">
        <v>5</v>
      </c>
      <c r="C661" s="13">
        <v>85713</v>
      </c>
      <c r="D661" s="13">
        <v>185</v>
      </c>
      <c r="E661" s="12" t="str">
        <f>VLOOKUP(tVentas10[[#This Row],[ProductID]],tProductos[#All],3,FALSE)</f>
        <v>Foam Dinner Plate</v>
      </c>
      <c r="F661" s="13">
        <v>22</v>
      </c>
      <c r="G661" s="32">
        <v>1</v>
      </c>
      <c r="H661" s="30">
        <f>VLOOKUP(tVentas10[[#This Row],[ProductID]],tProductos[#All],5,FALSE)</f>
        <v>484.19</v>
      </c>
      <c r="I661" s="31">
        <f>(tVentas10[[#This Row],[PrecioUnitario]])*(tVentas10[[#This Row],[Quantity]])</f>
        <v>10652.18</v>
      </c>
      <c r="J661" s="31">
        <f>tVentas10[[#This Row],[ TotalPrice_SinDescuento]]*(1-tVentas10[[#This Row],[Discount]]/100)</f>
        <v>10545.6582</v>
      </c>
      <c r="K661" s="17">
        <v>43182.482581018521</v>
      </c>
      <c r="L661" s="7" t="s">
        <v>3897</v>
      </c>
      <c r="M661" s="35">
        <f t="shared" si="21"/>
        <v>0</v>
      </c>
      <c r="N661" s="12" t="str">
        <f t="shared" si="20"/>
        <v/>
      </c>
    </row>
    <row r="662" spans="1:14" hidden="1">
      <c r="A662" s="13">
        <v>10660</v>
      </c>
      <c r="B662" s="13">
        <v>2</v>
      </c>
      <c r="C662" s="13">
        <v>80561</v>
      </c>
      <c r="D662" s="13">
        <v>432</v>
      </c>
      <c r="E662" s="12" t="str">
        <f>VLOOKUP(tVentas10[[#This Row],[ProductID]],tProductos[#All],3,FALSE)</f>
        <v>Beer - Original Organic Lager</v>
      </c>
      <c r="F662" s="13">
        <v>21</v>
      </c>
      <c r="G662" s="32">
        <v>0</v>
      </c>
      <c r="H662" s="30">
        <f>VLOOKUP(tVentas10[[#This Row],[ProductID]],tProductos[#All],5,FALSE)</f>
        <v>327.14999999999998</v>
      </c>
      <c r="I662" s="31">
        <f>(tVentas10[[#This Row],[PrecioUnitario]])*(tVentas10[[#This Row],[Quantity]])</f>
        <v>6870.15</v>
      </c>
      <c r="J662" s="31">
        <f>tVentas10[[#This Row],[ TotalPrice_SinDescuento]]*(1-tVentas10[[#This Row],[Discount]]/100)</f>
        <v>6870.15</v>
      </c>
      <c r="K662" s="17">
        <v>43195.011331018519</v>
      </c>
      <c r="L662" s="7" t="s">
        <v>3898</v>
      </c>
      <c r="M662" s="35">
        <f t="shared" si="21"/>
        <v>0</v>
      </c>
      <c r="N662" s="12" t="str">
        <f t="shared" si="20"/>
        <v/>
      </c>
    </row>
    <row r="663" spans="1:14" hidden="1">
      <c r="A663" s="13">
        <v>10661</v>
      </c>
      <c r="B663" s="13">
        <v>11</v>
      </c>
      <c r="C663" s="13">
        <v>41273</v>
      </c>
      <c r="D663" s="13">
        <v>386</v>
      </c>
      <c r="E663" s="12" t="str">
        <f>VLOOKUP(tVentas10[[#This Row],[ProductID]],tProductos[#All],3,FALSE)</f>
        <v>Sprouts - Baby Pea Tendrils</v>
      </c>
      <c r="F663" s="13">
        <v>11</v>
      </c>
      <c r="G663" s="32">
        <v>0</v>
      </c>
      <c r="H663" s="30">
        <f>VLOOKUP(tVentas10[[#This Row],[ProductID]],tProductos[#All],5,FALSE)</f>
        <v>427.11</v>
      </c>
      <c r="I663" s="31">
        <f>(tVentas10[[#This Row],[PrecioUnitario]])*(tVentas10[[#This Row],[Quantity]])</f>
        <v>4698.21</v>
      </c>
      <c r="J663" s="31">
        <f>tVentas10[[#This Row],[ TotalPrice_SinDescuento]]*(1-tVentas10[[#This Row],[Discount]]/100)</f>
        <v>4698.21</v>
      </c>
      <c r="K663" s="17">
        <v>43202.810046296298</v>
      </c>
      <c r="L663" s="7" t="s">
        <v>3899</v>
      </c>
      <c r="M663" s="35">
        <f t="shared" si="21"/>
        <v>0</v>
      </c>
      <c r="N663" s="12" t="str">
        <f t="shared" si="20"/>
        <v/>
      </c>
    </row>
    <row r="664" spans="1:14" hidden="1">
      <c r="A664" s="13">
        <v>10662</v>
      </c>
      <c r="B664" s="13">
        <v>4</v>
      </c>
      <c r="C664" s="13">
        <v>97731</v>
      </c>
      <c r="D664" s="13">
        <v>113</v>
      </c>
      <c r="E664" s="12" t="str">
        <f>VLOOKUP(tVentas10[[#This Row],[ProductID]],tProductos[#All],3,FALSE)</f>
        <v>Ocean Spray - Kiwi Strawberry</v>
      </c>
      <c r="F664" s="13">
        <v>25</v>
      </c>
      <c r="G664" s="32">
        <v>0</v>
      </c>
      <c r="H664" s="30">
        <f>VLOOKUP(tVentas10[[#This Row],[ProductID]],tProductos[#All],5,FALSE)</f>
        <v>105.96</v>
      </c>
      <c r="I664" s="31">
        <f>(tVentas10[[#This Row],[PrecioUnitario]])*(tVentas10[[#This Row],[Quantity]])</f>
        <v>2649</v>
      </c>
      <c r="J664" s="31">
        <f>tVentas10[[#This Row],[ TotalPrice_SinDescuento]]*(1-tVentas10[[#This Row],[Discount]]/100)</f>
        <v>2649</v>
      </c>
      <c r="K664" s="17">
        <v>43133.809305555558</v>
      </c>
      <c r="L664" s="7" t="s">
        <v>3900</v>
      </c>
      <c r="M664" s="35">
        <f t="shared" si="21"/>
        <v>0</v>
      </c>
      <c r="N664" s="12" t="str">
        <f t="shared" si="20"/>
        <v/>
      </c>
    </row>
    <row r="665" spans="1:14" hidden="1">
      <c r="A665" s="13">
        <v>10663</v>
      </c>
      <c r="B665" s="13">
        <v>11</v>
      </c>
      <c r="C665" s="13">
        <v>55790</v>
      </c>
      <c r="D665" s="13">
        <v>107</v>
      </c>
      <c r="E665" s="12" t="str">
        <f>VLOOKUP(tVentas10[[#This Row],[ProductID]],tProductos[#All],3,FALSE)</f>
        <v>Bread - French Baquette</v>
      </c>
      <c r="F665" s="13">
        <v>15</v>
      </c>
      <c r="G665" s="32">
        <v>0</v>
      </c>
      <c r="H665" s="30">
        <f>VLOOKUP(tVentas10[[#This Row],[ProductID]],tProductos[#All],5,FALSE)</f>
        <v>74.150000000000006</v>
      </c>
      <c r="I665" s="31">
        <f>(tVentas10[[#This Row],[PrecioUnitario]])*(tVentas10[[#This Row],[Quantity]])</f>
        <v>1112.25</v>
      </c>
      <c r="J665" s="31">
        <f>tVentas10[[#This Row],[ TotalPrice_SinDescuento]]*(1-tVentas10[[#This Row],[Discount]]/100)</f>
        <v>1112.25</v>
      </c>
      <c r="K665" s="17">
        <v>43166.685057870367</v>
      </c>
      <c r="L665" s="7" t="s">
        <v>3901</v>
      </c>
      <c r="M665" s="35">
        <f t="shared" si="21"/>
        <v>0</v>
      </c>
      <c r="N665" s="12" t="str">
        <f t="shared" si="20"/>
        <v/>
      </c>
    </row>
    <row r="666" spans="1:14" hidden="1">
      <c r="A666" s="13">
        <v>10664</v>
      </c>
      <c r="B666" s="13">
        <v>23</v>
      </c>
      <c r="C666" s="13">
        <v>33488</v>
      </c>
      <c r="D666" s="13">
        <v>162</v>
      </c>
      <c r="E666" s="12" t="str">
        <f>VLOOKUP(tVentas10[[#This Row],[ProductID]],tProductos[#All],3,FALSE)</f>
        <v>Sauce - Demi Glace</v>
      </c>
      <c r="F666" s="13">
        <v>9</v>
      </c>
      <c r="G666" s="32">
        <v>0</v>
      </c>
      <c r="H666" s="30">
        <f>VLOOKUP(tVentas10[[#This Row],[ProductID]],tProductos[#All],5,FALSE)</f>
        <v>27.35</v>
      </c>
      <c r="I666" s="31">
        <f>(tVentas10[[#This Row],[PrecioUnitario]])*(tVentas10[[#This Row],[Quantity]])</f>
        <v>246.15</v>
      </c>
      <c r="J666" s="31">
        <f>tVentas10[[#This Row],[ TotalPrice_SinDescuento]]*(1-tVentas10[[#This Row],[Discount]]/100)</f>
        <v>246.15</v>
      </c>
      <c r="K666" s="17">
        <v>43203.124444444446</v>
      </c>
      <c r="L666" s="7" t="s">
        <v>3902</v>
      </c>
      <c r="M666" s="35">
        <f t="shared" si="21"/>
        <v>0</v>
      </c>
      <c r="N666" s="12" t="str">
        <f t="shared" si="20"/>
        <v/>
      </c>
    </row>
    <row r="667" spans="1:14" hidden="1">
      <c r="A667" s="13">
        <v>10665</v>
      </c>
      <c r="B667" s="13">
        <v>17</v>
      </c>
      <c r="C667" s="13">
        <v>94888</v>
      </c>
      <c r="D667" s="13">
        <v>145</v>
      </c>
      <c r="E667" s="12" t="str">
        <f>VLOOKUP(tVentas10[[#This Row],[ProductID]],tProductos[#All],3,FALSE)</f>
        <v>Wine - Chardonnay South</v>
      </c>
      <c r="F667" s="13">
        <v>25</v>
      </c>
      <c r="G667" s="32">
        <v>0</v>
      </c>
      <c r="H667" s="30">
        <f>VLOOKUP(tVentas10[[#This Row],[ProductID]],tProductos[#All],5,FALSE)</f>
        <v>344.13</v>
      </c>
      <c r="I667" s="31">
        <f>(tVentas10[[#This Row],[PrecioUnitario]])*(tVentas10[[#This Row],[Quantity]])</f>
        <v>8603.25</v>
      </c>
      <c r="J667" s="31">
        <f>tVentas10[[#This Row],[ TotalPrice_SinDescuento]]*(1-tVentas10[[#This Row],[Discount]]/100)</f>
        <v>8603.25</v>
      </c>
      <c r="K667" s="17">
        <v>43120.762280092589</v>
      </c>
      <c r="L667" s="7" t="s">
        <v>3903</v>
      </c>
      <c r="M667" s="35">
        <f t="shared" si="21"/>
        <v>0</v>
      </c>
      <c r="N667" s="12" t="str">
        <f t="shared" si="20"/>
        <v/>
      </c>
    </row>
    <row r="668" spans="1:14" hidden="1">
      <c r="A668" s="13">
        <v>10666</v>
      </c>
      <c r="B668" s="13">
        <v>15</v>
      </c>
      <c r="C668" s="13">
        <v>46341</v>
      </c>
      <c r="D668" s="13">
        <v>100</v>
      </c>
      <c r="E668" s="12" t="str">
        <f>VLOOKUP(tVentas10[[#This Row],[ProductID]],tProductos[#All],3,FALSE)</f>
        <v>Pork - Loin, Bone - In</v>
      </c>
      <c r="F668" s="13">
        <v>12</v>
      </c>
      <c r="G668" s="32">
        <v>0</v>
      </c>
      <c r="H668" s="30">
        <f>VLOOKUP(tVentas10[[#This Row],[ProductID]],tProductos[#All],5,FALSE)</f>
        <v>696.5</v>
      </c>
      <c r="I668" s="31">
        <f>(tVentas10[[#This Row],[PrecioUnitario]])*(tVentas10[[#This Row],[Quantity]])</f>
        <v>8358</v>
      </c>
      <c r="J668" s="31">
        <f>tVentas10[[#This Row],[ TotalPrice_SinDescuento]]*(1-tVentas10[[#This Row],[Discount]]/100)</f>
        <v>8358</v>
      </c>
      <c r="K668" s="17">
        <v>43195.330717592595</v>
      </c>
      <c r="L668" s="7" t="s">
        <v>3904</v>
      </c>
      <c r="M668" s="35">
        <f t="shared" si="21"/>
        <v>0</v>
      </c>
      <c r="N668" s="12" t="str">
        <f t="shared" si="20"/>
        <v/>
      </c>
    </row>
    <row r="669" spans="1:14" hidden="1">
      <c r="A669" s="13">
        <v>10667</v>
      </c>
      <c r="B669" s="13">
        <v>23</v>
      </c>
      <c r="C669" s="13">
        <v>97448</v>
      </c>
      <c r="D669" s="13">
        <v>237</v>
      </c>
      <c r="E669" s="12" t="str">
        <f>VLOOKUP(tVentas10[[#This Row],[ProductID]],tProductos[#All],3,FALSE)</f>
        <v>Mayonnaise - Individual Pkg</v>
      </c>
      <c r="F669" s="13">
        <v>25</v>
      </c>
      <c r="G669" s="32">
        <v>1</v>
      </c>
      <c r="H669" s="30">
        <f>VLOOKUP(tVentas10[[#This Row],[ProductID]],tProductos[#All],5,FALSE)</f>
        <v>656.3</v>
      </c>
      <c r="I669" s="31">
        <f>(tVentas10[[#This Row],[PrecioUnitario]])*(tVentas10[[#This Row],[Quantity]])</f>
        <v>16407.5</v>
      </c>
      <c r="J669" s="31">
        <f>tVentas10[[#This Row],[ TotalPrice_SinDescuento]]*(1-tVentas10[[#This Row],[Discount]]/100)</f>
        <v>16243.424999999999</v>
      </c>
      <c r="K669" s="17">
        <v>43201.587731481479</v>
      </c>
      <c r="L669" s="7" t="s">
        <v>3905</v>
      </c>
      <c r="M669" s="35">
        <f t="shared" si="21"/>
        <v>0</v>
      </c>
      <c r="N669" s="12" t="str">
        <f t="shared" si="20"/>
        <v/>
      </c>
    </row>
    <row r="670" spans="1:14" hidden="1">
      <c r="A670" s="13">
        <v>10668</v>
      </c>
      <c r="B670" s="13">
        <v>15</v>
      </c>
      <c r="C670" s="13">
        <v>64423</v>
      </c>
      <c r="D670" s="13">
        <v>86</v>
      </c>
      <c r="E670" s="12" t="str">
        <f>VLOOKUP(tVentas10[[#This Row],[ProductID]],tProductos[#All],3,FALSE)</f>
        <v>Longos - Grilled Chicken With</v>
      </c>
      <c r="F670" s="13">
        <v>17</v>
      </c>
      <c r="G670" s="32">
        <v>0</v>
      </c>
      <c r="H670" s="30">
        <f>VLOOKUP(tVentas10[[#This Row],[ProductID]],tProductos[#All],5,FALSE)</f>
        <v>183.79</v>
      </c>
      <c r="I670" s="31">
        <f>(tVentas10[[#This Row],[PrecioUnitario]])*(tVentas10[[#This Row],[Quantity]])</f>
        <v>3124.43</v>
      </c>
      <c r="J670" s="31">
        <f>tVentas10[[#This Row],[ TotalPrice_SinDescuento]]*(1-tVentas10[[#This Row],[Discount]]/100)</f>
        <v>3124.43</v>
      </c>
      <c r="K670" s="17">
        <v>43162.689097222225</v>
      </c>
      <c r="L670" s="7" t="s">
        <v>3906</v>
      </c>
      <c r="M670" s="35">
        <f t="shared" si="21"/>
        <v>0</v>
      </c>
      <c r="N670" s="12" t="str">
        <f t="shared" si="20"/>
        <v/>
      </c>
    </row>
    <row r="671" spans="1:14" hidden="1">
      <c r="A671" s="13">
        <v>10669</v>
      </c>
      <c r="B671" s="13">
        <v>17</v>
      </c>
      <c r="C671" s="13">
        <v>35803</v>
      </c>
      <c r="D671" s="13">
        <v>379</v>
      </c>
      <c r="E671" s="12" t="str">
        <f>VLOOKUP(tVentas10[[#This Row],[ProductID]],tProductos[#All],3,FALSE)</f>
        <v>Smoked Paprika</v>
      </c>
      <c r="F671" s="13">
        <v>10</v>
      </c>
      <c r="G671" s="32">
        <v>0</v>
      </c>
      <c r="H671" s="30">
        <f>VLOOKUP(tVentas10[[#This Row],[ProductID]],tProductos[#All],5,FALSE)</f>
        <v>893.04</v>
      </c>
      <c r="I671" s="31">
        <f>(tVentas10[[#This Row],[PrecioUnitario]])*(tVentas10[[#This Row],[Quantity]])</f>
        <v>8930.4</v>
      </c>
      <c r="J671" s="31">
        <f>tVentas10[[#This Row],[ TotalPrice_SinDescuento]]*(1-tVentas10[[#This Row],[Discount]]/100)</f>
        <v>8930.4</v>
      </c>
      <c r="K671" s="17">
        <v>43134.582916666666</v>
      </c>
      <c r="L671" s="7" t="s">
        <v>3907</v>
      </c>
      <c r="M671" s="35">
        <f t="shared" si="21"/>
        <v>0</v>
      </c>
      <c r="N671" s="12" t="str">
        <f t="shared" si="20"/>
        <v/>
      </c>
    </row>
    <row r="672" spans="1:14" hidden="1">
      <c r="A672" s="13">
        <v>10670</v>
      </c>
      <c r="B672" s="13">
        <v>2</v>
      </c>
      <c r="C672" s="13">
        <v>3997</v>
      </c>
      <c r="D672" s="13">
        <v>242</v>
      </c>
      <c r="E672" s="12" t="str">
        <f>VLOOKUP(tVentas10[[#This Row],[ProductID]],tProductos[#All],3,FALSE)</f>
        <v>Thermometer Digital</v>
      </c>
      <c r="F672" s="13">
        <v>2</v>
      </c>
      <c r="G672" s="32">
        <v>2</v>
      </c>
      <c r="H672" s="30">
        <f>VLOOKUP(tVentas10[[#This Row],[ProductID]],tProductos[#All],5,FALSE)</f>
        <v>3.26</v>
      </c>
      <c r="I672" s="31">
        <f>(tVentas10[[#This Row],[PrecioUnitario]])*(tVentas10[[#This Row],[Quantity]])</f>
        <v>6.52</v>
      </c>
      <c r="J672" s="31">
        <f>tVentas10[[#This Row],[ TotalPrice_SinDescuento]]*(1-tVentas10[[#This Row],[Discount]]/100)</f>
        <v>6.3895999999999997</v>
      </c>
      <c r="K672" s="17">
        <v>43101.152708333335</v>
      </c>
      <c r="L672" s="7" t="s">
        <v>3908</v>
      </c>
      <c r="M672" s="35">
        <f t="shared" si="21"/>
        <v>0</v>
      </c>
      <c r="N672" s="12" t="str">
        <f t="shared" si="20"/>
        <v/>
      </c>
    </row>
    <row r="673" spans="1:14">
      <c r="A673" s="13">
        <v>10671</v>
      </c>
      <c r="B673" s="13">
        <v>19</v>
      </c>
      <c r="C673" s="13">
        <v>68806</v>
      </c>
      <c r="D673" s="13">
        <v>244</v>
      </c>
      <c r="E673" s="12" t="str">
        <f>VLOOKUP(tVentas10[[#This Row],[ProductID]],tProductos[#All],3,FALSE)</f>
        <v>Beef - Rib Eye Aaa</v>
      </c>
      <c r="F673" s="13">
        <v>18</v>
      </c>
      <c r="G673" s="32">
        <v>0</v>
      </c>
      <c r="H673" s="30">
        <f>VLOOKUP(tVentas10[[#This Row],[ProductID]],tProductos[#All],5,FALSE)</f>
        <v>940.66</v>
      </c>
      <c r="I673" s="31">
        <f>(tVentas10[[#This Row],[PrecioUnitario]])*(tVentas10[[#This Row],[Quantity]])</f>
        <v>16931.88</v>
      </c>
      <c r="J673" s="31">
        <f>tVentas10[[#This Row],[ TotalPrice_SinDescuento]]*(1-tVentas10[[#This Row],[Discount]]/100)</f>
        <v>16931.88</v>
      </c>
      <c r="K673" s="17">
        <v>43151.245509259257</v>
      </c>
      <c r="L673" s="7" t="s">
        <v>3909</v>
      </c>
      <c r="M673" s="35">
        <f t="shared" si="21"/>
        <v>0</v>
      </c>
      <c r="N673" s="12" t="str">
        <f t="shared" si="20"/>
        <v/>
      </c>
    </row>
    <row r="674" spans="1:14" hidden="1">
      <c r="A674" s="13">
        <v>10672</v>
      </c>
      <c r="B674" s="13">
        <v>17</v>
      </c>
      <c r="C674" s="13">
        <v>28307</v>
      </c>
      <c r="D674" s="13">
        <v>75</v>
      </c>
      <c r="E674" s="12" t="str">
        <f>VLOOKUP(tVentas10[[#This Row],[ProductID]],tProductos[#All],3,FALSE)</f>
        <v>Chef Hat 20cm</v>
      </c>
      <c r="F674" s="13">
        <v>8</v>
      </c>
      <c r="G674" s="32">
        <v>0</v>
      </c>
      <c r="H674" s="30">
        <f>VLOOKUP(tVentas10[[#This Row],[ProductID]],tProductos[#All],5,FALSE)</f>
        <v>418</v>
      </c>
      <c r="I674" s="31">
        <f>(tVentas10[[#This Row],[PrecioUnitario]])*(tVentas10[[#This Row],[Quantity]])</f>
        <v>3344</v>
      </c>
      <c r="J674" s="31">
        <f>tVentas10[[#This Row],[ TotalPrice_SinDescuento]]*(1-tVentas10[[#This Row],[Discount]]/100)</f>
        <v>3344</v>
      </c>
      <c r="K674" s="17">
        <v>43133.416608796295</v>
      </c>
      <c r="L674" s="7" t="s">
        <v>3910</v>
      </c>
      <c r="M674" s="35">
        <f t="shared" si="21"/>
        <v>0</v>
      </c>
      <c r="N674" s="12" t="str">
        <f t="shared" si="20"/>
        <v/>
      </c>
    </row>
    <row r="675" spans="1:14" hidden="1">
      <c r="A675" s="13">
        <v>10673</v>
      </c>
      <c r="B675" s="13">
        <v>10</v>
      </c>
      <c r="C675" s="13">
        <v>47365</v>
      </c>
      <c r="D675" s="13">
        <v>274</v>
      </c>
      <c r="E675" s="12" t="str">
        <f>VLOOKUP(tVentas10[[#This Row],[ProductID]],tProductos[#All],3,FALSE)</f>
        <v>Papayas</v>
      </c>
      <c r="F675" s="13">
        <v>12</v>
      </c>
      <c r="G675" s="32">
        <v>0</v>
      </c>
      <c r="H675" s="30">
        <f>VLOOKUP(tVentas10[[#This Row],[ProductID]],tProductos[#All],5,FALSE)</f>
        <v>881.19</v>
      </c>
      <c r="I675" s="31">
        <f>(tVentas10[[#This Row],[PrecioUnitario]])*(tVentas10[[#This Row],[Quantity]])</f>
        <v>10574.28</v>
      </c>
      <c r="J675" s="31">
        <f>tVentas10[[#This Row],[ TotalPrice_SinDescuento]]*(1-tVentas10[[#This Row],[Discount]]/100)</f>
        <v>10574.28</v>
      </c>
      <c r="K675" s="17">
        <v>43206.392731481479</v>
      </c>
      <c r="L675" s="7" t="s">
        <v>3911</v>
      </c>
      <c r="M675" s="35">
        <f t="shared" si="21"/>
        <v>0</v>
      </c>
      <c r="N675" s="12" t="str">
        <f t="shared" si="20"/>
        <v/>
      </c>
    </row>
    <row r="676" spans="1:14" hidden="1">
      <c r="A676" s="13">
        <v>10674</v>
      </c>
      <c r="B676" s="13">
        <v>12</v>
      </c>
      <c r="C676" s="13">
        <v>11105</v>
      </c>
      <c r="D676" s="13">
        <v>230</v>
      </c>
      <c r="E676" s="12" t="str">
        <f>VLOOKUP(tVentas10[[#This Row],[ProductID]],tProductos[#All],3,FALSE)</f>
        <v>Wine - Cahors Ac 2000, Clos</v>
      </c>
      <c r="F676" s="13">
        <v>3</v>
      </c>
      <c r="G676" s="32">
        <v>0</v>
      </c>
      <c r="H676" s="30">
        <f>VLOOKUP(tVentas10[[#This Row],[ProductID]],tProductos[#All],5,FALSE)</f>
        <v>835.38</v>
      </c>
      <c r="I676" s="31">
        <f>(tVentas10[[#This Row],[PrecioUnitario]])*(tVentas10[[#This Row],[Quantity]])</f>
        <v>2506.14</v>
      </c>
      <c r="J676" s="31">
        <f>tVentas10[[#This Row],[ TotalPrice_SinDescuento]]*(1-tVentas10[[#This Row],[Discount]]/100)</f>
        <v>2506.14</v>
      </c>
      <c r="K676" s="17">
        <v>43102.531863425924</v>
      </c>
      <c r="L676" s="7" t="s">
        <v>3912</v>
      </c>
      <c r="M676" s="35">
        <f t="shared" si="21"/>
        <v>0</v>
      </c>
      <c r="N676" s="12" t="str">
        <f t="shared" si="20"/>
        <v/>
      </c>
    </row>
    <row r="677" spans="1:14">
      <c r="A677" s="13">
        <v>10675</v>
      </c>
      <c r="B677" s="13">
        <v>1</v>
      </c>
      <c r="C677" s="13">
        <v>44832</v>
      </c>
      <c r="D677" s="13">
        <v>45</v>
      </c>
      <c r="E677" s="12" t="str">
        <f>VLOOKUP(tVentas10[[#This Row],[ProductID]],tProductos[#All],3,FALSE)</f>
        <v>Beef - Ground Medium</v>
      </c>
      <c r="F677" s="13">
        <v>12</v>
      </c>
      <c r="G677" s="32">
        <v>0</v>
      </c>
      <c r="H677" s="30">
        <f>VLOOKUP(tVentas10[[#This Row],[ProductID]],tProductos[#All],5,FALSE)</f>
        <v>795.32399999999996</v>
      </c>
      <c r="I677" s="31">
        <f>(tVentas10[[#This Row],[PrecioUnitario]])*(tVentas10[[#This Row],[Quantity]])</f>
        <v>9543.887999999999</v>
      </c>
      <c r="J677" s="31">
        <f>tVentas10[[#This Row],[ TotalPrice_SinDescuento]]*(1-tVentas10[[#This Row],[Discount]]/100)</f>
        <v>9543.887999999999</v>
      </c>
      <c r="K677" s="17">
        <v>43215.865428240744</v>
      </c>
      <c r="L677" s="7" t="s">
        <v>3913</v>
      </c>
      <c r="M677" s="35">
        <f t="shared" si="21"/>
        <v>0</v>
      </c>
      <c r="N677" s="12" t="str">
        <f t="shared" si="20"/>
        <v/>
      </c>
    </row>
    <row r="678" spans="1:14" hidden="1">
      <c r="A678" s="13">
        <v>10676</v>
      </c>
      <c r="B678" s="13">
        <v>7</v>
      </c>
      <c r="C678" s="13">
        <v>45276</v>
      </c>
      <c r="D678" s="13">
        <v>96</v>
      </c>
      <c r="E678" s="12" t="str">
        <f>VLOOKUP(tVentas10[[#This Row],[ProductID]],tProductos[#All],3,FALSE)</f>
        <v>Cheese - Bocconcini</v>
      </c>
      <c r="F678" s="13">
        <v>12</v>
      </c>
      <c r="G678" s="32">
        <v>0</v>
      </c>
      <c r="H678" s="30">
        <f>VLOOKUP(tVentas10[[#This Row],[ProductID]],tProductos[#All],5,FALSE)</f>
        <v>621.99</v>
      </c>
      <c r="I678" s="31">
        <f>(tVentas10[[#This Row],[PrecioUnitario]])*(tVentas10[[#This Row],[Quantity]])</f>
        <v>7463.88</v>
      </c>
      <c r="J678" s="31">
        <f>tVentas10[[#This Row],[ TotalPrice_SinDescuento]]*(1-tVentas10[[#This Row],[Discount]]/100)</f>
        <v>7463.88</v>
      </c>
      <c r="K678" s="17">
        <v>43116.50675925926</v>
      </c>
      <c r="L678" s="7" t="s">
        <v>3914</v>
      </c>
      <c r="M678" s="35">
        <f t="shared" si="21"/>
        <v>0</v>
      </c>
      <c r="N678" s="12" t="str">
        <f t="shared" si="20"/>
        <v/>
      </c>
    </row>
    <row r="679" spans="1:14" hidden="1">
      <c r="A679" s="13">
        <v>10677</v>
      </c>
      <c r="B679" s="13">
        <v>11</v>
      </c>
      <c r="C679" s="13">
        <v>28715</v>
      </c>
      <c r="D679" s="13">
        <v>239</v>
      </c>
      <c r="E679" s="12" t="str">
        <f>VLOOKUP(tVentas10[[#This Row],[ProductID]],tProductos[#All],3,FALSE)</f>
        <v>Soup - Campbells, Cream Of</v>
      </c>
      <c r="F679" s="13">
        <v>8</v>
      </c>
      <c r="G679" s="32">
        <v>0</v>
      </c>
      <c r="H679" s="30">
        <f>VLOOKUP(tVentas10[[#This Row],[ProductID]],tProductos[#All],5,FALSE)</f>
        <v>76.010000000000005</v>
      </c>
      <c r="I679" s="31">
        <f>(tVentas10[[#This Row],[PrecioUnitario]])*(tVentas10[[#This Row],[Quantity]])</f>
        <v>608.08000000000004</v>
      </c>
      <c r="J679" s="31">
        <f>tVentas10[[#This Row],[ TotalPrice_SinDescuento]]*(1-tVentas10[[#This Row],[Discount]]/100)</f>
        <v>608.08000000000004</v>
      </c>
      <c r="K679" s="17">
        <v>43209.454050925924</v>
      </c>
      <c r="L679" s="7" t="s">
        <v>3915</v>
      </c>
      <c r="M679" s="35">
        <f t="shared" si="21"/>
        <v>0</v>
      </c>
      <c r="N679" s="12" t="str">
        <f t="shared" si="20"/>
        <v/>
      </c>
    </row>
    <row r="680" spans="1:14" hidden="1">
      <c r="A680" s="13">
        <v>10678</v>
      </c>
      <c r="B680" s="13">
        <v>5</v>
      </c>
      <c r="C680" s="13">
        <v>88719</v>
      </c>
      <c r="D680" s="13">
        <v>217</v>
      </c>
      <c r="E680" s="12" t="str">
        <f>VLOOKUP(tVentas10[[#This Row],[ProductID]],tProductos[#All],3,FALSE)</f>
        <v>Bread - Multigrain</v>
      </c>
      <c r="F680" s="13">
        <v>23</v>
      </c>
      <c r="G680" s="32">
        <v>0</v>
      </c>
      <c r="H680" s="30">
        <f>VLOOKUP(tVentas10[[#This Row],[ProductID]],tProductos[#All],5,FALSE)</f>
        <v>9.65</v>
      </c>
      <c r="I680" s="31">
        <f>(tVentas10[[#This Row],[PrecioUnitario]])*(tVentas10[[#This Row],[Quantity]])</f>
        <v>221.95000000000002</v>
      </c>
      <c r="J680" s="31">
        <f>tVentas10[[#This Row],[ TotalPrice_SinDescuento]]*(1-tVentas10[[#This Row],[Discount]]/100)</f>
        <v>221.95000000000002</v>
      </c>
      <c r="K680" s="17">
        <v>43171.47047453704</v>
      </c>
      <c r="L680" s="7" t="s">
        <v>3916</v>
      </c>
      <c r="M680" s="35">
        <f t="shared" si="21"/>
        <v>0</v>
      </c>
      <c r="N680" s="12" t="str">
        <f t="shared" si="20"/>
        <v/>
      </c>
    </row>
    <row r="681" spans="1:14" hidden="1">
      <c r="A681" s="13">
        <v>10679</v>
      </c>
      <c r="B681" s="13">
        <v>1</v>
      </c>
      <c r="C681" s="13">
        <v>42555</v>
      </c>
      <c r="D681" s="13">
        <v>28</v>
      </c>
      <c r="E681" s="12" t="str">
        <f>VLOOKUP(tVentas10[[#This Row],[ProductID]],tProductos[#All],3,FALSE)</f>
        <v>Sobe - Tropical Energy</v>
      </c>
      <c r="F681" s="13">
        <v>11</v>
      </c>
      <c r="G681" s="32">
        <v>2</v>
      </c>
      <c r="H681" s="30">
        <f>VLOOKUP(tVentas10[[#This Row],[ProductID]],tProductos[#All],5,FALSE)</f>
        <v>123.15</v>
      </c>
      <c r="I681" s="31">
        <f>(tVentas10[[#This Row],[PrecioUnitario]])*(tVentas10[[#This Row],[Quantity]])</f>
        <v>1354.65</v>
      </c>
      <c r="J681" s="31">
        <f>tVentas10[[#This Row],[ TotalPrice_SinDescuento]]*(1-tVentas10[[#This Row],[Discount]]/100)</f>
        <v>1327.557</v>
      </c>
      <c r="K681" s="17">
        <v>43182.4375462963</v>
      </c>
      <c r="L681" s="7" t="s">
        <v>3917</v>
      </c>
      <c r="M681" s="35">
        <f t="shared" si="21"/>
        <v>0</v>
      </c>
      <c r="N681" s="12" t="str">
        <f t="shared" si="20"/>
        <v/>
      </c>
    </row>
    <row r="682" spans="1:14" hidden="1">
      <c r="A682" s="13">
        <v>10680</v>
      </c>
      <c r="B682" s="13">
        <v>2</v>
      </c>
      <c r="C682" s="13">
        <v>44369</v>
      </c>
      <c r="D682" s="13">
        <v>251</v>
      </c>
      <c r="E682" s="12" t="str">
        <f>VLOOKUP(tVentas10[[#This Row],[ProductID]],tProductos[#All],3,FALSE)</f>
        <v>Oranges - Navel, 72</v>
      </c>
      <c r="F682" s="13">
        <v>12</v>
      </c>
      <c r="G682" s="32">
        <v>0</v>
      </c>
      <c r="H682" s="30">
        <f>VLOOKUP(tVentas10[[#This Row],[ProductID]],tProductos[#All],5,FALSE)</f>
        <v>117.08</v>
      </c>
      <c r="I682" s="31">
        <f>(tVentas10[[#This Row],[PrecioUnitario]])*(tVentas10[[#This Row],[Quantity]])</f>
        <v>1404.96</v>
      </c>
      <c r="J682" s="31">
        <f>tVentas10[[#This Row],[ TotalPrice_SinDescuento]]*(1-tVentas10[[#This Row],[Discount]]/100)</f>
        <v>1404.96</v>
      </c>
      <c r="K682" s="17">
        <v>43156.372395833336</v>
      </c>
      <c r="L682" s="7" t="s">
        <v>3918</v>
      </c>
      <c r="M682" s="35">
        <f t="shared" si="21"/>
        <v>0</v>
      </c>
      <c r="N682" s="12" t="str">
        <f t="shared" si="20"/>
        <v/>
      </c>
    </row>
    <row r="683" spans="1:14" hidden="1">
      <c r="A683" s="13">
        <v>10681</v>
      </c>
      <c r="B683" s="13">
        <v>6</v>
      </c>
      <c r="C683" s="13">
        <v>60062</v>
      </c>
      <c r="D683" s="13">
        <v>62</v>
      </c>
      <c r="E683" s="12" t="str">
        <f>VLOOKUP(tVentas10[[#This Row],[ProductID]],tProductos[#All],3,FALSE)</f>
        <v>Pears - Bosc</v>
      </c>
      <c r="F683" s="13">
        <v>16</v>
      </c>
      <c r="G683" s="32">
        <v>2</v>
      </c>
      <c r="H683" s="30">
        <f>VLOOKUP(tVentas10[[#This Row],[ProductID]],tProductos[#All],5,FALSE)</f>
        <v>195.21</v>
      </c>
      <c r="I683" s="31">
        <f>(tVentas10[[#This Row],[PrecioUnitario]])*(tVentas10[[#This Row],[Quantity]])</f>
        <v>3123.36</v>
      </c>
      <c r="J683" s="31">
        <f>tVentas10[[#This Row],[ TotalPrice_SinDescuento]]*(1-tVentas10[[#This Row],[Discount]]/100)</f>
        <v>3060.8928000000001</v>
      </c>
      <c r="K683" s="17">
        <v>43128.354143518518</v>
      </c>
      <c r="L683" s="7" t="s">
        <v>3919</v>
      </c>
      <c r="M683" s="35">
        <f t="shared" si="21"/>
        <v>0</v>
      </c>
      <c r="N683" s="12" t="str">
        <f t="shared" si="20"/>
        <v/>
      </c>
    </row>
    <row r="684" spans="1:14" hidden="1">
      <c r="A684" s="13">
        <v>10682</v>
      </c>
      <c r="B684" s="13">
        <v>15</v>
      </c>
      <c r="C684" s="13">
        <v>73575</v>
      </c>
      <c r="D684" s="13">
        <v>416</v>
      </c>
      <c r="E684" s="12" t="str">
        <f>VLOOKUP(tVentas10[[#This Row],[ProductID]],tProductos[#All],3,FALSE)</f>
        <v>Baking Powder</v>
      </c>
      <c r="F684" s="13">
        <v>19</v>
      </c>
      <c r="G684" s="32">
        <v>0</v>
      </c>
      <c r="H684" s="30">
        <f>VLOOKUP(tVentas10[[#This Row],[ProductID]],tProductos[#All],5,FALSE)</f>
        <v>846.76</v>
      </c>
      <c r="I684" s="31">
        <f>(tVentas10[[#This Row],[PrecioUnitario]])*(tVentas10[[#This Row],[Quantity]])</f>
        <v>16088.44</v>
      </c>
      <c r="J684" s="31">
        <f>tVentas10[[#This Row],[ TotalPrice_SinDescuento]]*(1-tVentas10[[#This Row],[Discount]]/100)</f>
        <v>16088.44</v>
      </c>
      <c r="K684" s="17">
        <v>43167.007777777777</v>
      </c>
      <c r="L684" s="7" t="s">
        <v>3920</v>
      </c>
      <c r="M684" s="35">
        <f t="shared" si="21"/>
        <v>0</v>
      </c>
      <c r="N684" s="12" t="str">
        <f t="shared" si="20"/>
        <v/>
      </c>
    </row>
    <row r="685" spans="1:14" hidden="1">
      <c r="A685" s="13">
        <v>10683</v>
      </c>
      <c r="B685" s="13">
        <v>15</v>
      </c>
      <c r="C685" s="13">
        <v>80157</v>
      </c>
      <c r="D685" s="13">
        <v>37</v>
      </c>
      <c r="E685" s="12" t="str">
        <f>VLOOKUP(tVentas10[[#This Row],[ProductID]],tProductos[#All],3,FALSE)</f>
        <v>Nut - Pistachio, Shelled</v>
      </c>
      <c r="F685" s="13">
        <v>21</v>
      </c>
      <c r="G685" s="32">
        <v>0</v>
      </c>
      <c r="H685" s="30">
        <f>VLOOKUP(tVentas10[[#This Row],[ProductID]],tProductos[#All],5,FALSE)</f>
        <v>803.17</v>
      </c>
      <c r="I685" s="31">
        <f>(tVentas10[[#This Row],[PrecioUnitario]])*(tVentas10[[#This Row],[Quantity]])</f>
        <v>16866.57</v>
      </c>
      <c r="J685" s="31">
        <f>tVentas10[[#This Row],[ TotalPrice_SinDescuento]]*(1-tVentas10[[#This Row],[Discount]]/100)</f>
        <v>16866.57</v>
      </c>
      <c r="K685" s="17">
        <v>43125.342430555553</v>
      </c>
      <c r="L685" s="7" t="s">
        <v>3921</v>
      </c>
      <c r="M685" s="35">
        <f t="shared" si="21"/>
        <v>0</v>
      </c>
      <c r="N685" s="12" t="str">
        <f t="shared" si="20"/>
        <v/>
      </c>
    </row>
    <row r="686" spans="1:14" hidden="1">
      <c r="A686" s="13">
        <v>10684</v>
      </c>
      <c r="B686" s="13">
        <v>3</v>
      </c>
      <c r="C686" s="13">
        <v>58102</v>
      </c>
      <c r="D686" s="13">
        <v>143</v>
      </c>
      <c r="E686" s="12" t="str">
        <f>VLOOKUP(tVentas10[[#This Row],[ProductID]],tProductos[#All],3,FALSE)</f>
        <v>Watercress</v>
      </c>
      <c r="F686" s="13">
        <v>15</v>
      </c>
      <c r="G686" s="32">
        <v>2</v>
      </c>
      <c r="H686" s="30">
        <f>VLOOKUP(tVentas10[[#This Row],[ProductID]],tProductos[#All],5,FALSE)</f>
        <v>426.16</v>
      </c>
      <c r="I686" s="31">
        <f>(tVentas10[[#This Row],[PrecioUnitario]])*(tVentas10[[#This Row],[Quantity]])</f>
        <v>6392.4000000000005</v>
      </c>
      <c r="J686" s="31">
        <f>tVentas10[[#This Row],[ TotalPrice_SinDescuento]]*(1-tVentas10[[#This Row],[Discount]]/100)</f>
        <v>6264.5520000000006</v>
      </c>
      <c r="K686" s="17">
        <v>43180.213726851849</v>
      </c>
      <c r="L686" s="7" t="s">
        <v>3922</v>
      </c>
      <c r="M686" s="35">
        <f t="shared" si="21"/>
        <v>0</v>
      </c>
      <c r="N686" s="12" t="str">
        <f t="shared" si="20"/>
        <v/>
      </c>
    </row>
    <row r="687" spans="1:14" hidden="1">
      <c r="A687" s="13">
        <v>10685</v>
      </c>
      <c r="B687" s="13">
        <v>3</v>
      </c>
      <c r="C687" s="13">
        <v>63616</v>
      </c>
      <c r="D687" s="13">
        <v>191</v>
      </c>
      <c r="E687" s="12" t="str">
        <f>VLOOKUP(tVentas10[[#This Row],[ProductID]],tProductos[#All],3,FALSE)</f>
        <v>Hickory Smoke, Liquid</v>
      </c>
      <c r="F687" s="13">
        <v>17</v>
      </c>
      <c r="G687" s="32">
        <v>0</v>
      </c>
      <c r="H687" s="30">
        <f>VLOOKUP(tVentas10[[#This Row],[ProductID]],tProductos[#All],5,FALSE)</f>
        <v>10.28</v>
      </c>
      <c r="I687" s="31">
        <f>(tVentas10[[#This Row],[PrecioUnitario]])*(tVentas10[[#This Row],[Quantity]])</f>
        <v>174.76</v>
      </c>
      <c r="J687" s="31">
        <f>tVentas10[[#This Row],[ TotalPrice_SinDescuento]]*(1-tVentas10[[#This Row],[Discount]]/100)</f>
        <v>174.76</v>
      </c>
      <c r="K687" s="17">
        <v>43222.999722222223</v>
      </c>
      <c r="L687" s="7" t="s">
        <v>3923</v>
      </c>
      <c r="M687" s="35">
        <f t="shared" si="21"/>
        <v>0</v>
      </c>
      <c r="N687" s="12" t="str">
        <f t="shared" si="20"/>
        <v/>
      </c>
    </row>
    <row r="688" spans="1:14" hidden="1">
      <c r="A688" s="13">
        <v>10686</v>
      </c>
      <c r="B688" s="13">
        <v>20</v>
      </c>
      <c r="C688" s="13">
        <v>33232</v>
      </c>
      <c r="D688" s="13">
        <v>23</v>
      </c>
      <c r="E688" s="12" t="str">
        <f>VLOOKUP(tVentas10[[#This Row],[ProductID]],tProductos[#All],3,FALSE)</f>
        <v>Crab - Imitation Flakes</v>
      </c>
      <c r="F688" s="13">
        <v>9</v>
      </c>
      <c r="G688" s="32">
        <v>0</v>
      </c>
      <c r="H688" s="30">
        <f>VLOOKUP(tVentas10[[#This Row],[ProductID]],tProductos[#All],5,FALSE)</f>
        <v>790.18</v>
      </c>
      <c r="I688" s="31">
        <f>(tVentas10[[#This Row],[PrecioUnitario]])*(tVentas10[[#This Row],[Quantity]])</f>
        <v>7111.62</v>
      </c>
      <c r="J688" s="31">
        <f>tVentas10[[#This Row],[ TotalPrice_SinDescuento]]*(1-tVentas10[[#This Row],[Discount]]/100)</f>
        <v>7111.62</v>
      </c>
      <c r="K688" s="17">
        <v>43190.730370370373</v>
      </c>
      <c r="L688" s="7" t="s">
        <v>3924</v>
      </c>
      <c r="M688" s="35">
        <f t="shared" si="21"/>
        <v>0</v>
      </c>
      <c r="N688" s="12" t="str">
        <f t="shared" si="20"/>
        <v/>
      </c>
    </row>
    <row r="689" spans="1:14" hidden="1">
      <c r="A689" s="13">
        <v>10687</v>
      </c>
      <c r="B689" s="13">
        <v>21</v>
      </c>
      <c r="C689" s="13">
        <v>37662</v>
      </c>
      <c r="D689" s="13">
        <v>277</v>
      </c>
      <c r="E689" s="12" t="str">
        <f>VLOOKUP(tVentas10[[#This Row],[ProductID]],tProductos[#All],3,FALSE)</f>
        <v>Sea Bass - Whole</v>
      </c>
      <c r="F689" s="13">
        <v>10</v>
      </c>
      <c r="G689" s="32">
        <v>0</v>
      </c>
      <c r="H689" s="30">
        <f>VLOOKUP(tVentas10[[#This Row],[ProductID]],tProductos[#All],5,FALSE)</f>
        <v>554.96</v>
      </c>
      <c r="I689" s="31">
        <f>(tVentas10[[#This Row],[PrecioUnitario]])*(tVentas10[[#This Row],[Quantity]])</f>
        <v>5549.6</v>
      </c>
      <c r="J689" s="31">
        <f>tVentas10[[#This Row],[ TotalPrice_SinDescuento]]*(1-tVentas10[[#This Row],[Discount]]/100)</f>
        <v>5549.6</v>
      </c>
      <c r="K689" s="17">
        <v>43107.478368055556</v>
      </c>
      <c r="L689" s="7" t="s">
        <v>3925</v>
      </c>
      <c r="M689" s="35">
        <f t="shared" si="21"/>
        <v>0</v>
      </c>
      <c r="N689" s="12" t="str">
        <f t="shared" si="20"/>
        <v/>
      </c>
    </row>
    <row r="690" spans="1:14" hidden="1">
      <c r="A690" s="13">
        <v>10688</v>
      </c>
      <c r="B690" s="13">
        <v>21</v>
      </c>
      <c r="C690" s="13">
        <v>41045</v>
      </c>
      <c r="D690" s="13">
        <v>85</v>
      </c>
      <c r="E690" s="12" t="str">
        <f>VLOOKUP(tVentas10[[#This Row],[ProductID]],tProductos[#All],3,FALSE)</f>
        <v>Cheese - Parmesan Cubes</v>
      </c>
      <c r="F690" s="13">
        <v>11</v>
      </c>
      <c r="G690" s="32">
        <v>0</v>
      </c>
      <c r="H690" s="30">
        <f>VLOOKUP(tVentas10[[#This Row],[ProductID]],tProductos[#All],5,FALSE)</f>
        <v>868.85</v>
      </c>
      <c r="I690" s="31">
        <f>(tVentas10[[#This Row],[PrecioUnitario]])*(tVentas10[[#This Row],[Quantity]])</f>
        <v>9557.35</v>
      </c>
      <c r="J690" s="31">
        <f>tVentas10[[#This Row],[ TotalPrice_SinDescuento]]*(1-tVentas10[[#This Row],[Discount]]/100)</f>
        <v>9557.35</v>
      </c>
      <c r="K690" s="17">
        <v>43142.005416666667</v>
      </c>
      <c r="L690" s="7" t="s">
        <v>3926</v>
      </c>
      <c r="M690" s="35">
        <f t="shared" si="21"/>
        <v>0</v>
      </c>
      <c r="N690" s="12" t="str">
        <f t="shared" si="20"/>
        <v/>
      </c>
    </row>
    <row r="691" spans="1:14" hidden="1">
      <c r="A691" s="13">
        <v>10689</v>
      </c>
      <c r="B691" s="13">
        <v>14</v>
      </c>
      <c r="C691" s="13">
        <v>35441</v>
      </c>
      <c r="D691" s="13">
        <v>237</v>
      </c>
      <c r="E691" s="12" t="str">
        <f>VLOOKUP(tVentas10[[#This Row],[ProductID]],tProductos[#All],3,FALSE)</f>
        <v>Mayonnaise - Individual Pkg</v>
      </c>
      <c r="F691" s="13">
        <v>9</v>
      </c>
      <c r="G691" s="32">
        <v>0</v>
      </c>
      <c r="H691" s="30">
        <f>VLOOKUP(tVentas10[[#This Row],[ProductID]],tProductos[#All],5,FALSE)</f>
        <v>656.3</v>
      </c>
      <c r="I691" s="31">
        <f>(tVentas10[[#This Row],[PrecioUnitario]])*(tVentas10[[#This Row],[Quantity]])</f>
        <v>5906.7</v>
      </c>
      <c r="J691" s="31">
        <f>tVentas10[[#This Row],[ TotalPrice_SinDescuento]]*(1-tVentas10[[#This Row],[Discount]]/100)</f>
        <v>5906.7</v>
      </c>
      <c r="K691" s="17">
        <v>43157.131041666667</v>
      </c>
      <c r="L691" s="7" t="s">
        <v>3927</v>
      </c>
      <c r="M691" s="35">
        <f t="shared" si="21"/>
        <v>0</v>
      </c>
      <c r="N691" s="12" t="str">
        <f t="shared" si="20"/>
        <v/>
      </c>
    </row>
    <row r="692" spans="1:14" hidden="1">
      <c r="A692" s="13">
        <v>10690</v>
      </c>
      <c r="B692" s="13">
        <v>18</v>
      </c>
      <c r="C692" s="13">
        <v>21707</v>
      </c>
      <c r="D692" s="13">
        <v>193</v>
      </c>
      <c r="E692" s="12" t="str">
        <f>VLOOKUP(tVentas10[[#This Row],[ProductID]],tProductos[#All],3,FALSE)</f>
        <v>Veal - Inside, Choice</v>
      </c>
      <c r="F692" s="13">
        <v>6</v>
      </c>
      <c r="G692" s="32">
        <v>1</v>
      </c>
      <c r="H692" s="30">
        <f>VLOOKUP(tVentas10[[#This Row],[ProductID]],tProductos[#All],5,FALSE)</f>
        <v>605.30999999999995</v>
      </c>
      <c r="I692" s="31">
        <f>(tVentas10[[#This Row],[PrecioUnitario]])*(tVentas10[[#This Row],[Quantity]])</f>
        <v>3631.8599999999997</v>
      </c>
      <c r="J692" s="31">
        <f>tVentas10[[#This Row],[ TotalPrice_SinDescuento]]*(1-tVentas10[[#This Row],[Discount]]/100)</f>
        <v>3595.5413999999996</v>
      </c>
      <c r="K692" s="17">
        <v>43116.307893518519</v>
      </c>
      <c r="L692" s="7" t="s">
        <v>3928</v>
      </c>
      <c r="M692" s="35">
        <f t="shared" si="21"/>
        <v>0</v>
      </c>
      <c r="N692" s="12" t="str">
        <f t="shared" si="20"/>
        <v/>
      </c>
    </row>
    <row r="693" spans="1:14" hidden="1">
      <c r="A693" s="13">
        <v>10691</v>
      </c>
      <c r="B693" s="13">
        <v>16</v>
      </c>
      <c r="C693" s="13">
        <v>23175</v>
      </c>
      <c r="D693" s="13">
        <v>40</v>
      </c>
      <c r="E693" s="12" t="str">
        <f>VLOOKUP(tVentas10[[#This Row],[ProductID]],tProductos[#All],3,FALSE)</f>
        <v>Cocktail Napkin Blue</v>
      </c>
      <c r="F693" s="13">
        <v>6</v>
      </c>
      <c r="G693" s="32">
        <v>0</v>
      </c>
      <c r="H693" s="30">
        <f>VLOOKUP(tVentas10[[#This Row],[ProductID]],tProductos[#All],5,FALSE)</f>
        <v>89.37</v>
      </c>
      <c r="I693" s="31">
        <f>(tVentas10[[#This Row],[PrecioUnitario]])*(tVentas10[[#This Row],[Quantity]])</f>
        <v>536.22</v>
      </c>
      <c r="J693" s="31">
        <f>tVentas10[[#This Row],[ TotalPrice_SinDescuento]]*(1-tVentas10[[#This Row],[Discount]]/100)</f>
        <v>536.22</v>
      </c>
      <c r="K693" s="13">
        <v>0</v>
      </c>
      <c r="L693" s="7" t="s">
        <v>3929</v>
      </c>
      <c r="M693" s="35">
        <f t="shared" si="21"/>
        <v>0</v>
      </c>
      <c r="N693" s="12" t="str">
        <f t="shared" si="20"/>
        <v/>
      </c>
    </row>
    <row r="694" spans="1:14" hidden="1">
      <c r="A694" s="13">
        <v>10692</v>
      </c>
      <c r="B694" s="13">
        <v>14</v>
      </c>
      <c r="C694" s="13">
        <v>8394</v>
      </c>
      <c r="D694" s="13">
        <v>372</v>
      </c>
      <c r="E694" s="12" t="str">
        <f>VLOOKUP(tVentas10[[#This Row],[ProductID]],tProductos[#All],3,FALSE)</f>
        <v>Wine - Two Oceans Cabernet</v>
      </c>
      <c r="F694" s="13">
        <v>3</v>
      </c>
      <c r="G694" s="32">
        <v>2</v>
      </c>
      <c r="H694" s="30">
        <f>VLOOKUP(tVentas10[[#This Row],[ProductID]],tProductos[#All],5,FALSE)</f>
        <v>62.82</v>
      </c>
      <c r="I694" s="31">
        <f>(tVentas10[[#This Row],[PrecioUnitario]])*(tVentas10[[#This Row],[Quantity]])</f>
        <v>188.46</v>
      </c>
      <c r="J694" s="31">
        <f>tVentas10[[#This Row],[ TotalPrice_SinDescuento]]*(1-tVentas10[[#This Row],[Discount]]/100)</f>
        <v>184.6908</v>
      </c>
      <c r="K694" s="17">
        <v>43191.834201388891</v>
      </c>
      <c r="L694" s="7" t="s">
        <v>3930</v>
      </c>
      <c r="M694" s="35">
        <f t="shared" si="21"/>
        <v>0</v>
      </c>
      <c r="N694" s="12" t="str">
        <f t="shared" si="20"/>
        <v/>
      </c>
    </row>
    <row r="695" spans="1:14" hidden="1">
      <c r="A695" s="13">
        <v>10693</v>
      </c>
      <c r="B695" s="13">
        <v>10</v>
      </c>
      <c r="C695" s="13">
        <v>84535</v>
      </c>
      <c r="D695" s="13">
        <v>223</v>
      </c>
      <c r="E695" s="12" t="str">
        <f>VLOOKUP(tVentas10[[#This Row],[ProductID]],tProductos[#All],3,FALSE)</f>
        <v>Pail With Metal Handle 16l White</v>
      </c>
      <c r="F695" s="13">
        <v>22</v>
      </c>
      <c r="G695" s="32">
        <v>0</v>
      </c>
      <c r="H695" s="30">
        <f>VLOOKUP(tVentas10[[#This Row],[ProductID]],tProductos[#All],5,FALSE)</f>
        <v>944.39</v>
      </c>
      <c r="I695" s="31">
        <f>(tVentas10[[#This Row],[PrecioUnitario]])*(tVentas10[[#This Row],[Quantity]])</f>
        <v>20776.579999999998</v>
      </c>
      <c r="J695" s="31">
        <f>tVentas10[[#This Row],[ TotalPrice_SinDescuento]]*(1-tVentas10[[#This Row],[Discount]]/100)</f>
        <v>20776.579999999998</v>
      </c>
      <c r="K695" s="17">
        <v>43228.051319444443</v>
      </c>
      <c r="L695" s="7" t="s">
        <v>3931</v>
      </c>
      <c r="M695" s="35">
        <f t="shared" si="21"/>
        <v>0</v>
      </c>
      <c r="N695" s="12" t="str">
        <f t="shared" si="20"/>
        <v/>
      </c>
    </row>
    <row r="696" spans="1:14" hidden="1">
      <c r="A696" s="13">
        <v>10694</v>
      </c>
      <c r="B696" s="13">
        <v>11</v>
      </c>
      <c r="C696" s="13">
        <v>35245</v>
      </c>
      <c r="D696" s="13">
        <v>91</v>
      </c>
      <c r="E696" s="12" t="str">
        <f>VLOOKUP(tVentas10[[#This Row],[ProductID]],tProductos[#All],3,FALSE)</f>
        <v>General Purpose Trigger</v>
      </c>
      <c r="F696" s="13">
        <v>9</v>
      </c>
      <c r="G696" s="32">
        <v>0</v>
      </c>
      <c r="H696" s="30">
        <f>VLOOKUP(tVentas10[[#This Row],[ProductID]],tProductos[#All],5,FALSE)</f>
        <v>570.41999999999996</v>
      </c>
      <c r="I696" s="31">
        <f>(tVentas10[[#This Row],[PrecioUnitario]])*(tVentas10[[#This Row],[Quantity]])</f>
        <v>5133.78</v>
      </c>
      <c r="J696" s="31">
        <f>tVentas10[[#This Row],[ TotalPrice_SinDescuento]]*(1-tVentas10[[#This Row],[Discount]]/100)</f>
        <v>5133.78</v>
      </c>
      <c r="K696" s="17">
        <v>43127.653020833335</v>
      </c>
      <c r="L696" s="7" t="s">
        <v>3932</v>
      </c>
      <c r="M696" s="35">
        <f t="shared" si="21"/>
        <v>0</v>
      </c>
      <c r="N696" s="12" t="str">
        <f t="shared" si="20"/>
        <v/>
      </c>
    </row>
    <row r="697" spans="1:14" hidden="1">
      <c r="A697" s="13">
        <v>10695</v>
      </c>
      <c r="B697" s="13">
        <v>15</v>
      </c>
      <c r="C697" s="13">
        <v>13670</v>
      </c>
      <c r="D697" s="13">
        <v>186</v>
      </c>
      <c r="E697" s="12" t="str">
        <f>VLOOKUP(tVentas10[[#This Row],[ProductID]],tProductos[#All],3,FALSE)</f>
        <v>Muffin Mix - Blueberry</v>
      </c>
      <c r="F697" s="13">
        <v>4</v>
      </c>
      <c r="G697" s="32">
        <v>2</v>
      </c>
      <c r="H697" s="30">
        <f>VLOOKUP(tVentas10[[#This Row],[ProductID]],tProductos[#All],5,FALSE)</f>
        <v>820.83</v>
      </c>
      <c r="I697" s="31">
        <f>(tVentas10[[#This Row],[PrecioUnitario]])*(tVentas10[[#This Row],[Quantity]])</f>
        <v>3283.32</v>
      </c>
      <c r="J697" s="31">
        <f>tVentas10[[#This Row],[ TotalPrice_SinDescuento]]*(1-tVentas10[[#This Row],[Discount]]/100)</f>
        <v>3217.6536000000001</v>
      </c>
      <c r="K697" s="17">
        <v>43142.087592592594</v>
      </c>
      <c r="L697" s="7" t="s">
        <v>3933</v>
      </c>
      <c r="M697" s="35">
        <f t="shared" si="21"/>
        <v>0</v>
      </c>
      <c r="N697" s="12" t="str">
        <f t="shared" si="20"/>
        <v/>
      </c>
    </row>
    <row r="698" spans="1:14" hidden="1">
      <c r="A698" s="13">
        <v>10696</v>
      </c>
      <c r="B698" s="13">
        <v>3</v>
      </c>
      <c r="C698" s="13">
        <v>77116</v>
      </c>
      <c r="D698" s="13">
        <v>359</v>
      </c>
      <c r="E698" s="12" t="str">
        <f>VLOOKUP(tVentas10[[#This Row],[ProductID]],tProductos[#All],3,FALSE)</f>
        <v>Rice - Long Grain</v>
      </c>
      <c r="F698" s="13">
        <v>20</v>
      </c>
      <c r="G698" s="32">
        <v>2</v>
      </c>
      <c r="H698" s="30">
        <f>VLOOKUP(tVentas10[[#This Row],[ProductID]],tProductos[#All],5,FALSE)</f>
        <v>690.32</v>
      </c>
      <c r="I698" s="31">
        <f>(tVentas10[[#This Row],[PrecioUnitario]])*(tVentas10[[#This Row],[Quantity]])</f>
        <v>13806.400000000001</v>
      </c>
      <c r="J698" s="31">
        <f>tVentas10[[#This Row],[ TotalPrice_SinDescuento]]*(1-tVentas10[[#This Row],[Discount]]/100)</f>
        <v>13530.272000000001</v>
      </c>
      <c r="K698" s="17">
        <v>43101.179826388892</v>
      </c>
      <c r="L698" s="7" t="s">
        <v>3934</v>
      </c>
      <c r="M698" s="35">
        <f t="shared" si="21"/>
        <v>0</v>
      </c>
      <c r="N698" s="12" t="str">
        <f t="shared" si="20"/>
        <v/>
      </c>
    </row>
    <row r="699" spans="1:14" hidden="1">
      <c r="A699" s="13">
        <v>10697</v>
      </c>
      <c r="B699" s="13">
        <v>4</v>
      </c>
      <c r="C699" s="13">
        <v>74090</v>
      </c>
      <c r="D699" s="13">
        <v>78</v>
      </c>
      <c r="E699" s="12" t="str">
        <f>VLOOKUP(tVentas10[[#This Row],[ProductID]],tProductos[#All],3,FALSE)</f>
        <v>Wine - Magnotta - Belpaese</v>
      </c>
      <c r="F699" s="13">
        <v>19</v>
      </c>
      <c r="G699" s="32">
        <v>0</v>
      </c>
      <c r="H699" s="30">
        <f>VLOOKUP(tVentas10[[#This Row],[ProductID]],tProductos[#All],5,FALSE)</f>
        <v>304.202</v>
      </c>
      <c r="I699" s="31">
        <f>(tVentas10[[#This Row],[PrecioUnitario]])*(tVentas10[[#This Row],[Quantity]])</f>
        <v>5779.8379999999997</v>
      </c>
      <c r="J699" s="31">
        <f>tVentas10[[#This Row],[ TotalPrice_SinDescuento]]*(1-tVentas10[[#This Row],[Discount]]/100)</f>
        <v>5779.8379999999997</v>
      </c>
      <c r="K699" s="17">
        <v>43131.732060185182</v>
      </c>
      <c r="L699" s="7" t="s">
        <v>3935</v>
      </c>
      <c r="M699" s="35">
        <f t="shared" si="21"/>
        <v>0</v>
      </c>
      <c r="N699" s="12" t="str">
        <f t="shared" si="20"/>
        <v/>
      </c>
    </row>
    <row r="700" spans="1:14" hidden="1">
      <c r="A700" s="13">
        <v>10698</v>
      </c>
      <c r="B700" s="13">
        <v>2</v>
      </c>
      <c r="C700" s="13">
        <v>48460</v>
      </c>
      <c r="D700" s="13">
        <v>47</v>
      </c>
      <c r="E700" s="12" t="str">
        <f>VLOOKUP(tVentas10[[#This Row],[ProductID]],tProductos[#All],3,FALSE)</f>
        <v>Thyme - Lemon, Fresh</v>
      </c>
      <c r="F700" s="13">
        <v>13</v>
      </c>
      <c r="G700" s="32">
        <v>0</v>
      </c>
      <c r="H700" s="30">
        <f>VLOOKUP(tVentas10[[#This Row],[ProductID]],tProductos[#All],5,FALSE)</f>
        <v>471.33</v>
      </c>
      <c r="I700" s="31">
        <f>(tVentas10[[#This Row],[PrecioUnitario]])*(tVentas10[[#This Row],[Quantity]])</f>
        <v>6127.29</v>
      </c>
      <c r="J700" s="31">
        <f>tVentas10[[#This Row],[ TotalPrice_SinDescuento]]*(1-tVentas10[[#This Row],[Discount]]/100)</f>
        <v>6127.29</v>
      </c>
      <c r="K700" s="17">
        <v>43159.236504629633</v>
      </c>
      <c r="L700" s="7" t="s">
        <v>3936</v>
      </c>
      <c r="M700" s="35">
        <f t="shared" si="21"/>
        <v>0</v>
      </c>
      <c r="N700" s="12" t="str">
        <f t="shared" si="20"/>
        <v/>
      </c>
    </row>
    <row r="701" spans="1:14" hidden="1">
      <c r="A701" s="13">
        <v>10699</v>
      </c>
      <c r="B701" s="13">
        <v>7</v>
      </c>
      <c r="C701" s="13">
        <v>56660</v>
      </c>
      <c r="D701" s="13">
        <v>449</v>
      </c>
      <c r="E701" s="12" t="str">
        <f>VLOOKUP(tVentas10[[#This Row],[ProductID]],tProductos[#All],3,FALSE)</f>
        <v>Nantuket Peach Orange</v>
      </c>
      <c r="F701" s="13">
        <v>15</v>
      </c>
      <c r="G701" s="32">
        <v>0</v>
      </c>
      <c r="H701" s="30">
        <f>VLOOKUP(tVentas10[[#This Row],[ProductID]],tProductos[#All],5,FALSE)</f>
        <v>421.41</v>
      </c>
      <c r="I701" s="31">
        <f>(tVentas10[[#This Row],[PrecioUnitario]])*(tVentas10[[#This Row],[Quantity]])</f>
        <v>6321.1500000000005</v>
      </c>
      <c r="J701" s="31">
        <f>tVentas10[[#This Row],[ TotalPrice_SinDescuento]]*(1-tVentas10[[#This Row],[Discount]]/100)</f>
        <v>6321.1500000000005</v>
      </c>
      <c r="K701" s="17">
        <v>43180.509594907409</v>
      </c>
      <c r="L701" s="7" t="s">
        <v>3937</v>
      </c>
      <c r="M701" s="35">
        <f t="shared" si="21"/>
        <v>0</v>
      </c>
      <c r="N701" s="12" t="str">
        <f t="shared" si="20"/>
        <v/>
      </c>
    </row>
    <row r="702" spans="1:14" hidden="1">
      <c r="A702" s="13">
        <v>10700</v>
      </c>
      <c r="B702" s="13">
        <v>15</v>
      </c>
      <c r="C702" s="13">
        <v>88864</v>
      </c>
      <c r="D702" s="13">
        <v>125</v>
      </c>
      <c r="E702" s="12" t="str">
        <f>VLOOKUP(tVentas10[[#This Row],[ProductID]],tProductos[#All],3,FALSE)</f>
        <v>Nut - Chestnuts, Whole</v>
      </c>
      <c r="F702" s="13">
        <v>23</v>
      </c>
      <c r="G702" s="32">
        <v>0</v>
      </c>
      <c r="H702" s="30">
        <f>VLOOKUP(tVentas10[[#This Row],[ProductID]],tProductos[#All],5,FALSE)</f>
        <v>61.41</v>
      </c>
      <c r="I702" s="31">
        <f>(tVentas10[[#This Row],[PrecioUnitario]])*(tVentas10[[#This Row],[Quantity]])</f>
        <v>1412.4299999999998</v>
      </c>
      <c r="J702" s="31">
        <f>tVentas10[[#This Row],[ TotalPrice_SinDescuento]]*(1-tVentas10[[#This Row],[Discount]]/100)</f>
        <v>1412.4299999999998</v>
      </c>
      <c r="K702" s="17">
        <v>43200.681435185186</v>
      </c>
      <c r="L702" s="7" t="s">
        <v>3938</v>
      </c>
      <c r="M702" s="35">
        <f t="shared" si="21"/>
        <v>0</v>
      </c>
      <c r="N702" s="12" t="str">
        <f t="shared" si="20"/>
        <v/>
      </c>
    </row>
    <row r="703" spans="1:14" hidden="1">
      <c r="A703" s="13">
        <v>10701</v>
      </c>
      <c r="B703" s="13">
        <v>16</v>
      </c>
      <c r="C703" s="13">
        <v>96158</v>
      </c>
      <c r="D703" s="13">
        <v>407</v>
      </c>
      <c r="E703" s="12" t="str">
        <f>VLOOKUP(tVentas10[[#This Row],[ProductID]],tProductos[#All],3,FALSE)</f>
        <v>Pepsi - Diet, 355 Ml</v>
      </c>
      <c r="F703" s="13">
        <v>25</v>
      </c>
      <c r="G703" s="32">
        <v>0</v>
      </c>
      <c r="H703" s="30">
        <f>VLOOKUP(tVentas10[[#This Row],[ProductID]],tProductos[#All],5,FALSE)</f>
        <v>697.67</v>
      </c>
      <c r="I703" s="31">
        <f>(tVentas10[[#This Row],[PrecioUnitario]])*(tVentas10[[#This Row],[Quantity]])</f>
        <v>17441.75</v>
      </c>
      <c r="J703" s="31">
        <f>tVentas10[[#This Row],[ TotalPrice_SinDescuento]]*(1-tVentas10[[#This Row],[Discount]]/100)</f>
        <v>17441.75</v>
      </c>
      <c r="K703" s="13">
        <v>0</v>
      </c>
      <c r="L703" s="7" t="s">
        <v>3939</v>
      </c>
      <c r="M703" s="35">
        <f t="shared" si="21"/>
        <v>0</v>
      </c>
      <c r="N703" s="12" t="str">
        <f t="shared" si="20"/>
        <v/>
      </c>
    </row>
    <row r="704" spans="1:14" hidden="1">
      <c r="A704" s="13">
        <v>10702</v>
      </c>
      <c r="B704" s="13">
        <v>20</v>
      </c>
      <c r="C704" s="13">
        <v>97715</v>
      </c>
      <c r="D704" s="13">
        <v>88</v>
      </c>
      <c r="E704" s="12" t="str">
        <f>VLOOKUP(tVentas10[[#This Row],[ProductID]],tProductos[#All],3,FALSE)</f>
        <v>Remy Red</v>
      </c>
      <c r="F704" s="13">
        <v>25</v>
      </c>
      <c r="G704" s="32">
        <v>1</v>
      </c>
      <c r="H704" s="30">
        <f>VLOOKUP(tVentas10[[#This Row],[ProductID]],tProductos[#All],5,FALSE)</f>
        <v>91.99</v>
      </c>
      <c r="I704" s="31">
        <f>(tVentas10[[#This Row],[PrecioUnitario]])*(tVentas10[[#This Row],[Quantity]])</f>
        <v>2299.75</v>
      </c>
      <c r="J704" s="31">
        <f>tVentas10[[#This Row],[ TotalPrice_SinDescuento]]*(1-tVentas10[[#This Row],[Discount]]/100)</f>
        <v>2276.7525000000001</v>
      </c>
      <c r="K704" s="17">
        <v>43166.891643518517</v>
      </c>
      <c r="L704" s="7" t="s">
        <v>3940</v>
      </c>
      <c r="M704" s="35">
        <f t="shared" si="21"/>
        <v>0</v>
      </c>
      <c r="N704" s="12" t="str">
        <f t="shared" si="20"/>
        <v/>
      </c>
    </row>
    <row r="705" spans="1:14" hidden="1">
      <c r="A705" s="13">
        <v>10703</v>
      </c>
      <c r="B705" s="13">
        <v>15</v>
      </c>
      <c r="C705" s="13">
        <v>36513</v>
      </c>
      <c r="D705" s="13">
        <v>221</v>
      </c>
      <c r="E705" s="12" t="str">
        <f>VLOOKUP(tVentas10[[#This Row],[ProductID]],tProductos[#All],3,FALSE)</f>
        <v>Bread Crumbs - Panko</v>
      </c>
      <c r="F705" s="13">
        <v>10</v>
      </c>
      <c r="G705" s="32">
        <v>0</v>
      </c>
      <c r="H705" s="30">
        <f>VLOOKUP(tVentas10[[#This Row],[ProductID]],tProductos[#All],5,FALSE)</f>
        <v>819</v>
      </c>
      <c r="I705" s="31">
        <f>(tVentas10[[#This Row],[PrecioUnitario]])*(tVentas10[[#This Row],[Quantity]])</f>
        <v>8190</v>
      </c>
      <c r="J705" s="31">
        <f>tVentas10[[#This Row],[ TotalPrice_SinDescuento]]*(1-tVentas10[[#This Row],[Discount]]/100)</f>
        <v>8190</v>
      </c>
      <c r="K705" s="17">
        <v>43229.534629629627</v>
      </c>
      <c r="L705" s="7" t="s">
        <v>3941</v>
      </c>
      <c r="M705" s="35">
        <f t="shared" si="21"/>
        <v>0</v>
      </c>
      <c r="N705" s="12" t="str">
        <f t="shared" si="20"/>
        <v/>
      </c>
    </row>
    <row r="706" spans="1:14" hidden="1">
      <c r="A706" s="13">
        <v>10704</v>
      </c>
      <c r="B706" s="13">
        <v>9</v>
      </c>
      <c r="C706" s="13">
        <v>419</v>
      </c>
      <c r="D706" s="13">
        <v>442</v>
      </c>
      <c r="E706" s="12" t="str">
        <f>VLOOKUP(tVentas10[[#This Row],[ProductID]],tProductos[#All],3,FALSE)</f>
        <v>Wine - Ej Gallo Sierra Valley</v>
      </c>
      <c r="F706" s="13">
        <v>1</v>
      </c>
      <c r="G706" s="32">
        <v>0</v>
      </c>
      <c r="H706" s="30">
        <f>VLOOKUP(tVentas10[[#This Row],[ProductID]],tProductos[#All],5,FALSE)</f>
        <v>729.04</v>
      </c>
      <c r="I706" s="31">
        <f>(tVentas10[[#This Row],[PrecioUnitario]])*(tVentas10[[#This Row],[Quantity]])</f>
        <v>729.04</v>
      </c>
      <c r="J706" s="31">
        <f>tVentas10[[#This Row],[ TotalPrice_SinDescuento]]*(1-tVentas10[[#This Row],[Discount]]/100)</f>
        <v>729.04</v>
      </c>
      <c r="K706" s="17">
        <v>43154.163831018515</v>
      </c>
      <c r="L706" s="7" t="s">
        <v>3942</v>
      </c>
      <c r="M706" s="35">
        <f t="shared" si="21"/>
        <v>0</v>
      </c>
      <c r="N706" s="12" t="str">
        <f t="shared" ref="N706:N769" si="22">IF($M706&gt;0.4,"ELIMINAR","")</f>
        <v/>
      </c>
    </row>
    <row r="707" spans="1:14" hidden="1">
      <c r="A707" s="13">
        <v>10705</v>
      </c>
      <c r="B707" s="13">
        <v>3</v>
      </c>
      <c r="C707" s="13">
        <v>60015</v>
      </c>
      <c r="D707" s="13">
        <v>379</v>
      </c>
      <c r="E707" s="12" t="str">
        <f>VLOOKUP(tVentas10[[#This Row],[ProductID]],tProductos[#All],3,FALSE)</f>
        <v>Smoked Paprika</v>
      </c>
      <c r="F707" s="13">
        <v>16</v>
      </c>
      <c r="G707" s="32">
        <v>2</v>
      </c>
      <c r="H707" s="30">
        <f>VLOOKUP(tVentas10[[#This Row],[ProductID]],tProductos[#All],5,FALSE)</f>
        <v>893.04</v>
      </c>
      <c r="I707" s="31">
        <f>(tVentas10[[#This Row],[PrecioUnitario]])*(tVentas10[[#This Row],[Quantity]])</f>
        <v>14288.64</v>
      </c>
      <c r="J707" s="31">
        <f>tVentas10[[#This Row],[ TotalPrice_SinDescuento]]*(1-tVentas10[[#This Row],[Discount]]/100)</f>
        <v>14002.867199999999</v>
      </c>
      <c r="K707" s="17">
        <v>43114.163888888892</v>
      </c>
      <c r="L707" s="7" t="s">
        <v>3943</v>
      </c>
      <c r="M707" s="35">
        <f t="shared" si="21"/>
        <v>0</v>
      </c>
      <c r="N707" s="12" t="str">
        <f t="shared" si="22"/>
        <v/>
      </c>
    </row>
    <row r="708" spans="1:14" hidden="1">
      <c r="A708" s="13">
        <v>10706</v>
      </c>
      <c r="B708" s="13">
        <v>9</v>
      </c>
      <c r="C708" s="13">
        <v>40607</v>
      </c>
      <c r="D708" s="13">
        <v>213</v>
      </c>
      <c r="E708" s="12" t="str">
        <f>VLOOKUP(tVentas10[[#This Row],[ProductID]],tProductos[#All],3,FALSE)</f>
        <v>Pate - Cognac</v>
      </c>
      <c r="F708" s="13">
        <v>11</v>
      </c>
      <c r="G708" s="32">
        <v>0</v>
      </c>
      <c r="H708" s="30">
        <f>VLOOKUP(tVentas10[[#This Row],[ProductID]],tProductos[#All],5,FALSE)</f>
        <v>705.89</v>
      </c>
      <c r="I708" s="31">
        <f>(tVentas10[[#This Row],[PrecioUnitario]])*(tVentas10[[#This Row],[Quantity]])</f>
        <v>7764.79</v>
      </c>
      <c r="J708" s="31">
        <f>tVentas10[[#This Row],[ TotalPrice_SinDescuento]]*(1-tVentas10[[#This Row],[Discount]]/100)</f>
        <v>7764.79</v>
      </c>
      <c r="K708" s="17">
        <v>43222.103888888887</v>
      </c>
      <c r="L708" s="7" t="s">
        <v>3944</v>
      </c>
      <c r="M708" s="35">
        <f t="shared" ref="M708:M771" si="23">COUNTBLANK(A708:L708) /COUNTA(A708:L708)</f>
        <v>0</v>
      </c>
      <c r="N708" s="12" t="str">
        <f t="shared" si="22"/>
        <v/>
      </c>
    </row>
    <row r="709" spans="1:14" hidden="1">
      <c r="A709" s="13">
        <v>10707</v>
      </c>
      <c r="B709" s="13">
        <v>12</v>
      </c>
      <c r="C709" s="13">
        <v>67650</v>
      </c>
      <c r="D709" s="13">
        <v>216</v>
      </c>
      <c r="E709" s="12" t="str">
        <f>VLOOKUP(tVentas10[[#This Row],[ProductID]],tProductos[#All],3,FALSE)</f>
        <v>Scallops - 10/20</v>
      </c>
      <c r="F709" s="13">
        <v>18</v>
      </c>
      <c r="G709" s="32">
        <v>0</v>
      </c>
      <c r="H709" s="30">
        <f>VLOOKUP(tVentas10[[#This Row],[ProductID]],tProductos[#All],5,FALSE)</f>
        <v>390.25</v>
      </c>
      <c r="I709" s="31">
        <f>(tVentas10[[#This Row],[PrecioUnitario]])*(tVentas10[[#This Row],[Quantity]])</f>
        <v>7024.5</v>
      </c>
      <c r="J709" s="31">
        <f>tVentas10[[#This Row],[ TotalPrice_SinDescuento]]*(1-tVentas10[[#This Row],[Discount]]/100)</f>
        <v>7024.5</v>
      </c>
      <c r="K709" s="17">
        <v>43118.652337962965</v>
      </c>
      <c r="L709" s="7" t="s">
        <v>3945</v>
      </c>
      <c r="M709" s="35">
        <f t="shared" si="23"/>
        <v>0</v>
      </c>
      <c r="N709" s="12" t="str">
        <f t="shared" si="22"/>
        <v/>
      </c>
    </row>
    <row r="710" spans="1:14" hidden="1">
      <c r="A710" s="13">
        <v>10708</v>
      </c>
      <c r="B710" s="13">
        <v>10</v>
      </c>
      <c r="C710" s="13">
        <v>7908</v>
      </c>
      <c r="D710" s="13">
        <v>26</v>
      </c>
      <c r="E710" s="12" t="str">
        <f>VLOOKUP(tVentas10[[#This Row],[ProductID]],tProductos[#All],3,FALSE)</f>
        <v>Squid U5 - Thailand</v>
      </c>
      <c r="F710" s="13">
        <v>3</v>
      </c>
      <c r="G710" s="32">
        <v>0</v>
      </c>
      <c r="H710" s="30">
        <f>VLOOKUP(tVentas10[[#This Row],[ProductID]],tProductos[#All],5,FALSE)</f>
        <v>337.82</v>
      </c>
      <c r="I710" s="31">
        <f>(tVentas10[[#This Row],[PrecioUnitario]])*(tVentas10[[#This Row],[Quantity]])</f>
        <v>1013.46</v>
      </c>
      <c r="J710" s="31">
        <f>tVentas10[[#This Row],[ TotalPrice_SinDescuento]]*(1-tVentas10[[#This Row],[Discount]]/100)</f>
        <v>1013.46</v>
      </c>
      <c r="K710" s="17">
        <v>43112.531319444446</v>
      </c>
      <c r="L710" s="7" t="s">
        <v>3946</v>
      </c>
      <c r="M710" s="35">
        <f t="shared" si="23"/>
        <v>0</v>
      </c>
      <c r="N710" s="12" t="str">
        <f t="shared" si="22"/>
        <v/>
      </c>
    </row>
    <row r="711" spans="1:14" hidden="1">
      <c r="A711" s="13">
        <v>10709</v>
      </c>
      <c r="B711" s="13">
        <v>14</v>
      </c>
      <c r="C711" s="13">
        <v>28186</v>
      </c>
      <c r="D711" s="13">
        <v>378</v>
      </c>
      <c r="E711" s="12" t="str">
        <f>VLOOKUP(tVentas10[[#This Row],[ProductID]],tProductos[#All],3,FALSE)</f>
        <v>Bread Foccacia Whole</v>
      </c>
      <c r="F711" s="13">
        <v>8</v>
      </c>
      <c r="G711" s="32">
        <v>0</v>
      </c>
      <c r="H711" s="30">
        <f>VLOOKUP(tVentas10[[#This Row],[ProductID]],tProductos[#All],5,FALSE)</f>
        <v>907.87</v>
      </c>
      <c r="I711" s="31">
        <f>(tVentas10[[#This Row],[PrecioUnitario]])*(tVentas10[[#This Row],[Quantity]])</f>
        <v>7262.96</v>
      </c>
      <c r="J711" s="31">
        <f>tVentas10[[#This Row],[ TotalPrice_SinDescuento]]*(1-tVentas10[[#This Row],[Discount]]/100)</f>
        <v>7262.96</v>
      </c>
      <c r="K711" s="17">
        <v>43204.571631944447</v>
      </c>
      <c r="L711" s="7" t="s">
        <v>3947</v>
      </c>
      <c r="M711" s="35">
        <f t="shared" si="23"/>
        <v>0</v>
      </c>
      <c r="N711" s="12" t="str">
        <f t="shared" si="22"/>
        <v/>
      </c>
    </row>
    <row r="712" spans="1:14" hidden="1">
      <c r="A712" s="13">
        <v>10710</v>
      </c>
      <c r="B712" s="13">
        <v>2</v>
      </c>
      <c r="C712" s="13">
        <v>81715</v>
      </c>
      <c r="D712" s="13">
        <v>205</v>
      </c>
      <c r="E712" s="12" t="str">
        <f>VLOOKUP(tVentas10[[#This Row],[ProductID]],tProductos[#All],3,FALSE)</f>
        <v>Turkey - Whole, Fresh</v>
      </c>
      <c r="F712" s="13">
        <v>21</v>
      </c>
      <c r="G712" s="32">
        <v>2</v>
      </c>
      <c r="H712" s="30">
        <f>VLOOKUP(tVentas10[[#This Row],[ProductID]],tProductos[#All],5,FALSE)</f>
        <v>189.75</v>
      </c>
      <c r="I712" s="31">
        <f>(tVentas10[[#This Row],[PrecioUnitario]])*(tVentas10[[#This Row],[Quantity]])</f>
        <v>3984.75</v>
      </c>
      <c r="J712" s="31">
        <f>tVentas10[[#This Row],[ TotalPrice_SinDescuento]]*(1-tVentas10[[#This Row],[Discount]]/100)</f>
        <v>3905.0549999999998</v>
      </c>
      <c r="K712" s="17">
        <v>43192.367511574077</v>
      </c>
      <c r="L712" s="7" t="s">
        <v>3948</v>
      </c>
      <c r="M712" s="35">
        <f t="shared" si="23"/>
        <v>0</v>
      </c>
      <c r="N712" s="12" t="str">
        <f t="shared" si="22"/>
        <v/>
      </c>
    </row>
    <row r="713" spans="1:14" hidden="1">
      <c r="A713" s="13">
        <v>10711</v>
      </c>
      <c r="B713" s="13">
        <v>1</v>
      </c>
      <c r="C713" s="13">
        <v>52496</v>
      </c>
      <c r="D713" s="13">
        <v>124</v>
      </c>
      <c r="E713" s="12" t="str">
        <f>VLOOKUP(tVentas10[[#This Row],[ProductID]],tProductos[#All],3,FALSE)</f>
        <v>Macaroons - Two Bite Choc</v>
      </c>
      <c r="F713" s="13">
        <v>14</v>
      </c>
      <c r="G713" s="32">
        <v>2</v>
      </c>
      <c r="H713" s="30">
        <f>VLOOKUP(tVentas10[[#This Row],[ProductID]],tProductos[#All],5,FALSE)</f>
        <v>182.89</v>
      </c>
      <c r="I713" s="31">
        <f>(tVentas10[[#This Row],[PrecioUnitario]])*(tVentas10[[#This Row],[Quantity]])</f>
        <v>2560.46</v>
      </c>
      <c r="J713" s="31">
        <f>tVentas10[[#This Row],[ TotalPrice_SinDescuento]]*(1-tVentas10[[#This Row],[Discount]]/100)</f>
        <v>2509.2507999999998</v>
      </c>
      <c r="K713" s="17">
        <v>43206.365763888891</v>
      </c>
      <c r="L713" s="7" t="s">
        <v>3949</v>
      </c>
      <c r="M713" s="35">
        <f t="shared" si="23"/>
        <v>0</v>
      </c>
      <c r="N713" s="12" t="str">
        <f t="shared" si="22"/>
        <v/>
      </c>
    </row>
    <row r="714" spans="1:14" hidden="1">
      <c r="A714" s="13">
        <v>10712</v>
      </c>
      <c r="B714" s="13">
        <v>5</v>
      </c>
      <c r="C714" s="13">
        <v>86041</v>
      </c>
      <c r="D714" s="13">
        <v>164</v>
      </c>
      <c r="E714" s="12" t="str">
        <f>VLOOKUP(tVentas10[[#This Row],[ProductID]],tProductos[#All],3,FALSE)</f>
        <v>Loquat</v>
      </c>
      <c r="F714" s="13">
        <v>22</v>
      </c>
      <c r="G714" s="32">
        <v>0</v>
      </c>
      <c r="H714" s="30">
        <f>VLOOKUP(tVentas10[[#This Row],[ProductID]],tProductos[#All],5,FALSE)</f>
        <v>73.98</v>
      </c>
      <c r="I714" s="31">
        <f>(tVentas10[[#This Row],[PrecioUnitario]])*(tVentas10[[#This Row],[Quantity]])</f>
        <v>1627.5600000000002</v>
      </c>
      <c r="J714" s="31">
        <f>tVentas10[[#This Row],[ TotalPrice_SinDescuento]]*(1-tVentas10[[#This Row],[Discount]]/100)</f>
        <v>1627.5600000000002</v>
      </c>
      <c r="K714" s="17">
        <v>43212.103958333333</v>
      </c>
      <c r="L714" s="7" t="s">
        <v>3950</v>
      </c>
      <c r="M714" s="35">
        <f t="shared" si="23"/>
        <v>0</v>
      </c>
      <c r="N714" s="12" t="str">
        <f t="shared" si="22"/>
        <v/>
      </c>
    </row>
    <row r="715" spans="1:14" hidden="1">
      <c r="A715" s="13">
        <v>10713</v>
      </c>
      <c r="B715" s="13">
        <v>8</v>
      </c>
      <c r="C715" s="13">
        <v>28237</v>
      </c>
      <c r="D715" s="13">
        <v>329</v>
      </c>
      <c r="E715" s="12" t="str">
        <f>VLOOKUP(tVentas10[[#This Row],[ProductID]],tProductos[#All],3,FALSE)</f>
        <v>Pork - Loin, Center Cut</v>
      </c>
      <c r="F715" s="13">
        <v>8</v>
      </c>
      <c r="G715" s="32">
        <v>0</v>
      </c>
      <c r="H715" s="30">
        <f>VLOOKUP(tVentas10[[#This Row],[ProductID]],tProductos[#All],5,FALSE)</f>
        <v>393.49</v>
      </c>
      <c r="I715" s="31">
        <f>(tVentas10[[#This Row],[PrecioUnitario]])*(tVentas10[[#This Row],[Quantity]])</f>
        <v>3147.92</v>
      </c>
      <c r="J715" s="31">
        <f>tVentas10[[#This Row],[ TotalPrice_SinDescuento]]*(1-tVentas10[[#This Row],[Discount]]/100)</f>
        <v>3147.92</v>
      </c>
      <c r="K715" s="17">
        <v>43225.319571759261</v>
      </c>
      <c r="L715" s="7" t="s">
        <v>3951</v>
      </c>
      <c r="M715" s="35">
        <f t="shared" si="23"/>
        <v>0</v>
      </c>
      <c r="N715" s="12" t="str">
        <f t="shared" si="22"/>
        <v/>
      </c>
    </row>
    <row r="716" spans="1:14" hidden="1">
      <c r="A716" s="13">
        <v>10714</v>
      </c>
      <c r="B716" s="13">
        <v>3</v>
      </c>
      <c r="C716" s="13">
        <v>41344</v>
      </c>
      <c r="D716" s="13">
        <v>387</v>
      </c>
      <c r="E716" s="12" t="str">
        <f>VLOOKUP(tVentas10[[#This Row],[ProductID]],tProductos[#All],3,FALSE)</f>
        <v>Fondant - Icing</v>
      </c>
      <c r="F716" s="13">
        <v>11</v>
      </c>
      <c r="G716" s="32">
        <v>0</v>
      </c>
      <c r="H716" s="30">
        <f>VLOOKUP(tVentas10[[#This Row],[ProductID]],tProductos[#All],5,FALSE)</f>
        <v>416.38</v>
      </c>
      <c r="I716" s="31">
        <f>(tVentas10[[#This Row],[PrecioUnitario]])*(tVentas10[[#This Row],[Quantity]])</f>
        <v>4580.18</v>
      </c>
      <c r="J716" s="31">
        <f>tVentas10[[#This Row],[ TotalPrice_SinDescuento]]*(1-tVentas10[[#This Row],[Discount]]/100)</f>
        <v>4580.18</v>
      </c>
      <c r="K716" s="17">
        <v>43108.664988425924</v>
      </c>
      <c r="L716" s="7" t="s">
        <v>3952</v>
      </c>
      <c r="M716" s="35">
        <f t="shared" si="23"/>
        <v>0</v>
      </c>
      <c r="N716" s="12" t="str">
        <f t="shared" si="22"/>
        <v/>
      </c>
    </row>
    <row r="717" spans="1:14" hidden="1">
      <c r="A717" s="13">
        <v>10715</v>
      </c>
      <c r="B717" s="13">
        <v>19</v>
      </c>
      <c r="C717" s="13">
        <v>20499</v>
      </c>
      <c r="D717" s="13">
        <v>371</v>
      </c>
      <c r="E717" s="12" t="str">
        <f>VLOOKUP(tVentas10[[#This Row],[ProductID]],tProductos[#All],3,FALSE)</f>
        <v>Creme De Banane - Marie</v>
      </c>
      <c r="F717" s="13">
        <v>6</v>
      </c>
      <c r="G717" s="32">
        <v>0</v>
      </c>
      <c r="H717" s="30">
        <f>VLOOKUP(tVentas10[[#This Row],[ProductID]],tProductos[#All],5,FALSE)</f>
        <v>824.02</v>
      </c>
      <c r="I717" s="31">
        <f>(tVentas10[[#This Row],[PrecioUnitario]])*(tVentas10[[#This Row],[Quantity]])</f>
        <v>4944.12</v>
      </c>
      <c r="J717" s="31">
        <f>tVentas10[[#This Row],[ TotalPrice_SinDescuento]]*(1-tVentas10[[#This Row],[Discount]]/100)</f>
        <v>4944.12</v>
      </c>
      <c r="K717" s="17">
        <v>43222.622199074074</v>
      </c>
      <c r="L717" s="7" t="s">
        <v>3953</v>
      </c>
      <c r="M717" s="35">
        <f t="shared" si="23"/>
        <v>0</v>
      </c>
      <c r="N717" s="12" t="str">
        <f t="shared" si="22"/>
        <v/>
      </c>
    </row>
    <row r="718" spans="1:14" hidden="1">
      <c r="A718" s="13">
        <v>10716</v>
      </c>
      <c r="B718" s="13">
        <v>20</v>
      </c>
      <c r="C718" s="13">
        <v>66457</v>
      </c>
      <c r="D718" s="13">
        <v>422</v>
      </c>
      <c r="E718" s="12" t="str">
        <f>VLOOKUP(tVentas10[[#This Row],[ProductID]],tProductos[#All],3,FALSE)</f>
        <v>Garlic - Primerba, Paste</v>
      </c>
      <c r="F718" s="13">
        <v>17</v>
      </c>
      <c r="G718" s="32">
        <v>0</v>
      </c>
      <c r="H718" s="30">
        <f>VLOOKUP(tVentas10[[#This Row],[ProductID]],tProductos[#All],5,FALSE)</f>
        <v>502.89</v>
      </c>
      <c r="I718" s="31">
        <f>(tVentas10[[#This Row],[PrecioUnitario]])*(tVentas10[[#This Row],[Quantity]])</f>
        <v>8549.1299999999992</v>
      </c>
      <c r="J718" s="31">
        <f>tVentas10[[#This Row],[ TotalPrice_SinDescuento]]*(1-tVentas10[[#This Row],[Discount]]/100)</f>
        <v>8549.1299999999992</v>
      </c>
      <c r="K718" s="17">
        <v>43127.110185185185</v>
      </c>
      <c r="L718" s="7" t="s">
        <v>3954</v>
      </c>
      <c r="M718" s="35">
        <f t="shared" si="23"/>
        <v>0</v>
      </c>
      <c r="N718" s="12" t="str">
        <f t="shared" si="22"/>
        <v/>
      </c>
    </row>
    <row r="719" spans="1:14" hidden="1">
      <c r="A719" s="13">
        <v>10717</v>
      </c>
      <c r="B719" s="13">
        <v>12</v>
      </c>
      <c r="C719" s="13">
        <v>17575</v>
      </c>
      <c r="D719" s="13">
        <v>76</v>
      </c>
      <c r="E719" s="12" t="str">
        <f>VLOOKUP(tVentas10[[#This Row],[ProductID]],tProductos[#All],3,FALSE)</f>
        <v>Wine - Fume Blanc Fetzer</v>
      </c>
      <c r="F719" s="13">
        <v>5</v>
      </c>
      <c r="G719" s="32">
        <v>0</v>
      </c>
      <c r="H719" s="30">
        <f>VLOOKUP(tVentas10[[#This Row],[ProductID]],tProductos[#All],5,FALSE)</f>
        <v>656.76</v>
      </c>
      <c r="I719" s="31">
        <f>(tVentas10[[#This Row],[PrecioUnitario]])*(tVentas10[[#This Row],[Quantity]])</f>
        <v>3283.8</v>
      </c>
      <c r="J719" s="31">
        <f>tVentas10[[#This Row],[ TotalPrice_SinDescuento]]*(1-tVentas10[[#This Row],[Discount]]/100)</f>
        <v>3283.8</v>
      </c>
      <c r="K719" s="17">
        <v>43167.657187500001</v>
      </c>
      <c r="L719" s="7" t="s">
        <v>3955</v>
      </c>
      <c r="M719" s="35">
        <f t="shared" si="23"/>
        <v>0</v>
      </c>
      <c r="N719" s="12" t="str">
        <f t="shared" si="22"/>
        <v/>
      </c>
    </row>
    <row r="720" spans="1:14" hidden="1">
      <c r="A720" s="13">
        <v>10718</v>
      </c>
      <c r="B720" s="13">
        <v>8</v>
      </c>
      <c r="C720" s="13">
        <v>96448</v>
      </c>
      <c r="D720" s="13">
        <v>417</v>
      </c>
      <c r="E720" s="12" t="str">
        <f>VLOOKUP(tVentas10[[#This Row],[ProductID]],tProductos[#All],3,FALSE)</f>
        <v>Lamb - Pieces, Diced</v>
      </c>
      <c r="F720" s="13">
        <v>25</v>
      </c>
      <c r="G720" s="32">
        <v>0</v>
      </c>
      <c r="H720" s="30">
        <f>VLOOKUP(tVentas10[[#This Row],[ProductID]],tProductos[#All],5,FALSE)</f>
        <v>433.78</v>
      </c>
      <c r="I720" s="31">
        <f>(tVentas10[[#This Row],[PrecioUnitario]])*(tVentas10[[#This Row],[Quantity]])</f>
        <v>10844.5</v>
      </c>
      <c r="J720" s="31">
        <f>tVentas10[[#This Row],[ TotalPrice_SinDescuento]]*(1-tVentas10[[#This Row],[Discount]]/100)</f>
        <v>10844.5</v>
      </c>
      <c r="K720" s="17">
        <v>43136.802268518521</v>
      </c>
      <c r="L720" s="7" t="s">
        <v>3956</v>
      </c>
      <c r="M720" s="35">
        <f t="shared" si="23"/>
        <v>0</v>
      </c>
      <c r="N720" s="12" t="str">
        <f t="shared" si="22"/>
        <v/>
      </c>
    </row>
    <row r="721" spans="1:14" hidden="1">
      <c r="A721" s="13">
        <v>10719</v>
      </c>
      <c r="B721" s="13">
        <v>20</v>
      </c>
      <c r="C721" s="13">
        <v>68631</v>
      </c>
      <c r="D721" s="13">
        <v>424</v>
      </c>
      <c r="E721" s="12" t="str">
        <f>VLOOKUP(tVentas10[[#This Row],[ProductID]],tProductos[#All],3,FALSE)</f>
        <v>Vinegar - Tarragon</v>
      </c>
      <c r="F721" s="13">
        <v>18</v>
      </c>
      <c r="G721" s="32">
        <v>2</v>
      </c>
      <c r="H721" s="30">
        <f>VLOOKUP(tVentas10[[#This Row],[ProductID]],tProductos[#All],5,FALSE)</f>
        <v>858.82</v>
      </c>
      <c r="I721" s="31">
        <f>(tVentas10[[#This Row],[PrecioUnitario]])*(tVentas10[[#This Row],[Quantity]])</f>
        <v>15458.76</v>
      </c>
      <c r="J721" s="31">
        <f>tVentas10[[#This Row],[ TotalPrice_SinDescuento]]*(1-tVentas10[[#This Row],[Discount]]/100)</f>
        <v>15149.584800000001</v>
      </c>
      <c r="K721" s="17">
        <v>43109.466874999998</v>
      </c>
      <c r="L721" s="7" t="s">
        <v>3957</v>
      </c>
      <c r="M721" s="35">
        <f t="shared" si="23"/>
        <v>0</v>
      </c>
      <c r="N721" s="12" t="str">
        <f t="shared" si="22"/>
        <v/>
      </c>
    </row>
    <row r="722" spans="1:14" hidden="1">
      <c r="A722" s="13">
        <v>10720</v>
      </c>
      <c r="B722" s="13">
        <v>20</v>
      </c>
      <c r="C722" s="13">
        <v>61656</v>
      </c>
      <c r="D722" s="13">
        <v>123</v>
      </c>
      <c r="E722" s="12" t="str">
        <f>VLOOKUP(tVentas10[[#This Row],[ProductID]],tProductos[#All],3,FALSE)</f>
        <v>Oil - Shortening - All - Purpose</v>
      </c>
      <c r="F722" s="13">
        <v>16</v>
      </c>
      <c r="G722" s="32">
        <v>0</v>
      </c>
      <c r="H722" s="30">
        <f>VLOOKUP(tVentas10[[#This Row],[ProductID]],tProductos[#All],5,FALSE)</f>
        <v>481.48</v>
      </c>
      <c r="I722" s="31">
        <f>(tVentas10[[#This Row],[PrecioUnitario]])*(tVentas10[[#This Row],[Quantity]])</f>
        <v>7703.68</v>
      </c>
      <c r="J722" s="31">
        <f>tVentas10[[#This Row],[ TotalPrice_SinDescuento]]*(1-tVentas10[[#This Row],[Discount]]/100)</f>
        <v>7703.68</v>
      </c>
      <c r="K722" s="17">
        <v>43216.471331018518</v>
      </c>
      <c r="L722" s="7" t="s">
        <v>3958</v>
      </c>
      <c r="M722" s="35">
        <f t="shared" si="23"/>
        <v>0</v>
      </c>
      <c r="N722" s="12" t="str">
        <f t="shared" si="22"/>
        <v/>
      </c>
    </row>
    <row r="723" spans="1:14" hidden="1">
      <c r="A723" s="13">
        <v>10721</v>
      </c>
      <c r="B723" s="13">
        <v>18</v>
      </c>
      <c r="C723" s="13">
        <v>8680</v>
      </c>
      <c r="D723" s="13">
        <v>275</v>
      </c>
      <c r="E723" s="12" t="str">
        <f>VLOOKUP(tVentas10[[#This Row],[ProductID]],tProductos[#All],3,FALSE)</f>
        <v>Corn Meal</v>
      </c>
      <c r="F723" s="13">
        <v>3</v>
      </c>
      <c r="G723" s="32">
        <v>1</v>
      </c>
      <c r="H723" s="30">
        <f>VLOOKUP(tVentas10[[#This Row],[ProductID]],tProductos[#All],5,FALSE)</f>
        <v>50.14</v>
      </c>
      <c r="I723" s="31">
        <f>(tVentas10[[#This Row],[PrecioUnitario]])*(tVentas10[[#This Row],[Quantity]])</f>
        <v>150.42000000000002</v>
      </c>
      <c r="J723" s="31">
        <f>tVentas10[[#This Row],[ TotalPrice_SinDescuento]]*(1-tVentas10[[#This Row],[Discount]]/100)</f>
        <v>148.91580000000002</v>
      </c>
      <c r="K723" s="17">
        <v>43210.124722222223</v>
      </c>
      <c r="L723" s="7" t="s">
        <v>3959</v>
      </c>
      <c r="M723" s="35">
        <f t="shared" si="23"/>
        <v>0</v>
      </c>
      <c r="N723" s="12" t="str">
        <f t="shared" si="22"/>
        <v/>
      </c>
    </row>
    <row r="724" spans="1:14" hidden="1">
      <c r="A724" s="13">
        <v>10722</v>
      </c>
      <c r="B724" s="13">
        <v>2</v>
      </c>
      <c r="C724" s="13">
        <v>56403</v>
      </c>
      <c r="D724" s="13">
        <v>153</v>
      </c>
      <c r="E724" s="12" t="str">
        <f>VLOOKUP(tVentas10[[#This Row],[ProductID]],tProductos[#All],3,FALSE)</f>
        <v>Arizona - Green Tea</v>
      </c>
      <c r="F724" s="13">
        <v>15</v>
      </c>
      <c r="G724" s="32">
        <v>0</v>
      </c>
      <c r="H724" s="30">
        <f>VLOOKUP(tVentas10[[#This Row],[ProductID]],tProductos[#All],5,FALSE)</f>
        <v>702.38</v>
      </c>
      <c r="I724" s="31">
        <f>(tVentas10[[#This Row],[PrecioUnitario]])*(tVentas10[[#This Row],[Quantity]])</f>
        <v>10535.7</v>
      </c>
      <c r="J724" s="31">
        <f>tVentas10[[#This Row],[ TotalPrice_SinDescuento]]*(1-tVentas10[[#This Row],[Discount]]/100)</f>
        <v>10535.7</v>
      </c>
      <c r="K724" s="17">
        <v>43160.031909722224</v>
      </c>
      <c r="L724" s="7" t="s">
        <v>3960</v>
      </c>
      <c r="M724" s="35">
        <f t="shared" si="23"/>
        <v>0</v>
      </c>
      <c r="N724" s="12" t="str">
        <f t="shared" si="22"/>
        <v/>
      </c>
    </row>
    <row r="725" spans="1:14" hidden="1">
      <c r="A725" s="13">
        <v>10723</v>
      </c>
      <c r="B725" s="13">
        <v>2</v>
      </c>
      <c r="C725" s="13">
        <v>28982</v>
      </c>
      <c r="D725" s="13">
        <v>302</v>
      </c>
      <c r="E725" s="12" t="str">
        <f>VLOOKUP(tVentas10[[#This Row],[ProductID]],tProductos[#All],3,FALSE)</f>
        <v>Doilies - 5, Paper</v>
      </c>
      <c r="F725" s="13">
        <v>8</v>
      </c>
      <c r="G725" s="32">
        <v>0</v>
      </c>
      <c r="H725" s="30">
        <f>VLOOKUP(tVentas10[[#This Row],[ProductID]],tProductos[#All],5,FALSE)</f>
        <v>611.59</v>
      </c>
      <c r="I725" s="31">
        <f>(tVentas10[[#This Row],[PrecioUnitario]])*(tVentas10[[#This Row],[Quantity]])</f>
        <v>4892.72</v>
      </c>
      <c r="J725" s="31">
        <f>tVentas10[[#This Row],[ TotalPrice_SinDescuento]]*(1-tVentas10[[#This Row],[Discount]]/100)</f>
        <v>4892.72</v>
      </c>
      <c r="K725" s="17">
        <v>43188.852337962962</v>
      </c>
      <c r="L725" s="7" t="s">
        <v>3961</v>
      </c>
      <c r="M725" s="35">
        <f t="shared" si="23"/>
        <v>0</v>
      </c>
      <c r="N725" s="12" t="str">
        <f t="shared" si="22"/>
        <v/>
      </c>
    </row>
    <row r="726" spans="1:14" hidden="1">
      <c r="A726" s="13">
        <v>10724</v>
      </c>
      <c r="B726" s="13">
        <v>23</v>
      </c>
      <c r="C726" s="13">
        <v>14096</v>
      </c>
      <c r="D726" s="13">
        <v>186</v>
      </c>
      <c r="E726" s="12" t="str">
        <f>VLOOKUP(tVentas10[[#This Row],[ProductID]],tProductos[#All],3,FALSE)</f>
        <v>Muffin Mix - Blueberry</v>
      </c>
      <c r="F726" s="13">
        <v>4</v>
      </c>
      <c r="G726" s="32">
        <v>0</v>
      </c>
      <c r="H726" s="30">
        <f>VLOOKUP(tVentas10[[#This Row],[ProductID]],tProductos[#All],5,FALSE)</f>
        <v>820.83</v>
      </c>
      <c r="I726" s="31">
        <f>(tVentas10[[#This Row],[PrecioUnitario]])*(tVentas10[[#This Row],[Quantity]])</f>
        <v>3283.32</v>
      </c>
      <c r="J726" s="31">
        <f>tVentas10[[#This Row],[ TotalPrice_SinDescuento]]*(1-tVentas10[[#This Row],[Discount]]/100)</f>
        <v>3283.32</v>
      </c>
      <c r="K726" s="17">
        <v>43160.582303240742</v>
      </c>
      <c r="L726" s="7" t="s">
        <v>3962</v>
      </c>
      <c r="M726" s="35">
        <f t="shared" si="23"/>
        <v>0</v>
      </c>
      <c r="N726" s="12" t="str">
        <f t="shared" si="22"/>
        <v/>
      </c>
    </row>
    <row r="727" spans="1:14" hidden="1">
      <c r="A727" s="13">
        <v>10725</v>
      </c>
      <c r="B727" s="13">
        <v>9</v>
      </c>
      <c r="C727" s="13">
        <v>79582</v>
      </c>
      <c r="D727" s="13">
        <v>203</v>
      </c>
      <c r="E727" s="12" t="str">
        <f>VLOOKUP(tVentas10[[#This Row],[ProductID]],tProductos[#All],3,FALSE)</f>
        <v>Chicken - Leg, Boneless</v>
      </c>
      <c r="F727" s="13">
        <v>21</v>
      </c>
      <c r="G727" s="32">
        <v>2</v>
      </c>
      <c r="H727" s="30">
        <f>VLOOKUP(tVentas10[[#This Row],[ProductID]],tProductos[#All],5,FALSE)</f>
        <v>599.54999999999995</v>
      </c>
      <c r="I727" s="31">
        <f>(tVentas10[[#This Row],[PrecioUnitario]])*(tVentas10[[#This Row],[Quantity]])</f>
        <v>12590.55</v>
      </c>
      <c r="J727" s="31">
        <f>tVentas10[[#This Row],[ TotalPrice_SinDescuento]]*(1-tVentas10[[#This Row],[Discount]]/100)</f>
        <v>12338.739</v>
      </c>
      <c r="K727" s="17">
        <v>43106.558055555557</v>
      </c>
      <c r="L727" s="7" t="s">
        <v>3963</v>
      </c>
      <c r="M727" s="35">
        <f t="shared" si="23"/>
        <v>0</v>
      </c>
      <c r="N727" s="12" t="str">
        <f t="shared" si="22"/>
        <v/>
      </c>
    </row>
    <row r="728" spans="1:14" hidden="1">
      <c r="A728" s="13">
        <v>10726</v>
      </c>
      <c r="B728" s="13">
        <v>5</v>
      </c>
      <c r="C728" s="13">
        <v>60413</v>
      </c>
      <c r="D728" s="13">
        <v>325</v>
      </c>
      <c r="E728" s="12" t="str">
        <f>VLOOKUP(tVentas10[[#This Row],[ProductID]],tProductos[#All],3,FALSE)</f>
        <v>Halibut - Fletches</v>
      </c>
      <c r="F728" s="13">
        <v>16</v>
      </c>
      <c r="G728" s="32">
        <v>0</v>
      </c>
      <c r="H728" s="30">
        <f>VLOOKUP(tVentas10[[#This Row],[ProductID]],tProductos[#All],5,FALSE)</f>
        <v>31.65</v>
      </c>
      <c r="I728" s="31">
        <f>(tVentas10[[#This Row],[PrecioUnitario]])*(tVentas10[[#This Row],[Quantity]])</f>
        <v>506.4</v>
      </c>
      <c r="J728" s="31">
        <f>tVentas10[[#This Row],[ TotalPrice_SinDescuento]]*(1-tVentas10[[#This Row],[Discount]]/100)</f>
        <v>506.4</v>
      </c>
      <c r="K728" s="17">
        <v>43119.275023148148</v>
      </c>
      <c r="L728" s="7" t="s">
        <v>3964</v>
      </c>
      <c r="M728" s="35">
        <f t="shared" si="23"/>
        <v>0</v>
      </c>
      <c r="N728" s="12" t="str">
        <f t="shared" si="22"/>
        <v/>
      </c>
    </row>
    <row r="729" spans="1:14" hidden="1">
      <c r="A729" s="13">
        <v>10727</v>
      </c>
      <c r="B729" s="13">
        <v>7</v>
      </c>
      <c r="C729" s="13">
        <v>42532</v>
      </c>
      <c r="D729" s="13">
        <v>305</v>
      </c>
      <c r="E729" s="12" t="str">
        <f>VLOOKUP(tVentas10[[#This Row],[ProductID]],tProductos[#All],3,FALSE)</f>
        <v>Pastry - Cheese Baked Scones</v>
      </c>
      <c r="F729" s="13">
        <v>11</v>
      </c>
      <c r="G729" s="32">
        <v>0</v>
      </c>
      <c r="H729" s="30">
        <f>VLOOKUP(tVentas10[[#This Row],[ProductID]],tProductos[#All],5,FALSE)</f>
        <v>910.99</v>
      </c>
      <c r="I729" s="31">
        <f>(tVentas10[[#This Row],[PrecioUnitario]])*(tVentas10[[#This Row],[Quantity]])</f>
        <v>10020.89</v>
      </c>
      <c r="J729" s="31">
        <f>tVentas10[[#This Row],[ TotalPrice_SinDescuento]]*(1-tVentas10[[#This Row],[Discount]]/100)</f>
        <v>10020.89</v>
      </c>
      <c r="K729" s="17">
        <v>43139.318518518521</v>
      </c>
      <c r="L729" s="7" t="s">
        <v>3965</v>
      </c>
      <c r="M729" s="35">
        <f t="shared" si="23"/>
        <v>0</v>
      </c>
      <c r="N729" s="12" t="str">
        <f t="shared" si="22"/>
        <v/>
      </c>
    </row>
    <row r="730" spans="1:14" hidden="1">
      <c r="A730" s="13">
        <v>10728</v>
      </c>
      <c r="B730" s="13">
        <v>22</v>
      </c>
      <c r="C730" s="13">
        <v>12121</v>
      </c>
      <c r="D730" s="13">
        <v>183</v>
      </c>
      <c r="E730" s="12" t="str">
        <f>VLOOKUP(tVentas10[[#This Row],[ProductID]],tProductos[#All],3,FALSE)</f>
        <v>Spice - Peppercorn Melange</v>
      </c>
      <c r="F730" s="13">
        <v>4</v>
      </c>
      <c r="G730" s="32">
        <v>0</v>
      </c>
      <c r="H730" s="30">
        <f>VLOOKUP(tVentas10[[#This Row],[ProductID]],tProductos[#All],5,FALSE)</f>
        <v>62.15</v>
      </c>
      <c r="I730" s="31">
        <f>(tVentas10[[#This Row],[PrecioUnitario]])*(tVentas10[[#This Row],[Quantity]])</f>
        <v>248.6</v>
      </c>
      <c r="J730" s="31">
        <f>tVentas10[[#This Row],[ TotalPrice_SinDescuento]]*(1-tVentas10[[#This Row],[Discount]]/100)</f>
        <v>248.6</v>
      </c>
      <c r="K730" s="17">
        <v>43153.194189814814</v>
      </c>
      <c r="L730" s="7" t="s">
        <v>3966</v>
      </c>
      <c r="M730" s="35">
        <f t="shared" si="23"/>
        <v>0</v>
      </c>
      <c r="N730" s="12" t="str">
        <f t="shared" si="22"/>
        <v/>
      </c>
    </row>
    <row r="731" spans="1:14" hidden="1">
      <c r="A731" s="13">
        <v>10729</v>
      </c>
      <c r="B731" s="13">
        <v>21</v>
      </c>
      <c r="C731" s="13">
        <v>96195</v>
      </c>
      <c r="D731" s="13">
        <v>44</v>
      </c>
      <c r="E731" s="12" t="str">
        <f>VLOOKUP(tVentas10[[#This Row],[ProductID]],tProductos[#All],3,FALSE)</f>
        <v>Wine - White, Colubia Cresh</v>
      </c>
      <c r="F731" s="13">
        <v>25</v>
      </c>
      <c r="G731" s="32">
        <v>0</v>
      </c>
      <c r="H731" s="30">
        <f>VLOOKUP(tVentas10[[#This Row],[ProductID]],tProductos[#All],5,FALSE)</f>
        <v>485.98</v>
      </c>
      <c r="I731" s="31">
        <f>(tVentas10[[#This Row],[PrecioUnitario]])*(tVentas10[[#This Row],[Quantity]])</f>
        <v>12149.5</v>
      </c>
      <c r="J731" s="31">
        <f>tVentas10[[#This Row],[ TotalPrice_SinDescuento]]*(1-tVentas10[[#This Row],[Discount]]/100)</f>
        <v>12149.5</v>
      </c>
      <c r="K731" s="17">
        <v>43106.76357638889</v>
      </c>
      <c r="L731" s="7" t="s">
        <v>3967</v>
      </c>
      <c r="M731" s="35">
        <f t="shared" si="23"/>
        <v>0</v>
      </c>
      <c r="N731" s="12" t="str">
        <f t="shared" si="22"/>
        <v/>
      </c>
    </row>
    <row r="732" spans="1:14" hidden="1">
      <c r="A732" s="13">
        <v>10730</v>
      </c>
      <c r="B732" s="13">
        <v>22</v>
      </c>
      <c r="C732" s="13">
        <v>66476</v>
      </c>
      <c r="D732" s="13">
        <v>139</v>
      </c>
      <c r="E732" s="12" t="str">
        <f>VLOOKUP(tVentas10[[#This Row],[ProductID]],tProductos[#All],3,FALSE)</f>
        <v>Chicken - Wieners</v>
      </c>
      <c r="F732" s="13">
        <v>17</v>
      </c>
      <c r="G732" s="32">
        <v>0</v>
      </c>
      <c r="H732" s="30">
        <f>VLOOKUP(tVentas10[[#This Row],[ProductID]],tProductos[#All],5,FALSE)</f>
        <v>21.42</v>
      </c>
      <c r="I732" s="31">
        <f>(tVentas10[[#This Row],[PrecioUnitario]])*(tVentas10[[#This Row],[Quantity]])</f>
        <v>364.14000000000004</v>
      </c>
      <c r="J732" s="31">
        <f>tVentas10[[#This Row],[ TotalPrice_SinDescuento]]*(1-tVentas10[[#This Row],[Discount]]/100)</f>
        <v>364.14000000000004</v>
      </c>
      <c r="K732" s="17">
        <v>43165.305138888885</v>
      </c>
      <c r="L732" s="7" t="s">
        <v>3968</v>
      </c>
      <c r="M732" s="35">
        <f t="shared" si="23"/>
        <v>0</v>
      </c>
      <c r="N732" s="12" t="str">
        <f t="shared" si="22"/>
        <v/>
      </c>
    </row>
    <row r="733" spans="1:14" hidden="1">
      <c r="A733" s="13">
        <v>10731</v>
      </c>
      <c r="B733" s="13">
        <v>4</v>
      </c>
      <c r="C733" s="13">
        <v>69946</v>
      </c>
      <c r="D733" s="13">
        <v>18</v>
      </c>
      <c r="E733" s="12" t="str">
        <f>VLOOKUP(tVentas10[[#This Row],[ProductID]],tProductos[#All],3,FALSE)</f>
        <v>Lamb - Whole, Fresh</v>
      </c>
      <c r="F733" s="13">
        <v>18</v>
      </c>
      <c r="G733" s="32">
        <v>0</v>
      </c>
      <c r="H733" s="30">
        <f>VLOOKUP(tVentas10[[#This Row],[ProductID]],tProductos[#All],5,FALSE)</f>
        <v>233.96</v>
      </c>
      <c r="I733" s="31">
        <f>(tVentas10[[#This Row],[PrecioUnitario]])*(tVentas10[[#This Row],[Quantity]])</f>
        <v>4211.28</v>
      </c>
      <c r="J733" s="31">
        <f>tVentas10[[#This Row],[ TotalPrice_SinDescuento]]*(1-tVentas10[[#This Row],[Discount]]/100)</f>
        <v>4211.28</v>
      </c>
      <c r="K733" s="17">
        <v>43102.352037037039</v>
      </c>
      <c r="L733" s="7" t="s">
        <v>3969</v>
      </c>
      <c r="M733" s="35">
        <f t="shared" si="23"/>
        <v>0</v>
      </c>
      <c r="N733" s="12" t="str">
        <f t="shared" si="22"/>
        <v/>
      </c>
    </row>
    <row r="734" spans="1:14" hidden="1">
      <c r="A734" s="13">
        <v>10732</v>
      </c>
      <c r="B734" s="13">
        <v>9</v>
      </c>
      <c r="C734" s="13">
        <v>79014</v>
      </c>
      <c r="D734" s="13">
        <v>193</v>
      </c>
      <c r="E734" s="12" t="str">
        <f>VLOOKUP(tVentas10[[#This Row],[ProductID]],tProductos[#All],3,FALSE)</f>
        <v>Veal - Inside, Choice</v>
      </c>
      <c r="F734" s="13">
        <v>21</v>
      </c>
      <c r="G734" s="32">
        <v>0</v>
      </c>
      <c r="H734" s="30">
        <f>VLOOKUP(tVentas10[[#This Row],[ProductID]],tProductos[#All],5,FALSE)</f>
        <v>605.30999999999995</v>
      </c>
      <c r="I734" s="31">
        <f>(tVentas10[[#This Row],[PrecioUnitario]])*(tVentas10[[#This Row],[Quantity]])</f>
        <v>12711.509999999998</v>
      </c>
      <c r="J734" s="31">
        <f>tVentas10[[#This Row],[ TotalPrice_SinDescuento]]*(1-tVentas10[[#This Row],[Discount]]/100)</f>
        <v>12711.509999999998</v>
      </c>
      <c r="K734" s="17">
        <v>43185.133368055554</v>
      </c>
      <c r="L734" s="7" t="s">
        <v>3970</v>
      </c>
      <c r="M734" s="35">
        <f t="shared" si="23"/>
        <v>0</v>
      </c>
      <c r="N734" s="12" t="str">
        <f t="shared" si="22"/>
        <v/>
      </c>
    </row>
    <row r="735" spans="1:14" hidden="1">
      <c r="A735" s="13">
        <v>10733</v>
      </c>
      <c r="B735" s="13">
        <v>21</v>
      </c>
      <c r="C735" s="13">
        <v>32059</v>
      </c>
      <c r="D735" s="13">
        <v>220</v>
      </c>
      <c r="E735" s="12" t="str">
        <f>VLOOKUP(tVentas10[[#This Row],[ProductID]],tProductos[#All],3,FALSE)</f>
        <v>Meldea Green Tea Liquor</v>
      </c>
      <c r="F735" s="13">
        <v>9</v>
      </c>
      <c r="G735" s="32">
        <v>0</v>
      </c>
      <c r="H735" s="30">
        <f>VLOOKUP(tVentas10[[#This Row],[ProductID]],tProductos[#All],5,FALSE)</f>
        <v>17.96</v>
      </c>
      <c r="I735" s="31">
        <f>(tVentas10[[#This Row],[PrecioUnitario]])*(tVentas10[[#This Row],[Quantity]])</f>
        <v>161.64000000000001</v>
      </c>
      <c r="J735" s="31">
        <f>tVentas10[[#This Row],[ TotalPrice_SinDescuento]]*(1-tVentas10[[#This Row],[Discount]]/100)</f>
        <v>161.64000000000001</v>
      </c>
      <c r="K735" s="17">
        <v>43187.270254629628</v>
      </c>
      <c r="L735" s="7" t="s">
        <v>3971</v>
      </c>
      <c r="M735" s="35">
        <f t="shared" si="23"/>
        <v>0</v>
      </c>
      <c r="N735" s="12" t="str">
        <f t="shared" si="22"/>
        <v/>
      </c>
    </row>
    <row r="736" spans="1:14" hidden="1">
      <c r="A736" s="13">
        <v>10734</v>
      </c>
      <c r="B736" s="13">
        <v>9</v>
      </c>
      <c r="C736" s="13">
        <v>52450</v>
      </c>
      <c r="D736" s="13">
        <v>355</v>
      </c>
      <c r="E736" s="12" t="str">
        <f>VLOOKUP(tVentas10[[#This Row],[ProductID]],tProductos[#All],3,FALSE)</f>
        <v>Olives - Stuffed</v>
      </c>
      <c r="F736" s="13">
        <v>14</v>
      </c>
      <c r="G736" s="32">
        <v>0</v>
      </c>
      <c r="H736" s="30">
        <f>VLOOKUP(tVentas10[[#This Row],[ProductID]],tProductos[#All],5,FALSE)</f>
        <v>591.67999999999995</v>
      </c>
      <c r="I736" s="31">
        <f>(tVentas10[[#This Row],[PrecioUnitario]])*(tVentas10[[#This Row],[Quantity]])</f>
        <v>8283.5199999999986</v>
      </c>
      <c r="J736" s="31">
        <f>tVentas10[[#This Row],[ TotalPrice_SinDescuento]]*(1-tVentas10[[#This Row],[Discount]]/100)</f>
        <v>8283.5199999999986</v>
      </c>
      <c r="K736" s="17">
        <v>43129.944444444445</v>
      </c>
      <c r="L736" s="7" t="s">
        <v>3972</v>
      </c>
      <c r="M736" s="35">
        <f t="shared" si="23"/>
        <v>0</v>
      </c>
      <c r="N736" s="12" t="str">
        <f t="shared" si="22"/>
        <v/>
      </c>
    </row>
    <row r="737" spans="1:14" hidden="1">
      <c r="A737" s="13">
        <v>10735</v>
      </c>
      <c r="B737" s="13">
        <v>9</v>
      </c>
      <c r="C737" s="13">
        <v>46971</v>
      </c>
      <c r="D737" s="13">
        <v>296</v>
      </c>
      <c r="E737" s="12" t="str">
        <f>VLOOKUP(tVentas10[[#This Row],[ProductID]],tProductos[#All],3,FALSE)</f>
        <v>Wine - Valpolicella Masi</v>
      </c>
      <c r="F737" s="13">
        <v>12</v>
      </c>
      <c r="G737" s="32">
        <v>0</v>
      </c>
      <c r="H737" s="30">
        <f>VLOOKUP(tVentas10[[#This Row],[ProductID]],tProductos[#All],5,FALSE)</f>
        <v>313.54000000000002</v>
      </c>
      <c r="I737" s="31">
        <f>(tVentas10[[#This Row],[PrecioUnitario]])*(tVentas10[[#This Row],[Quantity]])</f>
        <v>3762.4800000000005</v>
      </c>
      <c r="J737" s="31">
        <f>tVentas10[[#This Row],[ TotalPrice_SinDescuento]]*(1-tVentas10[[#This Row],[Discount]]/100)</f>
        <v>3762.4800000000005</v>
      </c>
      <c r="K737" s="17">
        <v>43200.789039351854</v>
      </c>
      <c r="L737" s="7" t="s">
        <v>3973</v>
      </c>
      <c r="M737" s="35">
        <f t="shared" si="23"/>
        <v>0</v>
      </c>
      <c r="N737" s="12" t="str">
        <f t="shared" si="22"/>
        <v/>
      </c>
    </row>
    <row r="738" spans="1:14" hidden="1">
      <c r="A738" s="13">
        <v>10736</v>
      </c>
      <c r="B738" s="13">
        <v>10</v>
      </c>
      <c r="C738" s="13">
        <v>61106</v>
      </c>
      <c r="D738" s="13">
        <v>427</v>
      </c>
      <c r="E738" s="12" t="str">
        <f>VLOOKUP(tVentas10[[#This Row],[ProductID]],tProductos[#All],3,FALSE)</f>
        <v>Wine - Vineland Estate Semi - Dry</v>
      </c>
      <c r="F738" s="13">
        <v>16</v>
      </c>
      <c r="G738" s="32">
        <v>0</v>
      </c>
      <c r="H738" s="30">
        <f>VLOOKUP(tVentas10[[#This Row],[ProductID]],tProductos[#All],5,FALSE)</f>
        <v>463.25</v>
      </c>
      <c r="I738" s="31">
        <f>(tVentas10[[#This Row],[PrecioUnitario]])*(tVentas10[[#This Row],[Quantity]])</f>
        <v>7412</v>
      </c>
      <c r="J738" s="31">
        <f>tVentas10[[#This Row],[ TotalPrice_SinDescuento]]*(1-tVentas10[[#This Row],[Discount]]/100)</f>
        <v>7412</v>
      </c>
      <c r="K738" s="17">
        <v>43116.545902777776</v>
      </c>
      <c r="L738" s="7" t="s">
        <v>3974</v>
      </c>
      <c r="M738" s="35">
        <f t="shared" si="23"/>
        <v>0</v>
      </c>
      <c r="N738" s="12" t="str">
        <f t="shared" si="22"/>
        <v/>
      </c>
    </row>
    <row r="739" spans="1:14" hidden="1">
      <c r="A739" s="13">
        <v>10737</v>
      </c>
      <c r="B739" s="13">
        <v>1</v>
      </c>
      <c r="C739" s="13">
        <v>37062</v>
      </c>
      <c r="D739" s="13">
        <v>196</v>
      </c>
      <c r="E739" s="12" t="str">
        <f>VLOOKUP(tVentas10[[#This Row],[ProductID]],tProductos[#All],3,FALSE)</f>
        <v>Longos - Grilled Salmon With Bbq</v>
      </c>
      <c r="F739" s="13">
        <v>10</v>
      </c>
      <c r="G739" s="32">
        <v>0</v>
      </c>
      <c r="H739" s="30">
        <f>VLOOKUP(tVentas10[[#This Row],[ProductID]],tProductos[#All],5,FALSE)</f>
        <v>82.28</v>
      </c>
      <c r="I739" s="31">
        <f>(tVentas10[[#This Row],[PrecioUnitario]])*(tVentas10[[#This Row],[Quantity]])</f>
        <v>822.8</v>
      </c>
      <c r="J739" s="31">
        <f>tVentas10[[#This Row],[ TotalPrice_SinDescuento]]*(1-tVentas10[[#This Row],[Discount]]/100)</f>
        <v>822.8</v>
      </c>
      <c r="K739" s="17">
        <v>43156.837766203702</v>
      </c>
      <c r="L739" s="7" t="s">
        <v>3975</v>
      </c>
      <c r="M739" s="35">
        <f t="shared" si="23"/>
        <v>0</v>
      </c>
      <c r="N739" s="12" t="str">
        <f t="shared" si="22"/>
        <v/>
      </c>
    </row>
    <row r="740" spans="1:14" hidden="1">
      <c r="A740" s="13">
        <v>10738</v>
      </c>
      <c r="B740" s="13">
        <v>7</v>
      </c>
      <c r="C740" s="13">
        <v>79738</v>
      </c>
      <c r="D740" s="13">
        <v>47</v>
      </c>
      <c r="E740" s="12" t="str">
        <f>VLOOKUP(tVentas10[[#This Row],[ProductID]],tProductos[#All],3,FALSE)</f>
        <v>Thyme - Lemon, Fresh</v>
      </c>
      <c r="F740" s="13">
        <v>21</v>
      </c>
      <c r="G740" s="32">
        <v>2</v>
      </c>
      <c r="H740" s="30">
        <f>VLOOKUP(tVentas10[[#This Row],[ProductID]],tProductos[#All],5,FALSE)</f>
        <v>471.33</v>
      </c>
      <c r="I740" s="31">
        <f>(tVentas10[[#This Row],[PrecioUnitario]])*(tVentas10[[#This Row],[Quantity]])</f>
        <v>9897.93</v>
      </c>
      <c r="J740" s="31">
        <f>tVentas10[[#This Row],[ TotalPrice_SinDescuento]]*(1-tVentas10[[#This Row],[Discount]]/100)</f>
        <v>9699.9714000000004</v>
      </c>
      <c r="K740" s="17">
        <v>43204.190312500003</v>
      </c>
      <c r="L740" s="7" t="s">
        <v>3976</v>
      </c>
      <c r="M740" s="35">
        <f t="shared" si="23"/>
        <v>0</v>
      </c>
      <c r="N740" s="12" t="str">
        <f t="shared" si="22"/>
        <v/>
      </c>
    </row>
    <row r="741" spans="1:14" hidden="1">
      <c r="A741" s="13">
        <v>10739</v>
      </c>
      <c r="B741" s="13">
        <v>23</v>
      </c>
      <c r="C741" s="13">
        <v>96846</v>
      </c>
      <c r="D741" s="13">
        <v>217</v>
      </c>
      <c r="E741" s="12" t="str">
        <f>VLOOKUP(tVentas10[[#This Row],[ProductID]],tProductos[#All],3,FALSE)</f>
        <v>Bread - Multigrain</v>
      </c>
      <c r="F741" s="13">
        <v>25</v>
      </c>
      <c r="G741" s="32">
        <v>1</v>
      </c>
      <c r="H741" s="30">
        <f>VLOOKUP(tVentas10[[#This Row],[ProductID]],tProductos[#All],5,FALSE)</f>
        <v>9.65</v>
      </c>
      <c r="I741" s="31">
        <f>(tVentas10[[#This Row],[PrecioUnitario]])*(tVentas10[[#This Row],[Quantity]])</f>
        <v>241.25</v>
      </c>
      <c r="J741" s="31">
        <f>tVentas10[[#This Row],[ TotalPrice_SinDescuento]]*(1-tVentas10[[#This Row],[Discount]]/100)</f>
        <v>238.83750000000001</v>
      </c>
      <c r="K741" s="17">
        <v>43153.843900462962</v>
      </c>
      <c r="L741" s="7" t="s">
        <v>3977</v>
      </c>
      <c r="M741" s="35">
        <f t="shared" si="23"/>
        <v>0</v>
      </c>
      <c r="N741" s="12" t="str">
        <f t="shared" si="22"/>
        <v/>
      </c>
    </row>
    <row r="742" spans="1:14" hidden="1">
      <c r="A742" s="13">
        <v>10740</v>
      </c>
      <c r="B742" s="13">
        <v>18</v>
      </c>
      <c r="C742" s="13">
        <v>23009</v>
      </c>
      <c r="D742" s="13">
        <v>430</v>
      </c>
      <c r="E742" s="12" t="str">
        <f>VLOOKUP(tVentas10[[#This Row],[ProductID]],tProductos[#All],3,FALSE)</f>
        <v>Milk - 1%</v>
      </c>
      <c r="F742" s="13">
        <v>6</v>
      </c>
      <c r="G742" s="32">
        <v>0</v>
      </c>
      <c r="H742" s="30">
        <f>VLOOKUP(tVentas10[[#This Row],[ProductID]],tProductos[#All],5,FALSE)</f>
        <v>462.58</v>
      </c>
      <c r="I742" s="31">
        <f>(tVentas10[[#This Row],[PrecioUnitario]])*(tVentas10[[#This Row],[Quantity]])</f>
        <v>2775.48</v>
      </c>
      <c r="J742" s="31">
        <f>tVentas10[[#This Row],[ TotalPrice_SinDescuento]]*(1-tVentas10[[#This Row],[Discount]]/100)</f>
        <v>2775.48</v>
      </c>
      <c r="K742" s="17">
        <v>43133.238541666666</v>
      </c>
      <c r="L742" s="7" t="s">
        <v>3978</v>
      </c>
      <c r="M742" s="35">
        <f t="shared" si="23"/>
        <v>0</v>
      </c>
      <c r="N742" s="12" t="str">
        <f t="shared" si="22"/>
        <v/>
      </c>
    </row>
    <row r="743" spans="1:14" hidden="1">
      <c r="A743" s="13">
        <v>10741</v>
      </c>
      <c r="B743" s="13">
        <v>9</v>
      </c>
      <c r="C743" s="13">
        <v>64342</v>
      </c>
      <c r="D743" s="13">
        <v>259</v>
      </c>
      <c r="E743" s="12" t="str">
        <f>VLOOKUP(tVentas10[[#This Row],[ProductID]],tProductos[#All],3,FALSE)</f>
        <v>Veal - Eye Of Round</v>
      </c>
      <c r="F743" s="13">
        <v>17</v>
      </c>
      <c r="G743" s="32">
        <v>0</v>
      </c>
      <c r="H743" s="30">
        <f>VLOOKUP(tVentas10[[#This Row],[ProductID]],tProductos[#All],5,FALSE)</f>
        <v>674.36</v>
      </c>
      <c r="I743" s="31">
        <f>(tVentas10[[#This Row],[PrecioUnitario]])*(tVentas10[[#This Row],[Quantity]])</f>
        <v>11464.12</v>
      </c>
      <c r="J743" s="31">
        <f>tVentas10[[#This Row],[ TotalPrice_SinDescuento]]*(1-tVentas10[[#This Row],[Discount]]/100)</f>
        <v>11464.12</v>
      </c>
      <c r="K743" s="17">
        <v>43162.561388888891</v>
      </c>
      <c r="L743" s="7" t="s">
        <v>3979</v>
      </c>
      <c r="M743" s="35">
        <f t="shared" si="23"/>
        <v>0</v>
      </c>
      <c r="N743" s="12" t="str">
        <f t="shared" si="22"/>
        <v/>
      </c>
    </row>
    <row r="744" spans="1:14" hidden="1">
      <c r="A744" s="13">
        <v>10742</v>
      </c>
      <c r="B744" s="13">
        <v>11</v>
      </c>
      <c r="C744" s="13">
        <v>29754</v>
      </c>
      <c r="D744" s="13">
        <v>252</v>
      </c>
      <c r="E744" s="12" t="str">
        <f>VLOOKUP(tVentas10[[#This Row],[ProductID]],tProductos[#All],3,FALSE)</f>
        <v>Nantucket - Pomegranate Pear</v>
      </c>
      <c r="F744" s="13">
        <v>8</v>
      </c>
      <c r="G744" s="32">
        <v>0</v>
      </c>
      <c r="H744" s="30">
        <f>VLOOKUP(tVentas10[[#This Row],[ProductID]],tProductos[#All],5,FALSE)</f>
        <v>278.16000000000003</v>
      </c>
      <c r="I744" s="31">
        <f>(tVentas10[[#This Row],[PrecioUnitario]])*(tVentas10[[#This Row],[Quantity]])</f>
        <v>2225.2800000000002</v>
      </c>
      <c r="J744" s="31">
        <f>tVentas10[[#This Row],[ TotalPrice_SinDescuento]]*(1-tVentas10[[#This Row],[Discount]]/100)</f>
        <v>2225.2800000000002</v>
      </c>
      <c r="K744" s="17">
        <v>43211.468402777777</v>
      </c>
      <c r="L744" s="7" t="s">
        <v>3980</v>
      </c>
      <c r="M744" s="35">
        <f t="shared" si="23"/>
        <v>0</v>
      </c>
      <c r="N744" s="12" t="str">
        <f t="shared" si="22"/>
        <v/>
      </c>
    </row>
    <row r="745" spans="1:14" hidden="1">
      <c r="A745" s="13">
        <v>10743</v>
      </c>
      <c r="B745" s="13">
        <v>8</v>
      </c>
      <c r="C745" s="13">
        <v>12860</v>
      </c>
      <c r="D745" s="13">
        <v>159</v>
      </c>
      <c r="E745" s="12" t="str">
        <f>VLOOKUP(tVentas10[[#This Row],[ProductID]],tProductos[#All],3,FALSE)</f>
        <v>Eggplant - Asian</v>
      </c>
      <c r="F745" s="13">
        <v>4</v>
      </c>
      <c r="G745" s="32">
        <v>0</v>
      </c>
      <c r="H745" s="30">
        <f>VLOOKUP(tVentas10[[#This Row],[ProductID]],tProductos[#All],5,FALSE)</f>
        <v>921.05</v>
      </c>
      <c r="I745" s="31">
        <f>(tVentas10[[#This Row],[PrecioUnitario]])*(tVentas10[[#This Row],[Quantity]])</f>
        <v>3684.2</v>
      </c>
      <c r="J745" s="31">
        <f>tVentas10[[#This Row],[ TotalPrice_SinDescuento]]*(1-tVentas10[[#This Row],[Discount]]/100)</f>
        <v>3684.2</v>
      </c>
      <c r="K745" s="17">
        <v>43216.158738425926</v>
      </c>
      <c r="L745" s="7" t="s">
        <v>3981</v>
      </c>
      <c r="M745" s="35">
        <f t="shared" si="23"/>
        <v>0</v>
      </c>
      <c r="N745" s="12" t="str">
        <f t="shared" si="22"/>
        <v/>
      </c>
    </row>
    <row r="746" spans="1:14" hidden="1">
      <c r="A746" s="13">
        <v>10744</v>
      </c>
      <c r="B746" s="13">
        <v>12</v>
      </c>
      <c r="C746" s="13">
        <v>52486</v>
      </c>
      <c r="D746" s="13">
        <v>32</v>
      </c>
      <c r="E746" s="12" t="str">
        <f>VLOOKUP(tVentas10[[#This Row],[ProductID]],tProductos[#All],3,FALSE)</f>
        <v>Lettuce - Treviso</v>
      </c>
      <c r="F746" s="13">
        <v>14</v>
      </c>
      <c r="G746" s="32">
        <v>0</v>
      </c>
      <c r="H746" s="30">
        <f>VLOOKUP(tVentas10[[#This Row],[ProductID]],tProductos[#All],5,FALSE)</f>
        <v>964.12</v>
      </c>
      <c r="I746" s="31">
        <f>(tVentas10[[#This Row],[PrecioUnitario]])*(tVentas10[[#This Row],[Quantity]])</f>
        <v>13497.68</v>
      </c>
      <c r="J746" s="31">
        <f>tVentas10[[#This Row],[ TotalPrice_SinDescuento]]*(1-tVentas10[[#This Row],[Discount]]/100)</f>
        <v>13497.68</v>
      </c>
      <c r="K746" s="17">
        <v>43145.110856481479</v>
      </c>
      <c r="L746" s="7" t="s">
        <v>3982</v>
      </c>
      <c r="M746" s="35">
        <f t="shared" si="23"/>
        <v>0</v>
      </c>
      <c r="N746" s="12" t="str">
        <f t="shared" si="22"/>
        <v/>
      </c>
    </row>
    <row r="747" spans="1:14" hidden="1">
      <c r="A747" s="13">
        <v>10745</v>
      </c>
      <c r="B747" s="13">
        <v>17</v>
      </c>
      <c r="C747" s="13">
        <v>67971</v>
      </c>
      <c r="D747" s="13">
        <v>69</v>
      </c>
      <c r="E747" s="12" t="str">
        <f>VLOOKUP(tVentas10[[#This Row],[ProductID]],tProductos[#All],3,FALSE)</f>
        <v>Raspberries - Fresh</v>
      </c>
      <c r="F747" s="13">
        <v>18</v>
      </c>
      <c r="G747" s="32">
        <v>0</v>
      </c>
      <c r="H747" s="30">
        <f>VLOOKUP(tVentas10[[#This Row],[ProductID]],tProductos[#All],5,FALSE)</f>
        <v>876.09</v>
      </c>
      <c r="I747" s="31">
        <f>(tVentas10[[#This Row],[PrecioUnitario]])*(tVentas10[[#This Row],[Quantity]])</f>
        <v>15769.62</v>
      </c>
      <c r="J747" s="31">
        <f>tVentas10[[#This Row],[ TotalPrice_SinDescuento]]*(1-tVentas10[[#This Row],[Discount]]/100)</f>
        <v>15769.62</v>
      </c>
      <c r="K747" s="13">
        <v>0</v>
      </c>
      <c r="L747" s="7" t="s">
        <v>3983</v>
      </c>
      <c r="M747" s="35">
        <f t="shared" si="23"/>
        <v>0</v>
      </c>
      <c r="N747" s="12" t="str">
        <f t="shared" si="22"/>
        <v/>
      </c>
    </row>
    <row r="748" spans="1:14" hidden="1">
      <c r="A748" s="13">
        <v>10746</v>
      </c>
      <c r="B748" s="13">
        <v>11</v>
      </c>
      <c r="C748" s="13">
        <v>35893</v>
      </c>
      <c r="D748" s="13">
        <v>328</v>
      </c>
      <c r="E748" s="12" t="str">
        <f>VLOOKUP(tVentas10[[#This Row],[ProductID]],tProductos[#All],3,FALSE)</f>
        <v>Tuna - Salad Premix</v>
      </c>
      <c r="F748" s="13">
        <v>10</v>
      </c>
      <c r="G748" s="32">
        <v>0</v>
      </c>
      <c r="H748" s="30">
        <f>VLOOKUP(tVentas10[[#This Row],[ProductID]],tProductos[#All],5,FALSE)</f>
        <v>968.78</v>
      </c>
      <c r="I748" s="31">
        <f>(tVentas10[[#This Row],[PrecioUnitario]])*(tVentas10[[#This Row],[Quantity]])</f>
        <v>9687.7999999999993</v>
      </c>
      <c r="J748" s="31">
        <f>tVentas10[[#This Row],[ TotalPrice_SinDescuento]]*(1-tVentas10[[#This Row],[Discount]]/100)</f>
        <v>9687.7999999999993</v>
      </c>
      <c r="K748" s="17">
        <v>43165.639652777776</v>
      </c>
      <c r="L748" s="7" t="s">
        <v>3984</v>
      </c>
      <c r="M748" s="35">
        <f t="shared" si="23"/>
        <v>0</v>
      </c>
      <c r="N748" s="12" t="str">
        <f t="shared" si="22"/>
        <v/>
      </c>
    </row>
    <row r="749" spans="1:14" hidden="1">
      <c r="A749" s="13">
        <v>10747</v>
      </c>
      <c r="B749" s="13">
        <v>7</v>
      </c>
      <c r="C749" s="13">
        <v>78917</v>
      </c>
      <c r="D749" s="13">
        <v>44</v>
      </c>
      <c r="E749" s="12" t="str">
        <f>VLOOKUP(tVentas10[[#This Row],[ProductID]],tProductos[#All],3,FALSE)</f>
        <v>Wine - White, Colubia Cresh</v>
      </c>
      <c r="F749" s="13">
        <v>20</v>
      </c>
      <c r="G749" s="32">
        <v>0</v>
      </c>
      <c r="H749" s="30">
        <f>VLOOKUP(tVentas10[[#This Row],[ProductID]],tProductos[#All],5,FALSE)</f>
        <v>485.98</v>
      </c>
      <c r="I749" s="31">
        <f>(tVentas10[[#This Row],[PrecioUnitario]])*(tVentas10[[#This Row],[Quantity]])</f>
        <v>9719.6</v>
      </c>
      <c r="J749" s="31">
        <f>tVentas10[[#This Row],[ TotalPrice_SinDescuento]]*(1-tVentas10[[#This Row],[Discount]]/100)</f>
        <v>9719.6</v>
      </c>
      <c r="K749" s="17">
        <v>43175.027083333334</v>
      </c>
      <c r="L749" s="7" t="s">
        <v>3985</v>
      </c>
      <c r="M749" s="35">
        <f t="shared" si="23"/>
        <v>0</v>
      </c>
      <c r="N749" s="12" t="str">
        <f t="shared" si="22"/>
        <v/>
      </c>
    </row>
    <row r="750" spans="1:14" hidden="1">
      <c r="A750" s="13">
        <v>10748</v>
      </c>
      <c r="B750" s="13">
        <v>7</v>
      </c>
      <c r="C750" s="13">
        <v>43191</v>
      </c>
      <c r="D750" s="13">
        <v>289</v>
      </c>
      <c r="E750" s="12" t="str">
        <f>VLOOKUP(tVentas10[[#This Row],[ProductID]],tProductos[#All],3,FALSE)</f>
        <v>Sword Pick Asst</v>
      </c>
      <c r="F750" s="13">
        <v>11</v>
      </c>
      <c r="G750" s="32">
        <v>0</v>
      </c>
      <c r="H750" s="30">
        <f>VLOOKUP(tVentas10[[#This Row],[ProductID]],tProductos[#All],5,FALSE)</f>
        <v>435.16</v>
      </c>
      <c r="I750" s="31">
        <f>(tVentas10[[#This Row],[PrecioUnitario]])*(tVentas10[[#This Row],[Quantity]])</f>
        <v>4786.76</v>
      </c>
      <c r="J750" s="31">
        <f>tVentas10[[#This Row],[ TotalPrice_SinDescuento]]*(1-tVentas10[[#This Row],[Discount]]/100)</f>
        <v>4786.76</v>
      </c>
      <c r="K750" s="17">
        <v>43120.988321759258</v>
      </c>
      <c r="L750" s="7" t="s">
        <v>3986</v>
      </c>
      <c r="M750" s="35">
        <f t="shared" si="23"/>
        <v>0</v>
      </c>
      <c r="N750" s="12" t="str">
        <f t="shared" si="22"/>
        <v/>
      </c>
    </row>
    <row r="751" spans="1:14" hidden="1">
      <c r="A751" s="13">
        <v>10749</v>
      </c>
      <c r="B751" s="13">
        <v>16</v>
      </c>
      <c r="C751" s="13">
        <v>14747</v>
      </c>
      <c r="D751" s="13">
        <v>173</v>
      </c>
      <c r="E751" s="12" t="str">
        <f>VLOOKUP(tVentas10[[#This Row],[ProductID]],tProductos[#All],3,FALSE)</f>
        <v>Rosemary - Dry</v>
      </c>
      <c r="F751" s="13">
        <v>4</v>
      </c>
      <c r="G751" s="32">
        <v>0</v>
      </c>
      <c r="H751" s="30">
        <f>VLOOKUP(tVentas10[[#This Row],[ProductID]],tProductos[#All],5,FALSE)</f>
        <v>44.54</v>
      </c>
      <c r="I751" s="31">
        <f>(tVentas10[[#This Row],[PrecioUnitario]])*(tVentas10[[#This Row],[Quantity]])</f>
        <v>178.16</v>
      </c>
      <c r="J751" s="31">
        <f>tVentas10[[#This Row],[ TotalPrice_SinDescuento]]*(1-tVentas10[[#This Row],[Discount]]/100)</f>
        <v>178.16</v>
      </c>
      <c r="K751" s="17">
        <v>43184.169212962966</v>
      </c>
      <c r="L751" s="7" t="s">
        <v>3987</v>
      </c>
      <c r="M751" s="35">
        <f t="shared" si="23"/>
        <v>0</v>
      </c>
      <c r="N751" s="12" t="str">
        <f t="shared" si="22"/>
        <v/>
      </c>
    </row>
    <row r="752" spans="1:14" hidden="1">
      <c r="A752" s="13">
        <v>10750</v>
      </c>
      <c r="B752" s="13">
        <v>19</v>
      </c>
      <c r="C752" s="13">
        <v>45972</v>
      </c>
      <c r="D752" s="13">
        <v>217</v>
      </c>
      <c r="E752" s="12" t="str">
        <f>VLOOKUP(tVentas10[[#This Row],[ProductID]],tProductos[#All],3,FALSE)</f>
        <v>Bread - Multigrain</v>
      </c>
      <c r="F752" s="13">
        <v>12</v>
      </c>
      <c r="G752" s="32">
        <v>2</v>
      </c>
      <c r="H752" s="30">
        <f>VLOOKUP(tVentas10[[#This Row],[ProductID]],tProductos[#All],5,FALSE)</f>
        <v>9.65</v>
      </c>
      <c r="I752" s="31">
        <f>(tVentas10[[#This Row],[PrecioUnitario]])*(tVentas10[[#This Row],[Quantity]])</f>
        <v>115.80000000000001</v>
      </c>
      <c r="J752" s="31">
        <f>tVentas10[[#This Row],[ TotalPrice_SinDescuento]]*(1-tVentas10[[#This Row],[Discount]]/100)</f>
        <v>113.48400000000001</v>
      </c>
      <c r="K752" s="17">
        <v>43106.429108796299</v>
      </c>
      <c r="L752" s="7" t="s">
        <v>3988</v>
      </c>
      <c r="M752" s="35">
        <f t="shared" si="23"/>
        <v>0</v>
      </c>
      <c r="N752" s="12" t="str">
        <f t="shared" si="22"/>
        <v/>
      </c>
    </row>
    <row r="753" spans="1:14" hidden="1">
      <c r="A753" s="13">
        <v>10751</v>
      </c>
      <c r="B753" s="13">
        <v>14</v>
      </c>
      <c r="C753" s="13">
        <v>59541</v>
      </c>
      <c r="D753" s="13">
        <v>283</v>
      </c>
      <c r="E753" s="12" t="str">
        <f>VLOOKUP(tVentas10[[#This Row],[ProductID]],tProductos[#All],3,FALSE)</f>
        <v>Bread Fig And Almond</v>
      </c>
      <c r="F753" s="13">
        <v>16</v>
      </c>
      <c r="G753" s="32">
        <v>0</v>
      </c>
      <c r="H753" s="30">
        <f>VLOOKUP(tVentas10[[#This Row],[ProductID]],tProductos[#All],5,FALSE)</f>
        <v>11.88</v>
      </c>
      <c r="I753" s="31">
        <f>(tVentas10[[#This Row],[PrecioUnitario]])*(tVentas10[[#This Row],[Quantity]])</f>
        <v>190.08</v>
      </c>
      <c r="J753" s="31">
        <f>tVentas10[[#This Row],[ TotalPrice_SinDescuento]]*(1-tVentas10[[#This Row],[Discount]]/100)</f>
        <v>190.08</v>
      </c>
      <c r="K753" s="17">
        <v>43101.54283564815</v>
      </c>
      <c r="L753" s="7" t="s">
        <v>3989</v>
      </c>
      <c r="M753" s="35">
        <f t="shared" si="23"/>
        <v>0</v>
      </c>
      <c r="N753" s="12" t="str">
        <f t="shared" si="22"/>
        <v/>
      </c>
    </row>
    <row r="754" spans="1:14" hidden="1">
      <c r="A754" s="13">
        <v>10752</v>
      </c>
      <c r="B754" s="13">
        <v>19</v>
      </c>
      <c r="C754" s="13">
        <v>76401</v>
      </c>
      <c r="D754" s="13">
        <v>114</v>
      </c>
      <c r="E754" s="12" t="str">
        <f>VLOOKUP(tVentas10[[#This Row],[ProductID]],tProductos[#All],3,FALSE)</f>
        <v>Veal - Osso Bucco</v>
      </c>
      <c r="F754" s="13">
        <v>20</v>
      </c>
      <c r="G754" s="32">
        <v>1</v>
      </c>
      <c r="H754" s="30">
        <f>VLOOKUP(tVentas10[[#This Row],[ProductID]],tProductos[#All],5,FALSE)</f>
        <v>795.63</v>
      </c>
      <c r="I754" s="31">
        <f>(tVentas10[[#This Row],[PrecioUnitario]])*(tVentas10[[#This Row],[Quantity]])</f>
        <v>15912.6</v>
      </c>
      <c r="J754" s="31">
        <f>tVentas10[[#This Row],[ TotalPrice_SinDescuento]]*(1-tVentas10[[#This Row],[Discount]]/100)</f>
        <v>15753.474</v>
      </c>
      <c r="K754" s="17">
        <v>43204.430405092593</v>
      </c>
      <c r="L754" s="7" t="s">
        <v>3990</v>
      </c>
      <c r="M754" s="35">
        <f t="shared" si="23"/>
        <v>0</v>
      </c>
      <c r="N754" s="12" t="str">
        <f t="shared" si="22"/>
        <v/>
      </c>
    </row>
    <row r="755" spans="1:14" hidden="1">
      <c r="A755" s="13">
        <v>10753</v>
      </c>
      <c r="B755" s="13">
        <v>5</v>
      </c>
      <c r="C755" s="13">
        <v>78588</v>
      </c>
      <c r="D755" s="13">
        <v>75</v>
      </c>
      <c r="E755" s="12" t="str">
        <f>VLOOKUP(tVentas10[[#This Row],[ProductID]],tProductos[#All],3,FALSE)</f>
        <v>Chef Hat 20cm</v>
      </c>
      <c r="F755" s="13">
        <v>20</v>
      </c>
      <c r="G755" s="32">
        <v>0</v>
      </c>
      <c r="H755" s="30">
        <f>VLOOKUP(tVentas10[[#This Row],[ProductID]],tProductos[#All],5,FALSE)</f>
        <v>418</v>
      </c>
      <c r="I755" s="31">
        <f>(tVentas10[[#This Row],[PrecioUnitario]])*(tVentas10[[#This Row],[Quantity]])</f>
        <v>8360</v>
      </c>
      <c r="J755" s="31">
        <f>tVentas10[[#This Row],[ TotalPrice_SinDescuento]]*(1-tVentas10[[#This Row],[Discount]]/100)</f>
        <v>8360</v>
      </c>
      <c r="K755" s="17">
        <v>43194.377557870372</v>
      </c>
      <c r="L755" s="7" t="s">
        <v>3991</v>
      </c>
      <c r="M755" s="35">
        <f t="shared" si="23"/>
        <v>0</v>
      </c>
      <c r="N755" s="12" t="str">
        <f t="shared" si="22"/>
        <v/>
      </c>
    </row>
    <row r="756" spans="1:14" hidden="1">
      <c r="A756" s="13">
        <v>10754</v>
      </c>
      <c r="B756" s="13">
        <v>10</v>
      </c>
      <c r="C756" s="13">
        <v>93764</v>
      </c>
      <c r="D756" s="13">
        <v>327</v>
      </c>
      <c r="E756" s="12" t="str">
        <f>VLOOKUP(tVentas10[[#This Row],[ProductID]],tProductos[#All],3,FALSE)</f>
        <v>Appetizer - Mini Egg Roll, Shrimp</v>
      </c>
      <c r="F756" s="13">
        <v>24</v>
      </c>
      <c r="G756" s="32">
        <v>1</v>
      </c>
      <c r="H756" s="30">
        <f>VLOOKUP(tVentas10[[#This Row],[ProductID]],tProductos[#All],5,FALSE)</f>
        <v>71.430000000000007</v>
      </c>
      <c r="I756" s="31">
        <f>(tVentas10[[#This Row],[PrecioUnitario]])*(tVentas10[[#This Row],[Quantity]])</f>
        <v>1714.3200000000002</v>
      </c>
      <c r="J756" s="31">
        <f>tVentas10[[#This Row],[ TotalPrice_SinDescuento]]*(1-tVentas10[[#This Row],[Discount]]/100)</f>
        <v>1697.1768000000002</v>
      </c>
      <c r="K756" s="17">
        <v>43123.265185185184</v>
      </c>
      <c r="L756" s="7" t="s">
        <v>3992</v>
      </c>
      <c r="M756" s="35">
        <f t="shared" si="23"/>
        <v>0</v>
      </c>
      <c r="N756" s="12" t="str">
        <f t="shared" si="22"/>
        <v/>
      </c>
    </row>
    <row r="757" spans="1:14" hidden="1">
      <c r="A757" s="13">
        <v>10755</v>
      </c>
      <c r="B757" s="13">
        <v>21</v>
      </c>
      <c r="C757" s="13">
        <v>80185</v>
      </c>
      <c r="D757" s="13">
        <v>303</v>
      </c>
      <c r="E757" s="12" t="str">
        <f>VLOOKUP(tVentas10[[#This Row],[ProductID]],tProductos[#All],3,FALSE)</f>
        <v>Cod - Black Whole Fillet</v>
      </c>
      <c r="F757" s="13">
        <v>21</v>
      </c>
      <c r="G757" s="32">
        <v>0</v>
      </c>
      <c r="H757" s="30">
        <f>VLOOKUP(tVentas10[[#This Row],[ProductID]],tProductos[#All],5,FALSE)</f>
        <v>726.13</v>
      </c>
      <c r="I757" s="31">
        <f>(tVentas10[[#This Row],[PrecioUnitario]])*(tVentas10[[#This Row],[Quantity]])</f>
        <v>15248.73</v>
      </c>
      <c r="J757" s="31">
        <f>tVentas10[[#This Row],[ TotalPrice_SinDescuento]]*(1-tVentas10[[#This Row],[Discount]]/100)</f>
        <v>15248.73</v>
      </c>
      <c r="K757" s="17">
        <v>43172.765173611115</v>
      </c>
      <c r="L757" s="7" t="s">
        <v>3993</v>
      </c>
      <c r="M757" s="35">
        <f t="shared" si="23"/>
        <v>0</v>
      </c>
      <c r="N757" s="12" t="str">
        <f t="shared" si="22"/>
        <v/>
      </c>
    </row>
    <row r="758" spans="1:14" hidden="1">
      <c r="A758" s="13">
        <v>10756</v>
      </c>
      <c r="B758" s="13">
        <v>15</v>
      </c>
      <c r="C758" s="13">
        <v>39756</v>
      </c>
      <c r="D758" s="13">
        <v>255</v>
      </c>
      <c r="E758" s="12" t="str">
        <f>VLOOKUP(tVentas10[[#This Row],[ProductID]],tProductos[#All],3,FALSE)</f>
        <v>Kellogs All Bran Bars</v>
      </c>
      <c r="F758" s="13">
        <v>11</v>
      </c>
      <c r="G758" s="32">
        <v>2</v>
      </c>
      <c r="H758" s="30">
        <f>VLOOKUP(tVentas10[[#This Row],[ProductID]],tProductos[#All],5,FALSE)</f>
        <v>292.27999999999997</v>
      </c>
      <c r="I758" s="31">
        <f>(tVentas10[[#This Row],[PrecioUnitario]])*(tVentas10[[#This Row],[Quantity]])</f>
        <v>3215.08</v>
      </c>
      <c r="J758" s="31">
        <f>tVentas10[[#This Row],[ TotalPrice_SinDescuento]]*(1-tVentas10[[#This Row],[Discount]]/100)</f>
        <v>3150.7783999999997</v>
      </c>
      <c r="K758" s="17">
        <v>43200.384872685187</v>
      </c>
      <c r="L758" s="7" t="s">
        <v>3994</v>
      </c>
      <c r="M758" s="35">
        <f t="shared" si="23"/>
        <v>0</v>
      </c>
      <c r="N758" s="12" t="str">
        <f t="shared" si="22"/>
        <v/>
      </c>
    </row>
    <row r="759" spans="1:14" hidden="1">
      <c r="A759" s="13">
        <v>10757</v>
      </c>
      <c r="B759" s="13">
        <v>19</v>
      </c>
      <c r="C759" s="13">
        <v>68734</v>
      </c>
      <c r="D759" s="13">
        <v>238</v>
      </c>
      <c r="E759" s="12" t="str">
        <f>VLOOKUP(tVentas10[[#This Row],[ProductID]],tProductos[#All],3,FALSE)</f>
        <v>Garlic</v>
      </c>
      <c r="F759" s="13">
        <v>18</v>
      </c>
      <c r="G759" s="32">
        <v>0</v>
      </c>
      <c r="H759" s="30">
        <f>VLOOKUP(tVentas10[[#This Row],[ProductID]],tProductos[#All],5,FALSE)</f>
        <v>284.06</v>
      </c>
      <c r="I759" s="31">
        <f>(tVentas10[[#This Row],[PrecioUnitario]])*(tVentas10[[#This Row],[Quantity]])</f>
        <v>5113.08</v>
      </c>
      <c r="J759" s="31">
        <f>tVentas10[[#This Row],[ TotalPrice_SinDescuento]]*(1-tVentas10[[#This Row],[Discount]]/100)</f>
        <v>5113.08</v>
      </c>
      <c r="K759" s="17">
        <v>43141.649525462963</v>
      </c>
      <c r="L759" s="7" t="s">
        <v>3995</v>
      </c>
      <c r="M759" s="35">
        <f t="shared" si="23"/>
        <v>0</v>
      </c>
      <c r="N759" s="12" t="str">
        <f t="shared" si="22"/>
        <v/>
      </c>
    </row>
    <row r="760" spans="1:14" hidden="1">
      <c r="A760" s="13">
        <v>10758</v>
      </c>
      <c r="B760" s="13">
        <v>16</v>
      </c>
      <c r="C760" s="13">
        <v>22417</v>
      </c>
      <c r="D760" s="13">
        <v>36</v>
      </c>
      <c r="E760" s="12" t="str">
        <f>VLOOKUP(tVentas10[[#This Row],[ProductID]],tProductos[#All],3,FALSE)</f>
        <v>Table Cloth 54x72 White</v>
      </c>
      <c r="F760" s="13">
        <v>6</v>
      </c>
      <c r="G760" s="32">
        <v>1</v>
      </c>
      <c r="H760" s="30">
        <f>VLOOKUP(tVentas10[[#This Row],[ProductID]],tProductos[#All],5,FALSE)</f>
        <v>692.57</v>
      </c>
      <c r="I760" s="31">
        <f>(tVentas10[[#This Row],[PrecioUnitario]])*(tVentas10[[#This Row],[Quantity]])</f>
        <v>4155.42</v>
      </c>
      <c r="J760" s="31">
        <f>tVentas10[[#This Row],[ TotalPrice_SinDescuento]]*(1-tVentas10[[#This Row],[Discount]]/100)</f>
        <v>4113.8657999999996</v>
      </c>
      <c r="K760" s="17">
        <v>43208.039293981485</v>
      </c>
      <c r="L760" s="7" t="s">
        <v>3996</v>
      </c>
      <c r="M760" s="35">
        <f t="shared" si="23"/>
        <v>0</v>
      </c>
      <c r="N760" s="12" t="str">
        <f t="shared" si="22"/>
        <v/>
      </c>
    </row>
    <row r="761" spans="1:14" hidden="1">
      <c r="A761" s="13">
        <v>10759</v>
      </c>
      <c r="B761" s="13">
        <v>23</v>
      </c>
      <c r="C761" s="13">
        <v>19597</v>
      </c>
      <c r="D761" s="13">
        <v>240</v>
      </c>
      <c r="E761" s="12" t="str">
        <f>VLOOKUP(tVentas10[[#This Row],[ProductID]],tProductos[#All],3,FALSE)</f>
        <v>Wine - Chablis 2003 Champs</v>
      </c>
      <c r="F761" s="13">
        <v>5</v>
      </c>
      <c r="G761" s="32">
        <v>0</v>
      </c>
      <c r="H761" s="30">
        <f>VLOOKUP(tVentas10[[#This Row],[ProductID]],tProductos[#All],5,FALSE)</f>
        <v>708.59</v>
      </c>
      <c r="I761" s="31">
        <f>(tVentas10[[#This Row],[PrecioUnitario]])*(tVentas10[[#This Row],[Quantity]])</f>
        <v>3542.9500000000003</v>
      </c>
      <c r="J761" s="31">
        <f>tVentas10[[#This Row],[ TotalPrice_SinDescuento]]*(1-tVentas10[[#This Row],[Discount]]/100)</f>
        <v>3542.9500000000003</v>
      </c>
      <c r="K761" s="17">
        <v>43169.952314814815</v>
      </c>
      <c r="L761" s="7" t="s">
        <v>3997</v>
      </c>
      <c r="M761" s="35">
        <f t="shared" si="23"/>
        <v>0</v>
      </c>
      <c r="N761" s="12" t="str">
        <f t="shared" si="22"/>
        <v/>
      </c>
    </row>
    <row r="762" spans="1:14" hidden="1">
      <c r="A762" s="13">
        <v>10760</v>
      </c>
      <c r="B762" s="13">
        <v>22</v>
      </c>
      <c r="C762" s="13">
        <v>98362</v>
      </c>
      <c r="D762" s="13">
        <v>54</v>
      </c>
      <c r="E762" s="12" t="str">
        <f>VLOOKUP(tVentas10[[#This Row],[ProductID]],tProductos[#All],3,FALSE)</f>
        <v>Liners - Banana, Paper</v>
      </c>
      <c r="F762" s="13">
        <v>25</v>
      </c>
      <c r="G762" s="32">
        <v>0</v>
      </c>
      <c r="H762" s="30">
        <f>VLOOKUP(tVentas10[[#This Row],[ProductID]],tProductos[#All],5,FALSE)</f>
        <v>535.59</v>
      </c>
      <c r="I762" s="31">
        <f>(tVentas10[[#This Row],[PrecioUnitario]])*(tVentas10[[#This Row],[Quantity]])</f>
        <v>13389.75</v>
      </c>
      <c r="J762" s="31">
        <f>tVentas10[[#This Row],[ TotalPrice_SinDescuento]]*(1-tVentas10[[#This Row],[Discount]]/100)</f>
        <v>13389.75</v>
      </c>
      <c r="K762" s="17">
        <v>43148.605787037035</v>
      </c>
      <c r="L762" s="7" t="s">
        <v>3998</v>
      </c>
      <c r="M762" s="35">
        <f t="shared" si="23"/>
        <v>0</v>
      </c>
      <c r="N762" s="12" t="str">
        <f t="shared" si="22"/>
        <v/>
      </c>
    </row>
    <row r="763" spans="1:14" hidden="1">
      <c r="A763" s="13">
        <v>10761</v>
      </c>
      <c r="B763" s="13">
        <v>3</v>
      </c>
      <c r="C763" s="13">
        <v>96835</v>
      </c>
      <c r="D763" s="13">
        <v>361</v>
      </c>
      <c r="E763" s="12" t="str">
        <f>VLOOKUP(tVentas10[[#This Row],[ProductID]],tProductos[#All],3,FALSE)</f>
        <v>Coffee Decaf Colombian</v>
      </c>
      <c r="F763" s="13">
        <v>25</v>
      </c>
      <c r="G763" s="32">
        <v>2</v>
      </c>
      <c r="H763" s="30">
        <f>VLOOKUP(tVentas10[[#This Row],[ProductID]],tProductos[#All],5,FALSE)</f>
        <v>364.51</v>
      </c>
      <c r="I763" s="31">
        <f>(tVentas10[[#This Row],[PrecioUnitario]])*(tVentas10[[#This Row],[Quantity]])</f>
        <v>9112.75</v>
      </c>
      <c r="J763" s="31">
        <f>tVentas10[[#This Row],[ TotalPrice_SinDescuento]]*(1-tVentas10[[#This Row],[Discount]]/100)</f>
        <v>8930.494999999999</v>
      </c>
      <c r="K763" s="17">
        <v>43224.888865740744</v>
      </c>
      <c r="L763" s="7" t="s">
        <v>3999</v>
      </c>
      <c r="M763" s="35">
        <f t="shared" si="23"/>
        <v>0</v>
      </c>
      <c r="N763" s="12" t="str">
        <f t="shared" si="22"/>
        <v/>
      </c>
    </row>
    <row r="764" spans="1:14" hidden="1">
      <c r="A764" s="13">
        <v>10762</v>
      </c>
      <c r="B764" s="13">
        <v>13</v>
      </c>
      <c r="C764" s="13">
        <v>55530</v>
      </c>
      <c r="D764" s="13">
        <v>33</v>
      </c>
      <c r="E764" s="12" t="str">
        <f>VLOOKUP(tVentas10[[#This Row],[ProductID]],tProductos[#All],3,FALSE)</f>
        <v>Beans - Wax</v>
      </c>
      <c r="F764" s="13">
        <v>15</v>
      </c>
      <c r="G764" s="32">
        <v>0</v>
      </c>
      <c r="H764" s="30">
        <f>VLOOKUP(tVentas10[[#This Row],[ProductID]],tProductos[#All],5,FALSE)</f>
        <v>455.55</v>
      </c>
      <c r="I764" s="31">
        <f>(tVentas10[[#This Row],[PrecioUnitario]])*(tVentas10[[#This Row],[Quantity]])</f>
        <v>6833.25</v>
      </c>
      <c r="J764" s="31">
        <f>tVentas10[[#This Row],[ TotalPrice_SinDescuento]]*(1-tVentas10[[#This Row],[Discount]]/100)</f>
        <v>6833.25</v>
      </c>
      <c r="K764" s="17">
        <v>43183.785370370373</v>
      </c>
      <c r="L764" s="7" t="s">
        <v>4000</v>
      </c>
      <c r="M764" s="35">
        <f t="shared" si="23"/>
        <v>0</v>
      </c>
      <c r="N764" s="12" t="str">
        <f t="shared" si="22"/>
        <v/>
      </c>
    </row>
    <row r="765" spans="1:14" hidden="1">
      <c r="A765" s="13">
        <v>10763</v>
      </c>
      <c r="B765" s="13">
        <v>13</v>
      </c>
      <c r="C765" s="13">
        <v>10473</v>
      </c>
      <c r="D765" s="13">
        <v>435</v>
      </c>
      <c r="E765" s="12" t="str">
        <f>VLOOKUP(tVentas10[[#This Row],[ProductID]],tProductos[#All],3,FALSE)</f>
        <v>Salsify, Organic</v>
      </c>
      <c r="F765" s="13">
        <v>3</v>
      </c>
      <c r="G765" s="32">
        <v>0</v>
      </c>
      <c r="H765" s="30">
        <f>VLOOKUP(tVentas10[[#This Row],[ProductID]],tProductos[#All],5,FALSE)</f>
        <v>326.10000000000002</v>
      </c>
      <c r="I765" s="31">
        <f>(tVentas10[[#This Row],[PrecioUnitario]])*(tVentas10[[#This Row],[Quantity]])</f>
        <v>978.30000000000007</v>
      </c>
      <c r="J765" s="31">
        <f>tVentas10[[#This Row],[ TotalPrice_SinDescuento]]*(1-tVentas10[[#This Row],[Discount]]/100)</f>
        <v>978.30000000000007</v>
      </c>
      <c r="K765" s="17">
        <v>43195.458148148151</v>
      </c>
      <c r="L765" s="7" t="s">
        <v>4001</v>
      </c>
      <c r="M765" s="35">
        <f t="shared" si="23"/>
        <v>0</v>
      </c>
      <c r="N765" s="12" t="str">
        <f t="shared" si="22"/>
        <v/>
      </c>
    </row>
    <row r="766" spans="1:14" hidden="1">
      <c r="A766" s="13">
        <v>10764</v>
      </c>
      <c r="B766" s="13">
        <v>16</v>
      </c>
      <c r="C766" s="13">
        <v>60469</v>
      </c>
      <c r="D766" s="13">
        <v>240</v>
      </c>
      <c r="E766" s="12" t="str">
        <f>VLOOKUP(tVentas10[[#This Row],[ProductID]],tProductos[#All],3,FALSE)</f>
        <v>Wine - Chablis 2003 Champs</v>
      </c>
      <c r="F766" s="13">
        <v>16</v>
      </c>
      <c r="G766" s="32">
        <v>1</v>
      </c>
      <c r="H766" s="30">
        <f>VLOOKUP(tVentas10[[#This Row],[ProductID]],tProductos[#All],5,FALSE)</f>
        <v>708.59</v>
      </c>
      <c r="I766" s="31">
        <f>(tVentas10[[#This Row],[PrecioUnitario]])*(tVentas10[[#This Row],[Quantity]])</f>
        <v>11337.44</v>
      </c>
      <c r="J766" s="31">
        <f>tVentas10[[#This Row],[ TotalPrice_SinDescuento]]*(1-tVentas10[[#This Row],[Discount]]/100)</f>
        <v>11224.0656</v>
      </c>
      <c r="K766" s="17">
        <v>43106.767731481479</v>
      </c>
      <c r="L766" s="7" t="s">
        <v>4002</v>
      </c>
      <c r="M766" s="35">
        <f t="shared" si="23"/>
        <v>0</v>
      </c>
      <c r="N766" s="12" t="str">
        <f t="shared" si="22"/>
        <v/>
      </c>
    </row>
    <row r="767" spans="1:14" hidden="1">
      <c r="A767" s="13">
        <v>10765</v>
      </c>
      <c r="B767" s="13">
        <v>22</v>
      </c>
      <c r="C767" s="13">
        <v>11770</v>
      </c>
      <c r="D767" s="13">
        <v>187</v>
      </c>
      <c r="E767" s="12" t="str">
        <f>VLOOKUP(tVentas10[[#This Row],[ProductID]],tProductos[#All],3,FALSE)</f>
        <v>Pepper - Black, Whole</v>
      </c>
      <c r="F767" s="13">
        <v>3</v>
      </c>
      <c r="G767" s="32">
        <v>0</v>
      </c>
      <c r="H767" s="30">
        <f>VLOOKUP(tVentas10[[#This Row],[ProductID]],tProductos[#All],5,FALSE)</f>
        <v>413.83</v>
      </c>
      <c r="I767" s="31">
        <f>(tVentas10[[#This Row],[PrecioUnitario]])*(tVentas10[[#This Row],[Quantity]])</f>
        <v>1241.49</v>
      </c>
      <c r="J767" s="31">
        <f>tVentas10[[#This Row],[ TotalPrice_SinDescuento]]*(1-tVentas10[[#This Row],[Discount]]/100)</f>
        <v>1241.49</v>
      </c>
      <c r="K767" s="17">
        <v>43140.266493055555</v>
      </c>
      <c r="L767" s="7" t="s">
        <v>4003</v>
      </c>
      <c r="M767" s="35">
        <f t="shared" si="23"/>
        <v>0</v>
      </c>
      <c r="N767" s="12" t="str">
        <f t="shared" si="22"/>
        <v/>
      </c>
    </row>
    <row r="768" spans="1:14" hidden="1">
      <c r="A768" s="13">
        <v>10766</v>
      </c>
      <c r="B768" s="13">
        <v>16</v>
      </c>
      <c r="C768" s="13">
        <v>72241</v>
      </c>
      <c r="D768" s="13">
        <v>383</v>
      </c>
      <c r="E768" s="12" t="str">
        <f>VLOOKUP(tVentas10[[#This Row],[ProductID]],tProductos[#All],3,FALSE)</f>
        <v>Cake - Box Window 10x10x2.5</v>
      </c>
      <c r="F768" s="13">
        <v>19</v>
      </c>
      <c r="G768" s="32">
        <v>0</v>
      </c>
      <c r="H768" s="30">
        <f>VLOOKUP(tVentas10[[#This Row],[ProductID]],tProductos[#All],5,FALSE)</f>
        <v>99.69</v>
      </c>
      <c r="I768" s="31">
        <f>(tVentas10[[#This Row],[PrecioUnitario]])*(tVentas10[[#This Row],[Quantity]])</f>
        <v>1894.11</v>
      </c>
      <c r="J768" s="31">
        <f>tVentas10[[#This Row],[ TotalPrice_SinDescuento]]*(1-tVentas10[[#This Row],[Discount]]/100)</f>
        <v>1894.11</v>
      </c>
      <c r="K768" s="17">
        <v>43191.015474537038</v>
      </c>
      <c r="L768" s="7" t="s">
        <v>4004</v>
      </c>
      <c r="M768" s="35">
        <f t="shared" si="23"/>
        <v>0</v>
      </c>
      <c r="N768" s="12" t="str">
        <f t="shared" si="22"/>
        <v/>
      </c>
    </row>
    <row r="769" spans="1:14" hidden="1">
      <c r="A769" s="13">
        <v>10767</v>
      </c>
      <c r="B769" s="13">
        <v>8</v>
      </c>
      <c r="C769" s="13">
        <v>53982</v>
      </c>
      <c r="D769" s="13">
        <v>397</v>
      </c>
      <c r="E769" s="12" t="str">
        <f>VLOOKUP(tVentas10[[#This Row],[ProductID]],tProductos[#All],3,FALSE)</f>
        <v>Juice - Happy Planet</v>
      </c>
      <c r="F769" s="13">
        <v>14</v>
      </c>
      <c r="G769" s="32">
        <v>0</v>
      </c>
      <c r="H769" s="30">
        <f>VLOOKUP(tVentas10[[#This Row],[ProductID]],tProductos[#All],5,FALSE)</f>
        <v>208.16</v>
      </c>
      <c r="I769" s="31">
        <f>(tVentas10[[#This Row],[PrecioUnitario]])*(tVentas10[[#This Row],[Quantity]])</f>
        <v>2914.24</v>
      </c>
      <c r="J769" s="31">
        <f>tVentas10[[#This Row],[ TotalPrice_SinDescuento]]*(1-tVentas10[[#This Row],[Discount]]/100)</f>
        <v>2914.24</v>
      </c>
      <c r="K769" s="17">
        <v>43122.232395833336</v>
      </c>
      <c r="L769" s="7" t="s">
        <v>4005</v>
      </c>
      <c r="M769" s="35">
        <f t="shared" si="23"/>
        <v>0</v>
      </c>
      <c r="N769" s="12" t="str">
        <f t="shared" si="22"/>
        <v/>
      </c>
    </row>
    <row r="770" spans="1:14" hidden="1">
      <c r="A770" s="13">
        <v>10768</v>
      </c>
      <c r="B770" s="13">
        <v>23</v>
      </c>
      <c r="C770" s="13">
        <v>74546</v>
      </c>
      <c r="D770" s="13">
        <v>426</v>
      </c>
      <c r="E770" s="12" t="str">
        <f>VLOOKUP(tVentas10[[#This Row],[ProductID]],tProductos[#All],3,FALSE)</f>
        <v>Scallops - Live In Shell</v>
      </c>
      <c r="F770" s="13">
        <v>19</v>
      </c>
      <c r="G770" s="32">
        <v>0</v>
      </c>
      <c r="H770" s="30">
        <f>VLOOKUP(tVentas10[[#This Row],[ProductID]],tProductos[#All],5,FALSE)</f>
        <v>835.75</v>
      </c>
      <c r="I770" s="31">
        <f>(tVentas10[[#This Row],[PrecioUnitario]])*(tVentas10[[#This Row],[Quantity]])</f>
        <v>15879.25</v>
      </c>
      <c r="J770" s="31">
        <f>tVentas10[[#This Row],[ TotalPrice_SinDescuento]]*(1-tVentas10[[#This Row],[Discount]]/100)</f>
        <v>15879.25</v>
      </c>
      <c r="K770" s="17">
        <v>43125.833703703705</v>
      </c>
      <c r="L770" s="7" t="s">
        <v>4006</v>
      </c>
      <c r="M770" s="35">
        <f t="shared" si="23"/>
        <v>0</v>
      </c>
      <c r="N770" s="12" t="str">
        <f t="shared" ref="N770:N833" si="24">IF($M770&gt;0.4,"ELIMINAR","")</f>
        <v/>
      </c>
    </row>
    <row r="771" spans="1:14" hidden="1">
      <c r="A771" s="13">
        <v>10769</v>
      </c>
      <c r="B771" s="13">
        <v>18</v>
      </c>
      <c r="C771" s="13">
        <v>93133</v>
      </c>
      <c r="D771" s="13">
        <v>91</v>
      </c>
      <c r="E771" s="12" t="str">
        <f>VLOOKUP(tVentas10[[#This Row],[ProductID]],tProductos[#All],3,FALSE)</f>
        <v>General Purpose Trigger</v>
      </c>
      <c r="F771" s="13">
        <v>24</v>
      </c>
      <c r="G771" s="32">
        <v>0</v>
      </c>
      <c r="H771" s="30">
        <f>VLOOKUP(tVentas10[[#This Row],[ProductID]],tProductos[#All],5,FALSE)</f>
        <v>570.41999999999996</v>
      </c>
      <c r="I771" s="31">
        <f>(tVentas10[[#This Row],[PrecioUnitario]])*(tVentas10[[#This Row],[Quantity]])</f>
        <v>13690.079999999998</v>
      </c>
      <c r="J771" s="31">
        <f>tVentas10[[#This Row],[ TotalPrice_SinDescuento]]*(1-tVentas10[[#This Row],[Discount]]/100)</f>
        <v>13690.079999999998</v>
      </c>
      <c r="K771" s="17">
        <v>43196.375127314815</v>
      </c>
      <c r="L771" s="7" t="s">
        <v>4007</v>
      </c>
      <c r="M771" s="35">
        <f t="shared" si="23"/>
        <v>0</v>
      </c>
      <c r="N771" s="12" t="str">
        <f t="shared" si="24"/>
        <v/>
      </c>
    </row>
    <row r="772" spans="1:14" hidden="1">
      <c r="A772" s="13">
        <v>10770</v>
      </c>
      <c r="B772" s="13">
        <v>10</v>
      </c>
      <c r="C772" s="13">
        <v>58152</v>
      </c>
      <c r="D772" s="13">
        <v>396</v>
      </c>
      <c r="E772" s="12" t="str">
        <f>VLOOKUP(tVentas10[[#This Row],[ProductID]],tProductos[#All],3,FALSE)</f>
        <v>Tea - Jasmin Green</v>
      </c>
      <c r="F772" s="13">
        <v>15</v>
      </c>
      <c r="G772" s="32">
        <v>0</v>
      </c>
      <c r="H772" s="30">
        <f>VLOOKUP(tVentas10[[#This Row],[ProductID]],tProductos[#All],5,FALSE)</f>
        <v>369.16</v>
      </c>
      <c r="I772" s="31">
        <f>(tVentas10[[#This Row],[PrecioUnitario]])*(tVentas10[[#This Row],[Quantity]])</f>
        <v>5537.4000000000005</v>
      </c>
      <c r="J772" s="31">
        <f>tVentas10[[#This Row],[ TotalPrice_SinDescuento]]*(1-tVentas10[[#This Row],[Discount]]/100)</f>
        <v>5537.4000000000005</v>
      </c>
      <c r="K772" s="17">
        <v>43137.875949074078</v>
      </c>
      <c r="L772" s="7" t="s">
        <v>4008</v>
      </c>
      <c r="M772" s="35">
        <f t="shared" ref="M772:M835" si="25">COUNTBLANK(A772:L772) /COUNTA(A772:L772)</f>
        <v>0</v>
      </c>
      <c r="N772" s="12" t="str">
        <f t="shared" si="24"/>
        <v/>
      </c>
    </row>
    <row r="773" spans="1:14" hidden="1">
      <c r="A773" s="13">
        <v>10771</v>
      </c>
      <c r="B773" s="13">
        <v>20</v>
      </c>
      <c r="C773" s="13">
        <v>29396</v>
      </c>
      <c r="D773" s="13">
        <v>227</v>
      </c>
      <c r="E773" s="12" t="str">
        <f>VLOOKUP(tVentas10[[#This Row],[ProductID]],tProductos[#All],3,FALSE)</f>
        <v>Cheese - Taleggio D.o.p.</v>
      </c>
      <c r="F773" s="13">
        <v>8</v>
      </c>
      <c r="G773" s="32">
        <v>0</v>
      </c>
      <c r="H773" s="30">
        <f>VLOOKUP(tVentas10[[#This Row],[ProductID]],tProductos[#All],5,FALSE)</f>
        <v>554.69000000000005</v>
      </c>
      <c r="I773" s="31">
        <f>(tVentas10[[#This Row],[PrecioUnitario]])*(tVentas10[[#This Row],[Quantity]])</f>
        <v>4437.5200000000004</v>
      </c>
      <c r="J773" s="31">
        <f>tVentas10[[#This Row],[ TotalPrice_SinDescuento]]*(1-tVentas10[[#This Row],[Discount]]/100)</f>
        <v>4437.5200000000004</v>
      </c>
      <c r="K773" s="17">
        <v>43207.076296296298</v>
      </c>
      <c r="L773" s="7" t="s">
        <v>4009</v>
      </c>
      <c r="M773" s="35">
        <f t="shared" si="25"/>
        <v>0</v>
      </c>
      <c r="N773" s="12" t="str">
        <f t="shared" si="24"/>
        <v/>
      </c>
    </row>
    <row r="774" spans="1:14" hidden="1">
      <c r="A774" s="13">
        <v>10772</v>
      </c>
      <c r="B774" s="13">
        <v>6</v>
      </c>
      <c r="C774" s="13">
        <v>36596</v>
      </c>
      <c r="D774" s="13">
        <v>30</v>
      </c>
      <c r="E774" s="12" t="str">
        <f>VLOOKUP(tVentas10[[#This Row],[ProductID]],tProductos[#All],3,FALSE)</f>
        <v>Cheese - Brie, Triple Creme</v>
      </c>
      <c r="F774" s="13">
        <v>10</v>
      </c>
      <c r="G774" s="32">
        <v>0</v>
      </c>
      <c r="H774" s="30">
        <f>VLOOKUP(tVentas10[[#This Row],[ProductID]],tProductos[#All],5,FALSE)</f>
        <v>67.89</v>
      </c>
      <c r="I774" s="31">
        <f>(tVentas10[[#This Row],[PrecioUnitario]])*(tVentas10[[#This Row],[Quantity]])</f>
        <v>678.9</v>
      </c>
      <c r="J774" s="31">
        <f>tVentas10[[#This Row],[ TotalPrice_SinDescuento]]*(1-tVentas10[[#This Row],[Discount]]/100)</f>
        <v>678.9</v>
      </c>
      <c r="K774" s="17">
        <v>43200.272418981483</v>
      </c>
      <c r="L774" s="7" t="s">
        <v>4010</v>
      </c>
      <c r="M774" s="35">
        <f t="shared" si="25"/>
        <v>0</v>
      </c>
      <c r="N774" s="12" t="str">
        <f t="shared" si="24"/>
        <v/>
      </c>
    </row>
    <row r="775" spans="1:14" hidden="1">
      <c r="A775" s="13">
        <v>10773</v>
      </c>
      <c r="B775" s="13">
        <v>9</v>
      </c>
      <c r="C775" s="13">
        <v>98362</v>
      </c>
      <c r="D775" s="13">
        <v>201</v>
      </c>
      <c r="E775" s="12" t="str">
        <f>VLOOKUP(tVentas10[[#This Row],[ProductID]],tProductos[#All],3,FALSE)</f>
        <v>Grenadine</v>
      </c>
      <c r="F775" s="13">
        <v>25</v>
      </c>
      <c r="G775" s="32">
        <v>0</v>
      </c>
      <c r="H775" s="30">
        <f>VLOOKUP(tVentas10[[#This Row],[ProductID]],tProductos[#All],5,FALSE)</f>
        <v>963.87</v>
      </c>
      <c r="I775" s="31">
        <f>(tVentas10[[#This Row],[PrecioUnitario]])*(tVentas10[[#This Row],[Quantity]])</f>
        <v>24096.75</v>
      </c>
      <c r="J775" s="31">
        <f>tVentas10[[#This Row],[ TotalPrice_SinDescuento]]*(1-tVentas10[[#This Row],[Discount]]/100)</f>
        <v>24096.75</v>
      </c>
      <c r="K775" s="17">
        <v>43193.466874999998</v>
      </c>
      <c r="L775" s="7" t="s">
        <v>4011</v>
      </c>
      <c r="M775" s="35">
        <f t="shared" si="25"/>
        <v>0</v>
      </c>
      <c r="N775" s="12" t="str">
        <f t="shared" si="24"/>
        <v/>
      </c>
    </row>
    <row r="776" spans="1:14" hidden="1">
      <c r="A776" s="13">
        <v>10774</v>
      </c>
      <c r="B776" s="13">
        <v>3</v>
      </c>
      <c r="C776" s="13">
        <v>45622</v>
      </c>
      <c r="D776" s="13">
        <v>446</v>
      </c>
      <c r="E776" s="12" t="str">
        <f>VLOOKUP(tVentas10[[#This Row],[ProductID]],tProductos[#All],3,FALSE)</f>
        <v>Sunflower Seed Raw</v>
      </c>
      <c r="F776" s="13">
        <v>12</v>
      </c>
      <c r="G776" s="32">
        <v>0</v>
      </c>
      <c r="H776" s="30">
        <f>VLOOKUP(tVentas10[[#This Row],[ProductID]],tProductos[#All],5,FALSE)</f>
        <v>490.45</v>
      </c>
      <c r="I776" s="31">
        <f>(tVentas10[[#This Row],[PrecioUnitario]])*(tVentas10[[#This Row],[Quantity]])</f>
        <v>5885.4</v>
      </c>
      <c r="J776" s="31">
        <f>tVentas10[[#This Row],[ TotalPrice_SinDescuento]]*(1-tVentas10[[#This Row],[Discount]]/100)</f>
        <v>5885.4</v>
      </c>
      <c r="K776" s="17">
        <v>43212.958368055559</v>
      </c>
      <c r="L776" s="7" t="s">
        <v>4012</v>
      </c>
      <c r="M776" s="35">
        <f t="shared" si="25"/>
        <v>0</v>
      </c>
      <c r="N776" s="12" t="str">
        <f t="shared" si="24"/>
        <v/>
      </c>
    </row>
    <row r="777" spans="1:14" hidden="1">
      <c r="A777" s="13">
        <v>10775</v>
      </c>
      <c r="B777" s="13">
        <v>12</v>
      </c>
      <c r="C777" s="13">
        <v>96074</v>
      </c>
      <c r="D777" s="13">
        <v>316</v>
      </c>
      <c r="E777" s="12" t="str">
        <f>VLOOKUP(tVentas10[[#This Row],[ProductID]],tProductos[#All],3,FALSE)</f>
        <v>Cheese - Victor Et Berthold</v>
      </c>
      <c r="F777" s="13">
        <v>25</v>
      </c>
      <c r="G777" s="32">
        <v>0</v>
      </c>
      <c r="H777" s="30">
        <f>VLOOKUP(tVentas10[[#This Row],[ProductID]],tProductos[#All],5,FALSE)</f>
        <v>659.39</v>
      </c>
      <c r="I777" s="31">
        <f>(tVentas10[[#This Row],[PrecioUnitario]])*(tVentas10[[#This Row],[Quantity]])</f>
        <v>16484.75</v>
      </c>
      <c r="J777" s="31">
        <f>tVentas10[[#This Row],[ TotalPrice_SinDescuento]]*(1-tVentas10[[#This Row],[Discount]]/100)</f>
        <v>16484.75</v>
      </c>
      <c r="K777" s="17">
        <v>43206.228321759256</v>
      </c>
      <c r="L777" s="7" t="s">
        <v>4013</v>
      </c>
      <c r="M777" s="35">
        <f t="shared" si="25"/>
        <v>0</v>
      </c>
      <c r="N777" s="12" t="str">
        <f t="shared" si="24"/>
        <v/>
      </c>
    </row>
    <row r="778" spans="1:14" hidden="1">
      <c r="A778" s="13">
        <v>10776</v>
      </c>
      <c r="B778" s="13">
        <v>7</v>
      </c>
      <c r="C778" s="13">
        <v>77685</v>
      </c>
      <c r="D778" s="13">
        <v>24</v>
      </c>
      <c r="E778" s="12" t="str">
        <f>VLOOKUP(tVentas10[[#This Row],[ProductID]],tProductos[#All],3,FALSE)</f>
        <v>Beer - Alexander Kieths, Pale Ale</v>
      </c>
      <c r="F778" s="13">
        <v>20</v>
      </c>
      <c r="G778" s="32">
        <v>0</v>
      </c>
      <c r="H778" s="30">
        <f>VLOOKUP(tVentas10[[#This Row],[ProductID]],tProductos[#All],5,FALSE)</f>
        <v>89.03</v>
      </c>
      <c r="I778" s="31">
        <f>(tVentas10[[#This Row],[PrecioUnitario]])*(tVentas10[[#This Row],[Quantity]])</f>
        <v>1780.6</v>
      </c>
      <c r="J778" s="31">
        <f>tVentas10[[#This Row],[ TotalPrice_SinDescuento]]*(1-tVentas10[[#This Row],[Discount]]/100)</f>
        <v>1780.6</v>
      </c>
      <c r="K778" s="17">
        <v>43154.909930555557</v>
      </c>
      <c r="L778" s="7" t="s">
        <v>4014</v>
      </c>
      <c r="M778" s="35">
        <f t="shared" si="25"/>
        <v>0</v>
      </c>
      <c r="N778" s="12" t="str">
        <f t="shared" si="24"/>
        <v/>
      </c>
    </row>
    <row r="779" spans="1:14" hidden="1">
      <c r="A779" s="13">
        <v>10777</v>
      </c>
      <c r="B779" s="13">
        <v>18</v>
      </c>
      <c r="C779" s="13">
        <v>43543</v>
      </c>
      <c r="D779" s="13">
        <v>446</v>
      </c>
      <c r="E779" s="12" t="str">
        <f>VLOOKUP(tVentas10[[#This Row],[ProductID]],tProductos[#All],3,FALSE)</f>
        <v>Sunflower Seed Raw</v>
      </c>
      <c r="F779" s="13">
        <v>12</v>
      </c>
      <c r="G779" s="32">
        <v>1</v>
      </c>
      <c r="H779" s="30">
        <f>VLOOKUP(tVentas10[[#This Row],[ProductID]],tProductos[#All],5,FALSE)</f>
        <v>490.45</v>
      </c>
      <c r="I779" s="31">
        <f>(tVentas10[[#This Row],[PrecioUnitario]])*(tVentas10[[#This Row],[Quantity]])</f>
        <v>5885.4</v>
      </c>
      <c r="J779" s="31">
        <f>tVentas10[[#This Row],[ TotalPrice_SinDescuento]]*(1-tVentas10[[#This Row],[Discount]]/100)</f>
        <v>5826.5459999999994</v>
      </c>
      <c r="K779" s="17">
        <v>43228.656319444446</v>
      </c>
      <c r="L779" s="7" t="s">
        <v>4015</v>
      </c>
      <c r="M779" s="35">
        <f t="shared" si="25"/>
        <v>0</v>
      </c>
      <c r="N779" s="12" t="str">
        <f t="shared" si="24"/>
        <v/>
      </c>
    </row>
    <row r="780" spans="1:14" hidden="1">
      <c r="A780" s="13">
        <v>10778</v>
      </c>
      <c r="B780" s="13">
        <v>13</v>
      </c>
      <c r="C780" s="13">
        <v>75256</v>
      </c>
      <c r="D780" s="13">
        <v>270</v>
      </c>
      <c r="E780" s="12" t="str">
        <f>VLOOKUP(tVentas10[[#This Row],[ProductID]],tProductos[#All],3,FALSE)</f>
        <v>Cheese Cloth No 100</v>
      </c>
      <c r="F780" s="13">
        <v>20</v>
      </c>
      <c r="G780" s="32">
        <v>0</v>
      </c>
      <c r="H780" s="30">
        <f>VLOOKUP(tVentas10[[#This Row],[ProductID]],tProductos[#All],5,FALSE)</f>
        <v>44.21</v>
      </c>
      <c r="I780" s="31">
        <f>(tVentas10[[#This Row],[PrecioUnitario]])*(tVentas10[[#This Row],[Quantity]])</f>
        <v>884.2</v>
      </c>
      <c r="J780" s="31">
        <f>tVentas10[[#This Row],[ TotalPrice_SinDescuento]]*(1-tVentas10[[#This Row],[Discount]]/100)</f>
        <v>884.2</v>
      </c>
      <c r="K780" s="17">
        <v>43173.873171296298</v>
      </c>
      <c r="L780" s="7" t="s">
        <v>4016</v>
      </c>
      <c r="M780" s="35">
        <f t="shared" si="25"/>
        <v>0</v>
      </c>
      <c r="N780" s="12" t="str">
        <f t="shared" si="24"/>
        <v/>
      </c>
    </row>
    <row r="781" spans="1:14" hidden="1">
      <c r="A781" s="13">
        <v>10779</v>
      </c>
      <c r="B781" s="13">
        <v>6</v>
      </c>
      <c r="C781" s="13">
        <v>44885</v>
      </c>
      <c r="D781" s="13">
        <v>117</v>
      </c>
      <c r="E781" s="12" t="str">
        <f>VLOOKUP(tVentas10[[#This Row],[ProductID]],tProductos[#All],3,FALSE)</f>
        <v>Ketchup - Tomato</v>
      </c>
      <c r="F781" s="13">
        <v>12</v>
      </c>
      <c r="G781" s="32">
        <v>0</v>
      </c>
      <c r="H781" s="30">
        <f>VLOOKUP(tVentas10[[#This Row],[ProductID]],tProductos[#All],5,FALSE)</f>
        <v>68.63</v>
      </c>
      <c r="I781" s="31">
        <f>(tVentas10[[#This Row],[PrecioUnitario]])*(tVentas10[[#This Row],[Quantity]])</f>
        <v>823.56</v>
      </c>
      <c r="J781" s="31">
        <f>tVentas10[[#This Row],[ TotalPrice_SinDescuento]]*(1-tVentas10[[#This Row],[Discount]]/100)</f>
        <v>823.56</v>
      </c>
      <c r="K781" s="17">
        <v>43144.741481481484</v>
      </c>
      <c r="L781" s="7" t="s">
        <v>4017</v>
      </c>
      <c r="M781" s="35">
        <f t="shared" si="25"/>
        <v>0</v>
      </c>
      <c r="N781" s="12" t="str">
        <f t="shared" si="24"/>
        <v/>
      </c>
    </row>
    <row r="782" spans="1:14" hidden="1">
      <c r="A782" s="13">
        <v>10780</v>
      </c>
      <c r="B782" s="13">
        <v>22</v>
      </c>
      <c r="C782" s="13">
        <v>43689</v>
      </c>
      <c r="D782" s="13">
        <v>327</v>
      </c>
      <c r="E782" s="12" t="str">
        <f>VLOOKUP(tVentas10[[#This Row],[ProductID]],tProductos[#All],3,FALSE)</f>
        <v>Appetizer - Mini Egg Roll, Shrimp</v>
      </c>
      <c r="F782" s="13">
        <v>12</v>
      </c>
      <c r="G782" s="32">
        <v>0</v>
      </c>
      <c r="H782" s="30">
        <f>VLOOKUP(tVentas10[[#This Row],[ProductID]],tProductos[#All],5,FALSE)</f>
        <v>71.430000000000007</v>
      </c>
      <c r="I782" s="31">
        <f>(tVentas10[[#This Row],[PrecioUnitario]])*(tVentas10[[#This Row],[Quantity]])</f>
        <v>857.16000000000008</v>
      </c>
      <c r="J782" s="31">
        <f>tVentas10[[#This Row],[ TotalPrice_SinDescuento]]*(1-tVentas10[[#This Row],[Discount]]/100)</f>
        <v>857.16000000000008</v>
      </c>
      <c r="K782" s="17">
        <v>43224.942650462966</v>
      </c>
      <c r="L782" s="7" t="s">
        <v>4018</v>
      </c>
      <c r="M782" s="35">
        <f t="shared" si="25"/>
        <v>0</v>
      </c>
      <c r="N782" s="12" t="str">
        <f t="shared" si="24"/>
        <v/>
      </c>
    </row>
    <row r="783" spans="1:14" hidden="1">
      <c r="A783" s="13">
        <v>10781</v>
      </c>
      <c r="B783" s="13">
        <v>22</v>
      </c>
      <c r="C783" s="13">
        <v>80256</v>
      </c>
      <c r="D783" s="13">
        <v>282</v>
      </c>
      <c r="E783" s="12" t="str">
        <f>VLOOKUP(tVentas10[[#This Row],[ProductID]],tProductos[#All],3,FALSE)</f>
        <v>Lemonade - Natural, 591 Ml</v>
      </c>
      <c r="F783" s="13">
        <v>21</v>
      </c>
      <c r="G783" s="32">
        <v>0</v>
      </c>
      <c r="H783" s="30">
        <f>VLOOKUP(tVentas10[[#This Row],[ProductID]],tProductos[#All],5,FALSE)</f>
        <v>561.5</v>
      </c>
      <c r="I783" s="31">
        <f>(tVentas10[[#This Row],[PrecioUnitario]])*(tVentas10[[#This Row],[Quantity]])</f>
        <v>11791.5</v>
      </c>
      <c r="J783" s="31">
        <f>tVentas10[[#This Row],[ TotalPrice_SinDescuento]]*(1-tVentas10[[#This Row],[Discount]]/100)</f>
        <v>11791.5</v>
      </c>
      <c r="K783" s="17">
        <v>43161.530972222223</v>
      </c>
      <c r="L783" s="7" t="s">
        <v>4019</v>
      </c>
      <c r="M783" s="35">
        <f t="shared" si="25"/>
        <v>0</v>
      </c>
      <c r="N783" s="12" t="str">
        <f t="shared" si="24"/>
        <v/>
      </c>
    </row>
    <row r="784" spans="1:14" hidden="1">
      <c r="A784" s="13">
        <v>10782</v>
      </c>
      <c r="B784" s="13">
        <v>23</v>
      </c>
      <c r="C784" s="13">
        <v>98101</v>
      </c>
      <c r="D784" s="13">
        <v>16</v>
      </c>
      <c r="E784" s="12" t="str">
        <f>VLOOKUP(tVentas10[[#This Row],[ProductID]],tProductos[#All],3,FALSE)</f>
        <v>Kellogs Special K Cereal</v>
      </c>
      <c r="F784" s="13">
        <v>25</v>
      </c>
      <c r="G784" s="32">
        <v>0</v>
      </c>
      <c r="H784" s="30">
        <f>VLOOKUP(tVentas10[[#This Row],[ProductID]],tProductos[#All],5,FALSE)</f>
        <v>547.24</v>
      </c>
      <c r="I784" s="31">
        <f>(tVentas10[[#This Row],[PrecioUnitario]])*(tVentas10[[#This Row],[Quantity]])</f>
        <v>13681</v>
      </c>
      <c r="J784" s="31">
        <f>tVentas10[[#This Row],[ TotalPrice_SinDescuento]]*(1-tVentas10[[#This Row],[Discount]]/100)</f>
        <v>13681</v>
      </c>
      <c r="K784" s="17">
        <v>43228.286689814813</v>
      </c>
      <c r="L784" s="7" t="s">
        <v>4020</v>
      </c>
      <c r="M784" s="35">
        <f t="shared" si="25"/>
        <v>0</v>
      </c>
      <c r="N784" s="12" t="str">
        <f t="shared" si="24"/>
        <v/>
      </c>
    </row>
    <row r="785" spans="1:14" hidden="1">
      <c r="A785" s="13">
        <v>10783</v>
      </c>
      <c r="B785" s="13">
        <v>7</v>
      </c>
      <c r="C785" s="13">
        <v>96133</v>
      </c>
      <c r="D785" s="13">
        <v>11</v>
      </c>
      <c r="E785" s="12" t="str">
        <f>VLOOKUP(tVentas10[[#This Row],[ProductID]],tProductos[#All],3,FALSE)</f>
        <v>Garbage Bags - Clear</v>
      </c>
      <c r="F785" s="13">
        <v>25</v>
      </c>
      <c r="G785" s="32">
        <v>0</v>
      </c>
      <c r="H785" s="30">
        <f>VLOOKUP(tVentas10[[#This Row],[ProductID]],tProductos[#All],5,FALSE)</f>
        <v>62.94</v>
      </c>
      <c r="I785" s="31">
        <f>(tVentas10[[#This Row],[PrecioUnitario]])*(tVentas10[[#This Row],[Quantity]])</f>
        <v>1573.5</v>
      </c>
      <c r="J785" s="31">
        <f>tVentas10[[#This Row],[ TotalPrice_SinDescuento]]*(1-tVentas10[[#This Row],[Discount]]/100)</f>
        <v>1573.5</v>
      </c>
      <c r="K785" s="17">
        <v>43185.149305555555</v>
      </c>
      <c r="L785" s="7" t="s">
        <v>4021</v>
      </c>
      <c r="M785" s="35">
        <f t="shared" si="25"/>
        <v>0</v>
      </c>
      <c r="N785" s="12" t="str">
        <f t="shared" si="24"/>
        <v/>
      </c>
    </row>
    <row r="786" spans="1:14" hidden="1">
      <c r="A786" s="13">
        <v>10784</v>
      </c>
      <c r="B786" s="13">
        <v>3</v>
      </c>
      <c r="C786" s="13">
        <v>50223</v>
      </c>
      <c r="D786" s="13">
        <v>280</v>
      </c>
      <c r="E786" s="12" t="str">
        <f>VLOOKUP(tVentas10[[#This Row],[ProductID]],tProductos[#All],3,FALSE)</f>
        <v>Onion Powder</v>
      </c>
      <c r="F786" s="13">
        <v>13</v>
      </c>
      <c r="G786" s="32">
        <v>0</v>
      </c>
      <c r="H786" s="30">
        <f>VLOOKUP(tVentas10[[#This Row],[ProductID]],tProductos[#All],5,FALSE)</f>
        <v>618.35</v>
      </c>
      <c r="I786" s="31">
        <f>(tVentas10[[#This Row],[PrecioUnitario]])*(tVentas10[[#This Row],[Quantity]])</f>
        <v>8038.55</v>
      </c>
      <c r="J786" s="31">
        <f>tVentas10[[#This Row],[ TotalPrice_SinDescuento]]*(1-tVentas10[[#This Row],[Discount]]/100)</f>
        <v>8038.55</v>
      </c>
      <c r="K786" s="17">
        <v>43147.765081018515</v>
      </c>
      <c r="L786" s="7" t="s">
        <v>4022</v>
      </c>
      <c r="M786" s="35">
        <f t="shared" si="25"/>
        <v>0</v>
      </c>
      <c r="N786" s="12" t="str">
        <f t="shared" si="24"/>
        <v/>
      </c>
    </row>
    <row r="787" spans="1:14" hidden="1">
      <c r="A787" s="13">
        <v>10785</v>
      </c>
      <c r="B787" s="13">
        <v>8</v>
      </c>
      <c r="C787" s="13">
        <v>6935</v>
      </c>
      <c r="D787" s="13">
        <v>308</v>
      </c>
      <c r="E787" s="12" t="str">
        <f>VLOOKUP(tVentas10[[#This Row],[ProductID]],tProductos[#All],3,FALSE)</f>
        <v>Tea - Decaf Lipton</v>
      </c>
      <c r="F787" s="13">
        <v>2</v>
      </c>
      <c r="G787" s="32">
        <v>2</v>
      </c>
      <c r="H787" s="30">
        <f>VLOOKUP(tVentas10[[#This Row],[ProductID]],tProductos[#All],5,FALSE)</f>
        <v>881.2</v>
      </c>
      <c r="I787" s="31">
        <f>(tVentas10[[#This Row],[PrecioUnitario]])*(tVentas10[[#This Row],[Quantity]])</f>
        <v>1762.4</v>
      </c>
      <c r="J787" s="31">
        <f>tVentas10[[#This Row],[ TotalPrice_SinDescuento]]*(1-tVentas10[[#This Row],[Discount]]/100)</f>
        <v>1727.152</v>
      </c>
      <c r="K787" s="17">
        <v>43106.22074074074</v>
      </c>
      <c r="L787" s="7" t="s">
        <v>4023</v>
      </c>
      <c r="M787" s="35">
        <f t="shared" si="25"/>
        <v>0</v>
      </c>
      <c r="N787" s="12" t="str">
        <f t="shared" si="24"/>
        <v/>
      </c>
    </row>
    <row r="788" spans="1:14" hidden="1">
      <c r="A788" s="13">
        <v>10786</v>
      </c>
      <c r="B788" s="13">
        <v>9</v>
      </c>
      <c r="C788" s="13">
        <v>92304</v>
      </c>
      <c r="D788" s="13">
        <v>357</v>
      </c>
      <c r="E788" s="12" t="str">
        <f>VLOOKUP(tVentas10[[#This Row],[ProductID]],tProductos[#All],3,FALSE)</f>
        <v>Tilapia - Fillets</v>
      </c>
      <c r="F788" s="13">
        <v>24</v>
      </c>
      <c r="G788" s="32">
        <v>0</v>
      </c>
      <c r="H788" s="30">
        <f>VLOOKUP(tVentas10[[#This Row],[ProductID]],tProductos[#All],5,FALSE)</f>
        <v>68.33</v>
      </c>
      <c r="I788" s="31">
        <f>(tVentas10[[#This Row],[PrecioUnitario]])*(tVentas10[[#This Row],[Quantity]])</f>
        <v>1639.92</v>
      </c>
      <c r="J788" s="31">
        <f>tVentas10[[#This Row],[ TotalPrice_SinDescuento]]*(1-tVentas10[[#This Row],[Discount]]/100)</f>
        <v>1639.92</v>
      </c>
      <c r="K788" s="17">
        <v>43190.8747337963</v>
      </c>
      <c r="L788" s="7" t="s">
        <v>4024</v>
      </c>
      <c r="M788" s="35">
        <f t="shared" si="25"/>
        <v>0</v>
      </c>
      <c r="N788" s="12" t="str">
        <f t="shared" si="24"/>
        <v/>
      </c>
    </row>
    <row r="789" spans="1:14" hidden="1">
      <c r="A789" s="13">
        <v>10787</v>
      </c>
      <c r="B789" s="13">
        <v>4</v>
      </c>
      <c r="C789" s="13">
        <v>427</v>
      </c>
      <c r="D789" s="13">
        <v>118</v>
      </c>
      <c r="E789" s="12" t="str">
        <f>VLOOKUP(tVentas10[[#This Row],[ProductID]],tProductos[#All],3,FALSE)</f>
        <v>Garbag Bags - Black</v>
      </c>
      <c r="F789" s="13">
        <v>1</v>
      </c>
      <c r="G789" s="32">
        <v>1</v>
      </c>
      <c r="H789" s="30">
        <f>VLOOKUP(tVentas10[[#This Row],[ProductID]],tProductos[#All],5,FALSE)</f>
        <v>65.959999999999994</v>
      </c>
      <c r="I789" s="31">
        <f>(tVentas10[[#This Row],[PrecioUnitario]])*(tVentas10[[#This Row],[Quantity]])</f>
        <v>65.959999999999994</v>
      </c>
      <c r="J789" s="31">
        <f>tVentas10[[#This Row],[ TotalPrice_SinDescuento]]*(1-tVentas10[[#This Row],[Discount]]/100)</f>
        <v>65.300399999999996</v>
      </c>
      <c r="K789" s="13">
        <v>0</v>
      </c>
      <c r="L789" s="7" t="s">
        <v>4025</v>
      </c>
      <c r="M789" s="35">
        <f t="shared" si="25"/>
        <v>0</v>
      </c>
      <c r="N789" s="12" t="str">
        <f t="shared" si="24"/>
        <v/>
      </c>
    </row>
    <row r="790" spans="1:14" hidden="1">
      <c r="A790" s="13">
        <v>10788</v>
      </c>
      <c r="B790" s="13">
        <v>11</v>
      </c>
      <c r="C790" s="13">
        <v>37055</v>
      </c>
      <c r="D790" s="13">
        <v>346</v>
      </c>
      <c r="E790" s="12" t="str">
        <f>VLOOKUP(tVentas10[[#This Row],[ProductID]],tProductos[#All],3,FALSE)</f>
        <v>Cheese - Parmesan Grated</v>
      </c>
      <c r="F790" s="13">
        <v>10</v>
      </c>
      <c r="G790" s="32">
        <v>0</v>
      </c>
      <c r="H790" s="30">
        <f>VLOOKUP(tVentas10[[#This Row],[ProductID]],tProductos[#All],5,FALSE)</f>
        <v>171.91</v>
      </c>
      <c r="I790" s="31">
        <f>(tVentas10[[#This Row],[PrecioUnitario]])*(tVentas10[[#This Row],[Quantity]])</f>
        <v>1719.1</v>
      </c>
      <c r="J790" s="31">
        <f>tVentas10[[#This Row],[ TotalPrice_SinDescuento]]*(1-tVentas10[[#This Row],[Discount]]/100)</f>
        <v>1719.1</v>
      </c>
      <c r="K790" s="17">
        <v>43137.974490740744</v>
      </c>
      <c r="L790" s="7" t="s">
        <v>4026</v>
      </c>
      <c r="M790" s="35">
        <f t="shared" si="25"/>
        <v>0</v>
      </c>
      <c r="N790" s="12" t="str">
        <f t="shared" si="24"/>
        <v/>
      </c>
    </row>
    <row r="791" spans="1:14" hidden="1">
      <c r="A791" s="13">
        <v>10789</v>
      </c>
      <c r="B791" s="13">
        <v>11</v>
      </c>
      <c r="C791" s="13">
        <v>71025</v>
      </c>
      <c r="D791" s="13">
        <v>53</v>
      </c>
      <c r="E791" s="12" t="str">
        <f>VLOOKUP(tVentas10[[#This Row],[ProductID]],tProductos[#All],3,FALSE)</f>
        <v>Cassis</v>
      </c>
      <c r="F791" s="13">
        <v>18</v>
      </c>
      <c r="G791" s="32">
        <v>0</v>
      </c>
      <c r="H791" s="30">
        <f>VLOOKUP(tVentas10[[#This Row],[ProductID]],tProductos[#All],5,FALSE)</f>
        <v>926.27</v>
      </c>
      <c r="I791" s="31">
        <f>(tVentas10[[#This Row],[PrecioUnitario]])*(tVentas10[[#This Row],[Quantity]])</f>
        <v>16672.86</v>
      </c>
      <c r="J791" s="31">
        <f>tVentas10[[#This Row],[ TotalPrice_SinDescuento]]*(1-tVentas10[[#This Row],[Discount]]/100)</f>
        <v>16672.86</v>
      </c>
      <c r="K791" s="17">
        <v>43162.86818287037</v>
      </c>
      <c r="L791" s="7" t="s">
        <v>4027</v>
      </c>
      <c r="M791" s="35">
        <f t="shared" si="25"/>
        <v>0</v>
      </c>
      <c r="N791" s="12" t="str">
        <f t="shared" si="24"/>
        <v/>
      </c>
    </row>
    <row r="792" spans="1:14" hidden="1">
      <c r="A792" s="13">
        <v>10790</v>
      </c>
      <c r="B792" s="13">
        <v>17</v>
      </c>
      <c r="C792" s="13">
        <v>7215</v>
      </c>
      <c r="D792" s="13">
        <v>41</v>
      </c>
      <c r="E792" s="12" t="str">
        <f>VLOOKUP(tVentas10[[#This Row],[ProductID]],tProductos[#All],3,FALSE)</f>
        <v>Cup - 6oz, Foam</v>
      </c>
      <c r="F792" s="13">
        <v>2</v>
      </c>
      <c r="G792" s="32">
        <v>0</v>
      </c>
      <c r="H792" s="30">
        <f>VLOOKUP(tVentas10[[#This Row],[ProductID]],tProductos[#All],5,FALSE)</f>
        <v>81.72</v>
      </c>
      <c r="I792" s="31">
        <f>(tVentas10[[#This Row],[PrecioUnitario]])*(tVentas10[[#This Row],[Quantity]])</f>
        <v>163.44</v>
      </c>
      <c r="J792" s="31">
        <f>tVentas10[[#This Row],[ TotalPrice_SinDescuento]]*(1-tVentas10[[#This Row],[Discount]]/100)</f>
        <v>163.44</v>
      </c>
      <c r="K792" s="17">
        <v>43115.50508101852</v>
      </c>
      <c r="L792" s="7" t="s">
        <v>4028</v>
      </c>
      <c r="M792" s="35">
        <f t="shared" si="25"/>
        <v>0</v>
      </c>
      <c r="N792" s="12" t="str">
        <f t="shared" si="24"/>
        <v/>
      </c>
    </row>
    <row r="793" spans="1:14" hidden="1">
      <c r="A793" s="13">
        <v>10791</v>
      </c>
      <c r="B793" s="13">
        <v>14</v>
      </c>
      <c r="C793" s="13">
        <v>91132</v>
      </c>
      <c r="D793" s="13">
        <v>189</v>
      </c>
      <c r="E793" s="12" t="str">
        <f>VLOOKUP(tVentas10[[#This Row],[ProductID]],tProductos[#All],3,FALSE)</f>
        <v>Bread - Roll, Soft White Round</v>
      </c>
      <c r="F793" s="13">
        <v>24</v>
      </c>
      <c r="G793" s="32">
        <v>0</v>
      </c>
      <c r="H793" s="30">
        <f>VLOOKUP(tVentas10[[#This Row],[ProductID]],tProductos[#All],5,FALSE)</f>
        <v>763.02</v>
      </c>
      <c r="I793" s="31">
        <f>(tVentas10[[#This Row],[PrecioUnitario]])*(tVentas10[[#This Row],[Quantity]])</f>
        <v>18312.48</v>
      </c>
      <c r="J793" s="31">
        <f>tVentas10[[#This Row],[ TotalPrice_SinDescuento]]*(1-tVentas10[[#This Row],[Discount]]/100)</f>
        <v>18312.48</v>
      </c>
      <c r="K793" s="17">
        <v>43159.559571759259</v>
      </c>
      <c r="L793" s="7" t="s">
        <v>4029</v>
      </c>
      <c r="M793" s="35">
        <f t="shared" si="25"/>
        <v>0</v>
      </c>
      <c r="N793" s="12" t="str">
        <f t="shared" si="24"/>
        <v/>
      </c>
    </row>
    <row r="794" spans="1:14" hidden="1">
      <c r="A794" s="13">
        <v>10792</v>
      </c>
      <c r="B794" s="13">
        <v>8</v>
      </c>
      <c r="C794" s="13">
        <v>14645</v>
      </c>
      <c r="D794" s="13">
        <v>161</v>
      </c>
      <c r="E794" s="12" t="str">
        <f>VLOOKUP(tVentas10[[#This Row],[ProductID]],tProductos[#All],3,FALSE)</f>
        <v>Longos - Chicken Wings</v>
      </c>
      <c r="F794" s="13">
        <v>4</v>
      </c>
      <c r="G794" s="32">
        <v>0</v>
      </c>
      <c r="H794" s="30">
        <f>VLOOKUP(tVentas10[[#This Row],[ProductID]],tProductos[#All],5,FALSE)</f>
        <v>646.11</v>
      </c>
      <c r="I794" s="31">
        <f>(tVentas10[[#This Row],[PrecioUnitario]])*(tVentas10[[#This Row],[Quantity]])</f>
        <v>2584.44</v>
      </c>
      <c r="J794" s="31">
        <f>tVentas10[[#This Row],[ TotalPrice_SinDescuento]]*(1-tVentas10[[#This Row],[Discount]]/100)</f>
        <v>2584.44</v>
      </c>
      <c r="K794" s="17">
        <v>43160.139525462961</v>
      </c>
      <c r="L794" s="7" t="s">
        <v>4030</v>
      </c>
      <c r="M794" s="35">
        <f t="shared" si="25"/>
        <v>0</v>
      </c>
      <c r="N794" s="12" t="str">
        <f t="shared" si="24"/>
        <v/>
      </c>
    </row>
    <row r="795" spans="1:14" hidden="1">
      <c r="A795" s="13">
        <v>10793</v>
      </c>
      <c r="B795" s="13">
        <v>7</v>
      </c>
      <c r="C795" s="13">
        <v>60142</v>
      </c>
      <c r="D795" s="13">
        <v>259</v>
      </c>
      <c r="E795" s="12" t="str">
        <f>VLOOKUP(tVentas10[[#This Row],[ProductID]],tProductos[#All],3,FALSE)</f>
        <v>Veal - Eye Of Round</v>
      </c>
      <c r="F795" s="13">
        <v>16</v>
      </c>
      <c r="G795" s="32">
        <v>0</v>
      </c>
      <c r="H795" s="30">
        <f>VLOOKUP(tVentas10[[#This Row],[ProductID]],tProductos[#All],5,FALSE)</f>
        <v>674.36</v>
      </c>
      <c r="I795" s="31">
        <f>(tVentas10[[#This Row],[PrecioUnitario]])*(tVentas10[[#This Row],[Quantity]])</f>
        <v>10789.76</v>
      </c>
      <c r="J795" s="31">
        <f>tVentas10[[#This Row],[ TotalPrice_SinDescuento]]*(1-tVentas10[[#This Row],[Discount]]/100)</f>
        <v>10789.76</v>
      </c>
      <c r="K795" s="17">
        <v>43138.506608796299</v>
      </c>
      <c r="L795" s="7" t="s">
        <v>4031</v>
      </c>
      <c r="M795" s="35">
        <f t="shared" si="25"/>
        <v>0</v>
      </c>
      <c r="N795" s="12" t="str">
        <f t="shared" si="24"/>
        <v/>
      </c>
    </row>
    <row r="796" spans="1:14" hidden="1">
      <c r="A796" s="13">
        <v>10794</v>
      </c>
      <c r="B796" s="13">
        <v>2</v>
      </c>
      <c r="C796" s="13">
        <v>97244</v>
      </c>
      <c r="D796" s="13">
        <v>163</v>
      </c>
      <c r="E796" s="12" t="str">
        <f>VLOOKUP(tVentas10[[#This Row],[ProductID]],tProductos[#All],3,FALSE)</f>
        <v>Tomatoes Tear Drop</v>
      </c>
      <c r="F796" s="13">
        <v>25</v>
      </c>
      <c r="G796" s="32">
        <v>0</v>
      </c>
      <c r="H796" s="30">
        <f>VLOOKUP(tVentas10[[#This Row],[ProductID]],tProductos[#All],5,FALSE)</f>
        <v>117.7</v>
      </c>
      <c r="I796" s="31">
        <f>(tVentas10[[#This Row],[PrecioUnitario]])*(tVentas10[[#This Row],[Quantity]])</f>
        <v>2942.5</v>
      </c>
      <c r="J796" s="31">
        <f>tVentas10[[#This Row],[ TotalPrice_SinDescuento]]*(1-tVentas10[[#This Row],[Discount]]/100)</f>
        <v>2942.5</v>
      </c>
      <c r="K796" s="17">
        <v>43216.885451388887</v>
      </c>
      <c r="L796" s="7" t="s">
        <v>4032</v>
      </c>
      <c r="M796" s="35">
        <f t="shared" si="25"/>
        <v>0</v>
      </c>
      <c r="N796" s="12" t="str">
        <f t="shared" si="24"/>
        <v/>
      </c>
    </row>
    <row r="797" spans="1:14" hidden="1">
      <c r="A797" s="13">
        <v>10795</v>
      </c>
      <c r="B797" s="13">
        <v>15</v>
      </c>
      <c r="C797" s="13">
        <v>24934</v>
      </c>
      <c r="D797" s="13">
        <v>70</v>
      </c>
      <c r="E797" s="12" t="str">
        <f>VLOOKUP(tVentas10[[#This Row],[ProductID]],tProductos[#All],3,FALSE)</f>
        <v>Squid - Tubes / Tenticles 10/20</v>
      </c>
      <c r="F797" s="13">
        <v>7</v>
      </c>
      <c r="G797" s="32">
        <v>0</v>
      </c>
      <c r="H797" s="30">
        <f>VLOOKUP(tVentas10[[#This Row],[ProductID]],tProductos[#All],5,FALSE)</f>
        <v>631.84</v>
      </c>
      <c r="I797" s="31">
        <f>(tVentas10[[#This Row],[PrecioUnitario]])*(tVentas10[[#This Row],[Quantity]])</f>
        <v>4422.88</v>
      </c>
      <c r="J797" s="31">
        <f>tVentas10[[#This Row],[ TotalPrice_SinDescuento]]*(1-tVentas10[[#This Row],[Discount]]/100)</f>
        <v>4422.88</v>
      </c>
      <c r="K797" s="17">
        <v>43156.58452546296</v>
      </c>
      <c r="L797" s="7" t="s">
        <v>4033</v>
      </c>
      <c r="M797" s="35">
        <f t="shared" si="25"/>
        <v>0</v>
      </c>
      <c r="N797" s="12" t="str">
        <f t="shared" si="24"/>
        <v/>
      </c>
    </row>
    <row r="798" spans="1:14" hidden="1">
      <c r="A798" s="13">
        <v>10796</v>
      </c>
      <c r="B798" s="13">
        <v>19</v>
      </c>
      <c r="C798" s="13">
        <v>8812</v>
      </c>
      <c r="D798" s="13">
        <v>227</v>
      </c>
      <c r="E798" s="12" t="str">
        <f>VLOOKUP(tVentas10[[#This Row],[ProductID]],tProductos[#All],3,FALSE)</f>
        <v>Cheese - Taleggio D.o.p.</v>
      </c>
      <c r="F798" s="13">
        <v>3</v>
      </c>
      <c r="G798" s="32">
        <v>0</v>
      </c>
      <c r="H798" s="30">
        <f>VLOOKUP(tVentas10[[#This Row],[ProductID]],tProductos[#All],5,FALSE)</f>
        <v>554.69000000000005</v>
      </c>
      <c r="I798" s="31">
        <f>(tVentas10[[#This Row],[PrecioUnitario]])*(tVentas10[[#This Row],[Quantity]])</f>
        <v>1664.0700000000002</v>
      </c>
      <c r="J798" s="31">
        <f>tVentas10[[#This Row],[ TotalPrice_SinDescuento]]*(1-tVentas10[[#This Row],[Discount]]/100)</f>
        <v>1664.0700000000002</v>
      </c>
      <c r="K798" s="17">
        <v>43158.955034722225</v>
      </c>
      <c r="L798" s="7" t="s">
        <v>4034</v>
      </c>
      <c r="M798" s="35">
        <f t="shared" si="25"/>
        <v>0</v>
      </c>
      <c r="N798" s="12" t="str">
        <f t="shared" si="24"/>
        <v/>
      </c>
    </row>
    <row r="799" spans="1:14" hidden="1">
      <c r="A799" s="13">
        <v>10797</v>
      </c>
      <c r="B799" s="13">
        <v>22</v>
      </c>
      <c r="C799" s="13">
        <v>19282</v>
      </c>
      <c r="D799" s="13">
        <v>270</v>
      </c>
      <c r="E799" s="12" t="str">
        <f>VLOOKUP(tVentas10[[#This Row],[ProductID]],tProductos[#All],3,FALSE)</f>
        <v>Cheese Cloth No 100</v>
      </c>
      <c r="F799" s="13">
        <v>5</v>
      </c>
      <c r="G799" s="32">
        <v>0</v>
      </c>
      <c r="H799" s="30">
        <f>VLOOKUP(tVentas10[[#This Row],[ProductID]],tProductos[#All],5,FALSE)</f>
        <v>44.21</v>
      </c>
      <c r="I799" s="31">
        <f>(tVentas10[[#This Row],[PrecioUnitario]])*(tVentas10[[#This Row],[Quantity]])</f>
        <v>221.05</v>
      </c>
      <c r="J799" s="31">
        <f>tVentas10[[#This Row],[ TotalPrice_SinDescuento]]*(1-tVentas10[[#This Row],[Discount]]/100)</f>
        <v>221.05</v>
      </c>
      <c r="K799" s="17">
        <v>43179.4531712963</v>
      </c>
      <c r="L799" s="7" t="s">
        <v>4035</v>
      </c>
      <c r="M799" s="35">
        <f t="shared" si="25"/>
        <v>0</v>
      </c>
      <c r="N799" s="12" t="str">
        <f t="shared" si="24"/>
        <v/>
      </c>
    </row>
    <row r="800" spans="1:14" hidden="1">
      <c r="A800" s="13">
        <v>10798</v>
      </c>
      <c r="B800" s="13">
        <v>15</v>
      </c>
      <c r="C800" s="13">
        <v>51151</v>
      </c>
      <c r="D800" s="13">
        <v>371</v>
      </c>
      <c r="E800" s="12" t="str">
        <f>VLOOKUP(tVentas10[[#This Row],[ProductID]],tProductos[#All],3,FALSE)</f>
        <v>Creme De Banane - Marie</v>
      </c>
      <c r="F800" s="13">
        <v>13</v>
      </c>
      <c r="G800" s="32">
        <v>1</v>
      </c>
      <c r="H800" s="30">
        <f>VLOOKUP(tVentas10[[#This Row],[ProductID]],tProductos[#All],5,FALSE)</f>
        <v>824.02</v>
      </c>
      <c r="I800" s="31">
        <f>(tVentas10[[#This Row],[PrecioUnitario]])*(tVentas10[[#This Row],[Quantity]])</f>
        <v>10712.26</v>
      </c>
      <c r="J800" s="31">
        <f>tVentas10[[#This Row],[ TotalPrice_SinDescuento]]*(1-tVentas10[[#This Row],[Discount]]/100)</f>
        <v>10605.1374</v>
      </c>
      <c r="K800" s="17">
        <v>43197.103252314817</v>
      </c>
      <c r="L800" s="7" t="s">
        <v>4036</v>
      </c>
      <c r="M800" s="35">
        <f t="shared" si="25"/>
        <v>0</v>
      </c>
      <c r="N800" s="12" t="str">
        <f t="shared" si="24"/>
        <v/>
      </c>
    </row>
    <row r="801" spans="1:14" hidden="1">
      <c r="A801" s="13">
        <v>10799</v>
      </c>
      <c r="B801" s="13">
        <v>14</v>
      </c>
      <c r="C801" s="13">
        <v>40716</v>
      </c>
      <c r="D801" s="13">
        <v>298</v>
      </c>
      <c r="E801" s="12" t="str">
        <f>VLOOKUP(tVentas10[[#This Row],[ProductID]],tProductos[#All],3,FALSE)</f>
        <v>Pop Shoppe Cream Soda</v>
      </c>
      <c r="F801" s="13">
        <v>11</v>
      </c>
      <c r="G801" s="32">
        <v>0</v>
      </c>
      <c r="H801" s="30">
        <f>VLOOKUP(tVentas10[[#This Row],[ProductID]],tProductos[#All],5,FALSE)</f>
        <v>957.38</v>
      </c>
      <c r="I801" s="31">
        <f>(tVentas10[[#This Row],[PrecioUnitario]])*(tVentas10[[#This Row],[Quantity]])</f>
        <v>10531.18</v>
      </c>
      <c r="J801" s="31">
        <f>tVentas10[[#This Row],[ TotalPrice_SinDescuento]]*(1-tVentas10[[#This Row],[Discount]]/100)</f>
        <v>10531.18</v>
      </c>
      <c r="K801" s="17">
        <v>43205.700671296298</v>
      </c>
      <c r="L801" s="7" t="s">
        <v>4037</v>
      </c>
      <c r="M801" s="35">
        <f t="shared" si="25"/>
        <v>0</v>
      </c>
      <c r="N801" s="12" t="str">
        <f t="shared" si="24"/>
        <v/>
      </c>
    </row>
    <row r="802" spans="1:14" hidden="1">
      <c r="A802" s="13">
        <v>10800</v>
      </c>
      <c r="B802" s="13">
        <v>2</v>
      </c>
      <c r="C802" s="13">
        <v>94489</v>
      </c>
      <c r="D802" s="13">
        <v>139</v>
      </c>
      <c r="E802" s="12" t="str">
        <f>VLOOKUP(tVentas10[[#This Row],[ProductID]],tProductos[#All],3,FALSE)</f>
        <v>Chicken - Wieners</v>
      </c>
      <c r="F802" s="13">
        <v>24</v>
      </c>
      <c r="G802" s="32">
        <v>0</v>
      </c>
      <c r="H802" s="30">
        <f>VLOOKUP(tVentas10[[#This Row],[ProductID]],tProductos[#All],5,FALSE)</f>
        <v>21.42</v>
      </c>
      <c r="I802" s="31">
        <f>(tVentas10[[#This Row],[PrecioUnitario]])*(tVentas10[[#This Row],[Quantity]])</f>
        <v>514.08000000000004</v>
      </c>
      <c r="J802" s="31">
        <f>tVentas10[[#This Row],[ TotalPrice_SinDescuento]]*(1-tVentas10[[#This Row],[Discount]]/100)</f>
        <v>514.08000000000004</v>
      </c>
      <c r="K802" s="17">
        <v>43176.892233796294</v>
      </c>
      <c r="L802" s="7" t="s">
        <v>4038</v>
      </c>
      <c r="M802" s="35">
        <f t="shared" si="25"/>
        <v>0</v>
      </c>
      <c r="N802" s="12" t="str">
        <f t="shared" si="24"/>
        <v/>
      </c>
    </row>
    <row r="803" spans="1:14" hidden="1">
      <c r="A803" s="13">
        <v>10801</v>
      </c>
      <c r="B803" s="13">
        <v>3</v>
      </c>
      <c r="C803" s="13">
        <v>80671</v>
      </c>
      <c r="D803" s="13">
        <v>384</v>
      </c>
      <c r="E803" s="12" t="str">
        <f>VLOOKUP(tVentas10[[#This Row],[ProductID]],tProductos[#All],3,FALSE)</f>
        <v>Fond - Neutral</v>
      </c>
      <c r="F803" s="13">
        <v>21</v>
      </c>
      <c r="G803" s="32">
        <v>0</v>
      </c>
      <c r="H803" s="30">
        <f>VLOOKUP(tVentas10[[#This Row],[ProductID]],tProductos[#All],5,FALSE)</f>
        <v>565.19000000000005</v>
      </c>
      <c r="I803" s="31">
        <f>(tVentas10[[#This Row],[PrecioUnitario]])*(tVentas10[[#This Row],[Quantity]])</f>
        <v>11868.990000000002</v>
      </c>
      <c r="J803" s="31">
        <f>tVentas10[[#This Row],[ TotalPrice_SinDescuento]]*(1-tVentas10[[#This Row],[Discount]]/100)</f>
        <v>11868.990000000002</v>
      </c>
      <c r="K803" s="17">
        <v>43184.095393518517</v>
      </c>
      <c r="L803" s="7" t="s">
        <v>4039</v>
      </c>
      <c r="M803" s="35">
        <f t="shared" si="25"/>
        <v>0</v>
      </c>
      <c r="N803" s="12" t="str">
        <f t="shared" si="24"/>
        <v/>
      </c>
    </row>
    <row r="804" spans="1:14" hidden="1">
      <c r="A804" s="13">
        <v>10802</v>
      </c>
      <c r="B804" s="13">
        <v>8</v>
      </c>
      <c r="C804" s="13">
        <v>4371</v>
      </c>
      <c r="D804" s="13">
        <v>70</v>
      </c>
      <c r="E804" s="12" t="str">
        <f>VLOOKUP(tVentas10[[#This Row],[ProductID]],tProductos[#All],3,FALSE)</f>
        <v>Squid - Tubes / Tenticles 10/20</v>
      </c>
      <c r="F804" s="13">
        <v>2</v>
      </c>
      <c r="G804" s="32">
        <v>0</v>
      </c>
      <c r="H804" s="30">
        <f>VLOOKUP(tVentas10[[#This Row],[ProductID]],tProductos[#All],5,FALSE)</f>
        <v>631.84</v>
      </c>
      <c r="I804" s="31">
        <f>(tVentas10[[#This Row],[PrecioUnitario]])*(tVentas10[[#This Row],[Quantity]])</f>
        <v>1263.68</v>
      </c>
      <c r="J804" s="31">
        <f>tVentas10[[#This Row],[ TotalPrice_SinDescuento]]*(1-tVentas10[[#This Row],[Discount]]/100)</f>
        <v>1263.68</v>
      </c>
      <c r="K804" s="17">
        <v>43144.407256944447</v>
      </c>
      <c r="L804" s="7" t="s">
        <v>4040</v>
      </c>
      <c r="M804" s="35">
        <f t="shared" si="25"/>
        <v>0</v>
      </c>
      <c r="N804" s="12" t="str">
        <f t="shared" si="24"/>
        <v/>
      </c>
    </row>
    <row r="805" spans="1:14" hidden="1">
      <c r="A805" s="13">
        <v>10803</v>
      </c>
      <c r="B805" s="13">
        <v>13</v>
      </c>
      <c r="C805" s="13">
        <v>48818</v>
      </c>
      <c r="D805" s="13">
        <v>198</v>
      </c>
      <c r="E805" s="12" t="str">
        <f>VLOOKUP(tVentas10[[#This Row],[ProductID]],tProductos[#All],3,FALSE)</f>
        <v>Lime Cordial - Roses</v>
      </c>
      <c r="F805" s="13">
        <v>13</v>
      </c>
      <c r="G805" s="32">
        <v>1</v>
      </c>
      <c r="H805" s="30">
        <f>VLOOKUP(tVentas10[[#This Row],[ProductID]],tProductos[#All],5,FALSE)</f>
        <v>352.18</v>
      </c>
      <c r="I805" s="31">
        <f>(tVentas10[[#This Row],[PrecioUnitario]])*(tVentas10[[#This Row],[Quantity]])</f>
        <v>4578.34</v>
      </c>
      <c r="J805" s="31">
        <f>tVentas10[[#This Row],[ TotalPrice_SinDescuento]]*(1-tVentas10[[#This Row],[Discount]]/100)</f>
        <v>4532.5565999999999</v>
      </c>
      <c r="K805" s="17">
        <v>43150.193379629629</v>
      </c>
      <c r="L805" s="7" t="s">
        <v>4041</v>
      </c>
      <c r="M805" s="35">
        <f t="shared" si="25"/>
        <v>0</v>
      </c>
      <c r="N805" s="12" t="str">
        <f t="shared" si="24"/>
        <v/>
      </c>
    </row>
    <row r="806" spans="1:14" hidden="1">
      <c r="A806" s="13">
        <v>10804</v>
      </c>
      <c r="B806" s="13">
        <v>7</v>
      </c>
      <c r="C806" s="13">
        <v>55354</v>
      </c>
      <c r="D806" s="13">
        <v>229</v>
      </c>
      <c r="E806" s="12" t="str">
        <f>VLOOKUP(tVentas10[[#This Row],[ProductID]],tProductos[#All],3,FALSE)</f>
        <v>Bread - Hot Dog Buns</v>
      </c>
      <c r="F806" s="13">
        <v>15</v>
      </c>
      <c r="G806" s="32">
        <v>2</v>
      </c>
      <c r="H806" s="30">
        <f>VLOOKUP(tVentas10[[#This Row],[ProductID]],tProductos[#All],5,FALSE)</f>
        <v>579.83000000000004</v>
      </c>
      <c r="I806" s="31">
        <f>(tVentas10[[#This Row],[PrecioUnitario]])*(tVentas10[[#This Row],[Quantity]])</f>
        <v>8697.4500000000007</v>
      </c>
      <c r="J806" s="31">
        <f>tVentas10[[#This Row],[ TotalPrice_SinDescuento]]*(1-tVentas10[[#This Row],[Discount]]/100)</f>
        <v>8523.5010000000002</v>
      </c>
      <c r="K806" s="17">
        <v>43154.613206018519</v>
      </c>
      <c r="L806" s="7" t="s">
        <v>4042</v>
      </c>
      <c r="M806" s="35">
        <f t="shared" si="25"/>
        <v>0</v>
      </c>
      <c r="N806" s="12" t="str">
        <f t="shared" si="24"/>
        <v/>
      </c>
    </row>
    <row r="807" spans="1:14" hidden="1">
      <c r="A807" s="13">
        <v>10805</v>
      </c>
      <c r="B807" s="13">
        <v>23</v>
      </c>
      <c r="C807" s="13">
        <v>16577</v>
      </c>
      <c r="D807" s="13">
        <v>442</v>
      </c>
      <c r="E807" s="12" t="str">
        <f>VLOOKUP(tVentas10[[#This Row],[ProductID]],tProductos[#All],3,FALSE)</f>
        <v>Wine - Ej Gallo Sierra Valley</v>
      </c>
      <c r="F807" s="13">
        <v>5</v>
      </c>
      <c r="G807" s="32">
        <v>0</v>
      </c>
      <c r="H807" s="30">
        <f>VLOOKUP(tVentas10[[#This Row],[ProductID]],tProductos[#All],5,FALSE)</f>
        <v>729.04</v>
      </c>
      <c r="I807" s="31">
        <f>(tVentas10[[#This Row],[PrecioUnitario]])*(tVentas10[[#This Row],[Quantity]])</f>
        <v>3645.2</v>
      </c>
      <c r="J807" s="31">
        <f>tVentas10[[#This Row],[ TotalPrice_SinDescuento]]*(1-tVentas10[[#This Row],[Discount]]/100)</f>
        <v>3645.2</v>
      </c>
      <c r="K807" s="17">
        <v>43147.293263888889</v>
      </c>
      <c r="L807" s="7" t="s">
        <v>4043</v>
      </c>
      <c r="M807" s="35">
        <f t="shared" si="25"/>
        <v>0</v>
      </c>
      <c r="N807" s="12" t="str">
        <f t="shared" si="24"/>
        <v/>
      </c>
    </row>
    <row r="808" spans="1:14" hidden="1">
      <c r="A808" s="13">
        <v>10806</v>
      </c>
      <c r="B808" s="13">
        <v>8</v>
      </c>
      <c r="C808" s="13">
        <v>22945</v>
      </c>
      <c r="D808" s="13">
        <v>254</v>
      </c>
      <c r="E808" s="12" t="str">
        <f>VLOOKUP(tVentas10[[#This Row],[ProductID]],tProductos[#All],3,FALSE)</f>
        <v>Soup - Canadian Pea, Dry Mix</v>
      </c>
      <c r="F808" s="13">
        <v>6</v>
      </c>
      <c r="G808" s="32">
        <v>0</v>
      </c>
      <c r="H808" s="30">
        <f>VLOOKUP(tVentas10[[#This Row],[ProductID]],tProductos[#All],5,FALSE)</f>
        <v>777.8</v>
      </c>
      <c r="I808" s="31">
        <f>(tVentas10[[#This Row],[PrecioUnitario]])*(tVentas10[[#This Row],[Quantity]])</f>
        <v>4666.7999999999993</v>
      </c>
      <c r="J808" s="31">
        <f>tVentas10[[#This Row],[ TotalPrice_SinDescuento]]*(1-tVentas10[[#This Row],[Discount]]/100)</f>
        <v>4666.7999999999993</v>
      </c>
      <c r="K808" s="17">
        <v>43129.352812500001</v>
      </c>
      <c r="L808" s="7" t="s">
        <v>4044</v>
      </c>
      <c r="M808" s="35">
        <f t="shared" si="25"/>
        <v>0</v>
      </c>
      <c r="N808" s="12" t="str">
        <f t="shared" si="24"/>
        <v/>
      </c>
    </row>
    <row r="809" spans="1:14" hidden="1">
      <c r="A809" s="13">
        <v>10807</v>
      </c>
      <c r="B809" s="13">
        <v>10</v>
      </c>
      <c r="C809" s="13">
        <v>76799</v>
      </c>
      <c r="D809" s="13">
        <v>365</v>
      </c>
      <c r="E809" s="12" t="str">
        <f>VLOOKUP(tVentas10[[#This Row],[ProductID]],tProductos[#All],3,FALSE)</f>
        <v>Wine - Red, Harrow Estates, Cab</v>
      </c>
      <c r="F809" s="13">
        <v>20</v>
      </c>
      <c r="G809" s="32">
        <v>0</v>
      </c>
      <c r="H809" s="30">
        <f>VLOOKUP(tVentas10[[#This Row],[ProductID]],tProductos[#All],5,FALSE)</f>
        <v>126.27</v>
      </c>
      <c r="I809" s="31">
        <f>(tVentas10[[#This Row],[PrecioUnitario]])*(tVentas10[[#This Row],[Quantity]])</f>
        <v>2525.4</v>
      </c>
      <c r="J809" s="31">
        <f>tVentas10[[#This Row],[ TotalPrice_SinDescuento]]*(1-tVentas10[[#This Row],[Discount]]/100)</f>
        <v>2525.4</v>
      </c>
      <c r="K809" s="17">
        <v>43131.270416666666</v>
      </c>
      <c r="L809" s="7" t="s">
        <v>4045</v>
      </c>
      <c r="M809" s="35">
        <f t="shared" si="25"/>
        <v>0</v>
      </c>
      <c r="N809" s="12" t="str">
        <f t="shared" si="24"/>
        <v/>
      </c>
    </row>
    <row r="810" spans="1:14" hidden="1">
      <c r="A810" s="13">
        <v>10808</v>
      </c>
      <c r="B810" s="13">
        <v>3</v>
      </c>
      <c r="C810" s="13">
        <v>32966</v>
      </c>
      <c r="D810" s="13">
        <v>81</v>
      </c>
      <c r="E810" s="12" t="str">
        <f>VLOOKUP(tVentas10[[#This Row],[ProductID]],tProductos[#All],3,FALSE)</f>
        <v>Cookies - Assorted</v>
      </c>
      <c r="F810" s="13">
        <v>9</v>
      </c>
      <c r="G810" s="32">
        <v>0</v>
      </c>
      <c r="H810" s="30">
        <f>VLOOKUP(tVentas10[[#This Row],[ProductID]],tProductos[#All],5,FALSE)</f>
        <v>866.48</v>
      </c>
      <c r="I810" s="31">
        <f>(tVentas10[[#This Row],[PrecioUnitario]])*(tVentas10[[#This Row],[Quantity]])</f>
        <v>7798.32</v>
      </c>
      <c r="J810" s="31">
        <f>tVentas10[[#This Row],[ TotalPrice_SinDescuento]]*(1-tVentas10[[#This Row],[Discount]]/100)</f>
        <v>7798.32</v>
      </c>
      <c r="K810" s="17">
        <v>43111.963530092595</v>
      </c>
      <c r="L810" s="7" t="s">
        <v>4046</v>
      </c>
      <c r="M810" s="35">
        <f t="shared" si="25"/>
        <v>0</v>
      </c>
      <c r="N810" s="12" t="str">
        <f t="shared" si="24"/>
        <v/>
      </c>
    </row>
    <row r="811" spans="1:14" hidden="1">
      <c r="A811" s="13">
        <v>10809</v>
      </c>
      <c r="B811" s="13">
        <v>22</v>
      </c>
      <c r="C811" s="13">
        <v>96449</v>
      </c>
      <c r="D811" s="13">
        <v>11</v>
      </c>
      <c r="E811" s="12" t="str">
        <f>VLOOKUP(tVentas10[[#This Row],[ProductID]],tProductos[#All],3,FALSE)</f>
        <v>Garbage Bags - Clear</v>
      </c>
      <c r="F811" s="13">
        <v>25</v>
      </c>
      <c r="G811" s="32">
        <v>0</v>
      </c>
      <c r="H811" s="30">
        <f>VLOOKUP(tVentas10[[#This Row],[ProductID]],tProductos[#All],5,FALSE)</f>
        <v>62.94</v>
      </c>
      <c r="I811" s="31">
        <f>(tVentas10[[#This Row],[PrecioUnitario]])*(tVentas10[[#This Row],[Quantity]])</f>
        <v>1573.5</v>
      </c>
      <c r="J811" s="31">
        <f>tVentas10[[#This Row],[ TotalPrice_SinDescuento]]*(1-tVentas10[[#This Row],[Discount]]/100)</f>
        <v>1573.5</v>
      </c>
      <c r="K811" s="17">
        <v>43211.419178240743</v>
      </c>
      <c r="L811" s="7" t="s">
        <v>4047</v>
      </c>
      <c r="M811" s="35">
        <f t="shared" si="25"/>
        <v>0</v>
      </c>
      <c r="N811" s="12" t="str">
        <f t="shared" si="24"/>
        <v/>
      </c>
    </row>
    <row r="812" spans="1:14">
      <c r="A812" s="13">
        <v>10810</v>
      </c>
      <c r="B812" s="13">
        <v>15</v>
      </c>
      <c r="C812" s="13">
        <v>2500</v>
      </c>
      <c r="D812" s="13">
        <v>279</v>
      </c>
      <c r="E812" s="12" t="str">
        <f>VLOOKUP(tVentas10[[#This Row],[ProductID]],tProductos[#All],3,FALSE)</f>
        <v>Beef - Texas Style Burger</v>
      </c>
      <c r="F812" s="13">
        <v>1</v>
      </c>
      <c r="G812" s="32">
        <v>1</v>
      </c>
      <c r="H812" s="30">
        <f>VLOOKUP(tVentas10[[#This Row],[ProductID]],tProductos[#All],5,FALSE)</f>
        <v>911.82</v>
      </c>
      <c r="I812" s="31">
        <f>(tVentas10[[#This Row],[PrecioUnitario]])*(tVentas10[[#This Row],[Quantity]])</f>
        <v>911.82</v>
      </c>
      <c r="J812" s="31">
        <f>tVentas10[[#This Row],[ TotalPrice_SinDescuento]]*(1-tVentas10[[#This Row],[Discount]]/100)</f>
        <v>902.70180000000005</v>
      </c>
      <c r="K812" s="17">
        <v>43147.036863425928</v>
      </c>
      <c r="L812" s="7" t="s">
        <v>4048</v>
      </c>
      <c r="M812" s="35">
        <f t="shared" si="25"/>
        <v>0</v>
      </c>
      <c r="N812" s="12" t="str">
        <f t="shared" si="24"/>
        <v/>
      </c>
    </row>
    <row r="813" spans="1:14" hidden="1">
      <c r="A813" s="13">
        <v>10811</v>
      </c>
      <c r="B813" s="13">
        <v>21</v>
      </c>
      <c r="C813" s="13">
        <v>94972</v>
      </c>
      <c r="D813" s="13">
        <v>262</v>
      </c>
      <c r="E813" s="12" t="str">
        <f>VLOOKUP(tVentas10[[#This Row],[ProductID]],tProductos[#All],3,FALSE)</f>
        <v>Bagel - Plain</v>
      </c>
      <c r="F813" s="13">
        <v>25</v>
      </c>
      <c r="G813" s="32">
        <v>2</v>
      </c>
      <c r="H813" s="30">
        <f>VLOOKUP(tVentas10[[#This Row],[ProductID]],tProductos[#All],5,FALSE)</f>
        <v>364.6</v>
      </c>
      <c r="I813" s="31">
        <f>(tVentas10[[#This Row],[PrecioUnitario]])*(tVentas10[[#This Row],[Quantity]])</f>
        <v>9115</v>
      </c>
      <c r="J813" s="31">
        <f>tVentas10[[#This Row],[ TotalPrice_SinDescuento]]*(1-tVentas10[[#This Row],[Discount]]/100)</f>
        <v>8932.7000000000007</v>
      </c>
      <c r="K813" s="17">
        <v>43118.855243055557</v>
      </c>
      <c r="L813" s="7" t="s">
        <v>4049</v>
      </c>
      <c r="M813" s="35">
        <f t="shared" si="25"/>
        <v>0</v>
      </c>
      <c r="N813" s="12" t="str">
        <f t="shared" si="24"/>
        <v/>
      </c>
    </row>
    <row r="814" spans="1:14" hidden="1">
      <c r="A814" s="13">
        <v>10812</v>
      </c>
      <c r="B814" s="13">
        <v>7</v>
      </c>
      <c r="C814" s="13">
        <v>92237</v>
      </c>
      <c r="D814" s="13">
        <v>421</v>
      </c>
      <c r="E814" s="12" t="str">
        <f>VLOOKUP(tVentas10[[#This Row],[ProductID]],tProductos[#All],3,FALSE)</f>
        <v>Soup V8 Roasted Red Pepper</v>
      </c>
      <c r="F814" s="13">
        <v>24</v>
      </c>
      <c r="G814" s="32">
        <v>0</v>
      </c>
      <c r="H814" s="30">
        <f>VLOOKUP(tVentas10[[#This Row],[ProductID]],tProductos[#All],5,FALSE)</f>
        <v>388.09</v>
      </c>
      <c r="I814" s="31">
        <f>(tVentas10[[#This Row],[PrecioUnitario]])*(tVentas10[[#This Row],[Quantity]])</f>
        <v>9314.16</v>
      </c>
      <c r="J814" s="31">
        <f>tVentas10[[#This Row],[ TotalPrice_SinDescuento]]*(1-tVentas10[[#This Row],[Discount]]/100)</f>
        <v>9314.16</v>
      </c>
      <c r="K814" s="17">
        <v>43201.72855324074</v>
      </c>
      <c r="L814" s="7" t="s">
        <v>4050</v>
      </c>
      <c r="M814" s="35">
        <f t="shared" si="25"/>
        <v>0</v>
      </c>
      <c r="N814" s="12" t="str">
        <f t="shared" si="24"/>
        <v/>
      </c>
    </row>
    <row r="815" spans="1:14" hidden="1">
      <c r="A815" s="13">
        <v>10813</v>
      </c>
      <c r="B815" s="13">
        <v>10</v>
      </c>
      <c r="C815" s="13">
        <v>76291</v>
      </c>
      <c r="D815" s="13">
        <v>371</v>
      </c>
      <c r="E815" s="12" t="str">
        <f>VLOOKUP(tVentas10[[#This Row],[ProductID]],tProductos[#All],3,FALSE)</f>
        <v>Creme De Banane - Marie</v>
      </c>
      <c r="F815" s="13">
        <v>20</v>
      </c>
      <c r="G815" s="32">
        <v>0</v>
      </c>
      <c r="H815" s="30">
        <f>VLOOKUP(tVentas10[[#This Row],[ProductID]],tProductos[#All],5,FALSE)</f>
        <v>824.02</v>
      </c>
      <c r="I815" s="31">
        <f>(tVentas10[[#This Row],[PrecioUnitario]])*(tVentas10[[#This Row],[Quantity]])</f>
        <v>16480.400000000001</v>
      </c>
      <c r="J815" s="31">
        <f>tVentas10[[#This Row],[ TotalPrice_SinDescuento]]*(1-tVentas10[[#This Row],[Discount]]/100)</f>
        <v>16480.400000000001</v>
      </c>
      <c r="K815" s="17">
        <v>43197.776354166665</v>
      </c>
      <c r="L815" s="7" t="s">
        <v>4051</v>
      </c>
      <c r="M815" s="35">
        <f t="shared" si="25"/>
        <v>0</v>
      </c>
      <c r="N815" s="12" t="str">
        <f t="shared" si="24"/>
        <v/>
      </c>
    </row>
    <row r="816" spans="1:14" hidden="1">
      <c r="A816" s="13">
        <v>10814</v>
      </c>
      <c r="B816" s="13">
        <v>2</v>
      </c>
      <c r="C816" s="13">
        <v>74667</v>
      </c>
      <c r="D816" s="13">
        <v>365</v>
      </c>
      <c r="E816" s="12" t="str">
        <f>VLOOKUP(tVentas10[[#This Row],[ProductID]],tProductos[#All],3,FALSE)</f>
        <v>Wine - Red, Harrow Estates, Cab</v>
      </c>
      <c r="F816" s="13">
        <v>19</v>
      </c>
      <c r="G816" s="32">
        <v>1</v>
      </c>
      <c r="H816" s="30">
        <f>VLOOKUP(tVentas10[[#This Row],[ProductID]],tProductos[#All],5,FALSE)</f>
        <v>126.27</v>
      </c>
      <c r="I816" s="31">
        <f>(tVentas10[[#This Row],[PrecioUnitario]])*(tVentas10[[#This Row],[Quantity]])</f>
        <v>2399.13</v>
      </c>
      <c r="J816" s="31">
        <f>tVentas10[[#This Row],[ TotalPrice_SinDescuento]]*(1-tVentas10[[#This Row],[Discount]]/100)</f>
        <v>2375.1387</v>
      </c>
      <c r="K816" s="17">
        <v>43164.297824074078</v>
      </c>
      <c r="L816" s="7" t="s">
        <v>4052</v>
      </c>
      <c r="M816" s="35">
        <f t="shared" si="25"/>
        <v>0</v>
      </c>
      <c r="N816" s="12" t="str">
        <f t="shared" si="24"/>
        <v/>
      </c>
    </row>
    <row r="817" spans="1:14" hidden="1">
      <c r="A817" s="13">
        <v>10815</v>
      </c>
      <c r="B817" s="13">
        <v>23</v>
      </c>
      <c r="C817" s="13">
        <v>18107</v>
      </c>
      <c r="D817" s="13">
        <v>225</v>
      </c>
      <c r="E817" s="12" t="str">
        <f>VLOOKUP(tVentas10[[#This Row],[ProductID]],tProductos[#All],3,FALSE)</f>
        <v>Wine - Charddonnay Errazuriz</v>
      </c>
      <c r="F817" s="13">
        <v>5</v>
      </c>
      <c r="G817" s="32">
        <v>0</v>
      </c>
      <c r="H817" s="30">
        <f>VLOOKUP(tVentas10[[#This Row],[ProductID]],tProductos[#All],5,FALSE)</f>
        <v>103.72</v>
      </c>
      <c r="I817" s="31">
        <f>(tVentas10[[#This Row],[PrecioUnitario]])*(tVentas10[[#This Row],[Quantity]])</f>
        <v>518.6</v>
      </c>
      <c r="J817" s="31">
        <f>tVentas10[[#This Row],[ TotalPrice_SinDescuento]]*(1-tVentas10[[#This Row],[Discount]]/100)</f>
        <v>518.6</v>
      </c>
      <c r="K817" s="17">
        <v>43175.009664351855</v>
      </c>
      <c r="L817" s="7" t="s">
        <v>4053</v>
      </c>
      <c r="M817" s="35">
        <f t="shared" si="25"/>
        <v>0</v>
      </c>
      <c r="N817" s="12" t="str">
        <f t="shared" si="24"/>
        <v/>
      </c>
    </row>
    <row r="818" spans="1:14" hidden="1">
      <c r="A818" s="13">
        <v>10816</v>
      </c>
      <c r="B818" s="13">
        <v>4</v>
      </c>
      <c r="C818" s="13">
        <v>97493</v>
      </c>
      <c r="D818" s="13">
        <v>345</v>
      </c>
      <c r="E818" s="12" t="str">
        <f>VLOOKUP(tVentas10[[#This Row],[ProductID]],tProductos[#All],3,FALSE)</f>
        <v>Bread - Calabrese Baguette</v>
      </c>
      <c r="F818" s="13">
        <v>25</v>
      </c>
      <c r="G818" s="32">
        <v>2</v>
      </c>
      <c r="H818" s="30">
        <f>VLOOKUP(tVentas10[[#This Row],[ProductID]],tProductos[#All],5,FALSE)</f>
        <v>985.97</v>
      </c>
      <c r="I818" s="31">
        <f>(tVentas10[[#This Row],[PrecioUnitario]])*(tVentas10[[#This Row],[Quantity]])</f>
        <v>24649.25</v>
      </c>
      <c r="J818" s="31">
        <f>tVentas10[[#This Row],[ TotalPrice_SinDescuento]]*(1-tVentas10[[#This Row],[Discount]]/100)</f>
        <v>24156.264999999999</v>
      </c>
      <c r="K818" s="17">
        <v>43217.074814814812</v>
      </c>
      <c r="L818" s="7" t="s">
        <v>4054</v>
      </c>
      <c r="M818" s="35">
        <f t="shared" si="25"/>
        <v>0</v>
      </c>
      <c r="N818" s="12" t="str">
        <f t="shared" si="24"/>
        <v/>
      </c>
    </row>
    <row r="819" spans="1:14" hidden="1">
      <c r="A819" s="13">
        <v>10817</v>
      </c>
      <c r="B819" s="13">
        <v>7</v>
      </c>
      <c r="C819" s="13">
        <v>58156</v>
      </c>
      <c r="D819" s="13">
        <v>22</v>
      </c>
      <c r="E819" s="12" t="str">
        <f>VLOOKUP(tVentas10[[#This Row],[ProductID]],tProductos[#All],3,FALSE)</f>
        <v>Rice - Jasmine Sented</v>
      </c>
      <c r="F819" s="13">
        <v>15</v>
      </c>
      <c r="G819" s="32">
        <v>0</v>
      </c>
      <c r="H819" s="30">
        <f>VLOOKUP(tVentas10[[#This Row],[ProductID]],tProductos[#All],5,FALSE)</f>
        <v>278.95</v>
      </c>
      <c r="I819" s="31">
        <f>(tVentas10[[#This Row],[PrecioUnitario]])*(tVentas10[[#This Row],[Quantity]])</f>
        <v>4184.25</v>
      </c>
      <c r="J819" s="31">
        <f>tVentas10[[#This Row],[ TotalPrice_SinDescuento]]*(1-tVentas10[[#This Row],[Discount]]/100)</f>
        <v>4184.25</v>
      </c>
      <c r="K819" s="17">
        <v>43226.602164351854</v>
      </c>
      <c r="L819" s="7" t="s">
        <v>4055</v>
      </c>
      <c r="M819" s="35">
        <f t="shared" si="25"/>
        <v>0</v>
      </c>
      <c r="N819" s="12" t="str">
        <f t="shared" si="24"/>
        <v/>
      </c>
    </row>
    <row r="820" spans="1:14" hidden="1">
      <c r="A820" s="13">
        <v>10818</v>
      </c>
      <c r="B820" s="13">
        <v>10</v>
      </c>
      <c r="C820" s="13">
        <v>59009</v>
      </c>
      <c r="D820" s="13">
        <v>155</v>
      </c>
      <c r="E820" s="12" t="str">
        <f>VLOOKUP(tVentas10[[#This Row],[ProductID]],tProductos[#All],3,FALSE)</f>
        <v>Peas - Pigeon, Dry</v>
      </c>
      <c r="F820" s="13">
        <v>15</v>
      </c>
      <c r="G820" s="32">
        <v>0</v>
      </c>
      <c r="H820" s="30">
        <f>VLOOKUP(tVentas10[[#This Row],[ProductID]],tProductos[#All],5,FALSE)</f>
        <v>635.52</v>
      </c>
      <c r="I820" s="31">
        <f>(tVentas10[[#This Row],[PrecioUnitario]])*(tVentas10[[#This Row],[Quantity]])</f>
        <v>9532.7999999999993</v>
      </c>
      <c r="J820" s="31">
        <f>tVentas10[[#This Row],[ TotalPrice_SinDescuento]]*(1-tVentas10[[#This Row],[Discount]]/100)</f>
        <v>9532.7999999999993</v>
      </c>
      <c r="K820" s="17">
        <v>43228.636064814818</v>
      </c>
      <c r="L820" s="7" t="s">
        <v>4056</v>
      </c>
      <c r="M820" s="35">
        <f t="shared" si="25"/>
        <v>0</v>
      </c>
      <c r="N820" s="12" t="str">
        <f t="shared" si="24"/>
        <v/>
      </c>
    </row>
    <row r="821" spans="1:14" hidden="1">
      <c r="A821" s="13">
        <v>10819</v>
      </c>
      <c r="B821" s="13">
        <v>8</v>
      </c>
      <c r="C821" s="13">
        <v>53534</v>
      </c>
      <c r="D821" s="13">
        <v>385</v>
      </c>
      <c r="E821" s="12" t="str">
        <f>VLOOKUP(tVentas10[[#This Row],[ProductID]],tProductos[#All],3,FALSE)</f>
        <v>Pork - Back, Short Cut, Boneless</v>
      </c>
      <c r="F821" s="13">
        <v>14</v>
      </c>
      <c r="G821" s="32">
        <v>0</v>
      </c>
      <c r="H821" s="30">
        <f>VLOOKUP(tVentas10[[#This Row],[ProductID]],tProductos[#All],5,FALSE)</f>
        <v>227.09</v>
      </c>
      <c r="I821" s="31">
        <f>(tVentas10[[#This Row],[PrecioUnitario]])*(tVentas10[[#This Row],[Quantity]])</f>
        <v>3179.26</v>
      </c>
      <c r="J821" s="31">
        <f>tVentas10[[#This Row],[ TotalPrice_SinDescuento]]*(1-tVentas10[[#This Row],[Discount]]/100)</f>
        <v>3179.26</v>
      </c>
      <c r="K821" s="17">
        <v>43148.693067129629</v>
      </c>
      <c r="L821" s="7" t="s">
        <v>4057</v>
      </c>
      <c r="M821" s="35">
        <f t="shared" si="25"/>
        <v>0</v>
      </c>
      <c r="N821" s="12" t="str">
        <f t="shared" si="24"/>
        <v/>
      </c>
    </row>
    <row r="822" spans="1:14" hidden="1">
      <c r="A822" s="13">
        <v>10820</v>
      </c>
      <c r="B822" s="13">
        <v>13</v>
      </c>
      <c r="C822" s="13">
        <v>18225</v>
      </c>
      <c r="D822" s="13">
        <v>282</v>
      </c>
      <c r="E822" s="12" t="str">
        <f>VLOOKUP(tVentas10[[#This Row],[ProductID]],tProductos[#All],3,FALSE)</f>
        <v>Lemonade - Natural, 591 Ml</v>
      </c>
      <c r="F822" s="13">
        <v>5</v>
      </c>
      <c r="G822" s="32">
        <v>1</v>
      </c>
      <c r="H822" s="30">
        <f>VLOOKUP(tVentas10[[#This Row],[ProductID]],tProductos[#All],5,FALSE)</f>
        <v>561.5</v>
      </c>
      <c r="I822" s="31">
        <f>(tVentas10[[#This Row],[PrecioUnitario]])*(tVentas10[[#This Row],[Quantity]])</f>
        <v>2807.5</v>
      </c>
      <c r="J822" s="31">
        <f>tVentas10[[#This Row],[ TotalPrice_SinDescuento]]*(1-tVentas10[[#This Row],[Discount]]/100)</f>
        <v>2779.4250000000002</v>
      </c>
      <c r="K822" s="17">
        <v>43101.546990740739</v>
      </c>
      <c r="L822" s="7" t="s">
        <v>4058</v>
      </c>
      <c r="M822" s="35">
        <f t="shared" si="25"/>
        <v>0</v>
      </c>
      <c r="N822" s="12" t="str">
        <f t="shared" si="24"/>
        <v/>
      </c>
    </row>
    <row r="823" spans="1:14" hidden="1">
      <c r="A823" s="13">
        <v>10821</v>
      </c>
      <c r="B823" s="13">
        <v>12</v>
      </c>
      <c r="C823" s="13">
        <v>71814</v>
      </c>
      <c r="D823" s="13">
        <v>266</v>
      </c>
      <c r="E823" s="12" t="str">
        <f>VLOOKUP(tVentas10[[#This Row],[ProductID]],tProductos[#All],3,FALSE)</f>
        <v>Clam Nectar</v>
      </c>
      <c r="F823" s="13">
        <v>19</v>
      </c>
      <c r="G823" s="32">
        <v>1</v>
      </c>
      <c r="H823" s="30">
        <f>VLOOKUP(tVentas10[[#This Row],[ProductID]],tProductos[#All],5,FALSE)</f>
        <v>681.09</v>
      </c>
      <c r="I823" s="31">
        <f>(tVentas10[[#This Row],[PrecioUnitario]])*(tVentas10[[#This Row],[Quantity]])</f>
        <v>12940.710000000001</v>
      </c>
      <c r="J823" s="31">
        <f>tVentas10[[#This Row],[ TotalPrice_SinDescuento]]*(1-tVentas10[[#This Row],[Discount]]/100)</f>
        <v>12811.302900000001</v>
      </c>
      <c r="K823" s="17">
        <v>43179.391759259262</v>
      </c>
      <c r="L823" s="7" t="s">
        <v>4059</v>
      </c>
      <c r="M823" s="35">
        <f t="shared" si="25"/>
        <v>0</v>
      </c>
      <c r="N823" s="12" t="str">
        <f t="shared" si="24"/>
        <v/>
      </c>
    </row>
    <row r="824" spans="1:14" hidden="1">
      <c r="A824" s="13">
        <v>10822</v>
      </c>
      <c r="B824" s="13">
        <v>21</v>
      </c>
      <c r="C824" s="13">
        <v>16927</v>
      </c>
      <c r="D824" s="13">
        <v>51</v>
      </c>
      <c r="E824" s="12" t="str">
        <f>VLOOKUP(tVentas10[[#This Row],[ProductID]],tProductos[#All],3,FALSE)</f>
        <v>Wine - Crozes Hermitage E.</v>
      </c>
      <c r="F824" s="13">
        <v>5</v>
      </c>
      <c r="G824" s="32">
        <v>0</v>
      </c>
      <c r="H824" s="30">
        <f>VLOOKUP(tVentas10[[#This Row],[ProductID]],tProductos[#All],5,FALSE)</f>
        <v>810.13</v>
      </c>
      <c r="I824" s="31">
        <f>(tVentas10[[#This Row],[PrecioUnitario]])*(tVentas10[[#This Row],[Quantity]])</f>
        <v>4050.65</v>
      </c>
      <c r="J824" s="31">
        <f>tVentas10[[#This Row],[ TotalPrice_SinDescuento]]*(1-tVentas10[[#This Row],[Discount]]/100)</f>
        <v>4050.65</v>
      </c>
      <c r="K824" s="17">
        <v>43154.040983796294</v>
      </c>
      <c r="L824" s="7" t="s">
        <v>4060</v>
      </c>
      <c r="M824" s="35">
        <f t="shared" si="25"/>
        <v>0</v>
      </c>
      <c r="N824" s="12" t="str">
        <f t="shared" si="24"/>
        <v/>
      </c>
    </row>
    <row r="825" spans="1:14" hidden="1">
      <c r="A825" s="13">
        <v>10823</v>
      </c>
      <c r="B825" s="13">
        <v>12</v>
      </c>
      <c r="C825" s="13">
        <v>3522</v>
      </c>
      <c r="D825" s="13">
        <v>374</v>
      </c>
      <c r="E825" s="12" t="str">
        <f>VLOOKUP(tVentas10[[#This Row],[ProductID]],tProductos[#All],3,FALSE)</f>
        <v>Jagermeister</v>
      </c>
      <c r="F825" s="13">
        <v>1</v>
      </c>
      <c r="G825" s="32">
        <v>0</v>
      </c>
      <c r="H825" s="30">
        <f>VLOOKUP(tVentas10[[#This Row],[ProductID]],tProductos[#All],5,FALSE)</f>
        <v>493.84</v>
      </c>
      <c r="I825" s="31">
        <f>(tVentas10[[#This Row],[PrecioUnitario]])*(tVentas10[[#This Row],[Quantity]])</f>
        <v>493.84</v>
      </c>
      <c r="J825" s="31">
        <f>tVentas10[[#This Row],[ TotalPrice_SinDescuento]]*(1-tVentas10[[#This Row],[Discount]]/100)</f>
        <v>493.84</v>
      </c>
      <c r="K825" s="17">
        <v>43189.364224537036</v>
      </c>
      <c r="L825" s="7" t="s">
        <v>4061</v>
      </c>
      <c r="M825" s="35">
        <f t="shared" si="25"/>
        <v>0</v>
      </c>
      <c r="N825" s="12" t="str">
        <f t="shared" si="24"/>
        <v/>
      </c>
    </row>
    <row r="826" spans="1:14" hidden="1">
      <c r="A826" s="13">
        <v>10824</v>
      </c>
      <c r="B826" s="13">
        <v>1</v>
      </c>
      <c r="C826" s="13">
        <v>85918</v>
      </c>
      <c r="D826" s="13">
        <v>50</v>
      </c>
      <c r="E826" s="12" t="str">
        <f>VLOOKUP(tVentas10[[#This Row],[ProductID]],tProductos[#All],3,FALSE)</f>
        <v>Pork - Kidney</v>
      </c>
      <c r="F826" s="13">
        <v>22</v>
      </c>
      <c r="G826" s="32">
        <v>0</v>
      </c>
      <c r="H826" s="30">
        <f>VLOOKUP(tVentas10[[#This Row],[ProductID]],tProductos[#All],5,FALSE)</f>
        <v>432.86</v>
      </c>
      <c r="I826" s="31">
        <f>(tVentas10[[#This Row],[PrecioUnitario]])*(tVentas10[[#This Row],[Quantity]])</f>
        <v>9522.92</v>
      </c>
      <c r="J826" s="31">
        <f>tVentas10[[#This Row],[ TotalPrice_SinDescuento]]*(1-tVentas10[[#This Row],[Discount]]/100)</f>
        <v>9522.92</v>
      </c>
      <c r="K826" s="17">
        <v>43111.328622685185</v>
      </c>
      <c r="L826" s="7" t="s">
        <v>4062</v>
      </c>
      <c r="M826" s="35">
        <f t="shared" si="25"/>
        <v>0</v>
      </c>
      <c r="N826" s="12" t="str">
        <f t="shared" si="24"/>
        <v/>
      </c>
    </row>
    <row r="827" spans="1:14" hidden="1">
      <c r="A827" s="13">
        <v>10825</v>
      </c>
      <c r="B827" s="13">
        <v>19</v>
      </c>
      <c r="C827" s="13">
        <v>65779</v>
      </c>
      <c r="D827" s="13">
        <v>208</v>
      </c>
      <c r="E827" s="12" t="str">
        <f>VLOOKUP(tVentas10[[#This Row],[ProductID]],tProductos[#All],3,FALSE)</f>
        <v>Mushroom - Trumpet, Dry</v>
      </c>
      <c r="F827" s="13">
        <v>17</v>
      </c>
      <c r="G827" s="32">
        <v>0</v>
      </c>
      <c r="H827" s="30">
        <f>VLOOKUP(tVentas10[[#This Row],[ProductID]],tProductos[#All],5,FALSE)</f>
        <v>87.33</v>
      </c>
      <c r="I827" s="31">
        <f>(tVentas10[[#This Row],[PrecioUnitario]])*(tVentas10[[#This Row],[Quantity]])</f>
        <v>1484.61</v>
      </c>
      <c r="J827" s="31">
        <f>tVentas10[[#This Row],[ TotalPrice_SinDescuento]]*(1-tVentas10[[#This Row],[Discount]]/100)</f>
        <v>1484.61</v>
      </c>
      <c r="K827" s="17">
        <v>43137.81554398148</v>
      </c>
      <c r="L827" s="7" t="s">
        <v>4063</v>
      </c>
      <c r="M827" s="35">
        <f t="shared" si="25"/>
        <v>0</v>
      </c>
      <c r="N827" s="12" t="str">
        <f t="shared" si="24"/>
        <v/>
      </c>
    </row>
    <row r="828" spans="1:14" hidden="1">
      <c r="A828" s="13">
        <v>10826</v>
      </c>
      <c r="B828" s="13">
        <v>12</v>
      </c>
      <c r="C828" s="13">
        <v>14751</v>
      </c>
      <c r="D828" s="13">
        <v>67</v>
      </c>
      <c r="E828" s="12" t="str">
        <f>VLOOKUP(tVentas10[[#This Row],[ProductID]],tProductos[#All],3,FALSE)</f>
        <v>Wine - Sogrape Mateus Rose</v>
      </c>
      <c r="F828" s="13">
        <v>4</v>
      </c>
      <c r="G828" s="32">
        <v>0</v>
      </c>
      <c r="H828" s="30">
        <f>VLOOKUP(tVentas10[[#This Row],[ProductID]],tProductos[#All],5,FALSE)</f>
        <v>37.799999999999997</v>
      </c>
      <c r="I828" s="31">
        <f>(tVentas10[[#This Row],[PrecioUnitario]])*(tVentas10[[#This Row],[Quantity]])</f>
        <v>151.19999999999999</v>
      </c>
      <c r="J828" s="31">
        <f>tVentas10[[#This Row],[ TotalPrice_SinDescuento]]*(1-tVentas10[[#This Row],[Discount]]/100)</f>
        <v>151.19999999999999</v>
      </c>
      <c r="K828" s="17">
        <v>43207.73642361111</v>
      </c>
      <c r="L828" s="7" t="s">
        <v>4064</v>
      </c>
      <c r="M828" s="35">
        <f t="shared" si="25"/>
        <v>0</v>
      </c>
      <c r="N828" s="12" t="str">
        <f t="shared" si="24"/>
        <v/>
      </c>
    </row>
    <row r="829" spans="1:14" hidden="1">
      <c r="A829" s="13">
        <v>10827</v>
      </c>
      <c r="B829" s="13">
        <v>22</v>
      </c>
      <c r="C829" s="13">
        <v>75214</v>
      </c>
      <c r="D829" s="13">
        <v>223</v>
      </c>
      <c r="E829" s="12" t="str">
        <f>VLOOKUP(tVentas10[[#This Row],[ProductID]],tProductos[#All],3,FALSE)</f>
        <v>Pail With Metal Handle 16l White</v>
      </c>
      <c r="F829" s="13">
        <v>20</v>
      </c>
      <c r="G829" s="32">
        <v>1</v>
      </c>
      <c r="H829" s="30">
        <f>VLOOKUP(tVentas10[[#This Row],[ProductID]],tProductos[#All],5,FALSE)</f>
        <v>944.39</v>
      </c>
      <c r="I829" s="31">
        <f>(tVentas10[[#This Row],[PrecioUnitario]])*(tVentas10[[#This Row],[Quantity]])</f>
        <v>18887.8</v>
      </c>
      <c r="J829" s="31">
        <f>tVentas10[[#This Row],[ TotalPrice_SinDescuento]]*(1-tVentas10[[#This Row],[Discount]]/100)</f>
        <v>18698.921999999999</v>
      </c>
      <c r="K829" s="17">
        <v>43169.569687499999</v>
      </c>
      <c r="L829" s="7" t="s">
        <v>4065</v>
      </c>
      <c r="M829" s="35">
        <f t="shared" si="25"/>
        <v>0</v>
      </c>
      <c r="N829" s="12" t="str">
        <f t="shared" si="24"/>
        <v/>
      </c>
    </row>
    <row r="830" spans="1:14" hidden="1">
      <c r="A830" s="13">
        <v>10828</v>
      </c>
      <c r="B830" s="13">
        <v>7</v>
      </c>
      <c r="C830" s="13">
        <v>1119</v>
      </c>
      <c r="D830" s="13">
        <v>38</v>
      </c>
      <c r="E830" s="12" t="str">
        <f>VLOOKUP(tVentas10[[#This Row],[ProductID]],tProductos[#All],3,FALSE)</f>
        <v>Sage - Ground</v>
      </c>
      <c r="F830" s="13">
        <v>1</v>
      </c>
      <c r="G830" s="32">
        <v>0</v>
      </c>
      <c r="H830" s="30">
        <f>VLOOKUP(tVentas10[[#This Row],[ProductID]],tProductos[#All],5,FALSE)</f>
        <v>816.57</v>
      </c>
      <c r="I830" s="31">
        <f>(tVentas10[[#This Row],[PrecioUnitario]])*(tVentas10[[#This Row],[Quantity]])</f>
        <v>816.57</v>
      </c>
      <c r="J830" s="31">
        <f>tVentas10[[#This Row],[ TotalPrice_SinDescuento]]*(1-tVentas10[[#This Row],[Discount]]/100)</f>
        <v>816.57</v>
      </c>
      <c r="K830" s="17">
        <v>43213.386967592596</v>
      </c>
      <c r="L830" s="7" t="s">
        <v>4066</v>
      </c>
      <c r="M830" s="35">
        <f t="shared" si="25"/>
        <v>0</v>
      </c>
      <c r="N830" s="12" t="str">
        <f t="shared" si="24"/>
        <v/>
      </c>
    </row>
    <row r="831" spans="1:14" hidden="1">
      <c r="A831" s="13">
        <v>10829</v>
      </c>
      <c r="B831" s="13">
        <v>11</v>
      </c>
      <c r="C831" s="13">
        <v>20689</v>
      </c>
      <c r="D831" s="13">
        <v>377</v>
      </c>
      <c r="E831" s="12" t="str">
        <f>VLOOKUP(tVentas10[[#This Row],[ProductID]],tProductos[#All],3,FALSE)</f>
        <v>Wine - Red, Cooking</v>
      </c>
      <c r="F831" s="13">
        <v>6</v>
      </c>
      <c r="G831" s="32">
        <v>0</v>
      </c>
      <c r="H831" s="30">
        <f>VLOOKUP(tVentas10[[#This Row],[ProductID]],tProductos[#All],5,FALSE)</f>
        <v>750.78</v>
      </c>
      <c r="I831" s="31">
        <f>(tVentas10[[#This Row],[PrecioUnitario]])*(tVentas10[[#This Row],[Quantity]])</f>
        <v>4504.68</v>
      </c>
      <c r="J831" s="31">
        <f>tVentas10[[#This Row],[ TotalPrice_SinDescuento]]*(1-tVentas10[[#This Row],[Discount]]/100)</f>
        <v>4504.68</v>
      </c>
      <c r="K831" s="17">
        <v>43137.882349537038</v>
      </c>
      <c r="L831" s="7" t="s">
        <v>4067</v>
      </c>
      <c r="M831" s="35">
        <f t="shared" si="25"/>
        <v>0</v>
      </c>
      <c r="N831" s="12" t="str">
        <f t="shared" si="24"/>
        <v/>
      </c>
    </row>
    <row r="832" spans="1:14" hidden="1">
      <c r="A832" s="13">
        <v>10830</v>
      </c>
      <c r="B832" s="13">
        <v>16</v>
      </c>
      <c r="C832" s="13">
        <v>87262</v>
      </c>
      <c r="D832" s="13">
        <v>90</v>
      </c>
      <c r="E832" s="12" t="str">
        <f>VLOOKUP(tVentas10[[#This Row],[ProductID]],tProductos[#All],3,FALSE)</f>
        <v>Flavouring - Orange</v>
      </c>
      <c r="F832" s="13">
        <v>23</v>
      </c>
      <c r="G832" s="32">
        <v>1</v>
      </c>
      <c r="H832" s="30">
        <f>VLOOKUP(tVentas10[[#This Row],[ProductID]],tProductos[#All],5,FALSE)</f>
        <v>6.93</v>
      </c>
      <c r="I832" s="31">
        <f>(tVentas10[[#This Row],[PrecioUnitario]])*(tVentas10[[#This Row],[Quantity]])</f>
        <v>159.38999999999999</v>
      </c>
      <c r="J832" s="31">
        <f>tVentas10[[#This Row],[ TotalPrice_SinDescuento]]*(1-tVentas10[[#This Row],[Discount]]/100)</f>
        <v>157.7961</v>
      </c>
      <c r="K832" s="17">
        <v>43155.003344907411</v>
      </c>
      <c r="L832" s="7" t="s">
        <v>4068</v>
      </c>
      <c r="M832" s="35">
        <f t="shared" si="25"/>
        <v>0</v>
      </c>
      <c r="N832" s="12" t="str">
        <f t="shared" si="24"/>
        <v/>
      </c>
    </row>
    <row r="833" spans="1:14" hidden="1">
      <c r="A833" s="13">
        <v>10831</v>
      </c>
      <c r="B833" s="13">
        <v>8</v>
      </c>
      <c r="C833" s="13">
        <v>58404</v>
      </c>
      <c r="D833" s="13">
        <v>207</v>
      </c>
      <c r="E833" s="12" t="str">
        <f>VLOOKUP(tVentas10[[#This Row],[ProductID]],tProductos[#All],3,FALSE)</f>
        <v>Coffee - Hazelnut Cream</v>
      </c>
      <c r="F833" s="13">
        <v>15</v>
      </c>
      <c r="G833" s="32">
        <v>0</v>
      </c>
      <c r="H833" s="30">
        <f>VLOOKUP(tVentas10[[#This Row],[ProductID]],tProductos[#All],5,FALSE)</f>
        <v>142.68</v>
      </c>
      <c r="I833" s="31">
        <f>(tVentas10[[#This Row],[PrecioUnitario]])*(tVentas10[[#This Row],[Quantity]])</f>
        <v>2140.2000000000003</v>
      </c>
      <c r="J833" s="31">
        <f>tVentas10[[#This Row],[ TotalPrice_SinDescuento]]*(1-tVentas10[[#This Row],[Discount]]/100)</f>
        <v>2140.2000000000003</v>
      </c>
      <c r="K833" s="17">
        <v>43127.775150462963</v>
      </c>
      <c r="L833" s="7" t="s">
        <v>4069</v>
      </c>
      <c r="M833" s="35">
        <f t="shared" si="25"/>
        <v>0</v>
      </c>
      <c r="N833" s="12" t="str">
        <f t="shared" si="24"/>
        <v/>
      </c>
    </row>
    <row r="834" spans="1:14" hidden="1">
      <c r="A834" s="13">
        <v>10832</v>
      </c>
      <c r="B834" s="13">
        <v>3</v>
      </c>
      <c r="C834" s="13">
        <v>91152</v>
      </c>
      <c r="D834" s="13">
        <v>75</v>
      </c>
      <c r="E834" s="12" t="str">
        <f>VLOOKUP(tVentas10[[#This Row],[ProductID]],tProductos[#All],3,FALSE)</f>
        <v>Chef Hat 20cm</v>
      </c>
      <c r="F834" s="13">
        <v>24</v>
      </c>
      <c r="G834" s="32">
        <v>0</v>
      </c>
      <c r="H834" s="30">
        <f>VLOOKUP(tVentas10[[#This Row],[ProductID]],tProductos[#All],5,FALSE)</f>
        <v>418</v>
      </c>
      <c r="I834" s="31">
        <f>(tVentas10[[#This Row],[PrecioUnitario]])*(tVentas10[[#This Row],[Quantity]])</f>
        <v>10032</v>
      </c>
      <c r="J834" s="31">
        <f>tVentas10[[#This Row],[ TotalPrice_SinDescuento]]*(1-tVentas10[[#This Row],[Discount]]/100)</f>
        <v>10032</v>
      </c>
      <c r="K834" s="17">
        <v>43187.806689814817</v>
      </c>
      <c r="L834" s="7" t="s">
        <v>4070</v>
      </c>
      <c r="M834" s="35">
        <f t="shared" si="25"/>
        <v>0</v>
      </c>
      <c r="N834" s="12" t="str">
        <f t="shared" ref="N834:N897" si="26">IF($M834&gt;0.4,"ELIMINAR","")</f>
        <v/>
      </c>
    </row>
    <row r="835" spans="1:14" hidden="1">
      <c r="A835" s="13">
        <v>10833</v>
      </c>
      <c r="B835" s="13">
        <v>23</v>
      </c>
      <c r="C835" s="13">
        <v>34540</v>
      </c>
      <c r="D835" s="13">
        <v>425</v>
      </c>
      <c r="E835" s="12" t="str">
        <f>VLOOKUP(tVentas10[[#This Row],[ProductID]],tProductos[#All],3,FALSE)</f>
        <v>Wine - Redchard Merritt</v>
      </c>
      <c r="F835" s="13">
        <v>9</v>
      </c>
      <c r="G835" s="32">
        <v>2</v>
      </c>
      <c r="H835" s="30">
        <f>VLOOKUP(tVentas10[[#This Row],[ProductID]],tProductos[#All],5,FALSE)</f>
        <v>567.89</v>
      </c>
      <c r="I835" s="31">
        <f>(tVentas10[[#This Row],[PrecioUnitario]])*(tVentas10[[#This Row],[Quantity]])</f>
        <v>5111.01</v>
      </c>
      <c r="J835" s="31">
        <f>tVentas10[[#This Row],[ TotalPrice_SinDescuento]]*(1-tVentas10[[#This Row],[Discount]]/100)</f>
        <v>5008.7898000000005</v>
      </c>
      <c r="K835" s="17">
        <v>43123.955659722225</v>
      </c>
      <c r="L835" s="7" t="s">
        <v>4071</v>
      </c>
      <c r="M835" s="35">
        <f t="shared" si="25"/>
        <v>0</v>
      </c>
      <c r="N835" s="12" t="str">
        <f t="shared" si="26"/>
        <v/>
      </c>
    </row>
    <row r="836" spans="1:14" hidden="1">
      <c r="A836" s="13">
        <v>10834</v>
      </c>
      <c r="B836" s="13">
        <v>5</v>
      </c>
      <c r="C836" s="13">
        <v>49156</v>
      </c>
      <c r="D836" s="13">
        <v>431</v>
      </c>
      <c r="E836" s="12" t="str">
        <f>VLOOKUP(tVentas10[[#This Row],[ProductID]],tProductos[#All],3,FALSE)</f>
        <v>Muffin Chocolate Individual Wrap</v>
      </c>
      <c r="F836" s="13">
        <v>13</v>
      </c>
      <c r="G836" s="32">
        <v>0</v>
      </c>
      <c r="H836" s="30">
        <f>VLOOKUP(tVentas10[[#This Row],[ProductID]],tProductos[#All],5,FALSE)</f>
        <v>199.95</v>
      </c>
      <c r="I836" s="31">
        <f>(tVentas10[[#This Row],[PrecioUnitario]])*(tVentas10[[#This Row],[Quantity]])</f>
        <v>2599.35</v>
      </c>
      <c r="J836" s="31">
        <f>tVentas10[[#This Row],[ TotalPrice_SinDescuento]]*(1-tVentas10[[#This Row],[Discount]]/100)</f>
        <v>2599.35</v>
      </c>
      <c r="K836" s="17">
        <v>43226.980937499997</v>
      </c>
      <c r="L836" s="7" t="s">
        <v>4072</v>
      </c>
      <c r="M836" s="35">
        <f t="shared" ref="M836:M899" si="27">COUNTBLANK(A836:L836) /COUNTA(A836:L836)</f>
        <v>0</v>
      </c>
      <c r="N836" s="12" t="str">
        <f t="shared" si="26"/>
        <v/>
      </c>
    </row>
    <row r="837" spans="1:14" hidden="1">
      <c r="A837" s="13">
        <v>10835</v>
      </c>
      <c r="B837" s="13">
        <v>19</v>
      </c>
      <c r="C837" s="13">
        <v>61778</v>
      </c>
      <c r="D837" s="13">
        <v>396</v>
      </c>
      <c r="E837" s="12" t="str">
        <f>VLOOKUP(tVentas10[[#This Row],[ProductID]],tProductos[#All],3,FALSE)</f>
        <v>Tea - Jasmin Green</v>
      </c>
      <c r="F837" s="13">
        <v>16</v>
      </c>
      <c r="G837" s="32">
        <v>0</v>
      </c>
      <c r="H837" s="30">
        <f>VLOOKUP(tVentas10[[#This Row],[ProductID]],tProductos[#All],5,FALSE)</f>
        <v>369.16</v>
      </c>
      <c r="I837" s="31">
        <f>(tVentas10[[#This Row],[PrecioUnitario]])*(tVentas10[[#This Row],[Quantity]])</f>
        <v>5906.56</v>
      </c>
      <c r="J837" s="31">
        <f>tVentas10[[#This Row],[ TotalPrice_SinDescuento]]*(1-tVentas10[[#This Row],[Discount]]/100)</f>
        <v>5906.56</v>
      </c>
      <c r="K837" s="17">
        <v>43190.646087962959</v>
      </c>
      <c r="L837" s="7" t="s">
        <v>4073</v>
      </c>
      <c r="M837" s="35">
        <f t="shared" si="27"/>
        <v>0</v>
      </c>
      <c r="N837" s="12" t="str">
        <f t="shared" si="26"/>
        <v/>
      </c>
    </row>
    <row r="838" spans="1:14" hidden="1">
      <c r="A838" s="13">
        <v>10836</v>
      </c>
      <c r="B838" s="13">
        <v>15</v>
      </c>
      <c r="C838" s="13">
        <v>75885</v>
      </c>
      <c r="D838" s="13">
        <v>213</v>
      </c>
      <c r="E838" s="12" t="str">
        <f>VLOOKUP(tVentas10[[#This Row],[ProductID]],tProductos[#All],3,FALSE)</f>
        <v>Pate - Cognac</v>
      </c>
      <c r="F838" s="13">
        <v>20</v>
      </c>
      <c r="G838" s="32">
        <v>0</v>
      </c>
      <c r="H838" s="30">
        <f>VLOOKUP(tVentas10[[#This Row],[ProductID]],tProductos[#All],5,FALSE)</f>
        <v>705.89</v>
      </c>
      <c r="I838" s="31">
        <f>(tVentas10[[#This Row],[PrecioUnitario]])*(tVentas10[[#This Row],[Quantity]])</f>
        <v>14117.8</v>
      </c>
      <c r="J838" s="31">
        <f>tVentas10[[#This Row],[ TotalPrice_SinDescuento]]*(1-tVentas10[[#This Row],[Discount]]/100)</f>
        <v>14117.8</v>
      </c>
      <c r="K838" s="17">
        <v>43181.535405092596</v>
      </c>
      <c r="L838" s="7" t="s">
        <v>4074</v>
      </c>
      <c r="M838" s="35">
        <f t="shared" si="27"/>
        <v>0</v>
      </c>
      <c r="N838" s="12" t="str">
        <f t="shared" si="26"/>
        <v/>
      </c>
    </row>
    <row r="839" spans="1:14" hidden="1">
      <c r="A839" s="13">
        <v>10837</v>
      </c>
      <c r="B839" s="13">
        <v>10</v>
      </c>
      <c r="C839" s="13">
        <v>49284</v>
      </c>
      <c r="D839" s="13">
        <v>270</v>
      </c>
      <c r="E839" s="12" t="str">
        <f>VLOOKUP(tVentas10[[#This Row],[ProductID]],tProductos[#All],3,FALSE)</f>
        <v>Cheese Cloth No 100</v>
      </c>
      <c r="F839" s="13">
        <v>13</v>
      </c>
      <c r="G839" s="32">
        <v>0</v>
      </c>
      <c r="H839" s="30">
        <f>VLOOKUP(tVentas10[[#This Row],[ProductID]],tProductos[#All],5,FALSE)</f>
        <v>44.21</v>
      </c>
      <c r="I839" s="31">
        <f>(tVentas10[[#This Row],[PrecioUnitario]])*(tVentas10[[#This Row],[Quantity]])</f>
        <v>574.73</v>
      </c>
      <c r="J839" s="31">
        <f>tVentas10[[#This Row],[ TotalPrice_SinDescuento]]*(1-tVentas10[[#This Row],[Discount]]/100)</f>
        <v>574.73</v>
      </c>
      <c r="K839" s="17">
        <v>43112.337592592594</v>
      </c>
      <c r="L839" s="7" t="s">
        <v>4075</v>
      </c>
      <c r="M839" s="35">
        <f t="shared" si="27"/>
        <v>0</v>
      </c>
      <c r="N839" s="12" t="str">
        <f t="shared" si="26"/>
        <v/>
      </c>
    </row>
    <row r="840" spans="1:14" hidden="1">
      <c r="A840" s="13">
        <v>10838</v>
      </c>
      <c r="B840" s="13">
        <v>1</v>
      </c>
      <c r="C840" s="13">
        <v>40779</v>
      </c>
      <c r="D840" s="13">
        <v>235</v>
      </c>
      <c r="E840" s="12" t="str">
        <f>VLOOKUP(tVentas10[[#This Row],[ProductID]],tProductos[#All],3,FALSE)</f>
        <v>Bread - English Muffin</v>
      </c>
      <c r="F840" s="13">
        <v>11</v>
      </c>
      <c r="G840" s="32">
        <v>0</v>
      </c>
      <c r="H840" s="30">
        <f>VLOOKUP(tVentas10[[#This Row],[ProductID]],tProductos[#All],5,FALSE)</f>
        <v>345.06</v>
      </c>
      <c r="I840" s="31">
        <f>(tVentas10[[#This Row],[PrecioUnitario]])*(tVentas10[[#This Row],[Quantity]])</f>
        <v>3795.66</v>
      </c>
      <c r="J840" s="31">
        <f>tVentas10[[#This Row],[ TotalPrice_SinDescuento]]*(1-tVentas10[[#This Row],[Discount]]/100)</f>
        <v>3795.66</v>
      </c>
      <c r="K840" s="17">
        <v>43174.673495370371</v>
      </c>
      <c r="L840" s="7" t="s">
        <v>4076</v>
      </c>
      <c r="M840" s="35">
        <f t="shared" si="27"/>
        <v>0</v>
      </c>
      <c r="N840" s="12" t="str">
        <f t="shared" si="26"/>
        <v/>
      </c>
    </row>
    <row r="841" spans="1:14" hidden="1">
      <c r="A841" s="13">
        <v>10839</v>
      </c>
      <c r="B841" s="13">
        <v>4</v>
      </c>
      <c r="C841" s="13">
        <v>33647</v>
      </c>
      <c r="D841" s="13">
        <v>290</v>
      </c>
      <c r="E841" s="12" t="str">
        <f>VLOOKUP(tVentas10[[#This Row],[ProductID]],tProductos[#All],3,FALSE)</f>
        <v>Sauce - Rosee</v>
      </c>
      <c r="F841" s="13">
        <v>9</v>
      </c>
      <c r="G841" s="32">
        <v>0</v>
      </c>
      <c r="H841" s="30">
        <f>VLOOKUP(tVentas10[[#This Row],[ProductID]],tProductos[#All],5,FALSE)</f>
        <v>388.03</v>
      </c>
      <c r="I841" s="31">
        <f>(tVentas10[[#This Row],[PrecioUnitario]])*(tVentas10[[#This Row],[Quantity]])</f>
        <v>3492.2699999999995</v>
      </c>
      <c r="J841" s="31">
        <f>tVentas10[[#This Row],[ TotalPrice_SinDescuento]]*(1-tVentas10[[#This Row],[Discount]]/100)</f>
        <v>3492.2699999999995</v>
      </c>
      <c r="K841" s="17">
        <v>43138.856041666666</v>
      </c>
      <c r="L841" s="7" t="s">
        <v>4077</v>
      </c>
      <c r="M841" s="35">
        <f t="shared" si="27"/>
        <v>0</v>
      </c>
      <c r="N841" s="12" t="str">
        <f t="shared" si="26"/>
        <v/>
      </c>
    </row>
    <row r="842" spans="1:14" hidden="1">
      <c r="A842" s="13">
        <v>10840</v>
      </c>
      <c r="B842" s="13">
        <v>23</v>
      </c>
      <c r="C842" s="13">
        <v>82749</v>
      </c>
      <c r="D842" s="13">
        <v>55</v>
      </c>
      <c r="E842" s="12" t="str">
        <f>VLOOKUP(tVentas10[[#This Row],[ProductID]],tProductos[#All],3,FALSE)</f>
        <v>Cinnamon Buns Sticky</v>
      </c>
      <c r="F842" s="13">
        <v>21</v>
      </c>
      <c r="G842" s="32">
        <v>0</v>
      </c>
      <c r="H842" s="30">
        <f>VLOOKUP(tVentas10[[#This Row],[ProductID]],tProductos[#All],5,FALSE)</f>
        <v>66.180000000000007</v>
      </c>
      <c r="I842" s="31">
        <f>(tVentas10[[#This Row],[PrecioUnitario]])*(tVentas10[[#This Row],[Quantity]])</f>
        <v>1389.7800000000002</v>
      </c>
      <c r="J842" s="31">
        <f>tVentas10[[#This Row],[ TotalPrice_SinDescuento]]*(1-tVentas10[[#This Row],[Discount]]/100)</f>
        <v>1389.7800000000002</v>
      </c>
      <c r="K842" s="17">
        <v>43119.412268518521</v>
      </c>
      <c r="L842" s="7" t="s">
        <v>4078</v>
      </c>
      <c r="M842" s="35">
        <f t="shared" si="27"/>
        <v>0</v>
      </c>
      <c r="N842" s="12" t="str">
        <f t="shared" si="26"/>
        <v/>
      </c>
    </row>
    <row r="843" spans="1:14" hidden="1">
      <c r="A843" s="13">
        <v>10841</v>
      </c>
      <c r="B843" s="13">
        <v>22</v>
      </c>
      <c r="C843" s="13">
        <v>15506</v>
      </c>
      <c r="D843" s="13">
        <v>445</v>
      </c>
      <c r="E843" s="12" t="str">
        <f>VLOOKUP(tVentas10[[#This Row],[ProductID]],tProductos[#All],3,FALSE)</f>
        <v>Pastry - Choclate Baked</v>
      </c>
      <c r="F843" s="13">
        <v>4</v>
      </c>
      <c r="G843" s="32">
        <v>0</v>
      </c>
      <c r="H843" s="30">
        <f>VLOOKUP(tVentas10[[#This Row],[ProductID]],tProductos[#All],5,FALSE)</f>
        <v>592.46</v>
      </c>
      <c r="I843" s="31">
        <f>(tVentas10[[#This Row],[PrecioUnitario]])*(tVentas10[[#This Row],[Quantity]])</f>
        <v>2369.84</v>
      </c>
      <c r="J843" s="31">
        <f>tVentas10[[#This Row],[ TotalPrice_SinDescuento]]*(1-tVentas10[[#This Row],[Discount]]/100)</f>
        <v>2369.84</v>
      </c>
      <c r="K843" s="17">
        <v>43204.950324074074</v>
      </c>
      <c r="L843" s="7" t="s">
        <v>4079</v>
      </c>
      <c r="M843" s="35">
        <f t="shared" si="27"/>
        <v>0</v>
      </c>
      <c r="N843" s="12" t="str">
        <f t="shared" si="26"/>
        <v/>
      </c>
    </row>
    <row r="844" spans="1:14" hidden="1">
      <c r="A844" s="13">
        <v>10842</v>
      </c>
      <c r="B844" s="13">
        <v>2</v>
      </c>
      <c r="C844" s="13">
        <v>66220</v>
      </c>
      <c r="D844" s="13">
        <v>37</v>
      </c>
      <c r="E844" s="12" t="str">
        <f>VLOOKUP(tVentas10[[#This Row],[ProductID]],tProductos[#All],3,FALSE)</f>
        <v>Nut - Pistachio, Shelled</v>
      </c>
      <c r="F844" s="13">
        <v>17</v>
      </c>
      <c r="G844" s="32">
        <v>0</v>
      </c>
      <c r="H844" s="30">
        <f>VLOOKUP(tVentas10[[#This Row],[ProductID]],tProductos[#All],5,FALSE)</f>
        <v>803.17</v>
      </c>
      <c r="I844" s="31">
        <f>(tVentas10[[#This Row],[PrecioUnitario]])*(tVentas10[[#This Row],[Quantity]])</f>
        <v>13653.89</v>
      </c>
      <c r="J844" s="31">
        <f>tVentas10[[#This Row],[ TotalPrice_SinDescuento]]*(1-tVentas10[[#This Row],[Discount]]/100)</f>
        <v>13653.89</v>
      </c>
      <c r="K844" s="17">
        <v>43179.911203703705</v>
      </c>
      <c r="L844" s="7" t="s">
        <v>4080</v>
      </c>
      <c r="M844" s="35">
        <f t="shared" si="27"/>
        <v>0</v>
      </c>
      <c r="N844" s="12" t="str">
        <f t="shared" si="26"/>
        <v/>
      </c>
    </row>
    <row r="845" spans="1:14" hidden="1">
      <c r="A845" s="13">
        <v>10843</v>
      </c>
      <c r="B845" s="13">
        <v>12</v>
      </c>
      <c r="C845" s="13">
        <v>39366</v>
      </c>
      <c r="D845" s="13">
        <v>336</v>
      </c>
      <c r="E845" s="12" t="str">
        <f>VLOOKUP(tVentas10[[#This Row],[ProductID]],tProductos[#All],3,FALSE)</f>
        <v>Broom - Corn</v>
      </c>
      <c r="F845" s="13">
        <v>10</v>
      </c>
      <c r="G845" s="32">
        <v>0</v>
      </c>
      <c r="H845" s="30">
        <f>VLOOKUP(tVentas10[[#This Row],[ProductID]],tProductos[#All],5,FALSE)</f>
        <v>719.24</v>
      </c>
      <c r="I845" s="31">
        <f>(tVentas10[[#This Row],[PrecioUnitario]])*(tVentas10[[#This Row],[Quantity]])</f>
        <v>7192.4</v>
      </c>
      <c r="J845" s="31">
        <f>tVentas10[[#This Row],[ TotalPrice_SinDescuento]]*(1-tVentas10[[#This Row],[Discount]]/100)</f>
        <v>7192.4</v>
      </c>
      <c r="K845" s="17">
        <v>43156.555300925924</v>
      </c>
      <c r="L845" s="7" t="s">
        <v>4081</v>
      </c>
      <c r="M845" s="35">
        <f t="shared" si="27"/>
        <v>0</v>
      </c>
      <c r="N845" s="12" t="str">
        <f t="shared" si="26"/>
        <v/>
      </c>
    </row>
    <row r="846" spans="1:14" hidden="1">
      <c r="A846" s="13">
        <v>10844</v>
      </c>
      <c r="B846" s="13">
        <v>19</v>
      </c>
      <c r="C846" s="13">
        <v>68526</v>
      </c>
      <c r="D846" s="13">
        <v>226</v>
      </c>
      <c r="E846" s="12" t="str">
        <f>VLOOKUP(tVentas10[[#This Row],[ProductID]],tProductos[#All],3,FALSE)</f>
        <v>Chestnuts - Whole,canned</v>
      </c>
      <c r="F846" s="13">
        <v>18</v>
      </c>
      <c r="G846" s="32">
        <v>0</v>
      </c>
      <c r="H846" s="30">
        <f>VLOOKUP(tVentas10[[#This Row],[ProductID]],tProductos[#All],5,FALSE)</f>
        <v>920.87</v>
      </c>
      <c r="I846" s="31">
        <f>(tVentas10[[#This Row],[PrecioUnitario]])*(tVentas10[[#This Row],[Quantity]])</f>
        <v>16575.66</v>
      </c>
      <c r="J846" s="31">
        <f>tVentas10[[#This Row],[ TotalPrice_SinDescuento]]*(1-tVentas10[[#This Row],[Discount]]/100)</f>
        <v>16575.66</v>
      </c>
      <c r="K846" s="17">
        <v>43116.831319444442</v>
      </c>
      <c r="L846" s="7" t="s">
        <v>4082</v>
      </c>
      <c r="M846" s="35">
        <f t="shared" si="27"/>
        <v>0</v>
      </c>
      <c r="N846" s="12" t="str">
        <f t="shared" si="26"/>
        <v/>
      </c>
    </row>
    <row r="847" spans="1:14" hidden="1">
      <c r="A847" s="13">
        <v>10845</v>
      </c>
      <c r="B847" s="13">
        <v>20</v>
      </c>
      <c r="C847" s="13">
        <v>11003</v>
      </c>
      <c r="D847" s="13">
        <v>232</v>
      </c>
      <c r="E847" s="12" t="str">
        <f>VLOOKUP(tVentas10[[#This Row],[ProductID]],tProductos[#All],3,FALSE)</f>
        <v>Quiche Assorted</v>
      </c>
      <c r="F847" s="13">
        <v>3</v>
      </c>
      <c r="G847" s="32">
        <v>0</v>
      </c>
      <c r="H847" s="30">
        <f>VLOOKUP(tVentas10[[#This Row],[ProductID]],tProductos[#All],5,FALSE)</f>
        <v>33.94</v>
      </c>
      <c r="I847" s="31">
        <f>(tVentas10[[#This Row],[PrecioUnitario]])*(tVentas10[[#This Row],[Quantity]])</f>
        <v>101.82</v>
      </c>
      <c r="J847" s="31">
        <f>tVentas10[[#This Row],[ TotalPrice_SinDescuento]]*(1-tVentas10[[#This Row],[Discount]]/100)</f>
        <v>101.82</v>
      </c>
      <c r="K847" s="17">
        <v>43226.649837962963</v>
      </c>
      <c r="L847" s="7" t="s">
        <v>4083</v>
      </c>
      <c r="M847" s="35">
        <f t="shared" si="27"/>
        <v>0</v>
      </c>
      <c r="N847" s="12" t="str">
        <f t="shared" si="26"/>
        <v/>
      </c>
    </row>
    <row r="848" spans="1:14" hidden="1">
      <c r="A848" s="13">
        <v>10846</v>
      </c>
      <c r="B848" s="13">
        <v>8</v>
      </c>
      <c r="C848" s="13">
        <v>97654</v>
      </c>
      <c r="D848" s="13">
        <v>221</v>
      </c>
      <c r="E848" s="12" t="str">
        <f>VLOOKUP(tVentas10[[#This Row],[ProductID]],tProductos[#All],3,FALSE)</f>
        <v>Bread Crumbs - Panko</v>
      </c>
      <c r="F848" s="13">
        <v>25</v>
      </c>
      <c r="G848" s="32">
        <v>0</v>
      </c>
      <c r="H848" s="30">
        <f>VLOOKUP(tVentas10[[#This Row],[ProductID]],tProductos[#All],5,FALSE)</f>
        <v>819</v>
      </c>
      <c r="I848" s="31">
        <f>(tVentas10[[#This Row],[PrecioUnitario]])*(tVentas10[[#This Row],[Quantity]])</f>
        <v>20475</v>
      </c>
      <c r="J848" s="31">
        <f>tVentas10[[#This Row],[ TotalPrice_SinDescuento]]*(1-tVentas10[[#This Row],[Discount]]/100)</f>
        <v>20475</v>
      </c>
      <c r="K848" s="17">
        <v>43187.831030092595</v>
      </c>
      <c r="L848" s="7" t="s">
        <v>4084</v>
      </c>
      <c r="M848" s="35">
        <f t="shared" si="27"/>
        <v>0</v>
      </c>
      <c r="N848" s="12" t="str">
        <f t="shared" si="26"/>
        <v/>
      </c>
    </row>
    <row r="849" spans="1:14" hidden="1">
      <c r="A849" s="13">
        <v>10847</v>
      </c>
      <c r="B849" s="13">
        <v>22</v>
      </c>
      <c r="C849" s="13">
        <v>37114</v>
      </c>
      <c r="D849" s="13">
        <v>242</v>
      </c>
      <c r="E849" s="12" t="str">
        <f>VLOOKUP(tVentas10[[#This Row],[ProductID]],tProductos[#All],3,FALSE)</f>
        <v>Thermometer Digital</v>
      </c>
      <c r="F849" s="13">
        <v>10</v>
      </c>
      <c r="G849" s="32">
        <v>0</v>
      </c>
      <c r="H849" s="30">
        <f>VLOOKUP(tVentas10[[#This Row],[ProductID]],tProductos[#All],5,FALSE)</f>
        <v>3.26</v>
      </c>
      <c r="I849" s="31">
        <f>(tVentas10[[#This Row],[PrecioUnitario]])*(tVentas10[[#This Row],[Quantity]])</f>
        <v>32.599999999999994</v>
      </c>
      <c r="J849" s="31">
        <f>tVentas10[[#This Row],[ TotalPrice_SinDescuento]]*(1-tVentas10[[#This Row],[Discount]]/100)</f>
        <v>32.599999999999994</v>
      </c>
      <c r="K849" s="17">
        <v>43192.363171296296</v>
      </c>
      <c r="L849" s="7" t="s">
        <v>4085</v>
      </c>
      <c r="M849" s="35">
        <f t="shared" si="27"/>
        <v>0</v>
      </c>
      <c r="N849" s="12" t="str">
        <f t="shared" si="26"/>
        <v/>
      </c>
    </row>
    <row r="850" spans="1:14" hidden="1">
      <c r="A850" s="13">
        <v>10848</v>
      </c>
      <c r="B850" s="13">
        <v>6</v>
      </c>
      <c r="C850" s="13">
        <v>84234</v>
      </c>
      <c r="D850" s="13">
        <v>346</v>
      </c>
      <c r="E850" s="12" t="str">
        <f>VLOOKUP(tVentas10[[#This Row],[ProductID]],tProductos[#All],3,FALSE)</f>
        <v>Cheese - Parmesan Grated</v>
      </c>
      <c r="F850" s="13">
        <v>22</v>
      </c>
      <c r="G850" s="32">
        <v>0</v>
      </c>
      <c r="H850" s="30">
        <f>VLOOKUP(tVentas10[[#This Row],[ProductID]],tProductos[#All],5,FALSE)</f>
        <v>171.91</v>
      </c>
      <c r="I850" s="31">
        <f>(tVentas10[[#This Row],[PrecioUnitario]])*(tVentas10[[#This Row],[Quantity]])</f>
        <v>3782.02</v>
      </c>
      <c r="J850" s="31">
        <f>tVentas10[[#This Row],[ TotalPrice_SinDescuento]]*(1-tVentas10[[#This Row],[Discount]]/100)</f>
        <v>3782.02</v>
      </c>
      <c r="K850" s="17">
        <v>43204.208796296298</v>
      </c>
      <c r="L850" s="7" t="s">
        <v>4086</v>
      </c>
      <c r="M850" s="35">
        <f t="shared" si="27"/>
        <v>0</v>
      </c>
      <c r="N850" s="12" t="str">
        <f t="shared" si="26"/>
        <v/>
      </c>
    </row>
    <row r="851" spans="1:14" hidden="1">
      <c r="A851" s="13">
        <v>10849</v>
      </c>
      <c r="B851" s="13">
        <v>3</v>
      </c>
      <c r="C851" s="13">
        <v>79137</v>
      </c>
      <c r="D851" s="13">
        <v>391</v>
      </c>
      <c r="E851" s="12" t="str">
        <f>VLOOKUP(tVentas10[[#This Row],[ProductID]],tProductos[#All],3,FALSE)</f>
        <v>Bread - Bistro White</v>
      </c>
      <c r="F851" s="13">
        <v>21</v>
      </c>
      <c r="G851" s="32">
        <v>0</v>
      </c>
      <c r="H851" s="30">
        <f>VLOOKUP(tVentas10[[#This Row],[ProductID]],tProductos[#All],5,FALSE)</f>
        <v>650.9</v>
      </c>
      <c r="I851" s="31">
        <f>(tVentas10[[#This Row],[PrecioUnitario]])*(tVentas10[[#This Row],[Quantity]])</f>
        <v>13668.9</v>
      </c>
      <c r="J851" s="31">
        <f>tVentas10[[#This Row],[ TotalPrice_SinDescuento]]*(1-tVentas10[[#This Row],[Discount]]/100)</f>
        <v>13668.9</v>
      </c>
      <c r="K851" s="17">
        <v>43142.875787037039</v>
      </c>
      <c r="L851" s="7" t="s">
        <v>4087</v>
      </c>
      <c r="M851" s="35">
        <f t="shared" si="27"/>
        <v>0</v>
      </c>
      <c r="N851" s="12" t="str">
        <f t="shared" si="26"/>
        <v/>
      </c>
    </row>
    <row r="852" spans="1:14" hidden="1">
      <c r="A852" s="13">
        <v>10850</v>
      </c>
      <c r="B852" s="13">
        <v>12</v>
      </c>
      <c r="C852" s="13">
        <v>26200</v>
      </c>
      <c r="D852" s="13">
        <v>177</v>
      </c>
      <c r="E852" s="12" t="str">
        <f>VLOOKUP(tVentas10[[#This Row],[ProductID]],tProductos[#All],3,FALSE)</f>
        <v>Coconut - Shredded, Sweet</v>
      </c>
      <c r="F852" s="13">
        <v>7</v>
      </c>
      <c r="G852" s="32">
        <v>2</v>
      </c>
      <c r="H852" s="30">
        <f>VLOOKUP(tVentas10[[#This Row],[ProductID]],tProductos[#All],5,FALSE)</f>
        <v>691.67</v>
      </c>
      <c r="I852" s="31">
        <f>(tVentas10[[#This Row],[PrecioUnitario]])*(tVentas10[[#This Row],[Quantity]])</f>
        <v>4841.6899999999996</v>
      </c>
      <c r="J852" s="31">
        <f>tVentas10[[#This Row],[ TotalPrice_SinDescuento]]*(1-tVentas10[[#This Row],[Discount]]/100)</f>
        <v>4744.8561999999993</v>
      </c>
      <c r="K852" s="17">
        <v>43169.509710648148</v>
      </c>
      <c r="L852" s="7" t="s">
        <v>4088</v>
      </c>
      <c r="M852" s="35">
        <f t="shared" si="27"/>
        <v>0</v>
      </c>
      <c r="N852" s="12" t="str">
        <f t="shared" si="26"/>
        <v/>
      </c>
    </row>
    <row r="853" spans="1:14" hidden="1">
      <c r="A853" s="13">
        <v>10851</v>
      </c>
      <c r="B853" s="13">
        <v>13</v>
      </c>
      <c r="C853" s="13">
        <v>49416</v>
      </c>
      <c r="D853" s="13">
        <v>205</v>
      </c>
      <c r="E853" s="12" t="str">
        <f>VLOOKUP(tVentas10[[#This Row],[ProductID]],tProductos[#All],3,FALSE)</f>
        <v>Turkey - Whole, Fresh</v>
      </c>
      <c r="F853" s="13">
        <v>13</v>
      </c>
      <c r="G853" s="32">
        <v>0</v>
      </c>
      <c r="H853" s="30">
        <f>VLOOKUP(tVentas10[[#This Row],[ProductID]],tProductos[#All],5,FALSE)</f>
        <v>189.75</v>
      </c>
      <c r="I853" s="31">
        <f>(tVentas10[[#This Row],[PrecioUnitario]])*(tVentas10[[#This Row],[Quantity]])</f>
        <v>2466.75</v>
      </c>
      <c r="J853" s="31">
        <f>tVentas10[[#This Row],[ TotalPrice_SinDescuento]]*(1-tVentas10[[#This Row],[Discount]]/100)</f>
        <v>2466.75</v>
      </c>
      <c r="K853" s="17">
        <v>43162.352858796294</v>
      </c>
      <c r="L853" s="7" t="s">
        <v>4089</v>
      </c>
      <c r="M853" s="35">
        <f t="shared" si="27"/>
        <v>0</v>
      </c>
      <c r="N853" s="12" t="str">
        <f t="shared" si="26"/>
        <v/>
      </c>
    </row>
    <row r="854" spans="1:14" hidden="1">
      <c r="A854" s="13">
        <v>10852</v>
      </c>
      <c r="B854" s="13">
        <v>12</v>
      </c>
      <c r="C854" s="13">
        <v>59033</v>
      </c>
      <c r="D854" s="13">
        <v>115</v>
      </c>
      <c r="E854" s="12" t="str">
        <f>VLOOKUP(tVentas10[[#This Row],[ProductID]],tProductos[#All],3,FALSE)</f>
        <v>Ocean Spray - Ruby Red</v>
      </c>
      <c r="F854" s="13">
        <v>15</v>
      </c>
      <c r="G854" s="32">
        <v>0</v>
      </c>
      <c r="H854" s="30">
        <f>VLOOKUP(tVentas10[[#This Row],[ProductID]],tProductos[#All],5,FALSE)</f>
        <v>450.46</v>
      </c>
      <c r="I854" s="31">
        <f>(tVentas10[[#This Row],[PrecioUnitario]])*(tVentas10[[#This Row],[Quantity]])</f>
        <v>6756.9</v>
      </c>
      <c r="J854" s="31">
        <f>tVentas10[[#This Row],[ TotalPrice_SinDescuento]]*(1-tVentas10[[#This Row],[Discount]]/100)</f>
        <v>6756.9</v>
      </c>
      <c r="K854" s="17">
        <v>43180.817106481481</v>
      </c>
      <c r="L854" s="7" t="s">
        <v>4090</v>
      </c>
      <c r="M854" s="35">
        <f t="shared" si="27"/>
        <v>0</v>
      </c>
      <c r="N854" s="12" t="str">
        <f t="shared" si="26"/>
        <v/>
      </c>
    </row>
    <row r="855" spans="1:14">
      <c r="A855" s="13">
        <v>10853</v>
      </c>
      <c r="B855" s="13">
        <v>8</v>
      </c>
      <c r="C855" s="13">
        <v>96376</v>
      </c>
      <c r="D855" s="13">
        <v>439</v>
      </c>
      <c r="E855" s="12" t="str">
        <f>VLOOKUP(tVentas10[[#This Row],[ProductID]],tProductos[#All],3,FALSE)</f>
        <v>Beef - Chuck, Boneless</v>
      </c>
      <c r="F855" s="13">
        <v>25</v>
      </c>
      <c r="G855" s="32">
        <v>2</v>
      </c>
      <c r="H855" s="30">
        <f>VLOOKUP(tVentas10[[#This Row],[ProductID]],tProductos[#All],5,FALSE)</f>
        <v>560.91</v>
      </c>
      <c r="I855" s="31">
        <f>(tVentas10[[#This Row],[PrecioUnitario]])*(tVentas10[[#This Row],[Quantity]])</f>
        <v>14022.75</v>
      </c>
      <c r="J855" s="31">
        <f>tVentas10[[#This Row],[ TotalPrice_SinDescuento]]*(1-tVentas10[[#This Row],[Discount]]/100)</f>
        <v>13742.295</v>
      </c>
      <c r="K855" s="17">
        <v>43149.410185185188</v>
      </c>
      <c r="L855" s="7" t="s">
        <v>4091</v>
      </c>
      <c r="M855" s="35">
        <f t="shared" si="27"/>
        <v>0</v>
      </c>
      <c r="N855" s="12" t="str">
        <f t="shared" si="26"/>
        <v/>
      </c>
    </row>
    <row r="856" spans="1:14" hidden="1">
      <c r="A856" s="13">
        <v>10854</v>
      </c>
      <c r="B856" s="13">
        <v>1</v>
      </c>
      <c r="C856" s="13">
        <v>22492</v>
      </c>
      <c r="D856" s="13">
        <v>16</v>
      </c>
      <c r="E856" s="12" t="str">
        <f>VLOOKUP(tVentas10[[#This Row],[ProductID]],tProductos[#All],3,FALSE)</f>
        <v>Kellogs Special K Cereal</v>
      </c>
      <c r="F856" s="13">
        <v>6</v>
      </c>
      <c r="G856" s="32">
        <v>0</v>
      </c>
      <c r="H856" s="30">
        <f>VLOOKUP(tVentas10[[#This Row],[ProductID]],tProductos[#All],5,FALSE)</f>
        <v>547.24</v>
      </c>
      <c r="I856" s="31">
        <f>(tVentas10[[#This Row],[PrecioUnitario]])*(tVentas10[[#This Row],[Quantity]])</f>
        <v>3283.44</v>
      </c>
      <c r="J856" s="31">
        <f>tVentas10[[#This Row],[ TotalPrice_SinDescuento]]*(1-tVentas10[[#This Row],[Discount]]/100)</f>
        <v>3283.44</v>
      </c>
      <c r="K856" s="17">
        <v>43205.153680555559</v>
      </c>
      <c r="L856" s="7" t="s">
        <v>4092</v>
      </c>
      <c r="M856" s="35">
        <f t="shared" si="27"/>
        <v>0</v>
      </c>
      <c r="N856" s="12" t="str">
        <f t="shared" si="26"/>
        <v/>
      </c>
    </row>
    <row r="857" spans="1:14" hidden="1">
      <c r="A857" s="13">
        <v>10855</v>
      </c>
      <c r="B857" s="13">
        <v>14</v>
      </c>
      <c r="C857" s="13">
        <v>22676</v>
      </c>
      <c r="D857" s="13">
        <v>325</v>
      </c>
      <c r="E857" s="12" t="str">
        <f>VLOOKUP(tVentas10[[#This Row],[ProductID]],tProductos[#All],3,FALSE)</f>
        <v>Halibut - Fletches</v>
      </c>
      <c r="F857" s="13">
        <v>6</v>
      </c>
      <c r="G857" s="32">
        <v>0</v>
      </c>
      <c r="H857" s="30">
        <f>VLOOKUP(tVentas10[[#This Row],[ProductID]],tProductos[#All],5,FALSE)</f>
        <v>31.65</v>
      </c>
      <c r="I857" s="31">
        <f>(tVentas10[[#This Row],[PrecioUnitario]])*(tVentas10[[#This Row],[Quantity]])</f>
        <v>189.89999999999998</v>
      </c>
      <c r="J857" s="31">
        <f>tVentas10[[#This Row],[ TotalPrice_SinDescuento]]*(1-tVentas10[[#This Row],[Discount]]/100)</f>
        <v>189.89999999999998</v>
      </c>
      <c r="K857" s="17">
        <v>43227.500474537039</v>
      </c>
      <c r="L857" s="7" t="s">
        <v>4093</v>
      </c>
      <c r="M857" s="35">
        <f t="shared" si="27"/>
        <v>0</v>
      </c>
      <c r="N857" s="12" t="str">
        <f t="shared" si="26"/>
        <v/>
      </c>
    </row>
    <row r="858" spans="1:14" hidden="1">
      <c r="A858" s="13">
        <v>10856</v>
      </c>
      <c r="B858" s="13">
        <v>6</v>
      </c>
      <c r="C858" s="13">
        <v>63744</v>
      </c>
      <c r="D858" s="13">
        <v>333</v>
      </c>
      <c r="E858" s="12" t="str">
        <f>VLOOKUP(tVentas10[[#This Row],[ProductID]],tProductos[#All],3,FALSE)</f>
        <v>Cheese - Cottage Cheese</v>
      </c>
      <c r="F858" s="13">
        <v>17</v>
      </c>
      <c r="G858" s="32">
        <v>0</v>
      </c>
      <c r="H858" s="30">
        <f>VLOOKUP(tVentas10[[#This Row],[ProductID]],tProductos[#All],5,FALSE)</f>
        <v>202.36</v>
      </c>
      <c r="I858" s="31">
        <f>(tVentas10[[#This Row],[PrecioUnitario]])*(tVentas10[[#This Row],[Quantity]])</f>
        <v>3440.1200000000003</v>
      </c>
      <c r="J858" s="31">
        <f>tVentas10[[#This Row],[ TotalPrice_SinDescuento]]*(1-tVentas10[[#This Row],[Discount]]/100)</f>
        <v>3440.1200000000003</v>
      </c>
      <c r="K858" s="17">
        <v>43131.054398148146</v>
      </c>
      <c r="L858" s="7" t="s">
        <v>4094</v>
      </c>
      <c r="M858" s="35">
        <f t="shared" si="27"/>
        <v>0</v>
      </c>
      <c r="N858" s="12" t="str">
        <f t="shared" si="26"/>
        <v/>
      </c>
    </row>
    <row r="859" spans="1:14" hidden="1">
      <c r="A859" s="13">
        <v>10857</v>
      </c>
      <c r="B859" s="13">
        <v>19</v>
      </c>
      <c r="C859" s="13">
        <v>849</v>
      </c>
      <c r="D859" s="13">
        <v>148</v>
      </c>
      <c r="E859" s="12" t="str">
        <f>VLOOKUP(tVentas10[[#This Row],[ProductID]],tProductos[#All],3,FALSE)</f>
        <v>Beer - Sleemans Cream Ale</v>
      </c>
      <c r="F859" s="13">
        <v>1</v>
      </c>
      <c r="G859" s="32">
        <v>0</v>
      </c>
      <c r="H859" s="30">
        <f>VLOOKUP(tVentas10[[#This Row],[ProductID]],tProductos[#All],5,FALSE)</f>
        <v>285.55</v>
      </c>
      <c r="I859" s="31">
        <f>(tVentas10[[#This Row],[PrecioUnitario]])*(tVentas10[[#This Row],[Quantity]])</f>
        <v>285.55</v>
      </c>
      <c r="J859" s="31">
        <f>tVentas10[[#This Row],[ TotalPrice_SinDescuento]]*(1-tVentas10[[#This Row],[Discount]]/100)</f>
        <v>285.55</v>
      </c>
      <c r="K859" s="17">
        <v>43185.043032407404</v>
      </c>
      <c r="L859" s="7" t="s">
        <v>4095</v>
      </c>
      <c r="M859" s="35">
        <f t="shared" si="27"/>
        <v>0</v>
      </c>
      <c r="N859" s="12" t="str">
        <f t="shared" si="26"/>
        <v/>
      </c>
    </row>
    <row r="860" spans="1:14" hidden="1">
      <c r="A860" s="13">
        <v>10858</v>
      </c>
      <c r="B860" s="13">
        <v>12</v>
      </c>
      <c r="C860" s="13">
        <v>61659</v>
      </c>
      <c r="D860" s="13">
        <v>148</v>
      </c>
      <c r="E860" s="12" t="str">
        <f>VLOOKUP(tVentas10[[#This Row],[ProductID]],tProductos[#All],3,FALSE)</f>
        <v>Beer - Sleemans Cream Ale</v>
      </c>
      <c r="F860" s="13">
        <v>16</v>
      </c>
      <c r="G860" s="32">
        <v>2</v>
      </c>
      <c r="H860" s="30">
        <f>VLOOKUP(tVentas10[[#This Row],[ProductID]],tProductos[#All],5,FALSE)</f>
        <v>285.55</v>
      </c>
      <c r="I860" s="31">
        <f>(tVentas10[[#This Row],[PrecioUnitario]])*(tVentas10[[#This Row],[Quantity]])</f>
        <v>4568.8</v>
      </c>
      <c r="J860" s="31">
        <f>tVentas10[[#This Row],[ TotalPrice_SinDescuento]]*(1-tVentas10[[#This Row],[Discount]]/100)</f>
        <v>4477.424</v>
      </c>
      <c r="K860" s="17">
        <v>43139.864756944444</v>
      </c>
      <c r="L860" s="7" t="s">
        <v>4096</v>
      </c>
      <c r="M860" s="35">
        <f t="shared" si="27"/>
        <v>0</v>
      </c>
      <c r="N860" s="12" t="str">
        <f t="shared" si="26"/>
        <v/>
      </c>
    </row>
    <row r="861" spans="1:14" hidden="1">
      <c r="A861" s="13">
        <v>10859</v>
      </c>
      <c r="B861" s="13">
        <v>11</v>
      </c>
      <c r="C861" s="13">
        <v>88334</v>
      </c>
      <c r="D861" s="13">
        <v>22</v>
      </c>
      <c r="E861" s="12" t="str">
        <f>VLOOKUP(tVentas10[[#This Row],[ProductID]],tProductos[#All],3,FALSE)</f>
        <v>Rice - Jasmine Sented</v>
      </c>
      <c r="F861" s="13">
        <v>23</v>
      </c>
      <c r="G861" s="32">
        <v>1</v>
      </c>
      <c r="H861" s="30">
        <f>VLOOKUP(tVentas10[[#This Row],[ProductID]],tProductos[#All],5,FALSE)</f>
        <v>278.95</v>
      </c>
      <c r="I861" s="31">
        <f>(tVentas10[[#This Row],[PrecioUnitario]])*(tVentas10[[#This Row],[Quantity]])</f>
        <v>6415.8499999999995</v>
      </c>
      <c r="J861" s="31">
        <f>tVentas10[[#This Row],[ TotalPrice_SinDescuento]]*(1-tVentas10[[#This Row],[Discount]]/100)</f>
        <v>6351.691499999999</v>
      </c>
      <c r="K861" s="17">
        <v>43117.797662037039</v>
      </c>
      <c r="L861" s="7" t="s">
        <v>4097</v>
      </c>
      <c r="M861" s="35">
        <f t="shared" si="27"/>
        <v>0</v>
      </c>
      <c r="N861" s="12" t="str">
        <f t="shared" si="26"/>
        <v/>
      </c>
    </row>
    <row r="862" spans="1:14" hidden="1">
      <c r="A862" s="13">
        <v>10860</v>
      </c>
      <c r="B862" s="13">
        <v>11</v>
      </c>
      <c r="C862" s="13">
        <v>1826</v>
      </c>
      <c r="D862" s="13">
        <v>375</v>
      </c>
      <c r="E862" s="12" t="str">
        <f>VLOOKUP(tVentas10[[#This Row],[ProductID]],tProductos[#All],3,FALSE)</f>
        <v>Snapple Lemon Tea</v>
      </c>
      <c r="F862" s="13">
        <v>1</v>
      </c>
      <c r="G862" s="32">
        <v>0</v>
      </c>
      <c r="H862" s="30">
        <f>VLOOKUP(tVentas10[[#This Row],[ProductID]],tProductos[#All],5,FALSE)</f>
        <v>831.75</v>
      </c>
      <c r="I862" s="31">
        <f>(tVentas10[[#This Row],[PrecioUnitario]])*(tVentas10[[#This Row],[Quantity]])</f>
        <v>831.75</v>
      </c>
      <c r="J862" s="31">
        <f>tVentas10[[#This Row],[ TotalPrice_SinDescuento]]*(1-tVentas10[[#This Row],[Discount]]/100)</f>
        <v>831.75</v>
      </c>
      <c r="K862" s="17">
        <v>43169.556840277779</v>
      </c>
      <c r="L862" s="7" t="s">
        <v>4098</v>
      </c>
      <c r="M862" s="35">
        <f t="shared" si="27"/>
        <v>0</v>
      </c>
      <c r="N862" s="12" t="str">
        <f t="shared" si="26"/>
        <v/>
      </c>
    </row>
    <row r="863" spans="1:14" hidden="1">
      <c r="A863" s="13">
        <v>10861</v>
      </c>
      <c r="B863" s="13">
        <v>10</v>
      </c>
      <c r="C863" s="13">
        <v>46491</v>
      </c>
      <c r="D863" s="13">
        <v>32</v>
      </c>
      <c r="E863" s="12" t="str">
        <f>VLOOKUP(tVentas10[[#This Row],[ProductID]],tProductos[#All],3,FALSE)</f>
        <v>Lettuce - Treviso</v>
      </c>
      <c r="F863" s="13">
        <v>12</v>
      </c>
      <c r="G863" s="32">
        <v>0</v>
      </c>
      <c r="H863" s="30">
        <f>VLOOKUP(tVentas10[[#This Row],[ProductID]],tProductos[#All],5,FALSE)</f>
        <v>964.12</v>
      </c>
      <c r="I863" s="31">
        <f>(tVentas10[[#This Row],[PrecioUnitario]])*(tVentas10[[#This Row],[Quantity]])</f>
        <v>11569.44</v>
      </c>
      <c r="J863" s="31">
        <f>tVentas10[[#This Row],[ TotalPrice_SinDescuento]]*(1-tVentas10[[#This Row],[Discount]]/100)</f>
        <v>11569.44</v>
      </c>
      <c r="K863" s="17">
        <v>43189.783136574071</v>
      </c>
      <c r="L863" s="7" t="s">
        <v>4099</v>
      </c>
      <c r="M863" s="35">
        <f t="shared" si="27"/>
        <v>0</v>
      </c>
      <c r="N863" s="12" t="str">
        <f t="shared" si="26"/>
        <v/>
      </c>
    </row>
    <row r="864" spans="1:14" hidden="1">
      <c r="A864" s="13">
        <v>10862</v>
      </c>
      <c r="B864" s="13">
        <v>3</v>
      </c>
      <c r="C864" s="13">
        <v>75681</v>
      </c>
      <c r="D864" s="13">
        <v>327</v>
      </c>
      <c r="E864" s="12" t="str">
        <f>VLOOKUP(tVentas10[[#This Row],[ProductID]],tProductos[#All],3,FALSE)</f>
        <v>Appetizer - Mini Egg Roll, Shrimp</v>
      </c>
      <c r="F864" s="13">
        <v>20</v>
      </c>
      <c r="G864" s="32">
        <v>1</v>
      </c>
      <c r="H864" s="30">
        <f>VLOOKUP(tVentas10[[#This Row],[ProductID]],tProductos[#All],5,FALSE)</f>
        <v>71.430000000000007</v>
      </c>
      <c r="I864" s="31">
        <f>(tVentas10[[#This Row],[PrecioUnitario]])*(tVentas10[[#This Row],[Quantity]])</f>
        <v>1428.6000000000001</v>
      </c>
      <c r="J864" s="31">
        <f>tVentas10[[#This Row],[ TotalPrice_SinDescuento]]*(1-tVentas10[[#This Row],[Discount]]/100)</f>
        <v>1414.3140000000001</v>
      </c>
      <c r="K864" s="17">
        <v>43147.883449074077</v>
      </c>
      <c r="L864" s="7" t="s">
        <v>4100</v>
      </c>
      <c r="M864" s="35">
        <f t="shared" si="27"/>
        <v>0</v>
      </c>
      <c r="N864" s="12" t="str">
        <f t="shared" si="26"/>
        <v/>
      </c>
    </row>
    <row r="865" spans="1:14" hidden="1">
      <c r="A865" s="13">
        <v>10863</v>
      </c>
      <c r="B865" s="13">
        <v>15</v>
      </c>
      <c r="C865" s="13">
        <v>12278</v>
      </c>
      <c r="D865" s="13">
        <v>157</v>
      </c>
      <c r="E865" s="12" t="str">
        <f>VLOOKUP(tVentas10[[#This Row],[ProductID]],tProductos[#All],3,FALSE)</f>
        <v>Juice - Cranberry, 341 Ml</v>
      </c>
      <c r="F865" s="13">
        <v>4</v>
      </c>
      <c r="G865" s="32">
        <v>0</v>
      </c>
      <c r="H865" s="30">
        <f>VLOOKUP(tVentas10[[#This Row],[ProductID]],tProductos[#All],5,FALSE)</f>
        <v>141.08000000000001</v>
      </c>
      <c r="I865" s="31">
        <f>(tVentas10[[#This Row],[PrecioUnitario]])*(tVentas10[[#This Row],[Quantity]])</f>
        <v>564.32000000000005</v>
      </c>
      <c r="J865" s="31">
        <f>tVentas10[[#This Row],[ TotalPrice_SinDescuento]]*(1-tVentas10[[#This Row],[Discount]]/100)</f>
        <v>564.32000000000005</v>
      </c>
      <c r="K865" s="17">
        <v>43204.081180555557</v>
      </c>
      <c r="L865" s="7" t="s">
        <v>4101</v>
      </c>
      <c r="M865" s="35">
        <f t="shared" si="27"/>
        <v>0</v>
      </c>
      <c r="N865" s="12" t="str">
        <f t="shared" si="26"/>
        <v/>
      </c>
    </row>
    <row r="866" spans="1:14" hidden="1">
      <c r="A866" s="13">
        <v>10864</v>
      </c>
      <c r="B866" s="13">
        <v>7</v>
      </c>
      <c r="C866" s="13">
        <v>9187</v>
      </c>
      <c r="D866" s="13">
        <v>374</v>
      </c>
      <c r="E866" s="12" t="str">
        <f>VLOOKUP(tVentas10[[#This Row],[ProductID]],tProductos[#All],3,FALSE)</f>
        <v>Jagermeister</v>
      </c>
      <c r="F866" s="13">
        <v>3</v>
      </c>
      <c r="G866" s="32">
        <v>0</v>
      </c>
      <c r="H866" s="30">
        <f>VLOOKUP(tVentas10[[#This Row],[ProductID]],tProductos[#All],5,FALSE)</f>
        <v>493.84</v>
      </c>
      <c r="I866" s="31">
        <f>(tVentas10[[#This Row],[PrecioUnitario]])*(tVentas10[[#This Row],[Quantity]])</f>
        <v>1481.52</v>
      </c>
      <c r="J866" s="31">
        <f>tVentas10[[#This Row],[ TotalPrice_SinDescuento]]*(1-tVentas10[[#This Row],[Discount]]/100)</f>
        <v>1481.52</v>
      </c>
      <c r="K866" s="17">
        <v>43157.415844907409</v>
      </c>
      <c r="L866" s="7" t="s">
        <v>4102</v>
      </c>
      <c r="M866" s="35">
        <f t="shared" si="27"/>
        <v>0</v>
      </c>
      <c r="N866" s="12" t="str">
        <f t="shared" si="26"/>
        <v/>
      </c>
    </row>
    <row r="867" spans="1:14" hidden="1">
      <c r="A867" s="13">
        <v>10865</v>
      </c>
      <c r="B867" s="13">
        <v>7</v>
      </c>
      <c r="C867" s="13">
        <v>42855</v>
      </c>
      <c r="D867" s="13">
        <v>73</v>
      </c>
      <c r="E867" s="12" t="str">
        <f>VLOOKUP(tVentas10[[#This Row],[ProductID]],tProductos[#All],3,FALSE)</f>
        <v>Appetizer - Sausage Rolls</v>
      </c>
      <c r="F867" s="13">
        <v>11</v>
      </c>
      <c r="G867" s="32">
        <v>2</v>
      </c>
      <c r="H867" s="30">
        <f>VLOOKUP(tVentas10[[#This Row],[ProductID]],tProductos[#All],5,FALSE)</f>
        <v>841.9</v>
      </c>
      <c r="I867" s="31">
        <f>(tVentas10[[#This Row],[PrecioUnitario]])*(tVentas10[[#This Row],[Quantity]])</f>
        <v>9260.9</v>
      </c>
      <c r="J867" s="31">
        <f>tVentas10[[#This Row],[ TotalPrice_SinDescuento]]*(1-tVentas10[[#This Row],[Discount]]/100)</f>
        <v>9075.6819999999989</v>
      </c>
      <c r="K867" s="17">
        <v>43120.261712962965</v>
      </c>
      <c r="L867" s="7" t="s">
        <v>4103</v>
      </c>
      <c r="M867" s="35">
        <f t="shared" si="27"/>
        <v>0</v>
      </c>
      <c r="N867" s="12" t="str">
        <f t="shared" si="26"/>
        <v/>
      </c>
    </row>
    <row r="868" spans="1:14" hidden="1">
      <c r="A868" s="13">
        <v>10866</v>
      </c>
      <c r="B868" s="13">
        <v>19</v>
      </c>
      <c r="C868" s="13">
        <v>3821</v>
      </c>
      <c r="D868" s="13">
        <v>187</v>
      </c>
      <c r="E868" s="12" t="str">
        <f>VLOOKUP(tVentas10[[#This Row],[ProductID]],tProductos[#All],3,FALSE)</f>
        <v>Pepper - Black, Whole</v>
      </c>
      <c r="F868" s="13">
        <v>1</v>
      </c>
      <c r="G868" s="32">
        <v>2</v>
      </c>
      <c r="H868" s="30">
        <f>VLOOKUP(tVentas10[[#This Row],[ProductID]],tProductos[#All],5,FALSE)</f>
        <v>413.83</v>
      </c>
      <c r="I868" s="31">
        <f>(tVentas10[[#This Row],[PrecioUnitario]])*(tVentas10[[#This Row],[Quantity]])</f>
        <v>413.83</v>
      </c>
      <c r="J868" s="31">
        <f>tVentas10[[#This Row],[ TotalPrice_SinDescuento]]*(1-tVentas10[[#This Row],[Discount]]/100)</f>
        <v>405.55339999999995</v>
      </c>
      <c r="K868" s="17">
        <v>43161.048564814817</v>
      </c>
      <c r="L868" s="7" t="s">
        <v>4104</v>
      </c>
      <c r="M868" s="35">
        <f t="shared" si="27"/>
        <v>0</v>
      </c>
      <c r="N868" s="12" t="str">
        <f t="shared" si="26"/>
        <v/>
      </c>
    </row>
    <row r="869" spans="1:14" hidden="1">
      <c r="A869" s="13">
        <v>10867</v>
      </c>
      <c r="B869" s="13">
        <v>8</v>
      </c>
      <c r="C869" s="13">
        <v>57698</v>
      </c>
      <c r="D869" s="13">
        <v>449</v>
      </c>
      <c r="E869" s="12" t="str">
        <f>VLOOKUP(tVentas10[[#This Row],[ProductID]],tProductos[#All],3,FALSE)</f>
        <v>Nantuket Peach Orange</v>
      </c>
      <c r="F869" s="13">
        <v>15</v>
      </c>
      <c r="G869" s="32">
        <v>0</v>
      </c>
      <c r="H869" s="30">
        <f>VLOOKUP(tVentas10[[#This Row],[ProductID]],tProductos[#All],5,FALSE)</f>
        <v>421.41</v>
      </c>
      <c r="I869" s="31">
        <f>(tVentas10[[#This Row],[PrecioUnitario]])*(tVentas10[[#This Row],[Quantity]])</f>
        <v>6321.1500000000005</v>
      </c>
      <c r="J869" s="31">
        <f>tVentas10[[#This Row],[ TotalPrice_SinDescuento]]*(1-tVentas10[[#This Row],[Discount]]/100)</f>
        <v>6321.1500000000005</v>
      </c>
      <c r="K869" s="17">
        <v>43178.772893518515</v>
      </c>
      <c r="L869" s="7" t="s">
        <v>4105</v>
      </c>
      <c r="M869" s="35">
        <f t="shared" si="27"/>
        <v>0</v>
      </c>
      <c r="N869" s="12" t="str">
        <f t="shared" si="26"/>
        <v/>
      </c>
    </row>
    <row r="870" spans="1:14" hidden="1">
      <c r="A870" s="13">
        <v>10868</v>
      </c>
      <c r="B870" s="13">
        <v>5</v>
      </c>
      <c r="C870" s="13">
        <v>27136</v>
      </c>
      <c r="D870" s="13">
        <v>392</v>
      </c>
      <c r="E870" s="12" t="str">
        <f>VLOOKUP(tVentas10[[#This Row],[ProductID]],tProductos[#All],3,FALSE)</f>
        <v>Puree - Passion Fruit</v>
      </c>
      <c r="F870" s="13">
        <v>7</v>
      </c>
      <c r="G870" s="32">
        <v>0</v>
      </c>
      <c r="H870" s="30">
        <f>VLOOKUP(tVentas10[[#This Row],[ProductID]],tProductos[#All],5,FALSE)</f>
        <v>988.26</v>
      </c>
      <c r="I870" s="31">
        <f>(tVentas10[[#This Row],[PrecioUnitario]])*(tVentas10[[#This Row],[Quantity]])</f>
        <v>6917.82</v>
      </c>
      <c r="J870" s="31">
        <f>tVentas10[[#This Row],[ TotalPrice_SinDescuento]]*(1-tVentas10[[#This Row],[Discount]]/100)</f>
        <v>6917.82</v>
      </c>
      <c r="K870" s="17">
        <v>43200.795416666668</v>
      </c>
      <c r="L870" s="7" t="s">
        <v>4106</v>
      </c>
      <c r="M870" s="35">
        <f t="shared" si="27"/>
        <v>0</v>
      </c>
      <c r="N870" s="12" t="str">
        <f t="shared" si="26"/>
        <v/>
      </c>
    </row>
    <row r="871" spans="1:14" hidden="1">
      <c r="A871" s="13">
        <v>10869</v>
      </c>
      <c r="B871" s="13">
        <v>7</v>
      </c>
      <c r="C871" s="13">
        <v>12889</v>
      </c>
      <c r="D871" s="13">
        <v>422</v>
      </c>
      <c r="E871" s="12" t="str">
        <f>VLOOKUP(tVentas10[[#This Row],[ProductID]],tProductos[#All],3,FALSE)</f>
        <v>Garlic - Primerba, Paste</v>
      </c>
      <c r="F871" s="13">
        <v>4</v>
      </c>
      <c r="G871" s="32">
        <v>0</v>
      </c>
      <c r="H871" s="30">
        <f>VLOOKUP(tVentas10[[#This Row],[ProductID]],tProductos[#All],5,FALSE)</f>
        <v>502.89</v>
      </c>
      <c r="I871" s="31">
        <f>(tVentas10[[#This Row],[PrecioUnitario]])*(tVentas10[[#This Row],[Quantity]])</f>
        <v>2011.56</v>
      </c>
      <c r="J871" s="31">
        <f>tVentas10[[#This Row],[ TotalPrice_SinDescuento]]*(1-tVentas10[[#This Row],[Discount]]/100)</f>
        <v>2011.56</v>
      </c>
      <c r="K871" s="17">
        <v>43203.651724537034</v>
      </c>
      <c r="L871" s="7" t="s">
        <v>4107</v>
      </c>
      <c r="M871" s="35">
        <f t="shared" si="27"/>
        <v>0</v>
      </c>
      <c r="N871" s="12" t="str">
        <f t="shared" si="26"/>
        <v/>
      </c>
    </row>
    <row r="872" spans="1:14" hidden="1">
      <c r="A872" s="13">
        <v>10870</v>
      </c>
      <c r="B872" s="13">
        <v>8</v>
      </c>
      <c r="C872" s="13">
        <v>40981</v>
      </c>
      <c r="D872" s="13">
        <v>13</v>
      </c>
      <c r="E872" s="12" t="str">
        <f>VLOOKUP(tVentas10[[#This Row],[ProductID]],tProductos[#All],3,FALSE)</f>
        <v>Water, Tap</v>
      </c>
      <c r="F872" s="13">
        <v>11</v>
      </c>
      <c r="G872" s="32">
        <v>0</v>
      </c>
      <c r="H872" s="30">
        <f>VLOOKUP(tVentas10[[#This Row],[ProductID]],tProductos[#All],5,FALSE)</f>
        <v>282.23</v>
      </c>
      <c r="I872" s="31">
        <f>(tVentas10[[#This Row],[PrecioUnitario]])*(tVentas10[[#This Row],[Quantity]])</f>
        <v>3104.53</v>
      </c>
      <c r="J872" s="31">
        <f>tVentas10[[#This Row],[ TotalPrice_SinDescuento]]*(1-tVentas10[[#This Row],[Discount]]/100)</f>
        <v>3104.53</v>
      </c>
      <c r="K872" s="17">
        <v>43223.474259259259</v>
      </c>
      <c r="L872" s="7" t="s">
        <v>4108</v>
      </c>
      <c r="M872" s="35">
        <f t="shared" si="27"/>
        <v>0</v>
      </c>
      <c r="N872" s="12" t="str">
        <f t="shared" si="26"/>
        <v/>
      </c>
    </row>
    <row r="873" spans="1:14" hidden="1">
      <c r="A873" s="13">
        <v>10871</v>
      </c>
      <c r="B873" s="13">
        <v>17</v>
      </c>
      <c r="C873" s="13">
        <v>48210</v>
      </c>
      <c r="D873" s="13">
        <v>75</v>
      </c>
      <c r="E873" s="12" t="str">
        <f>VLOOKUP(tVentas10[[#This Row],[ProductID]],tProductos[#All],3,FALSE)</f>
        <v>Chef Hat 20cm</v>
      </c>
      <c r="F873" s="13">
        <v>13</v>
      </c>
      <c r="G873" s="32">
        <v>0</v>
      </c>
      <c r="H873" s="30">
        <f>VLOOKUP(tVentas10[[#This Row],[ProductID]],tProductos[#All],5,FALSE)</f>
        <v>418</v>
      </c>
      <c r="I873" s="31">
        <f>(tVentas10[[#This Row],[PrecioUnitario]])*(tVentas10[[#This Row],[Quantity]])</f>
        <v>5434</v>
      </c>
      <c r="J873" s="31">
        <f>tVentas10[[#This Row],[ TotalPrice_SinDescuento]]*(1-tVentas10[[#This Row],[Discount]]/100)</f>
        <v>5434</v>
      </c>
      <c r="K873" s="17">
        <v>43205.737222222226</v>
      </c>
      <c r="L873" s="7" t="s">
        <v>4109</v>
      </c>
      <c r="M873" s="35">
        <f t="shared" si="27"/>
        <v>0</v>
      </c>
      <c r="N873" s="12" t="str">
        <f t="shared" si="26"/>
        <v/>
      </c>
    </row>
    <row r="874" spans="1:14" hidden="1">
      <c r="A874" s="13">
        <v>10872</v>
      </c>
      <c r="B874" s="13">
        <v>7</v>
      </c>
      <c r="C874" s="13">
        <v>17377</v>
      </c>
      <c r="D874" s="13">
        <v>240</v>
      </c>
      <c r="E874" s="12" t="str">
        <f>VLOOKUP(tVentas10[[#This Row],[ProductID]],tProductos[#All],3,FALSE)</f>
        <v>Wine - Chablis 2003 Champs</v>
      </c>
      <c r="F874" s="13">
        <v>5</v>
      </c>
      <c r="G874" s="32">
        <v>0</v>
      </c>
      <c r="H874" s="30">
        <f>VLOOKUP(tVentas10[[#This Row],[ProductID]],tProductos[#All],5,FALSE)</f>
        <v>708.59</v>
      </c>
      <c r="I874" s="31">
        <f>(tVentas10[[#This Row],[PrecioUnitario]])*(tVentas10[[#This Row],[Quantity]])</f>
        <v>3542.9500000000003</v>
      </c>
      <c r="J874" s="31">
        <f>tVentas10[[#This Row],[ TotalPrice_SinDescuento]]*(1-tVentas10[[#This Row],[Discount]]/100)</f>
        <v>3542.9500000000003</v>
      </c>
      <c r="K874" s="17">
        <v>43152.928680555553</v>
      </c>
      <c r="L874" s="7" t="s">
        <v>4110</v>
      </c>
      <c r="M874" s="35">
        <f t="shared" si="27"/>
        <v>0</v>
      </c>
      <c r="N874" s="12" t="str">
        <f t="shared" si="26"/>
        <v/>
      </c>
    </row>
    <row r="875" spans="1:14" hidden="1">
      <c r="A875" s="13">
        <v>10873</v>
      </c>
      <c r="B875" s="13">
        <v>7</v>
      </c>
      <c r="C875" s="13">
        <v>25363</v>
      </c>
      <c r="D875" s="13">
        <v>318</v>
      </c>
      <c r="E875" s="12" t="str">
        <f>VLOOKUP(tVentas10[[#This Row],[ProductID]],tProductos[#All],3,FALSE)</f>
        <v>Ecolab - Solid Fusion</v>
      </c>
      <c r="F875" s="13">
        <v>7</v>
      </c>
      <c r="G875" s="32">
        <v>1</v>
      </c>
      <c r="H875" s="30">
        <f>VLOOKUP(tVentas10[[#This Row],[ProductID]],tProductos[#All],5,FALSE)</f>
        <v>57.26</v>
      </c>
      <c r="I875" s="31">
        <f>(tVentas10[[#This Row],[PrecioUnitario]])*(tVentas10[[#This Row],[Quantity]])</f>
        <v>400.82</v>
      </c>
      <c r="J875" s="31">
        <f>tVentas10[[#This Row],[ TotalPrice_SinDescuento]]*(1-tVentas10[[#This Row],[Discount]]/100)</f>
        <v>396.81180000000001</v>
      </c>
      <c r="K875" s="17">
        <v>43190.780023148145</v>
      </c>
      <c r="L875" s="7" t="s">
        <v>4111</v>
      </c>
      <c r="M875" s="35">
        <f t="shared" si="27"/>
        <v>0</v>
      </c>
      <c r="N875" s="12" t="str">
        <f t="shared" si="26"/>
        <v/>
      </c>
    </row>
    <row r="876" spans="1:14" hidden="1">
      <c r="A876" s="13">
        <v>10874</v>
      </c>
      <c r="B876" s="13">
        <v>9</v>
      </c>
      <c r="C876" s="13">
        <v>69545</v>
      </c>
      <c r="D876" s="13">
        <v>330</v>
      </c>
      <c r="E876" s="12" t="str">
        <f>VLOOKUP(tVentas10[[#This Row],[ProductID]],tProductos[#All],3,FALSE)</f>
        <v>Olives - Kalamata</v>
      </c>
      <c r="F876" s="13">
        <v>18</v>
      </c>
      <c r="G876" s="32">
        <v>0</v>
      </c>
      <c r="H876" s="30">
        <f>VLOOKUP(tVentas10[[#This Row],[ProductID]],tProductos[#All],5,FALSE)</f>
        <v>187.91</v>
      </c>
      <c r="I876" s="31">
        <f>(tVentas10[[#This Row],[PrecioUnitario]])*(tVentas10[[#This Row],[Quantity]])</f>
        <v>3382.38</v>
      </c>
      <c r="J876" s="31">
        <f>tVentas10[[#This Row],[ TotalPrice_SinDescuento]]*(1-tVentas10[[#This Row],[Discount]]/100)</f>
        <v>3382.38</v>
      </c>
      <c r="K876" s="17">
        <v>43130.280798611115</v>
      </c>
      <c r="L876" s="7" t="s">
        <v>4112</v>
      </c>
      <c r="M876" s="35">
        <f t="shared" si="27"/>
        <v>0</v>
      </c>
      <c r="N876" s="12" t="str">
        <f t="shared" si="26"/>
        <v/>
      </c>
    </row>
    <row r="877" spans="1:14" hidden="1">
      <c r="A877" s="13">
        <v>10875</v>
      </c>
      <c r="B877" s="13">
        <v>15</v>
      </c>
      <c r="C877" s="13">
        <v>2720</v>
      </c>
      <c r="D877" s="13">
        <v>290</v>
      </c>
      <c r="E877" s="12" t="str">
        <f>VLOOKUP(tVentas10[[#This Row],[ProductID]],tProductos[#All],3,FALSE)</f>
        <v>Sauce - Rosee</v>
      </c>
      <c r="F877" s="13">
        <v>1</v>
      </c>
      <c r="G877" s="32">
        <v>0</v>
      </c>
      <c r="H877" s="30">
        <f>VLOOKUP(tVentas10[[#This Row],[ProductID]],tProductos[#All],5,FALSE)</f>
        <v>388.03</v>
      </c>
      <c r="I877" s="31">
        <f>(tVentas10[[#This Row],[PrecioUnitario]])*(tVentas10[[#This Row],[Quantity]])</f>
        <v>388.03</v>
      </c>
      <c r="J877" s="31">
        <f>tVentas10[[#This Row],[ TotalPrice_SinDescuento]]*(1-tVentas10[[#This Row],[Discount]]/100)</f>
        <v>388.03</v>
      </c>
      <c r="K877" s="17">
        <v>43126.596666666665</v>
      </c>
      <c r="L877" s="7" t="s">
        <v>4113</v>
      </c>
      <c r="M877" s="35">
        <f t="shared" si="27"/>
        <v>0</v>
      </c>
      <c r="N877" s="12" t="str">
        <f t="shared" si="26"/>
        <v/>
      </c>
    </row>
    <row r="878" spans="1:14" hidden="1">
      <c r="A878" s="13">
        <v>10876</v>
      </c>
      <c r="B878" s="13">
        <v>10</v>
      </c>
      <c r="C878" s="13">
        <v>5594</v>
      </c>
      <c r="D878" s="13">
        <v>229</v>
      </c>
      <c r="E878" s="12" t="str">
        <f>VLOOKUP(tVentas10[[#This Row],[ProductID]],tProductos[#All],3,FALSE)</f>
        <v>Bread - Hot Dog Buns</v>
      </c>
      <c r="F878" s="13">
        <v>2</v>
      </c>
      <c r="G878" s="32">
        <v>0</v>
      </c>
      <c r="H878" s="30">
        <f>VLOOKUP(tVentas10[[#This Row],[ProductID]],tProductos[#All],5,FALSE)</f>
        <v>579.83000000000004</v>
      </c>
      <c r="I878" s="31">
        <f>(tVentas10[[#This Row],[PrecioUnitario]])*(tVentas10[[#This Row],[Quantity]])</f>
        <v>1159.6600000000001</v>
      </c>
      <c r="J878" s="31">
        <f>tVentas10[[#This Row],[ TotalPrice_SinDescuento]]*(1-tVentas10[[#This Row],[Discount]]/100)</f>
        <v>1159.6600000000001</v>
      </c>
      <c r="K878" s="17">
        <v>43229.480555555558</v>
      </c>
      <c r="L878" s="7" t="s">
        <v>4114</v>
      </c>
      <c r="M878" s="35">
        <f t="shared" si="27"/>
        <v>0</v>
      </c>
      <c r="N878" s="12" t="str">
        <f t="shared" si="26"/>
        <v/>
      </c>
    </row>
    <row r="879" spans="1:14" hidden="1">
      <c r="A879" s="13">
        <v>10877</v>
      </c>
      <c r="B879" s="13">
        <v>9</v>
      </c>
      <c r="C879" s="13">
        <v>76321</v>
      </c>
      <c r="D879" s="13">
        <v>168</v>
      </c>
      <c r="E879" s="12" t="str">
        <f>VLOOKUP(tVentas10[[#This Row],[ProductID]],tProductos[#All],3,FALSE)</f>
        <v>Milk - 2%</v>
      </c>
      <c r="F879" s="13">
        <v>20</v>
      </c>
      <c r="G879" s="32">
        <v>0</v>
      </c>
      <c r="H879" s="30">
        <f>VLOOKUP(tVentas10[[#This Row],[ProductID]],tProductos[#All],5,FALSE)</f>
        <v>707.41</v>
      </c>
      <c r="I879" s="31">
        <f>(tVentas10[[#This Row],[PrecioUnitario]])*(tVentas10[[#This Row],[Quantity]])</f>
        <v>14148.199999999999</v>
      </c>
      <c r="J879" s="31">
        <f>tVentas10[[#This Row],[ TotalPrice_SinDescuento]]*(1-tVentas10[[#This Row],[Discount]]/100)</f>
        <v>14148.199999999999</v>
      </c>
      <c r="K879" s="17">
        <v>43227.485682870371</v>
      </c>
      <c r="L879" s="7" t="s">
        <v>4115</v>
      </c>
      <c r="M879" s="35">
        <f t="shared" si="27"/>
        <v>0</v>
      </c>
      <c r="N879" s="12" t="str">
        <f t="shared" si="26"/>
        <v/>
      </c>
    </row>
    <row r="880" spans="1:14" hidden="1">
      <c r="A880" s="13">
        <v>10878</v>
      </c>
      <c r="B880" s="13">
        <v>16</v>
      </c>
      <c r="C880" s="13">
        <v>33756</v>
      </c>
      <c r="D880" s="13">
        <v>148</v>
      </c>
      <c r="E880" s="12" t="str">
        <f>VLOOKUP(tVentas10[[#This Row],[ProductID]],tProductos[#All],3,FALSE)</f>
        <v>Beer - Sleemans Cream Ale</v>
      </c>
      <c r="F880" s="13">
        <v>9</v>
      </c>
      <c r="G880" s="32">
        <v>0</v>
      </c>
      <c r="H880" s="30">
        <f>VLOOKUP(tVentas10[[#This Row],[ProductID]],tProductos[#All],5,FALSE)</f>
        <v>285.55</v>
      </c>
      <c r="I880" s="31">
        <f>(tVentas10[[#This Row],[PrecioUnitario]])*(tVentas10[[#This Row],[Quantity]])</f>
        <v>2569.9500000000003</v>
      </c>
      <c r="J880" s="31">
        <f>tVentas10[[#This Row],[ TotalPrice_SinDescuento]]*(1-tVentas10[[#This Row],[Discount]]/100)</f>
        <v>2569.9500000000003</v>
      </c>
      <c r="K880" s="17">
        <v>43173.532905092594</v>
      </c>
      <c r="L880" s="7" t="s">
        <v>4116</v>
      </c>
      <c r="M880" s="35">
        <f t="shared" si="27"/>
        <v>0</v>
      </c>
      <c r="N880" s="12" t="str">
        <f t="shared" si="26"/>
        <v/>
      </c>
    </row>
    <row r="881" spans="1:14" hidden="1">
      <c r="A881" s="13">
        <v>10879</v>
      </c>
      <c r="B881" s="13">
        <v>5</v>
      </c>
      <c r="C881" s="13">
        <v>74916</v>
      </c>
      <c r="D881" s="13">
        <v>271</v>
      </c>
      <c r="E881" s="12" t="str">
        <f>VLOOKUP(tVentas10[[#This Row],[ProductID]],tProductos[#All],3,FALSE)</f>
        <v>Banana - Leaves</v>
      </c>
      <c r="F881" s="13">
        <v>19</v>
      </c>
      <c r="G881" s="32">
        <v>2</v>
      </c>
      <c r="H881" s="30">
        <f>VLOOKUP(tVentas10[[#This Row],[ProductID]],tProductos[#All],5,FALSE)</f>
        <v>733.95</v>
      </c>
      <c r="I881" s="31">
        <f>(tVentas10[[#This Row],[PrecioUnitario]])*(tVentas10[[#This Row],[Quantity]])</f>
        <v>13945.050000000001</v>
      </c>
      <c r="J881" s="31">
        <f>tVentas10[[#This Row],[ TotalPrice_SinDescuento]]*(1-tVentas10[[#This Row],[Discount]]/100)</f>
        <v>13666.149000000001</v>
      </c>
      <c r="K881" s="17">
        <v>43114.678784722222</v>
      </c>
      <c r="L881" s="7" t="s">
        <v>4117</v>
      </c>
      <c r="M881" s="35">
        <f t="shared" si="27"/>
        <v>0</v>
      </c>
      <c r="N881" s="12" t="str">
        <f t="shared" si="26"/>
        <v/>
      </c>
    </row>
    <row r="882" spans="1:14">
      <c r="A882" s="13">
        <v>10880</v>
      </c>
      <c r="B882" s="13">
        <v>12</v>
      </c>
      <c r="C882" s="13">
        <v>66885</v>
      </c>
      <c r="D882" s="13">
        <v>439</v>
      </c>
      <c r="E882" s="12" t="str">
        <f>VLOOKUP(tVentas10[[#This Row],[ProductID]],tProductos[#All],3,FALSE)</f>
        <v>Beef - Chuck, Boneless</v>
      </c>
      <c r="F882" s="13">
        <v>17</v>
      </c>
      <c r="G882" s="32">
        <v>0</v>
      </c>
      <c r="H882" s="30">
        <f>VLOOKUP(tVentas10[[#This Row],[ProductID]],tProductos[#All],5,FALSE)</f>
        <v>560.91</v>
      </c>
      <c r="I882" s="31">
        <f>(tVentas10[[#This Row],[PrecioUnitario]])*(tVentas10[[#This Row],[Quantity]])</f>
        <v>9535.4699999999993</v>
      </c>
      <c r="J882" s="31">
        <f>tVentas10[[#This Row],[ TotalPrice_SinDescuento]]*(1-tVentas10[[#This Row],[Discount]]/100)</f>
        <v>9535.4699999999993</v>
      </c>
      <c r="K882" s="17">
        <v>43179.984513888892</v>
      </c>
      <c r="L882" s="7" t="s">
        <v>4118</v>
      </c>
      <c r="M882" s="35">
        <f t="shared" si="27"/>
        <v>0</v>
      </c>
      <c r="N882" s="12" t="str">
        <f t="shared" si="26"/>
        <v/>
      </c>
    </row>
    <row r="883" spans="1:14" hidden="1">
      <c r="A883" s="13">
        <v>10881</v>
      </c>
      <c r="B883" s="13">
        <v>13</v>
      </c>
      <c r="C883" s="13">
        <v>76397</v>
      </c>
      <c r="D883" s="13">
        <v>277</v>
      </c>
      <c r="E883" s="12" t="str">
        <f>VLOOKUP(tVentas10[[#This Row],[ProductID]],tProductos[#All],3,FALSE)</f>
        <v>Sea Bass - Whole</v>
      </c>
      <c r="F883" s="13">
        <v>20</v>
      </c>
      <c r="G883" s="32">
        <v>1</v>
      </c>
      <c r="H883" s="30">
        <f>VLOOKUP(tVentas10[[#This Row],[ProductID]],tProductos[#All],5,FALSE)</f>
        <v>554.96</v>
      </c>
      <c r="I883" s="31">
        <f>(tVentas10[[#This Row],[PrecioUnitario]])*(tVentas10[[#This Row],[Quantity]])</f>
        <v>11099.2</v>
      </c>
      <c r="J883" s="31">
        <f>tVentas10[[#This Row],[ TotalPrice_SinDescuento]]*(1-tVentas10[[#This Row],[Discount]]/100)</f>
        <v>10988.208000000001</v>
      </c>
      <c r="K883" s="17">
        <v>43116.373252314814</v>
      </c>
      <c r="L883" s="7" t="s">
        <v>4119</v>
      </c>
      <c r="M883" s="35">
        <f t="shared" si="27"/>
        <v>0</v>
      </c>
      <c r="N883" s="12" t="str">
        <f t="shared" si="26"/>
        <v/>
      </c>
    </row>
    <row r="884" spans="1:14" hidden="1">
      <c r="A884" s="13">
        <v>10882</v>
      </c>
      <c r="B884" s="13">
        <v>17</v>
      </c>
      <c r="C884" s="13">
        <v>89739</v>
      </c>
      <c r="D884" s="13">
        <v>329</v>
      </c>
      <c r="E884" s="12" t="str">
        <f>VLOOKUP(tVentas10[[#This Row],[ProductID]],tProductos[#All],3,FALSE)</f>
        <v>Pork - Loin, Center Cut</v>
      </c>
      <c r="F884" s="13">
        <v>23</v>
      </c>
      <c r="G884" s="32">
        <v>0</v>
      </c>
      <c r="H884" s="30">
        <f>VLOOKUP(tVentas10[[#This Row],[ProductID]],tProductos[#All],5,FALSE)</f>
        <v>393.49</v>
      </c>
      <c r="I884" s="31">
        <f>(tVentas10[[#This Row],[PrecioUnitario]])*(tVentas10[[#This Row],[Quantity]])</f>
        <v>9050.27</v>
      </c>
      <c r="J884" s="31">
        <f>tVentas10[[#This Row],[ TotalPrice_SinDescuento]]*(1-tVentas10[[#This Row],[Discount]]/100)</f>
        <v>9050.27</v>
      </c>
      <c r="K884" s="17">
        <v>43195.360891203702</v>
      </c>
      <c r="L884" s="7" t="s">
        <v>4120</v>
      </c>
      <c r="M884" s="35">
        <f t="shared" si="27"/>
        <v>0</v>
      </c>
      <c r="N884" s="12" t="str">
        <f t="shared" si="26"/>
        <v/>
      </c>
    </row>
    <row r="885" spans="1:14" hidden="1">
      <c r="A885" s="13">
        <v>10883</v>
      </c>
      <c r="B885" s="13">
        <v>5</v>
      </c>
      <c r="C885" s="13">
        <v>20741</v>
      </c>
      <c r="D885" s="13">
        <v>100</v>
      </c>
      <c r="E885" s="12" t="str">
        <f>VLOOKUP(tVentas10[[#This Row],[ProductID]],tProductos[#All],3,FALSE)</f>
        <v>Pork - Loin, Bone - In</v>
      </c>
      <c r="F885" s="13">
        <v>6</v>
      </c>
      <c r="G885" s="32">
        <v>0</v>
      </c>
      <c r="H885" s="30">
        <f>VLOOKUP(tVentas10[[#This Row],[ProductID]],tProductos[#All],5,FALSE)</f>
        <v>696.5</v>
      </c>
      <c r="I885" s="31">
        <f>(tVentas10[[#This Row],[PrecioUnitario]])*(tVentas10[[#This Row],[Quantity]])</f>
        <v>4179</v>
      </c>
      <c r="J885" s="31">
        <f>tVentas10[[#This Row],[ TotalPrice_SinDescuento]]*(1-tVentas10[[#This Row],[Discount]]/100)</f>
        <v>4179</v>
      </c>
      <c r="K885" s="17">
        <v>43171.511180555557</v>
      </c>
      <c r="L885" s="7" t="s">
        <v>4121</v>
      </c>
      <c r="M885" s="35">
        <f t="shared" si="27"/>
        <v>0</v>
      </c>
      <c r="N885" s="12" t="str">
        <f t="shared" si="26"/>
        <v/>
      </c>
    </row>
    <row r="886" spans="1:14" hidden="1">
      <c r="A886" s="13">
        <v>10884</v>
      </c>
      <c r="B886" s="13">
        <v>22</v>
      </c>
      <c r="C886" s="13">
        <v>93248</v>
      </c>
      <c r="D886" s="13">
        <v>200</v>
      </c>
      <c r="E886" s="12" t="str">
        <f>VLOOKUP(tVentas10[[#This Row],[ProductID]],tProductos[#All],3,FALSE)</f>
        <v>Garlic - Peeled</v>
      </c>
      <c r="F886" s="13">
        <v>24</v>
      </c>
      <c r="G886" s="32">
        <v>0</v>
      </c>
      <c r="H886" s="30">
        <f>VLOOKUP(tVentas10[[#This Row],[ProductID]],tProductos[#All],5,FALSE)</f>
        <v>111.29</v>
      </c>
      <c r="I886" s="31">
        <f>(tVentas10[[#This Row],[PrecioUnitario]])*(tVentas10[[#This Row],[Quantity]])</f>
        <v>2670.96</v>
      </c>
      <c r="J886" s="31">
        <f>tVentas10[[#This Row],[ TotalPrice_SinDescuento]]*(1-tVentas10[[#This Row],[Discount]]/100)</f>
        <v>2670.96</v>
      </c>
      <c r="K886" s="17">
        <v>43198.372627314813</v>
      </c>
      <c r="L886" s="7" t="s">
        <v>4122</v>
      </c>
      <c r="M886" s="35">
        <f t="shared" si="27"/>
        <v>0</v>
      </c>
      <c r="N886" s="12" t="str">
        <f t="shared" si="26"/>
        <v/>
      </c>
    </row>
    <row r="887" spans="1:14" hidden="1">
      <c r="A887" s="13">
        <v>10885</v>
      </c>
      <c r="B887" s="13">
        <v>4</v>
      </c>
      <c r="C887" s="13">
        <v>37847</v>
      </c>
      <c r="D887" s="13">
        <v>337</v>
      </c>
      <c r="E887" s="12" t="str">
        <f>VLOOKUP(tVentas10[[#This Row],[ProductID]],tProductos[#All],3,FALSE)</f>
        <v>Bread - Rye</v>
      </c>
      <c r="F887" s="13">
        <v>10</v>
      </c>
      <c r="G887" s="32">
        <v>0</v>
      </c>
      <c r="H887" s="30">
        <f>VLOOKUP(tVentas10[[#This Row],[ProductID]],tProductos[#All],5,FALSE)</f>
        <v>835.37</v>
      </c>
      <c r="I887" s="31">
        <f>(tVentas10[[#This Row],[PrecioUnitario]])*(tVentas10[[#This Row],[Quantity]])</f>
        <v>8353.7000000000007</v>
      </c>
      <c r="J887" s="31">
        <f>tVentas10[[#This Row],[ TotalPrice_SinDescuento]]*(1-tVentas10[[#This Row],[Discount]]/100)</f>
        <v>8353.7000000000007</v>
      </c>
      <c r="K887" s="17">
        <v>43222.65047453704</v>
      </c>
      <c r="L887" s="7" t="s">
        <v>4123</v>
      </c>
      <c r="M887" s="35">
        <f t="shared" si="27"/>
        <v>0</v>
      </c>
      <c r="N887" s="12" t="str">
        <f t="shared" si="26"/>
        <v/>
      </c>
    </row>
    <row r="888" spans="1:14" hidden="1">
      <c r="A888" s="13">
        <v>10886</v>
      </c>
      <c r="B888" s="13">
        <v>20</v>
      </c>
      <c r="C888" s="13">
        <v>98131</v>
      </c>
      <c r="D888" s="13">
        <v>93</v>
      </c>
      <c r="E888" s="12" t="str">
        <f>VLOOKUP(tVentas10[[#This Row],[ProductID]],tProductos[#All],3,FALSE)</f>
        <v>Bandage - Fexible 1x3</v>
      </c>
      <c r="F888" s="13">
        <v>25</v>
      </c>
      <c r="G888" s="32">
        <v>1</v>
      </c>
      <c r="H888" s="30">
        <f>VLOOKUP(tVentas10[[#This Row],[ProductID]],tProductos[#All],5,FALSE)</f>
        <v>8.11</v>
      </c>
      <c r="I888" s="31">
        <f>(tVentas10[[#This Row],[PrecioUnitario]])*(tVentas10[[#This Row],[Quantity]])</f>
        <v>202.75</v>
      </c>
      <c r="J888" s="31">
        <f>tVentas10[[#This Row],[ TotalPrice_SinDescuento]]*(1-tVentas10[[#This Row],[Discount]]/100)</f>
        <v>200.7225</v>
      </c>
      <c r="K888" s="17">
        <v>43176.958032407405</v>
      </c>
      <c r="L888" s="7" t="s">
        <v>4124</v>
      </c>
      <c r="M888" s="35">
        <f t="shared" si="27"/>
        <v>0</v>
      </c>
      <c r="N888" s="12" t="str">
        <f t="shared" si="26"/>
        <v/>
      </c>
    </row>
    <row r="889" spans="1:14" hidden="1">
      <c r="A889" s="13">
        <v>10887</v>
      </c>
      <c r="B889" s="13">
        <v>18</v>
      </c>
      <c r="C889" s="13">
        <v>93535</v>
      </c>
      <c r="D889" s="13">
        <v>88</v>
      </c>
      <c r="E889" s="12" t="str">
        <f>VLOOKUP(tVentas10[[#This Row],[ProductID]],tProductos[#All],3,FALSE)</f>
        <v>Remy Red</v>
      </c>
      <c r="F889" s="13">
        <v>24</v>
      </c>
      <c r="G889" s="32">
        <v>0</v>
      </c>
      <c r="H889" s="30">
        <f>VLOOKUP(tVentas10[[#This Row],[ProductID]],tProductos[#All],5,FALSE)</f>
        <v>91.99</v>
      </c>
      <c r="I889" s="31">
        <f>(tVentas10[[#This Row],[PrecioUnitario]])*(tVentas10[[#This Row],[Quantity]])</f>
        <v>2207.7599999999998</v>
      </c>
      <c r="J889" s="31">
        <f>tVentas10[[#This Row],[ TotalPrice_SinDescuento]]*(1-tVentas10[[#This Row],[Discount]]/100)</f>
        <v>2207.7599999999998</v>
      </c>
      <c r="K889" s="17">
        <v>43139.396504629629</v>
      </c>
      <c r="L889" s="7" t="s">
        <v>4125</v>
      </c>
      <c r="M889" s="35">
        <f t="shared" si="27"/>
        <v>0</v>
      </c>
      <c r="N889" s="12" t="str">
        <f t="shared" si="26"/>
        <v/>
      </c>
    </row>
    <row r="890" spans="1:14" hidden="1">
      <c r="A890" s="13">
        <v>10888</v>
      </c>
      <c r="B890" s="13">
        <v>22</v>
      </c>
      <c r="C890" s="13">
        <v>12049</v>
      </c>
      <c r="D890" s="13">
        <v>409</v>
      </c>
      <c r="E890" s="12" t="str">
        <f>VLOOKUP(tVentas10[[#This Row],[ProductID]],tProductos[#All],3,FALSE)</f>
        <v>Skirt - 29 Foot</v>
      </c>
      <c r="F890" s="13">
        <v>4</v>
      </c>
      <c r="G890" s="32">
        <v>0</v>
      </c>
      <c r="H890" s="30">
        <f>VLOOKUP(tVentas10[[#This Row],[ProductID]],tProductos[#All],5,FALSE)</f>
        <v>23.52</v>
      </c>
      <c r="I890" s="31">
        <f>(tVentas10[[#This Row],[PrecioUnitario]])*(tVentas10[[#This Row],[Quantity]])</f>
        <v>94.08</v>
      </c>
      <c r="J890" s="31">
        <f>tVentas10[[#This Row],[ TotalPrice_SinDescuento]]*(1-tVentas10[[#This Row],[Discount]]/100)</f>
        <v>94.08</v>
      </c>
      <c r="K890" s="17">
        <v>43148.801979166667</v>
      </c>
      <c r="L890" s="7" t="s">
        <v>4126</v>
      </c>
      <c r="M890" s="35">
        <f t="shared" si="27"/>
        <v>0</v>
      </c>
      <c r="N890" s="12" t="str">
        <f t="shared" si="26"/>
        <v/>
      </c>
    </row>
    <row r="891" spans="1:14" hidden="1">
      <c r="A891" s="13">
        <v>10889</v>
      </c>
      <c r="B891" s="13">
        <v>15</v>
      </c>
      <c r="C891" s="13">
        <v>26481</v>
      </c>
      <c r="D891" s="13">
        <v>107</v>
      </c>
      <c r="E891" s="12" t="str">
        <f>VLOOKUP(tVentas10[[#This Row],[ProductID]],tProductos[#All],3,FALSE)</f>
        <v>Bread - French Baquette</v>
      </c>
      <c r="F891" s="13">
        <v>7</v>
      </c>
      <c r="G891" s="32">
        <v>0</v>
      </c>
      <c r="H891" s="30">
        <f>VLOOKUP(tVentas10[[#This Row],[ProductID]],tProductos[#All],5,FALSE)</f>
        <v>74.150000000000006</v>
      </c>
      <c r="I891" s="31">
        <f>(tVentas10[[#This Row],[PrecioUnitario]])*(tVentas10[[#This Row],[Quantity]])</f>
        <v>519.05000000000007</v>
      </c>
      <c r="J891" s="31">
        <f>tVentas10[[#This Row],[ TotalPrice_SinDescuento]]*(1-tVentas10[[#This Row],[Discount]]/100)</f>
        <v>519.05000000000007</v>
      </c>
      <c r="K891" s="17">
        <v>43229.480462962965</v>
      </c>
      <c r="L891" s="7" t="s">
        <v>4127</v>
      </c>
      <c r="M891" s="35">
        <f t="shared" si="27"/>
        <v>0</v>
      </c>
      <c r="N891" s="12" t="str">
        <f t="shared" si="26"/>
        <v/>
      </c>
    </row>
    <row r="892" spans="1:14" hidden="1">
      <c r="A892" s="13">
        <v>10890</v>
      </c>
      <c r="B892" s="13">
        <v>13</v>
      </c>
      <c r="C892" s="13">
        <v>96794</v>
      </c>
      <c r="D892" s="13">
        <v>64</v>
      </c>
      <c r="E892" s="12" t="str">
        <f>VLOOKUP(tVentas10[[#This Row],[ProductID]],tProductos[#All],3,FALSE)</f>
        <v>Vinegar - Sherry</v>
      </c>
      <c r="F892" s="13">
        <v>25</v>
      </c>
      <c r="G892" s="32">
        <v>0</v>
      </c>
      <c r="H892" s="30">
        <f>VLOOKUP(tVentas10[[#This Row],[ProductID]],tProductos[#All],5,FALSE)</f>
        <v>165.22</v>
      </c>
      <c r="I892" s="31">
        <f>(tVentas10[[#This Row],[PrecioUnitario]])*(tVentas10[[#This Row],[Quantity]])</f>
        <v>4130.5</v>
      </c>
      <c r="J892" s="31">
        <f>tVentas10[[#This Row],[ TotalPrice_SinDescuento]]*(1-tVentas10[[#This Row],[Discount]]/100)</f>
        <v>4130.5</v>
      </c>
      <c r="K892" s="17">
        <v>43160.591689814813</v>
      </c>
      <c r="L892" s="7" t="s">
        <v>4128</v>
      </c>
      <c r="M892" s="35">
        <f t="shared" si="27"/>
        <v>0</v>
      </c>
      <c r="N892" s="12" t="str">
        <f t="shared" si="26"/>
        <v/>
      </c>
    </row>
    <row r="893" spans="1:14" hidden="1">
      <c r="A893" s="13">
        <v>10891</v>
      </c>
      <c r="B893" s="13">
        <v>20</v>
      </c>
      <c r="C893" s="13">
        <v>75037</v>
      </c>
      <c r="D893" s="13">
        <v>65</v>
      </c>
      <c r="E893" s="12" t="str">
        <f>VLOOKUP(tVentas10[[#This Row],[ProductID]],tProductos[#All],3,FALSE)</f>
        <v>Brandy - Bar</v>
      </c>
      <c r="F893" s="13">
        <v>19</v>
      </c>
      <c r="G893" s="32">
        <v>0</v>
      </c>
      <c r="H893" s="30">
        <f>VLOOKUP(tVentas10[[#This Row],[ProductID]],tProductos[#All],5,FALSE)</f>
        <v>221.1</v>
      </c>
      <c r="I893" s="31">
        <f>(tVentas10[[#This Row],[PrecioUnitario]])*(tVentas10[[#This Row],[Quantity]])</f>
        <v>4200.8999999999996</v>
      </c>
      <c r="J893" s="31">
        <f>tVentas10[[#This Row],[ TotalPrice_SinDescuento]]*(1-tVentas10[[#This Row],[Discount]]/100)</f>
        <v>4200.8999999999996</v>
      </c>
      <c r="K893" s="17">
        <v>43226.492372685185</v>
      </c>
      <c r="L893" s="7" t="s">
        <v>4129</v>
      </c>
      <c r="M893" s="35">
        <f t="shared" si="27"/>
        <v>0</v>
      </c>
      <c r="N893" s="12" t="str">
        <f t="shared" si="26"/>
        <v/>
      </c>
    </row>
    <row r="894" spans="1:14" hidden="1">
      <c r="A894" s="13">
        <v>10892</v>
      </c>
      <c r="B894" s="13">
        <v>22</v>
      </c>
      <c r="C894" s="13">
        <v>86384</v>
      </c>
      <c r="D894" s="13">
        <v>123</v>
      </c>
      <c r="E894" s="12" t="str">
        <f>VLOOKUP(tVentas10[[#This Row],[ProductID]],tProductos[#All],3,FALSE)</f>
        <v>Oil - Shortening - All - Purpose</v>
      </c>
      <c r="F894" s="13">
        <v>22</v>
      </c>
      <c r="G894" s="32">
        <v>0</v>
      </c>
      <c r="H894" s="30">
        <f>VLOOKUP(tVentas10[[#This Row],[ProductID]],tProductos[#All],5,FALSE)</f>
        <v>481.48</v>
      </c>
      <c r="I894" s="31">
        <f>(tVentas10[[#This Row],[PrecioUnitario]])*(tVentas10[[#This Row],[Quantity]])</f>
        <v>10592.560000000001</v>
      </c>
      <c r="J894" s="31">
        <f>tVentas10[[#This Row],[ TotalPrice_SinDescuento]]*(1-tVentas10[[#This Row],[Discount]]/100)</f>
        <v>10592.560000000001</v>
      </c>
      <c r="K894" s="17">
        <v>43202.47283564815</v>
      </c>
      <c r="L894" s="7" t="s">
        <v>4130</v>
      </c>
      <c r="M894" s="35">
        <f t="shared" si="27"/>
        <v>0</v>
      </c>
      <c r="N894" s="12" t="str">
        <f t="shared" si="26"/>
        <v/>
      </c>
    </row>
    <row r="895" spans="1:14" hidden="1">
      <c r="A895" s="13">
        <v>10893</v>
      </c>
      <c r="B895" s="13">
        <v>13</v>
      </c>
      <c r="C895" s="13">
        <v>51205</v>
      </c>
      <c r="D895" s="13">
        <v>213</v>
      </c>
      <c r="E895" s="12" t="str">
        <f>VLOOKUP(tVentas10[[#This Row],[ProductID]],tProductos[#All],3,FALSE)</f>
        <v>Pate - Cognac</v>
      </c>
      <c r="F895" s="13">
        <v>13</v>
      </c>
      <c r="G895" s="32">
        <v>0</v>
      </c>
      <c r="H895" s="30">
        <f>VLOOKUP(tVentas10[[#This Row],[ProductID]],tProductos[#All],5,FALSE)</f>
        <v>705.89</v>
      </c>
      <c r="I895" s="31">
        <f>(tVentas10[[#This Row],[PrecioUnitario]])*(tVentas10[[#This Row],[Quantity]])</f>
        <v>9176.57</v>
      </c>
      <c r="J895" s="31">
        <f>tVentas10[[#This Row],[ TotalPrice_SinDescuento]]*(1-tVentas10[[#This Row],[Discount]]/100)</f>
        <v>9176.57</v>
      </c>
      <c r="K895" s="17">
        <v>43157.875833333332</v>
      </c>
      <c r="L895" s="7" t="s">
        <v>4131</v>
      </c>
      <c r="M895" s="35">
        <f t="shared" si="27"/>
        <v>0</v>
      </c>
      <c r="N895" s="12" t="str">
        <f t="shared" si="26"/>
        <v/>
      </c>
    </row>
    <row r="896" spans="1:14" hidden="1">
      <c r="A896" s="13">
        <v>10894</v>
      </c>
      <c r="B896" s="13">
        <v>16</v>
      </c>
      <c r="C896" s="13">
        <v>31821</v>
      </c>
      <c r="D896" s="13">
        <v>367</v>
      </c>
      <c r="E896" s="12" t="str">
        <f>VLOOKUP(tVentas10[[#This Row],[ProductID]],tProductos[#All],3,FALSE)</f>
        <v>Bread - Italian Corn Meal Poly</v>
      </c>
      <c r="F896" s="13">
        <v>9</v>
      </c>
      <c r="G896" s="32">
        <v>0</v>
      </c>
      <c r="H896" s="30">
        <f>VLOOKUP(tVentas10[[#This Row],[ProductID]],tProductos[#All],5,FALSE)</f>
        <v>638.28</v>
      </c>
      <c r="I896" s="31">
        <f>(tVentas10[[#This Row],[PrecioUnitario]])*(tVentas10[[#This Row],[Quantity]])</f>
        <v>5744.5199999999995</v>
      </c>
      <c r="J896" s="31">
        <f>tVentas10[[#This Row],[ TotalPrice_SinDescuento]]*(1-tVentas10[[#This Row],[Discount]]/100)</f>
        <v>5744.5199999999995</v>
      </c>
      <c r="K896" s="17">
        <v>43199.299201388887</v>
      </c>
      <c r="L896" s="7" t="s">
        <v>4132</v>
      </c>
      <c r="M896" s="35">
        <f t="shared" si="27"/>
        <v>0</v>
      </c>
      <c r="N896" s="12" t="str">
        <f t="shared" si="26"/>
        <v/>
      </c>
    </row>
    <row r="897" spans="1:14" hidden="1">
      <c r="A897" s="13">
        <v>10895</v>
      </c>
      <c r="B897" s="13">
        <v>14</v>
      </c>
      <c r="C897" s="13">
        <v>36259</v>
      </c>
      <c r="D897" s="13">
        <v>24</v>
      </c>
      <c r="E897" s="12" t="str">
        <f>VLOOKUP(tVentas10[[#This Row],[ProductID]],tProductos[#All],3,FALSE)</f>
        <v>Beer - Alexander Kieths, Pale Ale</v>
      </c>
      <c r="F897" s="13">
        <v>10</v>
      </c>
      <c r="G897" s="32">
        <v>0</v>
      </c>
      <c r="H897" s="30">
        <f>VLOOKUP(tVentas10[[#This Row],[ProductID]],tProductos[#All],5,FALSE)</f>
        <v>89.03</v>
      </c>
      <c r="I897" s="31">
        <f>(tVentas10[[#This Row],[PrecioUnitario]])*(tVentas10[[#This Row],[Quantity]])</f>
        <v>890.3</v>
      </c>
      <c r="J897" s="31">
        <f>tVentas10[[#This Row],[ TotalPrice_SinDescuento]]*(1-tVentas10[[#This Row],[Discount]]/100)</f>
        <v>890.3</v>
      </c>
      <c r="K897" s="13">
        <v>0</v>
      </c>
      <c r="L897" s="7" t="s">
        <v>4133</v>
      </c>
      <c r="M897" s="35">
        <f t="shared" si="27"/>
        <v>0</v>
      </c>
      <c r="N897" s="12" t="str">
        <f t="shared" si="26"/>
        <v/>
      </c>
    </row>
    <row r="898" spans="1:14" hidden="1">
      <c r="A898" s="13">
        <v>10896</v>
      </c>
      <c r="B898" s="13">
        <v>19</v>
      </c>
      <c r="C898" s="13">
        <v>38584</v>
      </c>
      <c r="D898" s="13">
        <v>118</v>
      </c>
      <c r="E898" s="12" t="str">
        <f>VLOOKUP(tVentas10[[#This Row],[ProductID]],tProductos[#All],3,FALSE)</f>
        <v>Garbag Bags - Black</v>
      </c>
      <c r="F898" s="13">
        <v>10</v>
      </c>
      <c r="G898" s="32">
        <v>0</v>
      </c>
      <c r="H898" s="30">
        <f>VLOOKUP(tVentas10[[#This Row],[ProductID]],tProductos[#All],5,FALSE)</f>
        <v>65.959999999999994</v>
      </c>
      <c r="I898" s="31">
        <f>(tVentas10[[#This Row],[PrecioUnitario]])*(tVentas10[[#This Row],[Quantity]])</f>
        <v>659.59999999999991</v>
      </c>
      <c r="J898" s="31">
        <f>tVentas10[[#This Row],[ TotalPrice_SinDescuento]]*(1-tVentas10[[#This Row],[Discount]]/100)</f>
        <v>659.59999999999991</v>
      </c>
      <c r="K898" s="17">
        <v>43159.629131944443</v>
      </c>
      <c r="L898" s="7" t="s">
        <v>4134</v>
      </c>
      <c r="M898" s="35">
        <f t="shared" si="27"/>
        <v>0</v>
      </c>
      <c r="N898" s="12" t="str">
        <f t="shared" ref="N898:N961" si="28">IF($M898&gt;0.4,"ELIMINAR","")</f>
        <v/>
      </c>
    </row>
    <row r="899" spans="1:14" hidden="1">
      <c r="A899" s="13">
        <v>10897</v>
      </c>
      <c r="B899" s="13">
        <v>10</v>
      </c>
      <c r="C899" s="13">
        <v>53943</v>
      </c>
      <c r="D899" s="13">
        <v>333</v>
      </c>
      <c r="E899" s="12" t="str">
        <f>VLOOKUP(tVentas10[[#This Row],[ProductID]],tProductos[#All],3,FALSE)</f>
        <v>Cheese - Cottage Cheese</v>
      </c>
      <c r="F899" s="13">
        <v>14</v>
      </c>
      <c r="G899" s="32">
        <v>0</v>
      </c>
      <c r="H899" s="30">
        <f>VLOOKUP(tVentas10[[#This Row],[ProductID]],tProductos[#All],5,FALSE)</f>
        <v>202.36</v>
      </c>
      <c r="I899" s="31">
        <f>(tVentas10[[#This Row],[PrecioUnitario]])*(tVentas10[[#This Row],[Quantity]])</f>
        <v>2833.04</v>
      </c>
      <c r="J899" s="31">
        <f>tVentas10[[#This Row],[ TotalPrice_SinDescuento]]*(1-tVentas10[[#This Row],[Discount]]/100)</f>
        <v>2833.04</v>
      </c>
      <c r="K899" s="17">
        <v>43158.066874999997</v>
      </c>
      <c r="L899" s="7" t="s">
        <v>4135</v>
      </c>
      <c r="M899" s="35">
        <f t="shared" si="27"/>
        <v>0</v>
      </c>
      <c r="N899" s="12" t="str">
        <f t="shared" si="28"/>
        <v/>
      </c>
    </row>
    <row r="900" spans="1:14" hidden="1">
      <c r="A900" s="13">
        <v>10898</v>
      </c>
      <c r="B900" s="13">
        <v>6</v>
      </c>
      <c r="C900" s="13">
        <v>30179</v>
      </c>
      <c r="D900" s="13">
        <v>414</v>
      </c>
      <c r="E900" s="12" t="str">
        <f>VLOOKUP(tVentas10[[#This Row],[ProductID]],tProductos[#All],3,FALSE)</f>
        <v>Sauerkraut</v>
      </c>
      <c r="F900" s="13">
        <v>8</v>
      </c>
      <c r="G900" s="32">
        <v>0</v>
      </c>
      <c r="H900" s="30">
        <f>VLOOKUP(tVentas10[[#This Row],[ProductID]],tProductos[#All],5,FALSE)</f>
        <v>830.58</v>
      </c>
      <c r="I900" s="31">
        <f>(tVentas10[[#This Row],[PrecioUnitario]])*(tVentas10[[#This Row],[Quantity]])</f>
        <v>6644.64</v>
      </c>
      <c r="J900" s="31">
        <f>tVentas10[[#This Row],[ TotalPrice_SinDescuento]]*(1-tVentas10[[#This Row],[Discount]]/100)</f>
        <v>6644.64</v>
      </c>
      <c r="K900" s="17">
        <v>43205.830023148148</v>
      </c>
      <c r="L900" s="7" t="s">
        <v>4136</v>
      </c>
      <c r="M900" s="35">
        <f t="shared" ref="M900:M963" si="29">COUNTBLANK(A900:L900) /COUNTA(A900:L900)</f>
        <v>0</v>
      </c>
      <c r="N900" s="12" t="str">
        <f t="shared" si="28"/>
        <v/>
      </c>
    </row>
    <row r="901" spans="1:14" hidden="1">
      <c r="A901" s="13">
        <v>10899</v>
      </c>
      <c r="B901" s="13">
        <v>13</v>
      </c>
      <c r="C901" s="13">
        <v>25671</v>
      </c>
      <c r="D901" s="13">
        <v>154</v>
      </c>
      <c r="E901" s="12" t="str">
        <f>VLOOKUP(tVentas10[[#This Row],[ProductID]],tProductos[#All],3,FALSE)</f>
        <v>Ice Cream Bar - Drumstick</v>
      </c>
      <c r="F901" s="13">
        <v>7</v>
      </c>
      <c r="G901" s="32">
        <v>0</v>
      </c>
      <c r="H901" s="30">
        <f>VLOOKUP(tVentas10[[#This Row],[ProductID]],tProductos[#All],5,FALSE)</f>
        <v>24.756</v>
      </c>
      <c r="I901" s="31">
        <f>(tVentas10[[#This Row],[PrecioUnitario]])*(tVentas10[[#This Row],[Quantity]])</f>
        <v>173.292</v>
      </c>
      <c r="J901" s="31">
        <f>tVentas10[[#This Row],[ TotalPrice_SinDescuento]]*(1-tVentas10[[#This Row],[Discount]]/100)</f>
        <v>173.292</v>
      </c>
      <c r="K901" s="17">
        <v>43229.139467592591</v>
      </c>
      <c r="L901" s="7" t="s">
        <v>4137</v>
      </c>
      <c r="M901" s="35">
        <f t="shared" si="29"/>
        <v>0</v>
      </c>
      <c r="N901" s="12" t="str">
        <f t="shared" si="28"/>
        <v/>
      </c>
    </row>
    <row r="902" spans="1:14">
      <c r="A902" s="13">
        <v>10900</v>
      </c>
      <c r="B902" s="13">
        <v>2</v>
      </c>
      <c r="C902" s="13">
        <v>7182</v>
      </c>
      <c r="D902" s="13">
        <v>45</v>
      </c>
      <c r="E902" s="12" t="str">
        <f>VLOOKUP(tVentas10[[#This Row],[ProductID]],tProductos[#All],3,FALSE)</f>
        <v>Beef - Ground Medium</v>
      </c>
      <c r="F902" s="13">
        <v>2</v>
      </c>
      <c r="G902" s="32">
        <v>0</v>
      </c>
      <c r="H902" s="30">
        <f>VLOOKUP(tVentas10[[#This Row],[ProductID]],tProductos[#All],5,FALSE)</f>
        <v>795.32399999999996</v>
      </c>
      <c r="I902" s="31">
        <f>(tVentas10[[#This Row],[PrecioUnitario]])*(tVentas10[[#This Row],[Quantity]])</f>
        <v>1590.6479999999999</v>
      </c>
      <c r="J902" s="31">
        <f>tVentas10[[#This Row],[ TotalPrice_SinDescuento]]*(1-tVentas10[[#This Row],[Discount]]/100)</f>
        <v>1590.6479999999999</v>
      </c>
      <c r="K902" s="17">
        <v>43226.569594907407</v>
      </c>
      <c r="L902" s="7" t="s">
        <v>4138</v>
      </c>
      <c r="M902" s="35">
        <f t="shared" si="29"/>
        <v>0</v>
      </c>
      <c r="N902" s="12" t="str">
        <f t="shared" si="28"/>
        <v/>
      </c>
    </row>
    <row r="903" spans="1:14" hidden="1">
      <c r="A903" s="13">
        <v>10901</v>
      </c>
      <c r="B903" s="13">
        <v>1</v>
      </c>
      <c r="C903" s="13">
        <v>39957</v>
      </c>
      <c r="D903" s="13">
        <v>225</v>
      </c>
      <c r="E903" s="12" t="str">
        <f>VLOOKUP(tVentas10[[#This Row],[ProductID]],tProductos[#All],3,FALSE)</f>
        <v>Wine - Charddonnay Errazuriz</v>
      </c>
      <c r="F903" s="13">
        <v>11</v>
      </c>
      <c r="G903" s="32">
        <v>0</v>
      </c>
      <c r="H903" s="30">
        <f>VLOOKUP(tVentas10[[#This Row],[ProductID]],tProductos[#All],5,FALSE)</f>
        <v>103.72</v>
      </c>
      <c r="I903" s="31">
        <f>(tVentas10[[#This Row],[PrecioUnitario]])*(tVentas10[[#This Row],[Quantity]])</f>
        <v>1140.92</v>
      </c>
      <c r="J903" s="31">
        <f>tVentas10[[#This Row],[ TotalPrice_SinDescuento]]*(1-tVentas10[[#This Row],[Discount]]/100)</f>
        <v>1140.92</v>
      </c>
      <c r="K903" s="17">
        <v>43166.601273148146</v>
      </c>
      <c r="L903" s="7" t="s">
        <v>4139</v>
      </c>
      <c r="M903" s="35">
        <f t="shared" si="29"/>
        <v>0</v>
      </c>
      <c r="N903" s="12" t="str">
        <f t="shared" si="28"/>
        <v/>
      </c>
    </row>
    <row r="904" spans="1:14" hidden="1">
      <c r="A904" s="13">
        <v>10902</v>
      </c>
      <c r="B904" s="13">
        <v>17</v>
      </c>
      <c r="C904" s="13">
        <v>9978</v>
      </c>
      <c r="D904" s="13">
        <v>303</v>
      </c>
      <c r="E904" s="12" t="str">
        <f>VLOOKUP(tVentas10[[#This Row],[ProductID]],tProductos[#All],3,FALSE)</f>
        <v>Cod - Black Whole Fillet</v>
      </c>
      <c r="F904" s="13">
        <v>3</v>
      </c>
      <c r="G904" s="32">
        <v>1</v>
      </c>
      <c r="H904" s="30">
        <f>VLOOKUP(tVentas10[[#This Row],[ProductID]],tProductos[#All],5,FALSE)</f>
        <v>726.13</v>
      </c>
      <c r="I904" s="31">
        <f>(tVentas10[[#This Row],[PrecioUnitario]])*(tVentas10[[#This Row],[Quantity]])</f>
        <v>2178.39</v>
      </c>
      <c r="J904" s="31">
        <f>tVentas10[[#This Row],[ TotalPrice_SinDescuento]]*(1-tVentas10[[#This Row],[Discount]]/100)</f>
        <v>2156.6061</v>
      </c>
      <c r="K904" s="17">
        <v>43110.058136574073</v>
      </c>
      <c r="L904" s="7" t="s">
        <v>4140</v>
      </c>
      <c r="M904" s="35">
        <f t="shared" si="29"/>
        <v>0</v>
      </c>
      <c r="N904" s="12" t="str">
        <f t="shared" si="28"/>
        <v/>
      </c>
    </row>
    <row r="905" spans="1:14" hidden="1">
      <c r="A905" s="13">
        <v>10903</v>
      </c>
      <c r="B905" s="13">
        <v>23</v>
      </c>
      <c r="C905" s="13">
        <v>71346</v>
      </c>
      <c r="D905" s="13">
        <v>377</v>
      </c>
      <c r="E905" s="12" t="str">
        <f>VLOOKUP(tVentas10[[#This Row],[ProductID]],tProductos[#All],3,FALSE)</f>
        <v>Wine - Red, Cooking</v>
      </c>
      <c r="F905" s="13">
        <v>19</v>
      </c>
      <c r="G905" s="32">
        <v>0</v>
      </c>
      <c r="H905" s="30">
        <f>VLOOKUP(tVentas10[[#This Row],[ProductID]],tProductos[#All],5,FALSE)</f>
        <v>750.78</v>
      </c>
      <c r="I905" s="31">
        <f>(tVentas10[[#This Row],[PrecioUnitario]])*(tVentas10[[#This Row],[Quantity]])</f>
        <v>14264.82</v>
      </c>
      <c r="J905" s="31">
        <f>tVentas10[[#This Row],[ TotalPrice_SinDescuento]]*(1-tVentas10[[#This Row],[Discount]]/100)</f>
        <v>14264.82</v>
      </c>
      <c r="K905" s="17">
        <v>43221.567754629628</v>
      </c>
      <c r="L905" s="7" t="s">
        <v>4141</v>
      </c>
      <c r="M905" s="35">
        <f t="shared" si="29"/>
        <v>0</v>
      </c>
      <c r="N905" s="12" t="str">
        <f t="shared" si="28"/>
        <v/>
      </c>
    </row>
    <row r="906" spans="1:14" hidden="1">
      <c r="A906" s="13">
        <v>10904</v>
      </c>
      <c r="B906" s="13">
        <v>18</v>
      </c>
      <c r="C906" s="13">
        <v>38157</v>
      </c>
      <c r="D906" s="13">
        <v>378</v>
      </c>
      <c r="E906" s="12" t="str">
        <f>VLOOKUP(tVentas10[[#This Row],[ProductID]],tProductos[#All],3,FALSE)</f>
        <v>Bread Foccacia Whole</v>
      </c>
      <c r="F906" s="13">
        <v>10</v>
      </c>
      <c r="G906" s="32">
        <v>0</v>
      </c>
      <c r="H906" s="30">
        <f>VLOOKUP(tVentas10[[#This Row],[ProductID]],tProductos[#All],5,FALSE)</f>
        <v>907.87</v>
      </c>
      <c r="I906" s="31">
        <f>(tVentas10[[#This Row],[PrecioUnitario]])*(tVentas10[[#This Row],[Quantity]])</f>
        <v>9078.7000000000007</v>
      </c>
      <c r="J906" s="31">
        <f>tVentas10[[#This Row],[ TotalPrice_SinDescuento]]*(1-tVentas10[[#This Row],[Discount]]/100)</f>
        <v>9078.7000000000007</v>
      </c>
      <c r="K906" s="17">
        <v>43101.557060185187</v>
      </c>
      <c r="L906" s="7" t="s">
        <v>4142</v>
      </c>
      <c r="M906" s="35">
        <f t="shared" si="29"/>
        <v>0</v>
      </c>
      <c r="N906" s="12" t="str">
        <f t="shared" si="28"/>
        <v/>
      </c>
    </row>
    <row r="907" spans="1:14" hidden="1">
      <c r="A907" s="13">
        <v>10905</v>
      </c>
      <c r="B907" s="13">
        <v>19</v>
      </c>
      <c r="C907" s="13">
        <v>76750</v>
      </c>
      <c r="D907" s="13">
        <v>103</v>
      </c>
      <c r="E907" s="12" t="str">
        <f>VLOOKUP(tVentas10[[#This Row],[ProductID]],tProductos[#All],3,FALSE)</f>
        <v>Cream Of Tartar</v>
      </c>
      <c r="F907" s="13">
        <v>20</v>
      </c>
      <c r="G907" s="32">
        <v>0</v>
      </c>
      <c r="H907" s="30">
        <f>VLOOKUP(tVentas10[[#This Row],[ProductID]],tProductos[#All],5,FALSE)</f>
        <v>727.53</v>
      </c>
      <c r="I907" s="31">
        <f>(tVentas10[[#This Row],[PrecioUnitario]])*(tVentas10[[#This Row],[Quantity]])</f>
        <v>14550.599999999999</v>
      </c>
      <c r="J907" s="31">
        <f>tVentas10[[#This Row],[ TotalPrice_SinDescuento]]*(1-tVentas10[[#This Row],[Discount]]/100)</f>
        <v>14550.599999999999</v>
      </c>
      <c r="K907" s="17">
        <v>43149.40152777778</v>
      </c>
      <c r="L907" s="7" t="s">
        <v>4143</v>
      </c>
      <c r="M907" s="35">
        <f t="shared" si="29"/>
        <v>0</v>
      </c>
      <c r="N907" s="12" t="str">
        <f t="shared" si="28"/>
        <v/>
      </c>
    </row>
    <row r="908" spans="1:14" hidden="1">
      <c r="A908" s="13">
        <v>10906</v>
      </c>
      <c r="B908" s="13">
        <v>6</v>
      </c>
      <c r="C908" s="13">
        <v>32039</v>
      </c>
      <c r="D908" s="13">
        <v>417</v>
      </c>
      <c r="E908" s="12" t="str">
        <f>VLOOKUP(tVentas10[[#This Row],[ProductID]],tProductos[#All],3,FALSE)</f>
        <v>Lamb - Pieces, Diced</v>
      </c>
      <c r="F908" s="13">
        <v>9</v>
      </c>
      <c r="G908" s="32">
        <v>0</v>
      </c>
      <c r="H908" s="30">
        <f>VLOOKUP(tVentas10[[#This Row],[ProductID]],tProductos[#All],5,FALSE)</f>
        <v>433.78</v>
      </c>
      <c r="I908" s="31">
        <f>(tVentas10[[#This Row],[PrecioUnitario]])*(tVentas10[[#This Row],[Quantity]])</f>
        <v>3904.0199999999995</v>
      </c>
      <c r="J908" s="31">
        <f>tVentas10[[#This Row],[ TotalPrice_SinDescuento]]*(1-tVentas10[[#This Row],[Discount]]/100)</f>
        <v>3904.0199999999995</v>
      </c>
      <c r="K908" s="17">
        <v>43193.772499999999</v>
      </c>
      <c r="L908" s="7" t="s">
        <v>4144</v>
      </c>
      <c r="M908" s="35">
        <f t="shared" si="29"/>
        <v>0</v>
      </c>
      <c r="N908" s="12" t="str">
        <f t="shared" si="28"/>
        <v/>
      </c>
    </row>
    <row r="909" spans="1:14" hidden="1">
      <c r="A909" s="13">
        <v>10907</v>
      </c>
      <c r="B909" s="13">
        <v>5</v>
      </c>
      <c r="C909" s="13">
        <v>33671</v>
      </c>
      <c r="D909" s="13">
        <v>249</v>
      </c>
      <c r="E909" s="12" t="str">
        <f>VLOOKUP(tVentas10[[#This Row],[ProductID]],tProductos[#All],3,FALSE)</f>
        <v>Cookie Dough - Double</v>
      </c>
      <c r="F909" s="13">
        <v>9</v>
      </c>
      <c r="G909" s="32">
        <v>0</v>
      </c>
      <c r="H909" s="30">
        <f>VLOOKUP(tVentas10[[#This Row],[ProductID]],tProductos[#All],5,FALSE)</f>
        <v>766.2</v>
      </c>
      <c r="I909" s="31">
        <f>(tVentas10[[#This Row],[PrecioUnitario]])*(tVentas10[[#This Row],[Quantity]])</f>
        <v>6895.8</v>
      </c>
      <c r="J909" s="31">
        <f>tVentas10[[#This Row],[ TotalPrice_SinDescuento]]*(1-tVentas10[[#This Row],[Discount]]/100)</f>
        <v>6895.8</v>
      </c>
      <c r="K909" s="17">
        <v>43110.424178240741</v>
      </c>
      <c r="L909" s="7" t="s">
        <v>4145</v>
      </c>
      <c r="M909" s="35">
        <f t="shared" si="29"/>
        <v>0</v>
      </c>
      <c r="N909" s="12" t="str">
        <f t="shared" si="28"/>
        <v/>
      </c>
    </row>
    <row r="910" spans="1:14" hidden="1">
      <c r="A910" s="13">
        <v>10908</v>
      </c>
      <c r="B910" s="13">
        <v>23</v>
      </c>
      <c r="C910" s="13">
        <v>26832</v>
      </c>
      <c r="D910" s="13">
        <v>109</v>
      </c>
      <c r="E910" s="12" t="str">
        <f>VLOOKUP(tVentas10[[#This Row],[ProductID]],tProductos[#All],3,FALSE)</f>
        <v>Muffin - Zero Transfat</v>
      </c>
      <c r="F910" s="13">
        <v>7</v>
      </c>
      <c r="G910" s="32">
        <v>0</v>
      </c>
      <c r="H910" s="30">
        <f>VLOOKUP(tVentas10[[#This Row],[ProductID]],tProductos[#All],5,FALSE)</f>
        <v>493.79</v>
      </c>
      <c r="I910" s="31">
        <f>(tVentas10[[#This Row],[PrecioUnitario]])*(tVentas10[[#This Row],[Quantity]])</f>
        <v>3456.53</v>
      </c>
      <c r="J910" s="31">
        <f>tVentas10[[#This Row],[ TotalPrice_SinDescuento]]*(1-tVentas10[[#This Row],[Discount]]/100)</f>
        <v>3456.53</v>
      </c>
      <c r="K910" s="17">
        <v>43220.037083333336</v>
      </c>
      <c r="L910" s="7" t="s">
        <v>4146</v>
      </c>
      <c r="M910" s="35">
        <f t="shared" si="29"/>
        <v>0</v>
      </c>
      <c r="N910" s="12" t="str">
        <f t="shared" si="28"/>
        <v/>
      </c>
    </row>
    <row r="911" spans="1:14" hidden="1">
      <c r="A911" s="13">
        <v>10909</v>
      </c>
      <c r="B911" s="13">
        <v>10</v>
      </c>
      <c r="C911" s="13">
        <v>19772</v>
      </c>
      <c r="D911" s="13">
        <v>178</v>
      </c>
      <c r="E911" s="12" t="str">
        <f>VLOOKUP(tVentas10[[#This Row],[ProductID]],tProductos[#All],3,FALSE)</f>
        <v>Pernod</v>
      </c>
      <c r="F911" s="13">
        <v>6</v>
      </c>
      <c r="G911" s="32">
        <v>0</v>
      </c>
      <c r="H911" s="30">
        <f>VLOOKUP(tVentas10[[#This Row],[ProductID]],tProductos[#All],5,FALSE)</f>
        <v>523.62</v>
      </c>
      <c r="I911" s="31">
        <f>(tVentas10[[#This Row],[PrecioUnitario]])*(tVentas10[[#This Row],[Quantity]])</f>
        <v>3141.7200000000003</v>
      </c>
      <c r="J911" s="31">
        <f>tVentas10[[#This Row],[ TotalPrice_SinDescuento]]*(1-tVentas10[[#This Row],[Discount]]/100)</f>
        <v>3141.7200000000003</v>
      </c>
      <c r="K911" s="17">
        <v>43120.129386574074</v>
      </c>
      <c r="L911" s="7" t="s">
        <v>4147</v>
      </c>
      <c r="M911" s="35">
        <f t="shared" si="29"/>
        <v>0</v>
      </c>
      <c r="N911" s="12" t="str">
        <f t="shared" si="28"/>
        <v/>
      </c>
    </row>
    <row r="912" spans="1:14" hidden="1">
      <c r="A912" s="13">
        <v>10910</v>
      </c>
      <c r="B912" s="13">
        <v>4</v>
      </c>
      <c r="C912" s="13">
        <v>17082</v>
      </c>
      <c r="D912" s="13">
        <v>97</v>
      </c>
      <c r="E912" s="12" t="str">
        <f>VLOOKUP(tVentas10[[#This Row],[ProductID]],tProductos[#All],3,FALSE)</f>
        <v>Veal - Inside</v>
      </c>
      <c r="F912" s="13">
        <v>5</v>
      </c>
      <c r="G912" s="32">
        <v>0</v>
      </c>
      <c r="H912" s="30">
        <f>VLOOKUP(tVentas10[[#This Row],[ProductID]],tProductos[#All],5,FALSE)</f>
        <v>247.79</v>
      </c>
      <c r="I912" s="31">
        <f>(tVentas10[[#This Row],[PrecioUnitario]])*(tVentas10[[#This Row],[Quantity]])</f>
        <v>1238.95</v>
      </c>
      <c r="J912" s="31">
        <f>tVentas10[[#This Row],[ TotalPrice_SinDescuento]]*(1-tVentas10[[#This Row],[Discount]]/100)</f>
        <v>1238.95</v>
      </c>
      <c r="K912" s="17">
        <v>43179.557013888887</v>
      </c>
      <c r="L912" s="7" t="s">
        <v>4148</v>
      </c>
      <c r="M912" s="35">
        <f t="shared" si="29"/>
        <v>0</v>
      </c>
      <c r="N912" s="12" t="str">
        <f t="shared" si="28"/>
        <v/>
      </c>
    </row>
    <row r="913" spans="1:14" hidden="1">
      <c r="A913" s="13">
        <v>10911</v>
      </c>
      <c r="B913" s="13">
        <v>21</v>
      </c>
      <c r="C913" s="13">
        <v>86183</v>
      </c>
      <c r="D913" s="13">
        <v>166</v>
      </c>
      <c r="E913" s="12" t="str">
        <f>VLOOKUP(tVentas10[[#This Row],[ProductID]],tProductos[#All],3,FALSE)</f>
        <v>Tray - 16in Rnd Blk</v>
      </c>
      <c r="F913" s="13">
        <v>22</v>
      </c>
      <c r="G913" s="32">
        <v>0</v>
      </c>
      <c r="H913" s="30">
        <f>VLOOKUP(tVentas10[[#This Row],[ProductID]],tProductos[#All],5,FALSE)</f>
        <v>232.84</v>
      </c>
      <c r="I913" s="31">
        <f>(tVentas10[[#This Row],[PrecioUnitario]])*(tVentas10[[#This Row],[Quantity]])</f>
        <v>5122.4800000000005</v>
      </c>
      <c r="J913" s="31">
        <f>tVentas10[[#This Row],[ TotalPrice_SinDescuento]]*(1-tVentas10[[#This Row],[Discount]]/100)</f>
        <v>5122.4800000000005</v>
      </c>
      <c r="K913" s="17">
        <v>43228.019918981481</v>
      </c>
      <c r="L913" s="7" t="s">
        <v>4149</v>
      </c>
      <c r="M913" s="35">
        <f t="shared" si="29"/>
        <v>0</v>
      </c>
      <c r="N913" s="12" t="str">
        <f t="shared" si="28"/>
        <v/>
      </c>
    </row>
    <row r="914" spans="1:14" hidden="1">
      <c r="A914" s="13">
        <v>10912</v>
      </c>
      <c r="B914" s="13">
        <v>3</v>
      </c>
      <c r="C914" s="13">
        <v>65852</v>
      </c>
      <c r="D914" s="13">
        <v>1</v>
      </c>
      <c r="E914" s="12" t="str">
        <f>VLOOKUP(tVentas10[[#This Row],[ProductID]],tProductos[#All],3,FALSE)</f>
        <v>Flour - Whole Wheat</v>
      </c>
      <c r="F914" s="13">
        <v>17</v>
      </c>
      <c r="G914" s="32">
        <v>0</v>
      </c>
      <c r="H914" s="30">
        <f>VLOOKUP(tVentas10[[#This Row],[ProductID]],tProductos[#All],5,FALSE)</f>
        <v>742.98</v>
      </c>
      <c r="I914" s="31">
        <f>(tVentas10[[#This Row],[PrecioUnitario]])*(tVentas10[[#This Row],[Quantity]])</f>
        <v>12630.66</v>
      </c>
      <c r="J914" s="31">
        <f>tVentas10[[#This Row],[ TotalPrice_SinDescuento]]*(1-tVentas10[[#This Row],[Discount]]/100)</f>
        <v>12630.66</v>
      </c>
      <c r="K914" s="17">
        <v>43133.568726851852</v>
      </c>
      <c r="L914" s="7" t="s">
        <v>4150</v>
      </c>
      <c r="M914" s="35">
        <f t="shared" si="29"/>
        <v>0</v>
      </c>
      <c r="N914" s="12" t="str">
        <f t="shared" si="28"/>
        <v/>
      </c>
    </row>
    <row r="915" spans="1:14" hidden="1">
      <c r="A915" s="13">
        <v>10913</v>
      </c>
      <c r="B915" s="13">
        <v>7</v>
      </c>
      <c r="C915" s="13">
        <v>85503</v>
      </c>
      <c r="D915" s="13">
        <v>330</v>
      </c>
      <c r="E915" s="12" t="str">
        <f>VLOOKUP(tVentas10[[#This Row],[ProductID]],tProductos[#All],3,FALSE)</f>
        <v>Olives - Kalamata</v>
      </c>
      <c r="F915" s="13">
        <v>22</v>
      </c>
      <c r="G915" s="32">
        <v>0</v>
      </c>
      <c r="H915" s="30">
        <f>VLOOKUP(tVentas10[[#This Row],[ProductID]],tProductos[#All],5,FALSE)</f>
        <v>187.91</v>
      </c>
      <c r="I915" s="31">
        <f>(tVentas10[[#This Row],[PrecioUnitario]])*(tVentas10[[#This Row],[Quantity]])</f>
        <v>4134.0199999999995</v>
      </c>
      <c r="J915" s="31">
        <f>tVentas10[[#This Row],[ TotalPrice_SinDescuento]]*(1-tVentas10[[#This Row],[Discount]]/100)</f>
        <v>4134.0199999999995</v>
      </c>
      <c r="K915" s="17">
        <v>43112.510127314818</v>
      </c>
      <c r="L915" s="7" t="s">
        <v>4151</v>
      </c>
      <c r="M915" s="35">
        <f t="shared" si="29"/>
        <v>0</v>
      </c>
      <c r="N915" s="12" t="str">
        <f t="shared" si="28"/>
        <v/>
      </c>
    </row>
    <row r="916" spans="1:14" hidden="1">
      <c r="A916" s="13">
        <v>10914</v>
      </c>
      <c r="B916" s="13">
        <v>23</v>
      </c>
      <c r="C916" s="13">
        <v>21450</v>
      </c>
      <c r="D916" s="13">
        <v>35</v>
      </c>
      <c r="E916" s="12" t="str">
        <f>VLOOKUP(tVentas10[[#This Row],[ProductID]],tProductos[#All],3,FALSE)</f>
        <v>Water - Mineral, Natural</v>
      </c>
      <c r="F916" s="13">
        <v>6</v>
      </c>
      <c r="G916" s="32">
        <v>0</v>
      </c>
      <c r="H916" s="30">
        <f>VLOOKUP(tVentas10[[#This Row],[ProductID]],tProductos[#All],5,FALSE)</f>
        <v>157.22999999999999</v>
      </c>
      <c r="I916" s="31">
        <f>(tVentas10[[#This Row],[PrecioUnitario]])*(tVentas10[[#This Row],[Quantity]])</f>
        <v>943.37999999999988</v>
      </c>
      <c r="J916" s="31">
        <f>tVentas10[[#This Row],[ TotalPrice_SinDescuento]]*(1-tVentas10[[#This Row],[Discount]]/100)</f>
        <v>943.37999999999988</v>
      </c>
      <c r="K916" s="17">
        <v>43126.185960648145</v>
      </c>
      <c r="L916" s="7" t="s">
        <v>4152</v>
      </c>
      <c r="M916" s="35">
        <f t="shared" si="29"/>
        <v>0</v>
      </c>
      <c r="N916" s="12" t="str">
        <f t="shared" si="28"/>
        <v/>
      </c>
    </row>
    <row r="917" spans="1:14" hidden="1">
      <c r="A917" s="13">
        <v>10915</v>
      </c>
      <c r="B917" s="13">
        <v>22</v>
      </c>
      <c r="C917" s="13">
        <v>24189</v>
      </c>
      <c r="D917" s="13">
        <v>99</v>
      </c>
      <c r="E917" s="12" t="str">
        <f>VLOOKUP(tVentas10[[#This Row],[ProductID]],tProductos[#All],3,FALSE)</f>
        <v>Mustard - Seed</v>
      </c>
      <c r="F917" s="13">
        <v>7</v>
      </c>
      <c r="G917" s="32">
        <v>0</v>
      </c>
      <c r="H917" s="30">
        <f>VLOOKUP(tVentas10[[#This Row],[ProductID]],tProductos[#All],5,FALSE)</f>
        <v>274.87</v>
      </c>
      <c r="I917" s="31">
        <f>(tVentas10[[#This Row],[PrecioUnitario]])*(tVentas10[[#This Row],[Quantity]])</f>
        <v>1924.0900000000001</v>
      </c>
      <c r="J917" s="31">
        <f>tVentas10[[#This Row],[ TotalPrice_SinDescuento]]*(1-tVentas10[[#This Row],[Discount]]/100)</f>
        <v>1924.0900000000001</v>
      </c>
      <c r="K917" s="17">
        <v>43167.813136574077</v>
      </c>
      <c r="L917" s="7" t="s">
        <v>4153</v>
      </c>
      <c r="M917" s="35">
        <f t="shared" si="29"/>
        <v>0</v>
      </c>
      <c r="N917" s="12" t="str">
        <f t="shared" si="28"/>
        <v/>
      </c>
    </row>
    <row r="918" spans="1:14" hidden="1">
      <c r="A918" s="13">
        <v>10916</v>
      </c>
      <c r="B918" s="13">
        <v>17</v>
      </c>
      <c r="C918" s="13">
        <v>55511</v>
      </c>
      <c r="D918" s="13">
        <v>155</v>
      </c>
      <c r="E918" s="12" t="str">
        <f>VLOOKUP(tVentas10[[#This Row],[ProductID]],tProductos[#All],3,FALSE)</f>
        <v>Peas - Pigeon, Dry</v>
      </c>
      <c r="F918" s="13">
        <v>15</v>
      </c>
      <c r="G918" s="32">
        <v>0</v>
      </c>
      <c r="H918" s="30">
        <f>VLOOKUP(tVentas10[[#This Row],[ProductID]],tProductos[#All],5,FALSE)</f>
        <v>635.52</v>
      </c>
      <c r="I918" s="31">
        <f>(tVentas10[[#This Row],[PrecioUnitario]])*(tVentas10[[#This Row],[Quantity]])</f>
        <v>9532.7999999999993</v>
      </c>
      <c r="J918" s="31">
        <f>tVentas10[[#This Row],[ TotalPrice_SinDescuento]]*(1-tVentas10[[#This Row],[Discount]]/100)</f>
        <v>9532.7999999999993</v>
      </c>
      <c r="K918" s="17">
        <v>43154.183587962965</v>
      </c>
      <c r="L918" s="7" t="s">
        <v>4154</v>
      </c>
      <c r="M918" s="35">
        <f t="shared" si="29"/>
        <v>0</v>
      </c>
      <c r="N918" s="12" t="str">
        <f t="shared" si="28"/>
        <v/>
      </c>
    </row>
    <row r="919" spans="1:14" hidden="1">
      <c r="A919" s="13">
        <v>10917</v>
      </c>
      <c r="B919" s="13">
        <v>22</v>
      </c>
      <c r="C919" s="13">
        <v>54941</v>
      </c>
      <c r="D919" s="13">
        <v>227</v>
      </c>
      <c r="E919" s="12" t="str">
        <f>VLOOKUP(tVentas10[[#This Row],[ProductID]],tProductos[#All],3,FALSE)</f>
        <v>Cheese - Taleggio D.o.p.</v>
      </c>
      <c r="F919" s="13">
        <v>14</v>
      </c>
      <c r="G919" s="32">
        <v>0</v>
      </c>
      <c r="H919" s="30">
        <f>VLOOKUP(tVentas10[[#This Row],[ProductID]],tProductos[#All],5,FALSE)</f>
        <v>554.69000000000005</v>
      </c>
      <c r="I919" s="31">
        <f>(tVentas10[[#This Row],[PrecioUnitario]])*(tVentas10[[#This Row],[Quantity]])</f>
        <v>7765.6600000000008</v>
      </c>
      <c r="J919" s="31">
        <f>tVentas10[[#This Row],[ TotalPrice_SinDescuento]]*(1-tVentas10[[#This Row],[Discount]]/100)</f>
        <v>7765.6600000000008</v>
      </c>
      <c r="K919" s="17">
        <v>43224.422233796293</v>
      </c>
      <c r="L919" s="7" t="s">
        <v>4155</v>
      </c>
      <c r="M919" s="35">
        <f t="shared" si="29"/>
        <v>0</v>
      </c>
      <c r="N919" s="12" t="str">
        <f t="shared" si="28"/>
        <v/>
      </c>
    </row>
    <row r="920" spans="1:14" hidden="1">
      <c r="A920" s="13">
        <v>10918</v>
      </c>
      <c r="B920" s="13">
        <v>17</v>
      </c>
      <c r="C920" s="13">
        <v>17790</v>
      </c>
      <c r="D920" s="13">
        <v>409</v>
      </c>
      <c r="E920" s="12" t="str">
        <f>VLOOKUP(tVentas10[[#This Row],[ProductID]],tProductos[#All],3,FALSE)</f>
        <v>Skirt - 29 Foot</v>
      </c>
      <c r="F920" s="13">
        <v>5</v>
      </c>
      <c r="G920" s="32">
        <v>2</v>
      </c>
      <c r="H920" s="30">
        <f>VLOOKUP(tVentas10[[#This Row],[ProductID]],tProductos[#All],5,FALSE)</f>
        <v>23.52</v>
      </c>
      <c r="I920" s="31">
        <f>(tVentas10[[#This Row],[PrecioUnitario]])*(tVentas10[[#This Row],[Quantity]])</f>
        <v>117.6</v>
      </c>
      <c r="J920" s="31">
        <f>tVentas10[[#This Row],[ TotalPrice_SinDescuento]]*(1-tVentas10[[#This Row],[Discount]]/100)</f>
        <v>115.24799999999999</v>
      </c>
      <c r="K920" s="17">
        <v>43206.37226851852</v>
      </c>
      <c r="L920" s="7" t="s">
        <v>4156</v>
      </c>
      <c r="M920" s="35">
        <f t="shared" si="29"/>
        <v>0</v>
      </c>
      <c r="N920" s="12" t="str">
        <f t="shared" si="28"/>
        <v/>
      </c>
    </row>
    <row r="921" spans="1:14" hidden="1">
      <c r="A921" s="13">
        <v>10919</v>
      </c>
      <c r="B921" s="13">
        <v>3</v>
      </c>
      <c r="C921" s="13">
        <v>70100</v>
      </c>
      <c r="D921" s="13">
        <v>38</v>
      </c>
      <c r="E921" s="12" t="str">
        <f>VLOOKUP(tVentas10[[#This Row],[ProductID]],tProductos[#All],3,FALSE)</f>
        <v>Sage - Ground</v>
      </c>
      <c r="F921" s="13">
        <v>18</v>
      </c>
      <c r="G921" s="32">
        <v>0</v>
      </c>
      <c r="H921" s="30">
        <f>VLOOKUP(tVentas10[[#This Row],[ProductID]],tProductos[#All],5,FALSE)</f>
        <v>816.57</v>
      </c>
      <c r="I921" s="31">
        <f>(tVentas10[[#This Row],[PrecioUnitario]])*(tVentas10[[#This Row],[Quantity]])</f>
        <v>14698.26</v>
      </c>
      <c r="J921" s="31">
        <f>tVentas10[[#This Row],[ TotalPrice_SinDescuento]]*(1-tVentas10[[#This Row],[Discount]]/100)</f>
        <v>14698.26</v>
      </c>
      <c r="K921" s="17">
        <v>43106.708553240744</v>
      </c>
      <c r="L921" s="7" t="s">
        <v>4157</v>
      </c>
      <c r="M921" s="35">
        <f t="shared" si="29"/>
        <v>0</v>
      </c>
      <c r="N921" s="12" t="str">
        <f t="shared" si="28"/>
        <v/>
      </c>
    </row>
    <row r="922" spans="1:14" hidden="1">
      <c r="A922" s="13">
        <v>10920</v>
      </c>
      <c r="B922" s="13">
        <v>10</v>
      </c>
      <c r="C922" s="13">
        <v>43484</v>
      </c>
      <c r="D922" s="13">
        <v>432</v>
      </c>
      <c r="E922" s="12" t="str">
        <f>VLOOKUP(tVentas10[[#This Row],[ProductID]],tProductos[#All],3,FALSE)</f>
        <v>Beer - Original Organic Lager</v>
      </c>
      <c r="F922" s="13">
        <v>12</v>
      </c>
      <c r="G922" s="32">
        <v>2</v>
      </c>
      <c r="H922" s="30">
        <f>VLOOKUP(tVentas10[[#This Row],[ProductID]],tProductos[#All],5,FALSE)</f>
        <v>327.14999999999998</v>
      </c>
      <c r="I922" s="31">
        <f>(tVentas10[[#This Row],[PrecioUnitario]])*(tVentas10[[#This Row],[Quantity]])</f>
        <v>3925.7999999999997</v>
      </c>
      <c r="J922" s="31">
        <f>tVentas10[[#This Row],[ TotalPrice_SinDescuento]]*(1-tVentas10[[#This Row],[Discount]]/100)</f>
        <v>3847.2839999999997</v>
      </c>
      <c r="K922" s="13">
        <v>0</v>
      </c>
      <c r="L922" s="7" t="s">
        <v>4158</v>
      </c>
      <c r="M922" s="35">
        <f t="shared" si="29"/>
        <v>0</v>
      </c>
      <c r="N922" s="12" t="str">
        <f t="shared" si="28"/>
        <v/>
      </c>
    </row>
    <row r="923" spans="1:14" hidden="1">
      <c r="A923" s="13">
        <v>10921</v>
      </c>
      <c r="B923" s="13">
        <v>1</v>
      </c>
      <c r="C923" s="13">
        <v>9045</v>
      </c>
      <c r="D923" s="13">
        <v>100</v>
      </c>
      <c r="E923" s="12" t="str">
        <f>VLOOKUP(tVentas10[[#This Row],[ProductID]],tProductos[#All],3,FALSE)</f>
        <v>Pork - Loin, Bone - In</v>
      </c>
      <c r="F923" s="13">
        <v>3</v>
      </c>
      <c r="G923" s="32">
        <v>0</v>
      </c>
      <c r="H923" s="30">
        <f>VLOOKUP(tVentas10[[#This Row],[ProductID]],tProductos[#All],5,FALSE)</f>
        <v>696.5</v>
      </c>
      <c r="I923" s="31">
        <f>(tVentas10[[#This Row],[PrecioUnitario]])*(tVentas10[[#This Row],[Quantity]])</f>
        <v>2089.5</v>
      </c>
      <c r="J923" s="31">
        <f>tVentas10[[#This Row],[ TotalPrice_SinDescuento]]*(1-tVentas10[[#This Row],[Discount]]/100)</f>
        <v>2089.5</v>
      </c>
      <c r="K923" s="17">
        <v>43164.7653587963</v>
      </c>
      <c r="L923" s="7" t="s">
        <v>4159</v>
      </c>
      <c r="M923" s="35">
        <f t="shared" si="29"/>
        <v>0</v>
      </c>
      <c r="N923" s="12" t="str">
        <f t="shared" si="28"/>
        <v/>
      </c>
    </row>
    <row r="924" spans="1:14" hidden="1">
      <c r="A924" s="13">
        <v>10922</v>
      </c>
      <c r="B924" s="13">
        <v>9</v>
      </c>
      <c r="C924" s="13">
        <v>45650</v>
      </c>
      <c r="D924" s="13">
        <v>40</v>
      </c>
      <c r="E924" s="12" t="str">
        <f>VLOOKUP(tVentas10[[#This Row],[ProductID]],tProductos[#All],3,FALSE)</f>
        <v>Cocktail Napkin Blue</v>
      </c>
      <c r="F924" s="13">
        <v>12</v>
      </c>
      <c r="G924" s="32">
        <v>0</v>
      </c>
      <c r="H924" s="30">
        <f>VLOOKUP(tVentas10[[#This Row],[ProductID]],tProductos[#All],5,FALSE)</f>
        <v>89.37</v>
      </c>
      <c r="I924" s="31">
        <f>(tVentas10[[#This Row],[PrecioUnitario]])*(tVentas10[[#This Row],[Quantity]])</f>
        <v>1072.44</v>
      </c>
      <c r="J924" s="31">
        <f>tVentas10[[#This Row],[ TotalPrice_SinDescuento]]*(1-tVentas10[[#This Row],[Discount]]/100)</f>
        <v>1072.44</v>
      </c>
      <c r="K924" s="17">
        <v>43173.303680555553</v>
      </c>
      <c r="L924" s="7" t="s">
        <v>4160</v>
      </c>
      <c r="M924" s="35">
        <f t="shared" si="29"/>
        <v>0</v>
      </c>
      <c r="N924" s="12" t="str">
        <f t="shared" si="28"/>
        <v/>
      </c>
    </row>
    <row r="925" spans="1:14">
      <c r="A925" s="13">
        <v>10923</v>
      </c>
      <c r="B925" s="13">
        <v>14</v>
      </c>
      <c r="C925" s="13">
        <v>656</v>
      </c>
      <c r="D925" s="13">
        <v>286</v>
      </c>
      <c r="E925" s="12" t="str">
        <f>VLOOKUP(tVentas10[[#This Row],[ProductID]],tProductos[#All],3,FALSE)</f>
        <v>Beef - Prime Rib Aaa</v>
      </c>
      <c r="F925" s="13">
        <v>1</v>
      </c>
      <c r="G925" s="32">
        <v>0</v>
      </c>
      <c r="H925" s="30">
        <f>VLOOKUP(tVentas10[[#This Row],[ProductID]],tProductos[#All],5,FALSE)</f>
        <v>404.89</v>
      </c>
      <c r="I925" s="31">
        <f>(tVentas10[[#This Row],[PrecioUnitario]])*(tVentas10[[#This Row],[Quantity]])</f>
        <v>404.89</v>
      </c>
      <c r="J925" s="31">
        <f>tVentas10[[#This Row],[ TotalPrice_SinDescuento]]*(1-tVentas10[[#This Row],[Discount]]/100)</f>
        <v>404.89</v>
      </c>
      <c r="K925" s="17">
        <v>43122.652060185188</v>
      </c>
      <c r="L925" s="7" t="s">
        <v>4161</v>
      </c>
      <c r="M925" s="35">
        <f t="shared" si="29"/>
        <v>0</v>
      </c>
      <c r="N925" s="12" t="str">
        <f t="shared" si="28"/>
        <v/>
      </c>
    </row>
    <row r="926" spans="1:14" hidden="1">
      <c r="A926" s="13">
        <v>10924</v>
      </c>
      <c r="B926" s="13">
        <v>17</v>
      </c>
      <c r="C926" s="13">
        <v>14855</v>
      </c>
      <c r="D926" s="13">
        <v>358</v>
      </c>
      <c r="E926" s="12" t="str">
        <f>VLOOKUP(tVentas10[[#This Row],[ProductID]],tProductos[#All],3,FALSE)</f>
        <v>Cheese - Boursin, Garlic / Herbs</v>
      </c>
      <c r="F926" s="13">
        <v>4</v>
      </c>
      <c r="G926" s="32">
        <v>0</v>
      </c>
      <c r="H926" s="30">
        <f>VLOOKUP(tVentas10[[#This Row],[ProductID]],tProductos[#All],5,FALSE)</f>
        <v>847.11</v>
      </c>
      <c r="I926" s="31">
        <f>(tVentas10[[#This Row],[PrecioUnitario]])*(tVentas10[[#This Row],[Quantity]])</f>
        <v>3388.44</v>
      </c>
      <c r="J926" s="31">
        <f>tVentas10[[#This Row],[ TotalPrice_SinDescuento]]*(1-tVentas10[[#This Row],[Discount]]/100)</f>
        <v>3388.44</v>
      </c>
      <c r="K926" s="17">
        <v>43130.970914351848</v>
      </c>
      <c r="L926" s="7" t="s">
        <v>4162</v>
      </c>
      <c r="M926" s="35">
        <f t="shared" si="29"/>
        <v>0</v>
      </c>
      <c r="N926" s="12" t="str">
        <f t="shared" si="28"/>
        <v/>
      </c>
    </row>
    <row r="927" spans="1:14" hidden="1">
      <c r="A927" s="13">
        <v>10925</v>
      </c>
      <c r="B927" s="13">
        <v>12</v>
      </c>
      <c r="C927" s="13">
        <v>64704</v>
      </c>
      <c r="D927" s="13">
        <v>400</v>
      </c>
      <c r="E927" s="12" t="str">
        <f>VLOOKUP(tVentas10[[#This Row],[ProductID]],tProductos[#All],3,FALSE)</f>
        <v>Carbonated Water - Blackcherry</v>
      </c>
      <c r="F927" s="13">
        <v>17</v>
      </c>
      <c r="G927" s="32">
        <v>0</v>
      </c>
      <c r="H927" s="30">
        <f>VLOOKUP(tVentas10[[#This Row],[ProductID]],tProductos[#All],5,FALSE)</f>
        <v>181.49</v>
      </c>
      <c r="I927" s="31">
        <f>(tVentas10[[#This Row],[PrecioUnitario]])*(tVentas10[[#This Row],[Quantity]])</f>
        <v>3085.33</v>
      </c>
      <c r="J927" s="31">
        <f>tVentas10[[#This Row],[ TotalPrice_SinDescuento]]*(1-tVentas10[[#This Row],[Discount]]/100)</f>
        <v>3085.33</v>
      </c>
      <c r="K927" s="17">
        <v>43201.314953703702</v>
      </c>
      <c r="L927" s="7" t="s">
        <v>4163</v>
      </c>
      <c r="M927" s="35">
        <f t="shared" si="29"/>
        <v>0</v>
      </c>
      <c r="N927" s="12" t="str">
        <f t="shared" si="28"/>
        <v/>
      </c>
    </row>
    <row r="928" spans="1:14" hidden="1">
      <c r="A928" s="13">
        <v>10926</v>
      </c>
      <c r="B928" s="13">
        <v>18</v>
      </c>
      <c r="C928" s="13">
        <v>60586</v>
      </c>
      <c r="D928" s="13">
        <v>405</v>
      </c>
      <c r="E928" s="12" t="str">
        <f>VLOOKUP(tVentas10[[#This Row],[ProductID]],tProductos[#All],3,FALSE)</f>
        <v>Pastry - Raisin Muffin - Mini</v>
      </c>
      <c r="F928" s="13">
        <v>16</v>
      </c>
      <c r="G928" s="32">
        <v>0</v>
      </c>
      <c r="H928" s="30">
        <f>VLOOKUP(tVentas10[[#This Row],[ProductID]],tProductos[#All],5,FALSE)</f>
        <v>4.17</v>
      </c>
      <c r="I928" s="31">
        <f>(tVentas10[[#This Row],[PrecioUnitario]])*(tVentas10[[#This Row],[Quantity]])</f>
        <v>66.72</v>
      </c>
      <c r="J928" s="31">
        <f>tVentas10[[#This Row],[ TotalPrice_SinDescuento]]*(1-tVentas10[[#This Row],[Discount]]/100)</f>
        <v>66.72</v>
      </c>
      <c r="K928" s="17">
        <v>43144.060046296298</v>
      </c>
      <c r="L928" s="7" t="s">
        <v>4164</v>
      </c>
      <c r="M928" s="35">
        <f t="shared" si="29"/>
        <v>0</v>
      </c>
      <c r="N928" s="12" t="str">
        <f t="shared" si="28"/>
        <v/>
      </c>
    </row>
    <row r="929" spans="1:14" hidden="1">
      <c r="A929" s="13">
        <v>10927</v>
      </c>
      <c r="B929" s="13">
        <v>17</v>
      </c>
      <c r="C929" s="13">
        <v>64932</v>
      </c>
      <c r="D929" s="13">
        <v>28</v>
      </c>
      <c r="E929" s="12" t="str">
        <f>VLOOKUP(tVentas10[[#This Row],[ProductID]],tProductos[#All],3,FALSE)</f>
        <v>Sobe - Tropical Energy</v>
      </c>
      <c r="F929" s="13">
        <v>17</v>
      </c>
      <c r="G929" s="32">
        <v>0</v>
      </c>
      <c r="H929" s="30">
        <f>VLOOKUP(tVentas10[[#This Row],[ProductID]],tProductos[#All],5,FALSE)</f>
        <v>123.15</v>
      </c>
      <c r="I929" s="31">
        <f>(tVentas10[[#This Row],[PrecioUnitario]])*(tVentas10[[#This Row],[Quantity]])</f>
        <v>2093.5500000000002</v>
      </c>
      <c r="J929" s="31">
        <f>tVentas10[[#This Row],[ TotalPrice_SinDescuento]]*(1-tVentas10[[#This Row],[Discount]]/100)</f>
        <v>2093.5500000000002</v>
      </c>
      <c r="K929" s="17">
        <v>43226.981886574074</v>
      </c>
      <c r="L929" s="7" t="s">
        <v>4165</v>
      </c>
      <c r="M929" s="35">
        <f t="shared" si="29"/>
        <v>0</v>
      </c>
      <c r="N929" s="12" t="str">
        <f t="shared" si="28"/>
        <v/>
      </c>
    </row>
    <row r="930" spans="1:14" hidden="1">
      <c r="A930" s="13">
        <v>10928</v>
      </c>
      <c r="B930" s="13">
        <v>15</v>
      </c>
      <c r="C930" s="13">
        <v>92301</v>
      </c>
      <c r="D930" s="13">
        <v>403</v>
      </c>
      <c r="E930" s="12" t="str">
        <f>VLOOKUP(tVentas10[[#This Row],[ProductID]],tProductos[#All],3,FALSE)</f>
        <v>Liners - Baking Cups</v>
      </c>
      <c r="F930" s="13">
        <v>24</v>
      </c>
      <c r="G930" s="32">
        <v>0</v>
      </c>
      <c r="H930" s="30">
        <f>VLOOKUP(tVentas10[[#This Row],[ProductID]],tProductos[#All],5,FALSE)</f>
        <v>681.89</v>
      </c>
      <c r="I930" s="31">
        <f>(tVentas10[[#This Row],[PrecioUnitario]])*(tVentas10[[#This Row],[Quantity]])</f>
        <v>16365.36</v>
      </c>
      <c r="J930" s="31">
        <f>tVentas10[[#This Row],[ TotalPrice_SinDescuento]]*(1-tVentas10[[#This Row],[Discount]]/100)</f>
        <v>16365.36</v>
      </c>
      <c r="K930" s="17">
        <v>43104.264374999999</v>
      </c>
      <c r="L930" s="7" t="s">
        <v>4166</v>
      </c>
      <c r="M930" s="35">
        <f t="shared" si="29"/>
        <v>0</v>
      </c>
      <c r="N930" s="12" t="str">
        <f t="shared" si="28"/>
        <v/>
      </c>
    </row>
    <row r="931" spans="1:14" hidden="1">
      <c r="A931" s="13">
        <v>10929</v>
      </c>
      <c r="B931" s="13">
        <v>18</v>
      </c>
      <c r="C931" s="13">
        <v>33286</v>
      </c>
      <c r="D931" s="13">
        <v>307</v>
      </c>
      <c r="E931" s="12" t="str">
        <f>VLOOKUP(tVentas10[[#This Row],[ProductID]],tProductos[#All],3,FALSE)</f>
        <v>Foam Cup 6 Oz</v>
      </c>
      <c r="F931" s="13">
        <v>9</v>
      </c>
      <c r="G931" s="32">
        <v>0</v>
      </c>
      <c r="H931" s="30">
        <f>VLOOKUP(tVentas10[[#This Row],[ProductID]],tProductos[#All],5,FALSE)</f>
        <v>502.25</v>
      </c>
      <c r="I931" s="31">
        <f>(tVentas10[[#This Row],[PrecioUnitario]])*(tVentas10[[#This Row],[Quantity]])</f>
        <v>4520.25</v>
      </c>
      <c r="J931" s="31">
        <f>tVentas10[[#This Row],[ TotalPrice_SinDescuento]]*(1-tVentas10[[#This Row],[Discount]]/100)</f>
        <v>4520.25</v>
      </c>
      <c r="K931" s="17">
        <v>43225.052847222221</v>
      </c>
      <c r="L931" s="7" t="s">
        <v>4167</v>
      </c>
      <c r="M931" s="35">
        <f t="shared" si="29"/>
        <v>0</v>
      </c>
      <c r="N931" s="12" t="str">
        <f t="shared" si="28"/>
        <v/>
      </c>
    </row>
    <row r="932" spans="1:14" hidden="1">
      <c r="A932" s="13">
        <v>10930</v>
      </c>
      <c r="B932" s="13">
        <v>19</v>
      </c>
      <c r="C932" s="13">
        <v>62896</v>
      </c>
      <c r="D932" s="13">
        <v>173</v>
      </c>
      <c r="E932" s="12" t="str">
        <f>VLOOKUP(tVentas10[[#This Row],[ProductID]],tProductos[#All],3,FALSE)</f>
        <v>Rosemary - Dry</v>
      </c>
      <c r="F932" s="13">
        <v>16</v>
      </c>
      <c r="G932" s="32">
        <v>2</v>
      </c>
      <c r="H932" s="30">
        <f>VLOOKUP(tVentas10[[#This Row],[ProductID]],tProductos[#All],5,FALSE)</f>
        <v>44.54</v>
      </c>
      <c r="I932" s="31">
        <f>(tVentas10[[#This Row],[PrecioUnitario]])*(tVentas10[[#This Row],[Quantity]])</f>
        <v>712.64</v>
      </c>
      <c r="J932" s="31">
        <f>tVentas10[[#This Row],[ TotalPrice_SinDescuento]]*(1-tVentas10[[#This Row],[Discount]]/100)</f>
        <v>698.38720000000001</v>
      </c>
      <c r="K932" s="17">
        <v>43221.480821759258</v>
      </c>
      <c r="L932" s="7" t="s">
        <v>4168</v>
      </c>
      <c r="M932" s="35">
        <f t="shared" si="29"/>
        <v>0</v>
      </c>
      <c r="N932" s="12" t="str">
        <f t="shared" si="28"/>
        <v/>
      </c>
    </row>
    <row r="933" spans="1:14" hidden="1">
      <c r="A933" s="13">
        <v>10931</v>
      </c>
      <c r="B933" s="13">
        <v>1</v>
      </c>
      <c r="C933" s="13">
        <v>50411</v>
      </c>
      <c r="D933" s="13">
        <v>348</v>
      </c>
      <c r="E933" s="12" t="str">
        <f>VLOOKUP(tVentas10[[#This Row],[ProductID]],tProductos[#All],3,FALSE)</f>
        <v>Pasta - Cheese / Spinach Bauletti</v>
      </c>
      <c r="F933" s="13">
        <v>13</v>
      </c>
      <c r="G933" s="32">
        <v>2</v>
      </c>
      <c r="H933" s="30">
        <f>VLOOKUP(tVentas10[[#This Row],[ProductID]],tProductos[#All],5,FALSE)</f>
        <v>553.67999999999995</v>
      </c>
      <c r="I933" s="31">
        <f>(tVentas10[[#This Row],[PrecioUnitario]])*(tVentas10[[#This Row],[Quantity]])</f>
        <v>7197.8399999999992</v>
      </c>
      <c r="J933" s="31">
        <f>tVentas10[[#This Row],[ TotalPrice_SinDescuento]]*(1-tVentas10[[#This Row],[Discount]]/100)</f>
        <v>7053.8831999999993</v>
      </c>
      <c r="K933" s="17">
        <v>43200.651666666665</v>
      </c>
      <c r="L933" s="7" t="s">
        <v>4169</v>
      </c>
      <c r="M933" s="35">
        <f t="shared" si="29"/>
        <v>0</v>
      </c>
      <c r="N933" s="12" t="str">
        <f t="shared" si="28"/>
        <v/>
      </c>
    </row>
    <row r="934" spans="1:14" hidden="1">
      <c r="A934" s="13">
        <v>10932</v>
      </c>
      <c r="B934" s="13">
        <v>4</v>
      </c>
      <c r="C934" s="13">
        <v>46142</v>
      </c>
      <c r="D934" s="13">
        <v>206</v>
      </c>
      <c r="E934" s="12" t="str">
        <f>VLOOKUP(tVentas10[[#This Row],[ProductID]],tProductos[#All],3,FALSE)</f>
        <v>Cocoa Butter</v>
      </c>
      <c r="F934" s="13">
        <v>12</v>
      </c>
      <c r="G934" s="32">
        <v>0</v>
      </c>
      <c r="H934" s="30">
        <f>VLOOKUP(tVentas10[[#This Row],[ProductID]],tProductos[#All],5,FALSE)</f>
        <v>7.75</v>
      </c>
      <c r="I934" s="31">
        <f>(tVentas10[[#This Row],[PrecioUnitario]])*(tVentas10[[#This Row],[Quantity]])</f>
        <v>93</v>
      </c>
      <c r="J934" s="31">
        <f>tVentas10[[#This Row],[ TotalPrice_SinDescuento]]*(1-tVentas10[[#This Row],[Discount]]/100)</f>
        <v>93</v>
      </c>
      <c r="K934" s="17">
        <v>43198.529791666668</v>
      </c>
      <c r="L934" s="7" t="s">
        <v>4170</v>
      </c>
      <c r="M934" s="35">
        <f t="shared" si="29"/>
        <v>0</v>
      </c>
      <c r="N934" s="12" t="str">
        <f t="shared" si="28"/>
        <v/>
      </c>
    </row>
    <row r="935" spans="1:14" hidden="1">
      <c r="A935" s="13">
        <v>10933</v>
      </c>
      <c r="B935" s="13">
        <v>4</v>
      </c>
      <c r="C935" s="13">
        <v>8086</v>
      </c>
      <c r="D935" s="13">
        <v>446</v>
      </c>
      <c r="E935" s="12" t="str">
        <f>VLOOKUP(tVentas10[[#This Row],[ProductID]],tProductos[#All],3,FALSE)</f>
        <v>Sunflower Seed Raw</v>
      </c>
      <c r="F935" s="13">
        <v>3</v>
      </c>
      <c r="G935" s="32">
        <v>0</v>
      </c>
      <c r="H935" s="30">
        <f>VLOOKUP(tVentas10[[#This Row],[ProductID]],tProductos[#All],5,FALSE)</f>
        <v>490.45</v>
      </c>
      <c r="I935" s="31">
        <f>(tVentas10[[#This Row],[PrecioUnitario]])*(tVentas10[[#This Row],[Quantity]])</f>
        <v>1471.35</v>
      </c>
      <c r="J935" s="31">
        <f>tVentas10[[#This Row],[ TotalPrice_SinDescuento]]*(1-tVentas10[[#This Row],[Discount]]/100)</f>
        <v>1471.35</v>
      </c>
      <c r="K935" s="17">
        <v>43124.650543981479</v>
      </c>
      <c r="L935" s="7" t="s">
        <v>4171</v>
      </c>
      <c r="M935" s="35">
        <f t="shared" si="29"/>
        <v>0</v>
      </c>
      <c r="N935" s="12" t="str">
        <f t="shared" si="28"/>
        <v/>
      </c>
    </row>
    <row r="936" spans="1:14" hidden="1">
      <c r="A936" s="13">
        <v>10934</v>
      </c>
      <c r="B936" s="13">
        <v>4</v>
      </c>
      <c r="C936" s="13">
        <v>67734</v>
      </c>
      <c r="D936" s="13">
        <v>227</v>
      </c>
      <c r="E936" s="12" t="str">
        <f>VLOOKUP(tVentas10[[#This Row],[ProductID]],tProductos[#All],3,FALSE)</f>
        <v>Cheese - Taleggio D.o.p.</v>
      </c>
      <c r="F936" s="13">
        <v>18</v>
      </c>
      <c r="G936" s="32">
        <v>0</v>
      </c>
      <c r="H936" s="30">
        <f>VLOOKUP(tVentas10[[#This Row],[ProductID]],tProductos[#All],5,FALSE)</f>
        <v>554.69000000000005</v>
      </c>
      <c r="I936" s="31">
        <f>(tVentas10[[#This Row],[PrecioUnitario]])*(tVentas10[[#This Row],[Quantity]])</f>
        <v>9984.4200000000019</v>
      </c>
      <c r="J936" s="31">
        <f>tVentas10[[#This Row],[ TotalPrice_SinDescuento]]*(1-tVentas10[[#This Row],[Discount]]/100)</f>
        <v>9984.4200000000019</v>
      </c>
      <c r="K936" s="17">
        <v>43228.346215277779</v>
      </c>
      <c r="L936" s="7" t="s">
        <v>4172</v>
      </c>
      <c r="M936" s="35">
        <f t="shared" si="29"/>
        <v>0</v>
      </c>
      <c r="N936" s="12" t="str">
        <f t="shared" si="28"/>
        <v/>
      </c>
    </row>
    <row r="937" spans="1:14" hidden="1">
      <c r="A937" s="13">
        <v>10935</v>
      </c>
      <c r="B937" s="13">
        <v>11</v>
      </c>
      <c r="C937" s="13">
        <v>26928</v>
      </c>
      <c r="D937" s="13">
        <v>215</v>
      </c>
      <c r="E937" s="12" t="str">
        <f>VLOOKUP(tVentas10[[#This Row],[ProductID]],tProductos[#All],3,FALSE)</f>
        <v>Veal - Brisket, Provimi,bnls</v>
      </c>
      <c r="F937" s="13">
        <v>7</v>
      </c>
      <c r="G937" s="32">
        <v>0</v>
      </c>
      <c r="H937" s="30">
        <f>VLOOKUP(tVentas10[[#This Row],[ProductID]],tProductos[#All],5,FALSE)</f>
        <v>901.15</v>
      </c>
      <c r="I937" s="31">
        <f>(tVentas10[[#This Row],[PrecioUnitario]])*(tVentas10[[#This Row],[Quantity]])</f>
        <v>6308.05</v>
      </c>
      <c r="J937" s="31">
        <f>tVentas10[[#This Row],[ TotalPrice_SinDescuento]]*(1-tVentas10[[#This Row],[Discount]]/100)</f>
        <v>6308.05</v>
      </c>
      <c r="K937" s="17">
        <v>43176.963310185187</v>
      </c>
      <c r="L937" s="7" t="s">
        <v>4173</v>
      </c>
      <c r="M937" s="35">
        <f t="shared" si="29"/>
        <v>0</v>
      </c>
      <c r="N937" s="12" t="str">
        <f t="shared" si="28"/>
        <v/>
      </c>
    </row>
    <row r="938" spans="1:14" hidden="1">
      <c r="A938" s="13">
        <v>10936</v>
      </c>
      <c r="B938" s="13">
        <v>20</v>
      </c>
      <c r="C938" s="13">
        <v>66419</v>
      </c>
      <c r="D938" s="13">
        <v>426</v>
      </c>
      <c r="E938" s="12" t="str">
        <f>VLOOKUP(tVentas10[[#This Row],[ProductID]],tProductos[#All],3,FALSE)</f>
        <v>Scallops - Live In Shell</v>
      </c>
      <c r="F938" s="13">
        <v>17</v>
      </c>
      <c r="G938" s="32">
        <v>2</v>
      </c>
      <c r="H938" s="30">
        <f>VLOOKUP(tVentas10[[#This Row],[ProductID]],tProductos[#All],5,FALSE)</f>
        <v>835.75</v>
      </c>
      <c r="I938" s="31">
        <f>(tVentas10[[#This Row],[PrecioUnitario]])*(tVentas10[[#This Row],[Quantity]])</f>
        <v>14207.75</v>
      </c>
      <c r="J938" s="31">
        <f>tVentas10[[#This Row],[ TotalPrice_SinDescuento]]*(1-tVentas10[[#This Row],[Discount]]/100)</f>
        <v>13923.594999999999</v>
      </c>
      <c r="K938" s="17">
        <v>43178.077511574076</v>
      </c>
      <c r="L938" s="7" t="s">
        <v>4174</v>
      </c>
      <c r="M938" s="35">
        <f t="shared" si="29"/>
        <v>0</v>
      </c>
      <c r="N938" s="12" t="str">
        <f t="shared" si="28"/>
        <v/>
      </c>
    </row>
    <row r="939" spans="1:14" hidden="1">
      <c r="A939" s="13">
        <v>10937</v>
      </c>
      <c r="B939" s="13">
        <v>17</v>
      </c>
      <c r="C939" s="13">
        <v>18394</v>
      </c>
      <c r="D939" s="13">
        <v>404</v>
      </c>
      <c r="E939" s="12" t="str">
        <f>VLOOKUP(tVentas10[[#This Row],[ProductID]],tProductos[#All],3,FALSE)</f>
        <v>Pants Custom Dry Clean</v>
      </c>
      <c r="F939" s="13">
        <v>5</v>
      </c>
      <c r="G939" s="32">
        <v>2</v>
      </c>
      <c r="H939" s="30">
        <f>VLOOKUP(tVentas10[[#This Row],[ProductID]],tProductos[#All],5,FALSE)</f>
        <v>65.02</v>
      </c>
      <c r="I939" s="31">
        <f>(tVentas10[[#This Row],[PrecioUnitario]])*(tVentas10[[#This Row],[Quantity]])</f>
        <v>325.09999999999997</v>
      </c>
      <c r="J939" s="31">
        <f>tVentas10[[#This Row],[ TotalPrice_SinDescuento]]*(1-tVentas10[[#This Row],[Discount]]/100)</f>
        <v>318.59799999999996</v>
      </c>
      <c r="K939" s="17">
        <v>43170.926388888889</v>
      </c>
      <c r="L939" s="7" t="s">
        <v>4175</v>
      </c>
      <c r="M939" s="35">
        <f t="shared" si="29"/>
        <v>0</v>
      </c>
      <c r="N939" s="12" t="str">
        <f t="shared" si="28"/>
        <v/>
      </c>
    </row>
    <row r="940" spans="1:14" hidden="1">
      <c r="A940" s="13">
        <v>10938</v>
      </c>
      <c r="B940" s="13">
        <v>11</v>
      </c>
      <c r="C940" s="13">
        <v>81343</v>
      </c>
      <c r="D940" s="13">
        <v>174</v>
      </c>
      <c r="E940" s="12" t="str">
        <f>VLOOKUP(tVentas10[[#This Row],[ProductID]],tProductos[#All],3,FALSE)</f>
        <v>Guinea Fowl</v>
      </c>
      <c r="F940" s="13">
        <v>21</v>
      </c>
      <c r="G940" s="32">
        <v>0</v>
      </c>
      <c r="H940" s="30">
        <f>VLOOKUP(tVentas10[[#This Row],[ProductID]],tProductos[#All],5,FALSE)</f>
        <v>615.04</v>
      </c>
      <c r="I940" s="31">
        <f>(tVentas10[[#This Row],[PrecioUnitario]])*(tVentas10[[#This Row],[Quantity]])</f>
        <v>12915.84</v>
      </c>
      <c r="J940" s="31">
        <f>tVentas10[[#This Row],[ TotalPrice_SinDescuento]]*(1-tVentas10[[#This Row],[Discount]]/100)</f>
        <v>12915.84</v>
      </c>
      <c r="K940" s="17">
        <v>43124.805497685185</v>
      </c>
      <c r="L940" s="7" t="s">
        <v>4176</v>
      </c>
      <c r="M940" s="35">
        <f t="shared" si="29"/>
        <v>0</v>
      </c>
      <c r="N940" s="12" t="str">
        <f t="shared" si="28"/>
        <v/>
      </c>
    </row>
    <row r="941" spans="1:14" hidden="1">
      <c r="A941" s="13">
        <v>10939</v>
      </c>
      <c r="B941" s="13">
        <v>4</v>
      </c>
      <c r="C941" s="13">
        <v>16499</v>
      </c>
      <c r="D941" s="13">
        <v>98</v>
      </c>
      <c r="E941" s="12" t="str">
        <f>VLOOKUP(tVentas10[[#This Row],[ProductID]],tProductos[#All],3,FALSE)</f>
        <v>Shrimp - 31/40</v>
      </c>
      <c r="F941" s="13">
        <v>5</v>
      </c>
      <c r="G941" s="32">
        <v>0</v>
      </c>
      <c r="H941" s="30">
        <f>VLOOKUP(tVentas10[[#This Row],[ProductID]],tProductos[#All],5,FALSE)</f>
        <v>998.75</v>
      </c>
      <c r="I941" s="31">
        <f>(tVentas10[[#This Row],[PrecioUnitario]])*(tVentas10[[#This Row],[Quantity]])</f>
        <v>4993.75</v>
      </c>
      <c r="J941" s="31">
        <f>tVentas10[[#This Row],[ TotalPrice_SinDescuento]]*(1-tVentas10[[#This Row],[Discount]]/100)</f>
        <v>4993.75</v>
      </c>
      <c r="K941" s="17">
        <v>43194.803831018522</v>
      </c>
      <c r="L941" s="7" t="s">
        <v>4177</v>
      </c>
      <c r="M941" s="35">
        <f t="shared" si="29"/>
        <v>0</v>
      </c>
      <c r="N941" s="12" t="str">
        <f t="shared" si="28"/>
        <v/>
      </c>
    </row>
    <row r="942" spans="1:14" hidden="1">
      <c r="A942" s="13">
        <v>10940</v>
      </c>
      <c r="B942" s="13">
        <v>21</v>
      </c>
      <c r="C942" s="13">
        <v>5808</v>
      </c>
      <c r="D942" s="13">
        <v>372</v>
      </c>
      <c r="E942" s="12" t="str">
        <f>VLOOKUP(tVentas10[[#This Row],[ProductID]],tProductos[#All],3,FALSE)</f>
        <v>Wine - Two Oceans Cabernet</v>
      </c>
      <c r="F942" s="13">
        <v>2</v>
      </c>
      <c r="G942" s="32">
        <v>0</v>
      </c>
      <c r="H942" s="30">
        <f>VLOOKUP(tVentas10[[#This Row],[ProductID]],tProductos[#All],5,FALSE)</f>
        <v>62.82</v>
      </c>
      <c r="I942" s="31">
        <f>(tVentas10[[#This Row],[PrecioUnitario]])*(tVentas10[[#This Row],[Quantity]])</f>
        <v>125.64</v>
      </c>
      <c r="J942" s="31">
        <f>tVentas10[[#This Row],[ TotalPrice_SinDescuento]]*(1-tVentas10[[#This Row],[Discount]]/100)</f>
        <v>125.64</v>
      </c>
      <c r="K942" s="17">
        <v>43123.109652777777</v>
      </c>
      <c r="L942" s="7" t="s">
        <v>4178</v>
      </c>
      <c r="M942" s="35">
        <f t="shared" si="29"/>
        <v>0</v>
      </c>
      <c r="N942" s="12" t="str">
        <f t="shared" si="28"/>
        <v/>
      </c>
    </row>
    <row r="943" spans="1:14" hidden="1">
      <c r="A943" s="13">
        <v>10941</v>
      </c>
      <c r="B943" s="13">
        <v>16</v>
      </c>
      <c r="C943" s="13">
        <v>64460</v>
      </c>
      <c r="D943" s="13">
        <v>296</v>
      </c>
      <c r="E943" s="12" t="str">
        <f>VLOOKUP(tVentas10[[#This Row],[ProductID]],tProductos[#All],3,FALSE)</f>
        <v>Wine - Valpolicella Masi</v>
      </c>
      <c r="F943" s="13">
        <v>17</v>
      </c>
      <c r="G943" s="32">
        <v>0</v>
      </c>
      <c r="H943" s="30">
        <f>VLOOKUP(tVentas10[[#This Row],[ProductID]],tProductos[#All],5,FALSE)</f>
        <v>313.54000000000002</v>
      </c>
      <c r="I943" s="31">
        <f>(tVentas10[[#This Row],[PrecioUnitario]])*(tVentas10[[#This Row],[Quantity]])</f>
        <v>5330.18</v>
      </c>
      <c r="J943" s="31">
        <f>tVentas10[[#This Row],[ TotalPrice_SinDescuento]]*(1-tVentas10[[#This Row],[Discount]]/100)</f>
        <v>5330.18</v>
      </c>
      <c r="K943" s="17">
        <v>43105.600138888891</v>
      </c>
      <c r="L943" s="7" t="s">
        <v>4179</v>
      </c>
      <c r="M943" s="35">
        <f t="shared" si="29"/>
        <v>0</v>
      </c>
      <c r="N943" s="12" t="str">
        <f t="shared" si="28"/>
        <v/>
      </c>
    </row>
    <row r="944" spans="1:14" hidden="1">
      <c r="A944" s="13">
        <v>10942</v>
      </c>
      <c r="B944" s="13">
        <v>19</v>
      </c>
      <c r="C944" s="13">
        <v>66704</v>
      </c>
      <c r="D944" s="13">
        <v>432</v>
      </c>
      <c r="E944" s="12" t="str">
        <f>VLOOKUP(tVentas10[[#This Row],[ProductID]],tProductos[#All],3,FALSE)</f>
        <v>Beer - Original Organic Lager</v>
      </c>
      <c r="F944" s="13">
        <v>17</v>
      </c>
      <c r="G944" s="32">
        <v>1</v>
      </c>
      <c r="H944" s="30">
        <f>VLOOKUP(tVentas10[[#This Row],[ProductID]],tProductos[#All],5,FALSE)</f>
        <v>327.14999999999998</v>
      </c>
      <c r="I944" s="31">
        <f>(tVentas10[[#This Row],[PrecioUnitario]])*(tVentas10[[#This Row],[Quantity]])</f>
        <v>5561.5499999999993</v>
      </c>
      <c r="J944" s="31">
        <f>tVentas10[[#This Row],[ TotalPrice_SinDescuento]]*(1-tVentas10[[#This Row],[Discount]]/100)</f>
        <v>5505.9344999999994</v>
      </c>
      <c r="K944" s="17">
        <v>43213.2262962963</v>
      </c>
      <c r="L944" s="7" t="s">
        <v>4180</v>
      </c>
      <c r="M944" s="35">
        <f t="shared" si="29"/>
        <v>0</v>
      </c>
      <c r="N944" s="12" t="str">
        <f t="shared" si="28"/>
        <v/>
      </c>
    </row>
    <row r="945" spans="1:14" hidden="1">
      <c r="A945" s="13">
        <v>10943</v>
      </c>
      <c r="B945" s="13">
        <v>13</v>
      </c>
      <c r="C945" s="13">
        <v>91036</v>
      </c>
      <c r="D945" s="13">
        <v>231</v>
      </c>
      <c r="E945" s="12" t="str">
        <f>VLOOKUP(tVentas10[[#This Row],[ProductID]],tProductos[#All],3,FALSE)</f>
        <v>Crush - Cream Soda</v>
      </c>
      <c r="F945" s="13">
        <v>24</v>
      </c>
      <c r="G945" s="32">
        <v>0</v>
      </c>
      <c r="H945" s="30">
        <f>VLOOKUP(tVentas10[[#This Row],[ProductID]],tProductos[#All],5,FALSE)</f>
        <v>683.06</v>
      </c>
      <c r="I945" s="31">
        <f>(tVentas10[[#This Row],[PrecioUnitario]])*(tVentas10[[#This Row],[Quantity]])</f>
        <v>16393.439999999999</v>
      </c>
      <c r="J945" s="31">
        <f>tVentas10[[#This Row],[ TotalPrice_SinDescuento]]*(1-tVentas10[[#This Row],[Discount]]/100)</f>
        <v>16393.439999999999</v>
      </c>
      <c r="K945" s="17">
        <v>43186.920949074076</v>
      </c>
      <c r="L945" s="7" t="s">
        <v>4181</v>
      </c>
      <c r="M945" s="35">
        <f t="shared" si="29"/>
        <v>0</v>
      </c>
      <c r="N945" s="12" t="str">
        <f t="shared" si="28"/>
        <v/>
      </c>
    </row>
    <row r="946" spans="1:14" hidden="1">
      <c r="A946" s="13">
        <v>10944</v>
      </c>
      <c r="B946" s="13">
        <v>11</v>
      </c>
      <c r="C946" s="13">
        <v>9399</v>
      </c>
      <c r="D946" s="13">
        <v>10</v>
      </c>
      <c r="E946" s="12" t="str">
        <f>VLOOKUP(tVentas10[[#This Row],[ProductID]],tProductos[#All],3,FALSE)</f>
        <v>Scampi Tail</v>
      </c>
      <c r="F946" s="13">
        <v>3</v>
      </c>
      <c r="G946" s="32">
        <v>0</v>
      </c>
      <c r="H946" s="30">
        <f>VLOOKUP(tVentas10[[#This Row],[ProductID]],tProductos[#All],5,FALSE)</f>
        <v>950.95</v>
      </c>
      <c r="I946" s="31">
        <f>(tVentas10[[#This Row],[PrecioUnitario]])*(tVentas10[[#This Row],[Quantity]])</f>
        <v>2852.8500000000004</v>
      </c>
      <c r="J946" s="31">
        <f>tVentas10[[#This Row],[ TotalPrice_SinDescuento]]*(1-tVentas10[[#This Row],[Discount]]/100)</f>
        <v>2852.8500000000004</v>
      </c>
      <c r="K946" s="17">
        <v>43120.267118055555</v>
      </c>
      <c r="L946" s="7" t="s">
        <v>4182</v>
      </c>
      <c r="M946" s="35">
        <f t="shared" si="29"/>
        <v>0</v>
      </c>
      <c r="N946" s="12" t="str">
        <f t="shared" si="28"/>
        <v/>
      </c>
    </row>
    <row r="947" spans="1:14" hidden="1">
      <c r="A947" s="13">
        <v>10945</v>
      </c>
      <c r="B947" s="13">
        <v>16</v>
      </c>
      <c r="C947" s="13">
        <v>10611</v>
      </c>
      <c r="D947" s="13">
        <v>350</v>
      </c>
      <c r="E947" s="12" t="str">
        <f>VLOOKUP(tVentas10[[#This Row],[ProductID]],tProductos[#All],3,FALSE)</f>
        <v>Isomalt</v>
      </c>
      <c r="F947" s="13">
        <v>3</v>
      </c>
      <c r="G947" s="32">
        <v>2</v>
      </c>
      <c r="H947" s="30">
        <f>VLOOKUP(tVentas10[[#This Row],[ProductID]],tProductos[#All],5,FALSE)</f>
        <v>8.2799999999999994</v>
      </c>
      <c r="I947" s="31">
        <f>(tVentas10[[#This Row],[PrecioUnitario]])*(tVentas10[[#This Row],[Quantity]])</f>
        <v>24.839999999999996</v>
      </c>
      <c r="J947" s="31">
        <f>tVentas10[[#This Row],[ TotalPrice_SinDescuento]]*(1-tVentas10[[#This Row],[Discount]]/100)</f>
        <v>24.343199999999996</v>
      </c>
      <c r="K947" s="17">
        <v>43199.24496527778</v>
      </c>
      <c r="L947" s="7" t="s">
        <v>4183</v>
      </c>
      <c r="M947" s="35">
        <f t="shared" si="29"/>
        <v>0</v>
      </c>
      <c r="N947" s="12" t="str">
        <f t="shared" si="28"/>
        <v/>
      </c>
    </row>
    <row r="948" spans="1:14" hidden="1">
      <c r="A948" s="13">
        <v>10946</v>
      </c>
      <c r="B948" s="13">
        <v>17</v>
      </c>
      <c r="C948" s="13">
        <v>9185</v>
      </c>
      <c r="D948" s="13">
        <v>65</v>
      </c>
      <c r="E948" s="12" t="str">
        <f>VLOOKUP(tVentas10[[#This Row],[ProductID]],tProductos[#All],3,FALSE)</f>
        <v>Brandy - Bar</v>
      </c>
      <c r="F948" s="13">
        <v>3</v>
      </c>
      <c r="G948" s="32">
        <v>0</v>
      </c>
      <c r="H948" s="30">
        <f>VLOOKUP(tVentas10[[#This Row],[ProductID]],tProductos[#All],5,FALSE)</f>
        <v>221.1</v>
      </c>
      <c r="I948" s="31">
        <f>(tVentas10[[#This Row],[PrecioUnitario]])*(tVentas10[[#This Row],[Quantity]])</f>
        <v>663.3</v>
      </c>
      <c r="J948" s="31">
        <f>tVentas10[[#This Row],[ TotalPrice_SinDescuento]]*(1-tVentas10[[#This Row],[Discount]]/100)</f>
        <v>663.3</v>
      </c>
      <c r="K948" s="17">
        <v>43102.460543981484</v>
      </c>
      <c r="L948" s="7" t="s">
        <v>4184</v>
      </c>
      <c r="M948" s="35">
        <f t="shared" si="29"/>
        <v>0</v>
      </c>
      <c r="N948" s="12" t="str">
        <f t="shared" si="28"/>
        <v/>
      </c>
    </row>
    <row r="949" spans="1:14" hidden="1">
      <c r="A949" s="13">
        <v>10947</v>
      </c>
      <c r="B949" s="13">
        <v>16</v>
      </c>
      <c r="C949" s="13">
        <v>882</v>
      </c>
      <c r="D949" s="13">
        <v>246</v>
      </c>
      <c r="E949" s="12" t="str">
        <f>VLOOKUP(tVentas10[[#This Row],[ProductID]],tProductos[#All],3,FALSE)</f>
        <v>Ice Cream Bar - Hageen Daz To</v>
      </c>
      <c r="F949" s="13">
        <v>1</v>
      </c>
      <c r="G949" s="32">
        <v>0</v>
      </c>
      <c r="H949" s="30">
        <f>VLOOKUP(tVentas10[[#This Row],[ProductID]],tProductos[#All],5,FALSE)</f>
        <v>485.37</v>
      </c>
      <c r="I949" s="31">
        <f>(tVentas10[[#This Row],[PrecioUnitario]])*(tVentas10[[#This Row],[Quantity]])</f>
        <v>485.37</v>
      </c>
      <c r="J949" s="31">
        <f>tVentas10[[#This Row],[ TotalPrice_SinDescuento]]*(1-tVentas10[[#This Row],[Discount]]/100)</f>
        <v>485.37</v>
      </c>
      <c r="K949" s="17">
        <v>43128.022962962961</v>
      </c>
      <c r="L949" s="7" t="s">
        <v>4185</v>
      </c>
      <c r="M949" s="35">
        <f t="shared" si="29"/>
        <v>0</v>
      </c>
      <c r="N949" s="12" t="str">
        <f t="shared" si="28"/>
        <v/>
      </c>
    </row>
    <row r="950" spans="1:14" hidden="1">
      <c r="A950" s="13">
        <v>10948</v>
      </c>
      <c r="B950" s="13">
        <v>14</v>
      </c>
      <c r="C950" s="13">
        <v>29755</v>
      </c>
      <c r="D950" s="13">
        <v>179</v>
      </c>
      <c r="E950" s="12" t="str">
        <f>VLOOKUP(tVentas10[[#This Row],[ProductID]],tProductos[#All],3,FALSE)</f>
        <v>Yoghurt Tubes</v>
      </c>
      <c r="F950" s="13">
        <v>8</v>
      </c>
      <c r="G950" s="32">
        <v>0</v>
      </c>
      <c r="H950" s="30">
        <f>VLOOKUP(tVentas10[[#This Row],[ProductID]],tProductos[#All],5,FALSE)</f>
        <v>838.75</v>
      </c>
      <c r="I950" s="31">
        <f>(tVentas10[[#This Row],[PrecioUnitario]])*(tVentas10[[#This Row],[Quantity]])</f>
        <v>6710</v>
      </c>
      <c r="J950" s="31">
        <f>tVentas10[[#This Row],[ TotalPrice_SinDescuento]]*(1-tVentas10[[#This Row],[Discount]]/100)</f>
        <v>6710</v>
      </c>
      <c r="K950" s="17">
        <v>43214.982245370367</v>
      </c>
      <c r="L950" s="7" t="s">
        <v>4186</v>
      </c>
      <c r="M950" s="35">
        <f t="shared" si="29"/>
        <v>0</v>
      </c>
      <c r="N950" s="12" t="str">
        <f t="shared" si="28"/>
        <v/>
      </c>
    </row>
    <row r="951" spans="1:14" hidden="1">
      <c r="A951" s="13">
        <v>10949</v>
      </c>
      <c r="B951" s="13">
        <v>17</v>
      </c>
      <c r="C951" s="13">
        <v>7632</v>
      </c>
      <c r="D951" s="13">
        <v>269</v>
      </c>
      <c r="E951" s="12" t="str">
        <f>VLOOKUP(tVentas10[[#This Row],[ProductID]],tProductos[#All],3,FALSE)</f>
        <v>Wine - Blue Nun Qualitatswein</v>
      </c>
      <c r="F951" s="13">
        <v>2</v>
      </c>
      <c r="G951" s="32">
        <v>0</v>
      </c>
      <c r="H951" s="30">
        <f>VLOOKUP(tVentas10[[#This Row],[ProductID]],tProductos[#All],5,FALSE)</f>
        <v>26.7</v>
      </c>
      <c r="I951" s="31">
        <f>(tVentas10[[#This Row],[PrecioUnitario]])*(tVentas10[[#This Row],[Quantity]])</f>
        <v>53.4</v>
      </c>
      <c r="J951" s="31">
        <f>tVentas10[[#This Row],[ TotalPrice_SinDescuento]]*(1-tVentas10[[#This Row],[Discount]]/100)</f>
        <v>53.4</v>
      </c>
      <c r="K951" s="17">
        <v>43177.286874999998</v>
      </c>
      <c r="L951" s="7" t="s">
        <v>4187</v>
      </c>
      <c r="M951" s="35">
        <f t="shared" si="29"/>
        <v>0</v>
      </c>
      <c r="N951" s="12" t="str">
        <f t="shared" si="28"/>
        <v/>
      </c>
    </row>
    <row r="952" spans="1:14" hidden="1">
      <c r="A952" s="13">
        <v>10950</v>
      </c>
      <c r="B952" s="13">
        <v>20</v>
      </c>
      <c r="C952" s="13">
        <v>79508</v>
      </c>
      <c r="D952" s="13">
        <v>321</v>
      </c>
      <c r="E952" s="12" t="str">
        <f>VLOOKUP(tVentas10[[#This Row],[ProductID]],tProductos[#All],3,FALSE)</f>
        <v>Potatoes - Instant, Mashed</v>
      </c>
      <c r="F952" s="13">
        <v>21</v>
      </c>
      <c r="G952" s="32">
        <v>2</v>
      </c>
      <c r="H952" s="30">
        <f>VLOOKUP(tVentas10[[#This Row],[ProductID]],tProductos[#All],5,FALSE)</f>
        <v>104</v>
      </c>
      <c r="I952" s="31">
        <f>(tVentas10[[#This Row],[PrecioUnitario]])*(tVentas10[[#This Row],[Quantity]])</f>
        <v>2184</v>
      </c>
      <c r="J952" s="31">
        <f>tVentas10[[#This Row],[ TotalPrice_SinDescuento]]*(1-tVentas10[[#This Row],[Discount]]/100)</f>
        <v>2140.3200000000002</v>
      </c>
      <c r="K952" s="17">
        <v>43220.062696759262</v>
      </c>
      <c r="L952" s="7" t="s">
        <v>4188</v>
      </c>
      <c r="M952" s="35">
        <f t="shared" si="29"/>
        <v>0</v>
      </c>
      <c r="N952" s="12" t="str">
        <f t="shared" si="28"/>
        <v/>
      </c>
    </row>
    <row r="953" spans="1:14" hidden="1">
      <c r="A953" s="13">
        <v>10951</v>
      </c>
      <c r="B953" s="13">
        <v>21</v>
      </c>
      <c r="C953" s="13">
        <v>82403</v>
      </c>
      <c r="D953" s="13">
        <v>343</v>
      </c>
      <c r="E953" s="12" t="str">
        <f>VLOOKUP(tVentas10[[#This Row],[ProductID]],tProductos[#All],3,FALSE)</f>
        <v>Otomegusa Dashi Konbu</v>
      </c>
      <c r="F953" s="13">
        <v>21</v>
      </c>
      <c r="G953" s="32">
        <v>2</v>
      </c>
      <c r="H953" s="30">
        <f>VLOOKUP(tVentas10[[#This Row],[ProductID]],tProductos[#All],5,FALSE)</f>
        <v>512.05999999999995</v>
      </c>
      <c r="I953" s="31">
        <f>(tVentas10[[#This Row],[PrecioUnitario]])*(tVentas10[[#This Row],[Quantity]])</f>
        <v>10753.259999999998</v>
      </c>
      <c r="J953" s="31">
        <f>tVentas10[[#This Row],[ TotalPrice_SinDescuento]]*(1-tVentas10[[#This Row],[Discount]]/100)</f>
        <v>10538.194799999997</v>
      </c>
      <c r="K953" s="17">
        <v>43146.115624999999</v>
      </c>
      <c r="L953" s="7" t="s">
        <v>4189</v>
      </c>
      <c r="M953" s="35">
        <f t="shared" si="29"/>
        <v>0</v>
      </c>
      <c r="N953" s="12" t="str">
        <f t="shared" si="28"/>
        <v/>
      </c>
    </row>
    <row r="954" spans="1:14" hidden="1">
      <c r="A954" s="13">
        <v>10952</v>
      </c>
      <c r="B954" s="13">
        <v>17</v>
      </c>
      <c r="C954" s="13">
        <v>36153</v>
      </c>
      <c r="D954" s="13">
        <v>377</v>
      </c>
      <c r="E954" s="12" t="str">
        <f>VLOOKUP(tVentas10[[#This Row],[ProductID]],tProductos[#All],3,FALSE)</f>
        <v>Wine - Red, Cooking</v>
      </c>
      <c r="F954" s="13">
        <v>10</v>
      </c>
      <c r="G954" s="32">
        <v>0</v>
      </c>
      <c r="H954" s="30">
        <f>VLOOKUP(tVentas10[[#This Row],[ProductID]],tProductos[#All],5,FALSE)</f>
        <v>750.78</v>
      </c>
      <c r="I954" s="31">
        <f>(tVentas10[[#This Row],[PrecioUnitario]])*(tVentas10[[#This Row],[Quantity]])</f>
        <v>7507.7999999999993</v>
      </c>
      <c r="J954" s="31">
        <f>tVentas10[[#This Row],[ TotalPrice_SinDescuento]]*(1-tVentas10[[#This Row],[Discount]]/100)</f>
        <v>7507.7999999999993</v>
      </c>
      <c r="K954" s="17">
        <v>43165.20689814815</v>
      </c>
      <c r="L954" s="7" t="s">
        <v>4190</v>
      </c>
      <c r="M954" s="35">
        <f t="shared" si="29"/>
        <v>0</v>
      </c>
      <c r="N954" s="12" t="str">
        <f t="shared" si="28"/>
        <v/>
      </c>
    </row>
    <row r="955" spans="1:14" hidden="1">
      <c r="A955" s="13">
        <v>10953</v>
      </c>
      <c r="B955" s="13">
        <v>3</v>
      </c>
      <c r="C955" s="13">
        <v>58839</v>
      </c>
      <c r="D955" s="13">
        <v>377</v>
      </c>
      <c r="E955" s="12" t="str">
        <f>VLOOKUP(tVentas10[[#This Row],[ProductID]],tProductos[#All],3,FALSE)</f>
        <v>Wine - Red, Cooking</v>
      </c>
      <c r="F955" s="13">
        <v>15</v>
      </c>
      <c r="G955" s="32">
        <v>0</v>
      </c>
      <c r="H955" s="30">
        <f>VLOOKUP(tVentas10[[#This Row],[ProductID]],tProductos[#All],5,FALSE)</f>
        <v>750.78</v>
      </c>
      <c r="I955" s="31">
        <f>(tVentas10[[#This Row],[PrecioUnitario]])*(tVentas10[[#This Row],[Quantity]])</f>
        <v>11261.699999999999</v>
      </c>
      <c r="J955" s="31">
        <f>tVentas10[[#This Row],[ TotalPrice_SinDescuento]]*(1-tVentas10[[#This Row],[Discount]]/100)</f>
        <v>11261.699999999999</v>
      </c>
      <c r="K955" s="17">
        <v>43181.694606481484</v>
      </c>
      <c r="L955" s="7" t="s">
        <v>4191</v>
      </c>
      <c r="M955" s="35">
        <f t="shared" si="29"/>
        <v>0</v>
      </c>
      <c r="N955" s="12" t="str">
        <f t="shared" si="28"/>
        <v/>
      </c>
    </row>
    <row r="956" spans="1:14" hidden="1">
      <c r="A956" s="13">
        <v>10954</v>
      </c>
      <c r="B956" s="13">
        <v>3</v>
      </c>
      <c r="C956" s="13">
        <v>80946</v>
      </c>
      <c r="D956" s="13">
        <v>175</v>
      </c>
      <c r="E956" s="12" t="str">
        <f>VLOOKUP(tVentas10[[#This Row],[ProductID]],tProductos[#All],3,FALSE)</f>
        <v>Oil - Safflower</v>
      </c>
      <c r="F956" s="13">
        <v>21</v>
      </c>
      <c r="G956" s="32">
        <v>0</v>
      </c>
      <c r="H956" s="30">
        <f>VLOOKUP(tVentas10[[#This Row],[ProductID]],tProductos[#All],5,FALSE)</f>
        <v>917.67</v>
      </c>
      <c r="I956" s="31">
        <f>(tVentas10[[#This Row],[PrecioUnitario]])*(tVentas10[[#This Row],[Quantity]])</f>
        <v>19271.07</v>
      </c>
      <c r="J956" s="31">
        <f>tVentas10[[#This Row],[ TotalPrice_SinDescuento]]*(1-tVentas10[[#This Row],[Discount]]/100)</f>
        <v>19271.07</v>
      </c>
      <c r="K956" s="17">
        <v>43200.121458333335</v>
      </c>
      <c r="L956" s="7" t="s">
        <v>4192</v>
      </c>
      <c r="M956" s="35">
        <f t="shared" si="29"/>
        <v>0</v>
      </c>
      <c r="N956" s="12" t="str">
        <f t="shared" si="28"/>
        <v/>
      </c>
    </row>
    <row r="957" spans="1:14" hidden="1">
      <c r="A957" s="13">
        <v>10955</v>
      </c>
      <c r="B957" s="13">
        <v>2</v>
      </c>
      <c r="C957" s="13">
        <v>96897</v>
      </c>
      <c r="D957" s="13">
        <v>398</v>
      </c>
      <c r="E957" s="12" t="str">
        <f>VLOOKUP(tVentas10[[#This Row],[ProductID]],tProductos[#All],3,FALSE)</f>
        <v>Wine - Wyndham Estate Bin 777</v>
      </c>
      <c r="F957" s="13">
        <v>25</v>
      </c>
      <c r="G957" s="32">
        <v>1</v>
      </c>
      <c r="H957" s="30">
        <f>VLOOKUP(tVentas10[[#This Row],[ProductID]],tProductos[#All],5,FALSE)</f>
        <v>423.63</v>
      </c>
      <c r="I957" s="31">
        <f>(tVentas10[[#This Row],[PrecioUnitario]])*(tVentas10[[#This Row],[Quantity]])</f>
        <v>10590.75</v>
      </c>
      <c r="J957" s="31">
        <f>tVentas10[[#This Row],[ TotalPrice_SinDescuento]]*(1-tVentas10[[#This Row],[Discount]]/100)</f>
        <v>10484.842500000001</v>
      </c>
      <c r="K957" s="17">
        <v>43165.374108796299</v>
      </c>
      <c r="L957" s="7" t="s">
        <v>4193</v>
      </c>
      <c r="M957" s="35">
        <f t="shared" si="29"/>
        <v>0</v>
      </c>
      <c r="N957" s="12" t="str">
        <f t="shared" si="28"/>
        <v/>
      </c>
    </row>
    <row r="958" spans="1:14" hidden="1">
      <c r="A958" s="13">
        <v>10956</v>
      </c>
      <c r="B958" s="13">
        <v>15</v>
      </c>
      <c r="C958" s="13">
        <v>93066</v>
      </c>
      <c r="D958" s="13">
        <v>185</v>
      </c>
      <c r="E958" s="12" t="str">
        <f>VLOOKUP(tVentas10[[#This Row],[ProductID]],tProductos[#All],3,FALSE)</f>
        <v>Foam Dinner Plate</v>
      </c>
      <c r="F958" s="13">
        <v>24</v>
      </c>
      <c r="G958" s="32">
        <v>0</v>
      </c>
      <c r="H958" s="30">
        <f>VLOOKUP(tVentas10[[#This Row],[ProductID]],tProductos[#All],5,FALSE)</f>
        <v>484.19</v>
      </c>
      <c r="I958" s="31">
        <f>(tVentas10[[#This Row],[PrecioUnitario]])*(tVentas10[[#This Row],[Quantity]])</f>
        <v>11620.56</v>
      </c>
      <c r="J958" s="31">
        <f>tVentas10[[#This Row],[ TotalPrice_SinDescuento]]*(1-tVentas10[[#This Row],[Discount]]/100)</f>
        <v>11620.56</v>
      </c>
      <c r="K958" s="17">
        <v>43154.265914351854</v>
      </c>
      <c r="L958" s="7" t="s">
        <v>4194</v>
      </c>
      <c r="M958" s="35">
        <f t="shared" si="29"/>
        <v>0</v>
      </c>
      <c r="N958" s="12" t="str">
        <f t="shared" si="28"/>
        <v/>
      </c>
    </row>
    <row r="959" spans="1:14" hidden="1">
      <c r="A959" s="13">
        <v>10957</v>
      </c>
      <c r="B959" s="13">
        <v>4</v>
      </c>
      <c r="C959" s="13">
        <v>9323</v>
      </c>
      <c r="D959" s="13">
        <v>18</v>
      </c>
      <c r="E959" s="12" t="str">
        <f>VLOOKUP(tVentas10[[#This Row],[ProductID]],tProductos[#All],3,FALSE)</f>
        <v>Lamb - Whole, Fresh</v>
      </c>
      <c r="F959" s="13">
        <v>3</v>
      </c>
      <c r="G959" s="32">
        <v>0</v>
      </c>
      <c r="H959" s="30">
        <f>VLOOKUP(tVentas10[[#This Row],[ProductID]],tProductos[#All],5,FALSE)</f>
        <v>233.96</v>
      </c>
      <c r="I959" s="31">
        <f>(tVentas10[[#This Row],[PrecioUnitario]])*(tVentas10[[#This Row],[Quantity]])</f>
        <v>701.88</v>
      </c>
      <c r="J959" s="31">
        <f>tVentas10[[#This Row],[ TotalPrice_SinDescuento]]*(1-tVentas10[[#This Row],[Discount]]/100)</f>
        <v>701.88</v>
      </c>
      <c r="K959" s="17">
        <v>43144.949212962965</v>
      </c>
      <c r="L959" s="7" t="s">
        <v>4195</v>
      </c>
      <c r="M959" s="35">
        <f t="shared" si="29"/>
        <v>0</v>
      </c>
      <c r="N959" s="12" t="str">
        <f t="shared" si="28"/>
        <v/>
      </c>
    </row>
    <row r="960" spans="1:14" hidden="1">
      <c r="A960" s="13">
        <v>10958</v>
      </c>
      <c r="B960" s="13">
        <v>6</v>
      </c>
      <c r="C960" s="13">
        <v>56491</v>
      </c>
      <c r="D960" s="13">
        <v>19</v>
      </c>
      <c r="E960" s="12" t="str">
        <f>VLOOKUP(tVentas10[[#This Row],[ProductID]],tProductos[#All],3,FALSE)</f>
        <v>Tea - Earl Grey</v>
      </c>
      <c r="F960" s="13">
        <v>15</v>
      </c>
      <c r="G960" s="32">
        <v>0</v>
      </c>
      <c r="H960" s="30">
        <f>VLOOKUP(tVentas10[[#This Row],[ProductID]],tProductos[#All],5,FALSE)</f>
        <v>225.61</v>
      </c>
      <c r="I960" s="31">
        <f>(tVentas10[[#This Row],[PrecioUnitario]])*(tVentas10[[#This Row],[Quantity]])</f>
        <v>3384.15</v>
      </c>
      <c r="J960" s="31">
        <f>tVentas10[[#This Row],[ TotalPrice_SinDescuento]]*(1-tVentas10[[#This Row],[Discount]]/100)</f>
        <v>3384.15</v>
      </c>
      <c r="K960" s="17">
        <v>43209.087222222224</v>
      </c>
      <c r="L960" s="7" t="s">
        <v>4196</v>
      </c>
      <c r="M960" s="35">
        <f t="shared" si="29"/>
        <v>0</v>
      </c>
      <c r="N960" s="12" t="str">
        <f t="shared" si="28"/>
        <v/>
      </c>
    </row>
    <row r="961" spans="1:14" hidden="1">
      <c r="A961" s="13">
        <v>10959</v>
      </c>
      <c r="B961" s="13">
        <v>6</v>
      </c>
      <c r="C961" s="13">
        <v>72213</v>
      </c>
      <c r="D961" s="13">
        <v>431</v>
      </c>
      <c r="E961" s="12" t="str">
        <f>VLOOKUP(tVentas10[[#This Row],[ProductID]],tProductos[#All],3,FALSE)</f>
        <v>Muffin Chocolate Individual Wrap</v>
      </c>
      <c r="F961" s="13">
        <v>19</v>
      </c>
      <c r="G961" s="32">
        <v>0</v>
      </c>
      <c r="H961" s="30">
        <f>VLOOKUP(tVentas10[[#This Row],[ProductID]],tProductos[#All],5,FALSE)</f>
        <v>199.95</v>
      </c>
      <c r="I961" s="31">
        <f>(tVentas10[[#This Row],[PrecioUnitario]])*(tVentas10[[#This Row],[Quantity]])</f>
        <v>3799.0499999999997</v>
      </c>
      <c r="J961" s="31">
        <f>tVentas10[[#This Row],[ TotalPrice_SinDescuento]]*(1-tVentas10[[#This Row],[Discount]]/100)</f>
        <v>3799.0499999999997</v>
      </c>
      <c r="K961" s="17">
        <v>43121.252800925926</v>
      </c>
      <c r="L961" s="7" t="s">
        <v>4197</v>
      </c>
      <c r="M961" s="35">
        <f t="shared" si="29"/>
        <v>0</v>
      </c>
      <c r="N961" s="12" t="str">
        <f t="shared" si="28"/>
        <v/>
      </c>
    </row>
    <row r="962" spans="1:14" hidden="1">
      <c r="A962" s="13">
        <v>10960</v>
      </c>
      <c r="B962" s="13">
        <v>2</v>
      </c>
      <c r="C962" s="13">
        <v>16164</v>
      </c>
      <c r="D962" s="13">
        <v>150</v>
      </c>
      <c r="E962" s="12" t="str">
        <f>VLOOKUP(tVentas10[[#This Row],[ProductID]],tProductos[#All],3,FALSE)</f>
        <v>Langers - Ruby Red Grapfruit</v>
      </c>
      <c r="F962" s="13">
        <v>5</v>
      </c>
      <c r="G962" s="32">
        <v>0</v>
      </c>
      <c r="H962" s="30">
        <f>VLOOKUP(tVentas10[[#This Row],[ProductID]],tProductos[#All],5,FALSE)</f>
        <v>406.55</v>
      </c>
      <c r="I962" s="31">
        <f>(tVentas10[[#This Row],[PrecioUnitario]])*(tVentas10[[#This Row],[Quantity]])</f>
        <v>2032.75</v>
      </c>
      <c r="J962" s="31">
        <f>tVentas10[[#This Row],[ TotalPrice_SinDescuento]]*(1-tVentas10[[#This Row],[Discount]]/100)</f>
        <v>2032.75</v>
      </c>
      <c r="K962" s="17">
        <v>43187.497025462966</v>
      </c>
      <c r="L962" s="7" t="s">
        <v>4198</v>
      </c>
      <c r="M962" s="35">
        <f t="shared" si="29"/>
        <v>0</v>
      </c>
      <c r="N962" s="12" t="str">
        <f t="shared" ref="N962:N1001" si="30">IF($M962&gt;0.4,"ELIMINAR","")</f>
        <v/>
      </c>
    </row>
    <row r="963" spans="1:14" hidden="1">
      <c r="A963" s="13">
        <v>10961</v>
      </c>
      <c r="B963" s="13">
        <v>13</v>
      </c>
      <c r="C963" s="13">
        <v>65867</v>
      </c>
      <c r="D963" s="13">
        <v>390</v>
      </c>
      <c r="E963" s="12" t="str">
        <f>VLOOKUP(tVentas10[[#This Row],[ProductID]],tProductos[#All],3,FALSE)</f>
        <v>Seedlings - Mix, Organic</v>
      </c>
      <c r="F963" s="13">
        <v>17</v>
      </c>
      <c r="G963" s="32">
        <v>0</v>
      </c>
      <c r="H963" s="30">
        <f>VLOOKUP(tVentas10[[#This Row],[ProductID]],tProductos[#All],5,FALSE)</f>
        <v>12.95</v>
      </c>
      <c r="I963" s="31">
        <f>(tVentas10[[#This Row],[PrecioUnitario]])*(tVentas10[[#This Row],[Quantity]])</f>
        <v>220.14999999999998</v>
      </c>
      <c r="J963" s="31">
        <f>tVentas10[[#This Row],[ TotalPrice_SinDescuento]]*(1-tVentas10[[#This Row],[Discount]]/100)</f>
        <v>220.14999999999998</v>
      </c>
      <c r="K963" s="17">
        <v>43152.419652777775</v>
      </c>
      <c r="L963" s="7" t="s">
        <v>4199</v>
      </c>
      <c r="M963" s="35">
        <f t="shared" si="29"/>
        <v>0</v>
      </c>
      <c r="N963" s="12" t="str">
        <f t="shared" si="30"/>
        <v/>
      </c>
    </row>
    <row r="964" spans="1:14" hidden="1">
      <c r="A964" s="13">
        <v>10962</v>
      </c>
      <c r="B964" s="13">
        <v>14</v>
      </c>
      <c r="C964" s="13">
        <v>40129</v>
      </c>
      <c r="D964" s="13">
        <v>299</v>
      </c>
      <c r="E964" s="12" t="str">
        <f>VLOOKUP(tVentas10[[#This Row],[ProductID]],tProductos[#All],3,FALSE)</f>
        <v>Fuji Apples</v>
      </c>
      <c r="F964" s="13">
        <v>11</v>
      </c>
      <c r="G964" s="32">
        <v>0</v>
      </c>
      <c r="H964" s="30">
        <f>VLOOKUP(tVentas10[[#This Row],[ProductID]],tProductos[#All],5,FALSE)</f>
        <v>801.37</v>
      </c>
      <c r="I964" s="31">
        <f>(tVentas10[[#This Row],[PrecioUnitario]])*(tVentas10[[#This Row],[Quantity]])</f>
        <v>8815.07</v>
      </c>
      <c r="J964" s="31">
        <f>tVentas10[[#This Row],[ TotalPrice_SinDescuento]]*(1-tVentas10[[#This Row],[Discount]]/100)</f>
        <v>8815.07</v>
      </c>
      <c r="K964" s="17">
        <v>43190.508113425924</v>
      </c>
      <c r="L964" s="7" t="s">
        <v>4200</v>
      </c>
      <c r="M964" s="35">
        <f t="shared" ref="M964:M1001" si="31">COUNTBLANK(A964:L964) /COUNTA(A964:L964)</f>
        <v>0</v>
      </c>
      <c r="N964" s="12" t="str">
        <f t="shared" si="30"/>
        <v/>
      </c>
    </row>
    <row r="965" spans="1:14" hidden="1">
      <c r="A965" s="13">
        <v>10963</v>
      </c>
      <c r="B965" s="13">
        <v>5</v>
      </c>
      <c r="C965" s="13">
        <v>92305</v>
      </c>
      <c r="D965" s="13">
        <v>255</v>
      </c>
      <c r="E965" s="12" t="str">
        <f>VLOOKUP(tVentas10[[#This Row],[ProductID]],tProductos[#All],3,FALSE)</f>
        <v>Kellogs All Bran Bars</v>
      </c>
      <c r="F965" s="13">
        <v>24</v>
      </c>
      <c r="G965" s="32">
        <v>1</v>
      </c>
      <c r="H965" s="30">
        <f>VLOOKUP(tVentas10[[#This Row],[ProductID]],tProductos[#All],5,FALSE)</f>
        <v>292.27999999999997</v>
      </c>
      <c r="I965" s="31">
        <f>(tVentas10[[#This Row],[PrecioUnitario]])*(tVentas10[[#This Row],[Quantity]])</f>
        <v>7014.7199999999993</v>
      </c>
      <c r="J965" s="31">
        <f>tVentas10[[#This Row],[ TotalPrice_SinDescuento]]*(1-tVentas10[[#This Row],[Discount]]/100)</f>
        <v>6944.572799999999</v>
      </c>
      <c r="K965" s="17">
        <v>43115.371342592596</v>
      </c>
      <c r="L965" s="7" t="s">
        <v>4201</v>
      </c>
      <c r="M965" s="35">
        <f t="shared" si="31"/>
        <v>0</v>
      </c>
      <c r="N965" s="12" t="str">
        <f t="shared" si="30"/>
        <v/>
      </c>
    </row>
    <row r="966" spans="1:14" hidden="1">
      <c r="A966" s="13">
        <v>10964</v>
      </c>
      <c r="B966" s="13">
        <v>14</v>
      </c>
      <c r="C966" s="13">
        <v>55636</v>
      </c>
      <c r="D966" s="13">
        <v>6</v>
      </c>
      <c r="E966" s="12" t="str">
        <f>VLOOKUP(tVentas10[[#This Row],[ProductID]],tProductos[#All],3,FALSE)</f>
        <v>Wine - Magnotta - Cab Sauv</v>
      </c>
      <c r="F966" s="13">
        <v>15</v>
      </c>
      <c r="G966" s="32">
        <v>0</v>
      </c>
      <c r="H966" s="30">
        <f>VLOOKUP(tVentas10[[#This Row],[ProductID]],tProductos[#All],5,FALSE)</f>
        <v>797.18</v>
      </c>
      <c r="I966" s="31">
        <f>(tVentas10[[#This Row],[PrecioUnitario]])*(tVentas10[[#This Row],[Quantity]])</f>
        <v>11957.699999999999</v>
      </c>
      <c r="J966" s="31">
        <f>tVentas10[[#This Row],[ TotalPrice_SinDescuento]]*(1-tVentas10[[#This Row],[Discount]]/100)</f>
        <v>11957.699999999999</v>
      </c>
      <c r="K966" s="17">
        <v>43228.556261574071</v>
      </c>
      <c r="L966" s="7" t="s">
        <v>4202</v>
      </c>
      <c r="M966" s="35">
        <f t="shared" si="31"/>
        <v>0</v>
      </c>
      <c r="N966" s="12" t="str">
        <f t="shared" si="30"/>
        <v/>
      </c>
    </row>
    <row r="967" spans="1:14" hidden="1">
      <c r="A967" s="13">
        <v>10965</v>
      </c>
      <c r="B967" s="13">
        <v>4</v>
      </c>
      <c r="C967" s="13">
        <v>65430</v>
      </c>
      <c r="D967" s="13">
        <v>201</v>
      </c>
      <c r="E967" s="12" t="str">
        <f>VLOOKUP(tVentas10[[#This Row],[ProductID]],tProductos[#All],3,FALSE)</f>
        <v>Grenadine</v>
      </c>
      <c r="F967" s="13">
        <v>17</v>
      </c>
      <c r="G967" s="32">
        <v>0</v>
      </c>
      <c r="H967" s="30">
        <f>VLOOKUP(tVentas10[[#This Row],[ProductID]],tProductos[#All],5,FALSE)</f>
        <v>963.87</v>
      </c>
      <c r="I967" s="31">
        <f>(tVentas10[[#This Row],[PrecioUnitario]])*(tVentas10[[#This Row],[Quantity]])</f>
        <v>16385.79</v>
      </c>
      <c r="J967" s="31">
        <f>tVentas10[[#This Row],[ TotalPrice_SinDescuento]]*(1-tVentas10[[#This Row],[Discount]]/100)</f>
        <v>16385.79</v>
      </c>
      <c r="K967" s="17">
        <v>43149.477719907409</v>
      </c>
      <c r="L967" s="7" t="s">
        <v>4203</v>
      </c>
      <c r="M967" s="35">
        <f t="shared" si="31"/>
        <v>0</v>
      </c>
      <c r="N967" s="12" t="str">
        <f t="shared" si="30"/>
        <v/>
      </c>
    </row>
    <row r="968" spans="1:14" hidden="1">
      <c r="A968" s="13">
        <v>10966</v>
      </c>
      <c r="B968" s="13">
        <v>17</v>
      </c>
      <c r="C968" s="13">
        <v>40042</v>
      </c>
      <c r="D968" s="13">
        <v>413</v>
      </c>
      <c r="E968" s="12" t="str">
        <f>VLOOKUP(tVentas10[[#This Row],[ProductID]],tProductos[#All],3,FALSE)</f>
        <v>Ice Cream Bar - Oreo Cone</v>
      </c>
      <c r="F968" s="13">
        <v>11</v>
      </c>
      <c r="G968" s="32">
        <v>1</v>
      </c>
      <c r="H968" s="30">
        <f>VLOOKUP(tVentas10[[#This Row],[ProductID]],tProductos[#All],5,FALSE)</f>
        <v>954.06</v>
      </c>
      <c r="I968" s="31">
        <f>(tVentas10[[#This Row],[PrecioUnitario]])*(tVentas10[[#This Row],[Quantity]])</f>
        <v>10494.66</v>
      </c>
      <c r="J968" s="31">
        <f>tVentas10[[#This Row],[ TotalPrice_SinDescuento]]*(1-tVentas10[[#This Row],[Discount]]/100)</f>
        <v>10389.713400000001</v>
      </c>
      <c r="K968" s="17">
        <v>43211.027222222219</v>
      </c>
      <c r="L968" s="7" t="s">
        <v>4204</v>
      </c>
      <c r="M968" s="35">
        <f t="shared" si="31"/>
        <v>0</v>
      </c>
      <c r="N968" s="12" t="str">
        <f t="shared" si="30"/>
        <v/>
      </c>
    </row>
    <row r="969" spans="1:14" hidden="1">
      <c r="A969" s="13">
        <v>10967</v>
      </c>
      <c r="B969" s="13">
        <v>23</v>
      </c>
      <c r="C969" s="13">
        <v>57767</v>
      </c>
      <c r="D969" s="13">
        <v>7</v>
      </c>
      <c r="E969" s="12" t="str">
        <f>VLOOKUP(tVentas10[[#This Row],[ProductID]],tProductos[#All],3,FALSE)</f>
        <v>Table Cloth - 53x69 Colour</v>
      </c>
      <c r="F969" s="13">
        <v>15</v>
      </c>
      <c r="G969" s="32">
        <v>1</v>
      </c>
      <c r="H969" s="30">
        <f>VLOOKUP(tVentas10[[#This Row],[ProductID]],tProductos[#All],5,FALSE)</f>
        <v>31.87</v>
      </c>
      <c r="I969" s="31">
        <f>(tVentas10[[#This Row],[PrecioUnitario]])*(tVentas10[[#This Row],[Quantity]])</f>
        <v>478.05</v>
      </c>
      <c r="J969" s="31">
        <f>tVentas10[[#This Row],[ TotalPrice_SinDescuento]]*(1-tVentas10[[#This Row],[Discount]]/100)</f>
        <v>473.26949999999999</v>
      </c>
      <c r="K969" s="17">
        <v>43204.369375000002</v>
      </c>
      <c r="L969" s="7" t="s">
        <v>4205</v>
      </c>
      <c r="M969" s="35">
        <f t="shared" si="31"/>
        <v>0</v>
      </c>
      <c r="N969" s="12" t="str">
        <f t="shared" si="30"/>
        <v/>
      </c>
    </row>
    <row r="970" spans="1:14" hidden="1">
      <c r="A970" s="13">
        <v>10968</v>
      </c>
      <c r="B970" s="13">
        <v>4</v>
      </c>
      <c r="C970" s="13">
        <v>17770</v>
      </c>
      <c r="D970" s="13">
        <v>103</v>
      </c>
      <c r="E970" s="12" t="str">
        <f>VLOOKUP(tVentas10[[#This Row],[ProductID]],tProductos[#All],3,FALSE)</f>
        <v>Cream Of Tartar</v>
      </c>
      <c r="F970" s="13">
        <v>5</v>
      </c>
      <c r="G970" s="32">
        <v>0</v>
      </c>
      <c r="H970" s="30">
        <f>VLOOKUP(tVentas10[[#This Row],[ProductID]],tProductos[#All],5,FALSE)</f>
        <v>727.53</v>
      </c>
      <c r="I970" s="31">
        <f>(tVentas10[[#This Row],[PrecioUnitario]])*(tVentas10[[#This Row],[Quantity]])</f>
        <v>3637.6499999999996</v>
      </c>
      <c r="J970" s="31">
        <f>tVentas10[[#This Row],[ TotalPrice_SinDescuento]]*(1-tVentas10[[#This Row],[Discount]]/100)</f>
        <v>3637.6499999999996</v>
      </c>
      <c r="K970" s="17">
        <v>43135.222511574073</v>
      </c>
      <c r="L970" s="7" t="s">
        <v>4206</v>
      </c>
      <c r="M970" s="35">
        <f t="shared" si="31"/>
        <v>0</v>
      </c>
      <c r="N970" s="12" t="str">
        <f t="shared" si="30"/>
        <v/>
      </c>
    </row>
    <row r="971" spans="1:14" hidden="1">
      <c r="A971" s="13">
        <v>10969</v>
      </c>
      <c r="B971" s="13">
        <v>12</v>
      </c>
      <c r="C971" s="13">
        <v>93281</v>
      </c>
      <c r="D971" s="13">
        <v>272</v>
      </c>
      <c r="E971" s="12" t="str">
        <f>VLOOKUP(tVentas10[[#This Row],[ProductID]],tProductos[#All],3,FALSE)</f>
        <v>Chocolate - Semi Sweet, Calets</v>
      </c>
      <c r="F971" s="13">
        <v>24</v>
      </c>
      <c r="G971" s="32">
        <v>0</v>
      </c>
      <c r="H971" s="30">
        <f>VLOOKUP(tVentas10[[#This Row],[ProductID]],tProductos[#All],5,FALSE)</f>
        <v>681.13</v>
      </c>
      <c r="I971" s="31">
        <f>(tVentas10[[#This Row],[PrecioUnitario]])*(tVentas10[[#This Row],[Quantity]])</f>
        <v>16347.119999999999</v>
      </c>
      <c r="J971" s="31">
        <f>tVentas10[[#This Row],[ TotalPrice_SinDescuento]]*(1-tVentas10[[#This Row],[Discount]]/100)</f>
        <v>16347.119999999999</v>
      </c>
      <c r="K971" s="17">
        <v>43165.546817129631</v>
      </c>
      <c r="L971" s="7" t="s">
        <v>4207</v>
      </c>
      <c r="M971" s="35">
        <f t="shared" si="31"/>
        <v>0</v>
      </c>
      <c r="N971" s="12" t="str">
        <f t="shared" si="30"/>
        <v/>
      </c>
    </row>
    <row r="972" spans="1:14" hidden="1">
      <c r="A972" s="13">
        <v>10970</v>
      </c>
      <c r="B972" s="13">
        <v>3</v>
      </c>
      <c r="C972" s="13">
        <v>56530</v>
      </c>
      <c r="D972" s="13">
        <v>125</v>
      </c>
      <c r="E972" s="12" t="str">
        <f>VLOOKUP(tVentas10[[#This Row],[ProductID]],tProductos[#All],3,FALSE)</f>
        <v>Nut - Chestnuts, Whole</v>
      </c>
      <c r="F972" s="13">
        <v>15</v>
      </c>
      <c r="G972" s="32">
        <v>0</v>
      </c>
      <c r="H972" s="30">
        <f>VLOOKUP(tVentas10[[#This Row],[ProductID]],tProductos[#All],5,FALSE)</f>
        <v>61.41</v>
      </c>
      <c r="I972" s="31">
        <f>(tVentas10[[#This Row],[PrecioUnitario]])*(tVentas10[[#This Row],[Quantity]])</f>
        <v>921.15</v>
      </c>
      <c r="J972" s="31">
        <f>tVentas10[[#This Row],[ TotalPrice_SinDescuento]]*(1-tVentas10[[#This Row],[Discount]]/100)</f>
        <v>921.15</v>
      </c>
      <c r="K972" s="17">
        <v>43178.108449074076</v>
      </c>
      <c r="L972" s="7" t="s">
        <v>4208</v>
      </c>
      <c r="M972" s="35">
        <f t="shared" si="31"/>
        <v>0</v>
      </c>
      <c r="N972" s="12" t="str">
        <f t="shared" si="30"/>
        <v/>
      </c>
    </row>
    <row r="973" spans="1:14" hidden="1">
      <c r="A973" s="13">
        <v>10971</v>
      </c>
      <c r="B973" s="13">
        <v>23</v>
      </c>
      <c r="C973" s="13">
        <v>37117</v>
      </c>
      <c r="D973" s="13">
        <v>203</v>
      </c>
      <c r="E973" s="12" t="str">
        <f>VLOOKUP(tVentas10[[#This Row],[ProductID]],tProductos[#All],3,FALSE)</f>
        <v>Chicken - Leg, Boneless</v>
      </c>
      <c r="F973" s="13">
        <v>10</v>
      </c>
      <c r="G973" s="32">
        <v>0</v>
      </c>
      <c r="H973" s="30">
        <f>VLOOKUP(tVentas10[[#This Row],[ProductID]],tProductos[#All],5,FALSE)</f>
        <v>599.54999999999995</v>
      </c>
      <c r="I973" s="31">
        <f>(tVentas10[[#This Row],[PrecioUnitario]])*(tVentas10[[#This Row],[Quantity]])</f>
        <v>5995.5</v>
      </c>
      <c r="J973" s="31">
        <f>tVentas10[[#This Row],[ TotalPrice_SinDescuento]]*(1-tVentas10[[#This Row],[Discount]]/100)</f>
        <v>5995.5</v>
      </c>
      <c r="K973" s="17">
        <v>43226.886759259258</v>
      </c>
      <c r="L973" s="7" t="s">
        <v>4209</v>
      </c>
      <c r="M973" s="35">
        <f t="shared" si="31"/>
        <v>0</v>
      </c>
      <c r="N973" s="12" t="str">
        <f t="shared" si="30"/>
        <v/>
      </c>
    </row>
    <row r="974" spans="1:14" hidden="1">
      <c r="A974" s="13">
        <v>10972</v>
      </c>
      <c r="B974" s="13">
        <v>11</v>
      </c>
      <c r="C974" s="13">
        <v>72357</v>
      </c>
      <c r="D974" s="13">
        <v>54</v>
      </c>
      <c r="E974" s="12" t="str">
        <f>VLOOKUP(tVentas10[[#This Row],[ProductID]],tProductos[#All],3,FALSE)</f>
        <v>Liners - Banana, Paper</v>
      </c>
      <c r="F974" s="13">
        <v>19</v>
      </c>
      <c r="G974" s="32">
        <v>0</v>
      </c>
      <c r="H974" s="30">
        <f>VLOOKUP(tVentas10[[#This Row],[ProductID]],tProductos[#All],5,FALSE)</f>
        <v>535.59</v>
      </c>
      <c r="I974" s="31">
        <f>(tVentas10[[#This Row],[PrecioUnitario]])*(tVentas10[[#This Row],[Quantity]])</f>
        <v>10176.210000000001</v>
      </c>
      <c r="J974" s="31">
        <f>tVentas10[[#This Row],[ TotalPrice_SinDescuento]]*(1-tVentas10[[#This Row],[Discount]]/100)</f>
        <v>10176.210000000001</v>
      </c>
      <c r="K974" s="17">
        <v>43130.37809027778</v>
      </c>
      <c r="L974" s="7" t="s">
        <v>4210</v>
      </c>
      <c r="M974" s="35">
        <f t="shared" si="31"/>
        <v>0</v>
      </c>
      <c r="N974" s="12" t="str">
        <f t="shared" si="30"/>
        <v/>
      </c>
    </row>
    <row r="975" spans="1:14" hidden="1">
      <c r="A975" s="13">
        <v>10973</v>
      </c>
      <c r="B975" s="13">
        <v>13</v>
      </c>
      <c r="C975" s="13">
        <v>1292</v>
      </c>
      <c r="D975" s="13">
        <v>311</v>
      </c>
      <c r="E975" s="12" t="str">
        <f>VLOOKUP(tVentas10[[#This Row],[ProductID]],tProductos[#All],3,FALSE)</f>
        <v>Wonton Wrappers</v>
      </c>
      <c r="F975" s="13">
        <v>1</v>
      </c>
      <c r="G975" s="32">
        <v>0</v>
      </c>
      <c r="H975" s="30">
        <f>VLOOKUP(tVentas10[[#This Row],[ProductID]],tProductos[#All],5,FALSE)</f>
        <v>40.200000000000003</v>
      </c>
      <c r="I975" s="31">
        <f>(tVentas10[[#This Row],[PrecioUnitario]])*(tVentas10[[#This Row],[Quantity]])</f>
        <v>40.200000000000003</v>
      </c>
      <c r="J975" s="31">
        <f>tVentas10[[#This Row],[ TotalPrice_SinDescuento]]*(1-tVentas10[[#This Row],[Discount]]/100)</f>
        <v>40.200000000000003</v>
      </c>
      <c r="K975" s="17">
        <v>43130.618402777778</v>
      </c>
      <c r="L975" s="7" t="s">
        <v>4211</v>
      </c>
      <c r="M975" s="35">
        <f t="shared" si="31"/>
        <v>0</v>
      </c>
      <c r="N975" s="12" t="str">
        <f t="shared" si="30"/>
        <v/>
      </c>
    </row>
    <row r="976" spans="1:14" hidden="1">
      <c r="A976" s="13">
        <v>10974</v>
      </c>
      <c r="B976" s="13">
        <v>6</v>
      </c>
      <c r="C976" s="13">
        <v>64292</v>
      </c>
      <c r="D976" s="13">
        <v>118</v>
      </c>
      <c r="E976" s="12" t="str">
        <f>VLOOKUP(tVentas10[[#This Row],[ProductID]],tProductos[#All],3,FALSE)</f>
        <v>Garbag Bags - Black</v>
      </c>
      <c r="F976" s="13">
        <v>17</v>
      </c>
      <c r="G976" s="32">
        <v>2</v>
      </c>
      <c r="H976" s="30">
        <f>VLOOKUP(tVentas10[[#This Row],[ProductID]],tProductos[#All],5,FALSE)</f>
        <v>65.959999999999994</v>
      </c>
      <c r="I976" s="31">
        <f>(tVentas10[[#This Row],[PrecioUnitario]])*(tVentas10[[#This Row],[Quantity]])</f>
        <v>1121.32</v>
      </c>
      <c r="J976" s="31">
        <f>tVentas10[[#This Row],[ TotalPrice_SinDescuento]]*(1-tVentas10[[#This Row],[Discount]]/100)</f>
        <v>1098.8935999999999</v>
      </c>
      <c r="K976" s="17">
        <v>43184.262615740743</v>
      </c>
      <c r="L976" s="7" t="s">
        <v>4212</v>
      </c>
      <c r="M976" s="35">
        <f t="shared" si="31"/>
        <v>0</v>
      </c>
      <c r="N976" s="12" t="str">
        <f t="shared" si="30"/>
        <v/>
      </c>
    </row>
    <row r="977" spans="1:14" hidden="1">
      <c r="A977" s="13">
        <v>10975</v>
      </c>
      <c r="B977" s="13">
        <v>18</v>
      </c>
      <c r="C977" s="13">
        <v>77783</v>
      </c>
      <c r="D977" s="13">
        <v>137</v>
      </c>
      <c r="E977" s="12" t="str">
        <f>VLOOKUP(tVentas10[[#This Row],[ProductID]],tProductos[#All],3,FALSE)</f>
        <v>Wine - White, Schroder And Schyl</v>
      </c>
      <c r="F977" s="13">
        <v>20</v>
      </c>
      <c r="G977" s="32">
        <v>0</v>
      </c>
      <c r="H977" s="30">
        <f>VLOOKUP(tVentas10[[#This Row],[ProductID]],tProductos[#All],5,FALSE)</f>
        <v>840.56</v>
      </c>
      <c r="I977" s="31">
        <f>(tVentas10[[#This Row],[PrecioUnitario]])*(tVentas10[[#This Row],[Quantity]])</f>
        <v>16811.199999999997</v>
      </c>
      <c r="J977" s="31">
        <f>tVentas10[[#This Row],[ TotalPrice_SinDescuento]]*(1-tVentas10[[#This Row],[Discount]]/100)</f>
        <v>16811.199999999997</v>
      </c>
      <c r="K977" s="17">
        <v>43102.108425925922</v>
      </c>
      <c r="L977" s="7" t="s">
        <v>4213</v>
      </c>
      <c r="M977" s="35">
        <f t="shared" si="31"/>
        <v>0</v>
      </c>
      <c r="N977" s="12" t="str">
        <f t="shared" si="30"/>
        <v/>
      </c>
    </row>
    <row r="978" spans="1:14" hidden="1">
      <c r="A978" s="13">
        <v>10976</v>
      </c>
      <c r="B978" s="13">
        <v>5</v>
      </c>
      <c r="C978" s="13">
        <v>41101</v>
      </c>
      <c r="D978" s="13">
        <v>121</v>
      </c>
      <c r="E978" s="12" t="str">
        <f>VLOOKUP(tVentas10[[#This Row],[ProductID]],tProductos[#All],3,FALSE)</f>
        <v>Muffin Batt - Blueberry Passion</v>
      </c>
      <c r="F978" s="13">
        <v>11</v>
      </c>
      <c r="G978" s="32">
        <v>0</v>
      </c>
      <c r="H978" s="30">
        <f>VLOOKUP(tVentas10[[#This Row],[ProductID]],tProductos[#All],5,FALSE)</f>
        <v>60.97</v>
      </c>
      <c r="I978" s="31">
        <f>(tVentas10[[#This Row],[PrecioUnitario]])*(tVentas10[[#This Row],[Quantity]])</f>
        <v>670.67</v>
      </c>
      <c r="J978" s="31">
        <f>tVentas10[[#This Row],[ TotalPrice_SinDescuento]]*(1-tVentas10[[#This Row],[Discount]]/100)</f>
        <v>670.67</v>
      </c>
      <c r="K978" s="17">
        <v>43181.5390625</v>
      </c>
      <c r="L978" s="7" t="s">
        <v>4214</v>
      </c>
      <c r="M978" s="35">
        <f t="shared" si="31"/>
        <v>0</v>
      </c>
      <c r="N978" s="12" t="str">
        <f t="shared" si="30"/>
        <v/>
      </c>
    </row>
    <row r="979" spans="1:14" hidden="1">
      <c r="A979" s="13">
        <v>10977</v>
      </c>
      <c r="B979" s="13">
        <v>20</v>
      </c>
      <c r="C979" s="13">
        <v>53373</v>
      </c>
      <c r="D979" s="13">
        <v>261</v>
      </c>
      <c r="E979" s="12" t="str">
        <f>VLOOKUP(tVentas10[[#This Row],[ProductID]],tProductos[#All],3,FALSE)</f>
        <v>Chinese Foods - Chicken</v>
      </c>
      <c r="F979" s="13">
        <v>14</v>
      </c>
      <c r="G979" s="32">
        <v>0</v>
      </c>
      <c r="H979" s="30">
        <f>VLOOKUP(tVentas10[[#This Row],[ProductID]],tProductos[#All],5,FALSE)</f>
        <v>220.9</v>
      </c>
      <c r="I979" s="31">
        <f>(tVentas10[[#This Row],[PrecioUnitario]])*(tVentas10[[#This Row],[Quantity]])</f>
        <v>3092.6</v>
      </c>
      <c r="J979" s="31">
        <f>tVentas10[[#This Row],[ TotalPrice_SinDescuento]]*(1-tVentas10[[#This Row],[Discount]]/100)</f>
        <v>3092.6</v>
      </c>
      <c r="K979" s="17">
        <v>43216.382731481484</v>
      </c>
      <c r="L979" s="7" t="s">
        <v>4215</v>
      </c>
      <c r="M979" s="35">
        <f t="shared" si="31"/>
        <v>0</v>
      </c>
      <c r="N979" s="12" t="str">
        <f t="shared" si="30"/>
        <v/>
      </c>
    </row>
    <row r="980" spans="1:14" hidden="1">
      <c r="A980" s="13">
        <v>10978</v>
      </c>
      <c r="B980" s="13">
        <v>3</v>
      </c>
      <c r="C980" s="13">
        <v>90016</v>
      </c>
      <c r="D980" s="13">
        <v>276</v>
      </c>
      <c r="E980" s="12" t="str">
        <f>VLOOKUP(tVentas10[[#This Row],[ProductID]],tProductos[#All],3,FALSE)</f>
        <v>Snapple - Iced Tea Peach</v>
      </c>
      <c r="F980" s="13">
        <v>23</v>
      </c>
      <c r="G980" s="32">
        <v>0</v>
      </c>
      <c r="H980" s="30">
        <f>VLOOKUP(tVentas10[[#This Row],[ProductID]],tProductos[#All],5,FALSE)</f>
        <v>492.5</v>
      </c>
      <c r="I980" s="31">
        <f>(tVentas10[[#This Row],[PrecioUnitario]])*(tVentas10[[#This Row],[Quantity]])</f>
        <v>11327.5</v>
      </c>
      <c r="J980" s="31">
        <f>tVentas10[[#This Row],[ TotalPrice_SinDescuento]]*(1-tVentas10[[#This Row],[Discount]]/100)</f>
        <v>11327.5</v>
      </c>
      <c r="K980" s="17">
        <v>43103.384942129633</v>
      </c>
      <c r="L980" s="7" t="s">
        <v>4216</v>
      </c>
      <c r="M980" s="35">
        <f t="shared" si="31"/>
        <v>0</v>
      </c>
      <c r="N980" s="12" t="str">
        <f t="shared" si="30"/>
        <v/>
      </c>
    </row>
    <row r="981" spans="1:14" hidden="1">
      <c r="A981" s="13">
        <v>10979</v>
      </c>
      <c r="B981" s="13">
        <v>2</v>
      </c>
      <c r="C981" s="13">
        <v>4245</v>
      </c>
      <c r="D981" s="13">
        <v>9</v>
      </c>
      <c r="E981" s="12" t="str">
        <f>VLOOKUP(tVentas10[[#This Row],[ProductID]],tProductos[#All],3,FALSE)</f>
        <v>Rabbit - Whole</v>
      </c>
      <c r="F981" s="13">
        <v>2</v>
      </c>
      <c r="G981" s="32">
        <v>2</v>
      </c>
      <c r="H981" s="30">
        <f>VLOOKUP(tVentas10[[#This Row],[ProductID]],tProductos[#All],5,FALSE)</f>
        <v>844.21</v>
      </c>
      <c r="I981" s="31">
        <f>(tVentas10[[#This Row],[PrecioUnitario]])*(tVentas10[[#This Row],[Quantity]])</f>
        <v>1688.42</v>
      </c>
      <c r="J981" s="31">
        <f>tVentas10[[#This Row],[ TotalPrice_SinDescuento]]*(1-tVentas10[[#This Row],[Discount]]/100)</f>
        <v>1654.6516000000001</v>
      </c>
      <c r="K981" s="17">
        <v>43161.725949074076</v>
      </c>
      <c r="L981" s="7" t="s">
        <v>4217</v>
      </c>
      <c r="M981" s="35">
        <f t="shared" si="31"/>
        <v>0</v>
      </c>
      <c r="N981" s="12" t="str">
        <f t="shared" si="30"/>
        <v/>
      </c>
    </row>
    <row r="982" spans="1:14" hidden="1">
      <c r="A982" s="13">
        <v>10980</v>
      </c>
      <c r="B982" s="13">
        <v>18</v>
      </c>
      <c r="C982" s="13">
        <v>55519</v>
      </c>
      <c r="D982" s="13">
        <v>336</v>
      </c>
      <c r="E982" s="12" t="str">
        <f>VLOOKUP(tVentas10[[#This Row],[ProductID]],tProductos[#All],3,FALSE)</f>
        <v>Broom - Corn</v>
      </c>
      <c r="F982" s="13">
        <v>15</v>
      </c>
      <c r="G982" s="32">
        <v>1</v>
      </c>
      <c r="H982" s="30">
        <f>VLOOKUP(tVentas10[[#This Row],[ProductID]],tProductos[#All],5,FALSE)</f>
        <v>719.24</v>
      </c>
      <c r="I982" s="31">
        <f>(tVentas10[[#This Row],[PrecioUnitario]])*(tVentas10[[#This Row],[Quantity]])</f>
        <v>10788.6</v>
      </c>
      <c r="J982" s="31">
        <f>tVentas10[[#This Row],[ TotalPrice_SinDescuento]]*(1-tVentas10[[#This Row],[Discount]]/100)</f>
        <v>10680.714</v>
      </c>
      <c r="K982" s="17">
        <v>43199.854409722226</v>
      </c>
      <c r="L982" s="7" t="s">
        <v>4218</v>
      </c>
      <c r="M982" s="35">
        <f t="shared" si="31"/>
        <v>0</v>
      </c>
      <c r="N982" s="12" t="str">
        <f t="shared" si="30"/>
        <v/>
      </c>
    </row>
    <row r="983" spans="1:14">
      <c r="A983" s="13">
        <v>10981</v>
      </c>
      <c r="B983" s="13">
        <v>3</v>
      </c>
      <c r="C983" s="13">
        <v>59705</v>
      </c>
      <c r="D983" s="13">
        <v>160</v>
      </c>
      <c r="E983" s="12" t="str">
        <f>VLOOKUP(tVentas10[[#This Row],[ProductID]],tProductos[#All],3,FALSE)</f>
        <v>Beef Ground Medium</v>
      </c>
      <c r="F983" s="13">
        <v>16</v>
      </c>
      <c r="G983" s="32">
        <v>0</v>
      </c>
      <c r="H983" s="30">
        <f>VLOOKUP(tVentas10[[#This Row],[ProductID]],tProductos[#All],5,FALSE)</f>
        <v>546.87</v>
      </c>
      <c r="I983" s="31">
        <f>(tVentas10[[#This Row],[PrecioUnitario]])*(tVentas10[[#This Row],[Quantity]])</f>
        <v>8749.92</v>
      </c>
      <c r="J983" s="31">
        <f>tVentas10[[#This Row],[ TotalPrice_SinDescuento]]*(1-tVentas10[[#This Row],[Discount]]/100)</f>
        <v>8749.92</v>
      </c>
      <c r="K983" s="17">
        <v>43117.03707175926</v>
      </c>
      <c r="L983" s="7" t="s">
        <v>4219</v>
      </c>
      <c r="M983" s="35">
        <f t="shared" si="31"/>
        <v>0</v>
      </c>
      <c r="N983" s="12" t="str">
        <f t="shared" si="30"/>
        <v/>
      </c>
    </row>
    <row r="984" spans="1:14" hidden="1">
      <c r="A984" s="13">
        <v>10982</v>
      </c>
      <c r="B984" s="13">
        <v>4</v>
      </c>
      <c r="C984" s="13">
        <v>35178</v>
      </c>
      <c r="D984" s="13">
        <v>302</v>
      </c>
      <c r="E984" s="12" t="str">
        <f>VLOOKUP(tVentas10[[#This Row],[ProductID]],tProductos[#All],3,FALSE)</f>
        <v>Doilies - 5, Paper</v>
      </c>
      <c r="F984" s="13">
        <v>9</v>
      </c>
      <c r="G984" s="32">
        <v>2</v>
      </c>
      <c r="H984" s="30">
        <f>VLOOKUP(tVentas10[[#This Row],[ProductID]],tProductos[#All],5,FALSE)</f>
        <v>611.59</v>
      </c>
      <c r="I984" s="31">
        <f>(tVentas10[[#This Row],[PrecioUnitario]])*(tVentas10[[#This Row],[Quantity]])</f>
        <v>5504.31</v>
      </c>
      <c r="J984" s="31">
        <f>tVentas10[[#This Row],[ TotalPrice_SinDescuento]]*(1-tVentas10[[#This Row],[Discount]]/100)</f>
        <v>5394.2238000000007</v>
      </c>
      <c r="K984" s="17">
        <v>43112.99962962963</v>
      </c>
      <c r="L984" s="7" t="s">
        <v>4220</v>
      </c>
      <c r="M984" s="35">
        <f t="shared" si="31"/>
        <v>0</v>
      </c>
      <c r="N984" s="12" t="str">
        <f t="shared" si="30"/>
        <v/>
      </c>
    </row>
    <row r="985" spans="1:14" hidden="1">
      <c r="A985" s="13">
        <v>10983</v>
      </c>
      <c r="B985" s="13">
        <v>21</v>
      </c>
      <c r="C985" s="13">
        <v>84669</v>
      </c>
      <c r="D985" s="13">
        <v>135</v>
      </c>
      <c r="E985" s="12" t="str">
        <f>VLOOKUP(tVentas10[[#This Row],[ProductID]],tProductos[#All],3,FALSE)</f>
        <v>Wiberg Super Cure</v>
      </c>
      <c r="F985" s="13">
        <v>22</v>
      </c>
      <c r="G985" s="32">
        <v>0</v>
      </c>
      <c r="H985" s="30">
        <f>VLOOKUP(tVentas10[[#This Row],[ProductID]],tProductos[#All],5,FALSE)</f>
        <v>109.64</v>
      </c>
      <c r="I985" s="31">
        <f>(tVentas10[[#This Row],[PrecioUnitario]])*(tVentas10[[#This Row],[Quantity]])</f>
        <v>2412.08</v>
      </c>
      <c r="J985" s="31">
        <f>tVentas10[[#This Row],[ TotalPrice_SinDescuento]]*(1-tVentas10[[#This Row],[Discount]]/100)</f>
        <v>2412.08</v>
      </c>
      <c r="K985" s="17">
        <v>43156.977500000001</v>
      </c>
      <c r="L985" s="7" t="s">
        <v>4221</v>
      </c>
      <c r="M985" s="35">
        <f t="shared" si="31"/>
        <v>0</v>
      </c>
      <c r="N985" s="12" t="str">
        <f t="shared" si="30"/>
        <v/>
      </c>
    </row>
    <row r="986" spans="1:14" hidden="1">
      <c r="A986" s="13">
        <v>10984</v>
      </c>
      <c r="B986" s="13">
        <v>21</v>
      </c>
      <c r="C986" s="13">
        <v>52538</v>
      </c>
      <c r="D986" s="13">
        <v>438</v>
      </c>
      <c r="E986" s="12" t="str">
        <f>VLOOKUP(tVentas10[[#This Row],[ProductID]],tProductos[#All],3,FALSE)</f>
        <v>Juice - Orange</v>
      </c>
      <c r="F986" s="13">
        <v>14</v>
      </c>
      <c r="G986" s="32">
        <v>0</v>
      </c>
      <c r="H986" s="30">
        <f>VLOOKUP(tVentas10[[#This Row],[ProductID]],tProductos[#All],5,FALSE)</f>
        <v>449.41</v>
      </c>
      <c r="I986" s="31">
        <f>(tVentas10[[#This Row],[PrecioUnitario]])*(tVentas10[[#This Row],[Quantity]])</f>
        <v>6291.7400000000007</v>
      </c>
      <c r="J986" s="31">
        <f>tVentas10[[#This Row],[ TotalPrice_SinDescuento]]*(1-tVentas10[[#This Row],[Discount]]/100)</f>
        <v>6291.7400000000007</v>
      </c>
      <c r="K986" s="17">
        <v>43105.99015046296</v>
      </c>
      <c r="L986" s="7" t="s">
        <v>4222</v>
      </c>
      <c r="M986" s="35">
        <f t="shared" si="31"/>
        <v>0</v>
      </c>
      <c r="N986" s="12" t="str">
        <f t="shared" si="30"/>
        <v/>
      </c>
    </row>
    <row r="987" spans="1:14" hidden="1">
      <c r="A987" s="13">
        <v>10985</v>
      </c>
      <c r="B987" s="13">
        <v>22</v>
      </c>
      <c r="C987" s="13">
        <v>79252</v>
      </c>
      <c r="D987" s="13">
        <v>282</v>
      </c>
      <c r="E987" s="12" t="str">
        <f>VLOOKUP(tVentas10[[#This Row],[ProductID]],tProductos[#All],3,FALSE)</f>
        <v>Lemonade - Natural, 591 Ml</v>
      </c>
      <c r="F987" s="13">
        <v>21</v>
      </c>
      <c r="G987" s="32">
        <v>1</v>
      </c>
      <c r="H987" s="30">
        <f>VLOOKUP(tVentas10[[#This Row],[ProductID]],tProductos[#All],5,FALSE)</f>
        <v>561.5</v>
      </c>
      <c r="I987" s="31">
        <f>(tVentas10[[#This Row],[PrecioUnitario]])*(tVentas10[[#This Row],[Quantity]])</f>
        <v>11791.5</v>
      </c>
      <c r="J987" s="31">
        <f>tVentas10[[#This Row],[ TotalPrice_SinDescuento]]*(1-tVentas10[[#This Row],[Discount]]/100)</f>
        <v>11673.584999999999</v>
      </c>
      <c r="K987" s="17">
        <v>43176.36519675926</v>
      </c>
      <c r="L987" s="7" t="s">
        <v>4223</v>
      </c>
      <c r="M987" s="35">
        <f t="shared" si="31"/>
        <v>0</v>
      </c>
      <c r="N987" s="12" t="str">
        <f t="shared" si="30"/>
        <v/>
      </c>
    </row>
    <row r="988" spans="1:14" hidden="1">
      <c r="A988" s="13">
        <v>10986</v>
      </c>
      <c r="B988" s="13">
        <v>7</v>
      </c>
      <c r="C988" s="13">
        <v>14258</v>
      </c>
      <c r="D988" s="13">
        <v>424</v>
      </c>
      <c r="E988" s="12" t="str">
        <f>VLOOKUP(tVentas10[[#This Row],[ProductID]],tProductos[#All],3,FALSE)</f>
        <v>Vinegar - Tarragon</v>
      </c>
      <c r="F988" s="13">
        <v>4</v>
      </c>
      <c r="G988" s="32">
        <v>0</v>
      </c>
      <c r="H988" s="30">
        <f>VLOOKUP(tVentas10[[#This Row],[ProductID]],tProductos[#All],5,FALSE)</f>
        <v>858.82</v>
      </c>
      <c r="I988" s="31">
        <f>(tVentas10[[#This Row],[PrecioUnitario]])*(tVentas10[[#This Row],[Quantity]])</f>
        <v>3435.28</v>
      </c>
      <c r="J988" s="31">
        <f>tVentas10[[#This Row],[ TotalPrice_SinDescuento]]*(1-tVentas10[[#This Row],[Discount]]/100)</f>
        <v>3435.28</v>
      </c>
      <c r="K988" s="17">
        <v>43136.444780092592</v>
      </c>
      <c r="L988" s="7" t="s">
        <v>4224</v>
      </c>
      <c r="M988" s="35">
        <f t="shared" si="31"/>
        <v>0</v>
      </c>
      <c r="N988" s="12" t="str">
        <f t="shared" si="30"/>
        <v/>
      </c>
    </row>
    <row r="989" spans="1:14" hidden="1">
      <c r="A989" s="13">
        <v>10987</v>
      </c>
      <c r="B989" s="13">
        <v>1</v>
      </c>
      <c r="C989" s="13">
        <v>86062</v>
      </c>
      <c r="D989" s="13">
        <v>281</v>
      </c>
      <c r="E989" s="12" t="str">
        <f>VLOOKUP(tVentas10[[#This Row],[ProductID]],tProductos[#All],3,FALSE)</f>
        <v>Bar Mix - Pina Colada, 355 Ml</v>
      </c>
      <c r="F989" s="13">
        <v>22</v>
      </c>
      <c r="G989" s="32">
        <v>0</v>
      </c>
      <c r="H989" s="30">
        <f>VLOOKUP(tVentas10[[#This Row],[ProductID]],tProductos[#All],5,FALSE)</f>
        <v>330.83</v>
      </c>
      <c r="I989" s="31">
        <f>(tVentas10[[#This Row],[PrecioUnitario]])*(tVentas10[[#This Row],[Quantity]])</f>
        <v>7278.2599999999993</v>
      </c>
      <c r="J989" s="31">
        <f>tVentas10[[#This Row],[ TotalPrice_SinDescuento]]*(1-tVentas10[[#This Row],[Discount]]/100)</f>
        <v>7278.2599999999993</v>
      </c>
      <c r="K989" s="17">
        <v>43117.835185185184</v>
      </c>
      <c r="L989" s="7" t="s">
        <v>4225</v>
      </c>
      <c r="M989" s="35">
        <f t="shared" si="31"/>
        <v>0</v>
      </c>
      <c r="N989" s="12" t="str">
        <f t="shared" si="30"/>
        <v/>
      </c>
    </row>
    <row r="990" spans="1:14" hidden="1">
      <c r="A990" s="13">
        <v>10988</v>
      </c>
      <c r="B990" s="13">
        <v>1</v>
      </c>
      <c r="C990" s="13">
        <v>25900</v>
      </c>
      <c r="D990" s="13">
        <v>272</v>
      </c>
      <c r="E990" s="12" t="str">
        <f>VLOOKUP(tVentas10[[#This Row],[ProductID]],tProductos[#All],3,FALSE)</f>
        <v>Chocolate - Semi Sweet, Calets</v>
      </c>
      <c r="F990" s="13">
        <v>7</v>
      </c>
      <c r="G990" s="32">
        <v>0</v>
      </c>
      <c r="H990" s="30">
        <f>VLOOKUP(tVentas10[[#This Row],[ProductID]],tProductos[#All],5,FALSE)</f>
        <v>681.13</v>
      </c>
      <c r="I990" s="31">
        <f>(tVentas10[[#This Row],[PrecioUnitario]])*(tVentas10[[#This Row],[Quantity]])</f>
        <v>4767.91</v>
      </c>
      <c r="J990" s="31">
        <f>tVentas10[[#This Row],[ TotalPrice_SinDescuento]]*(1-tVentas10[[#This Row],[Discount]]/100)</f>
        <v>4767.91</v>
      </c>
      <c r="K990" s="17">
        <v>43154.529074074075</v>
      </c>
      <c r="L990" s="7" t="s">
        <v>4226</v>
      </c>
      <c r="M990" s="35">
        <f t="shared" si="31"/>
        <v>0</v>
      </c>
      <c r="N990" s="12" t="str">
        <f t="shared" si="30"/>
        <v/>
      </c>
    </row>
    <row r="991" spans="1:14" hidden="1">
      <c r="A991" s="13">
        <v>10989</v>
      </c>
      <c r="B991" s="13">
        <v>3</v>
      </c>
      <c r="C991" s="13">
        <v>69596</v>
      </c>
      <c r="D991" s="13">
        <v>282</v>
      </c>
      <c r="E991" s="12" t="str">
        <f>VLOOKUP(tVentas10[[#This Row],[ProductID]],tProductos[#All],3,FALSE)</f>
        <v>Lemonade - Natural, 591 Ml</v>
      </c>
      <c r="F991" s="13">
        <v>18</v>
      </c>
      <c r="G991" s="32">
        <v>0</v>
      </c>
      <c r="H991" s="30">
        <f>VLOOKUP(tVentas10[[#This Row],[ProductID]],tProductos[#All],5,FALSE)</f>
        <v>561.5</v>
      </c>
      <c r="I991" s="31">
        <f>(tVentas10[[#This Row],[PrecioUnitario]])*(tVentas10[[#This Row],[Quantity]])</f>
        <v>10107</v>
      </c>
      <c r="J991" s="31">
        <f>tVentas10[[#This Row],[ TotalPrice_SinDescuento]]*(1-tVentas10[[#This Row],[Discount]]/100)</f>
        <v>10107</v>
      </c>
      <c r="K991" s="17">
        <v>43163.97210648148</v>
      </c>
      <c r="L991" s="7" t="s">
        <v>4227</v>
      </c>
      <c r="M991" s="35">
        <f t="shared" si="31"/>
        <v>0</v>
      </c>
      <c r="N991" s="12" t="str">
        <f t="shared" si="30"/>
        <v/>
      </c>
    </row>
    <row r="992" spans="1:14" hidden="1">
      <c r="A992" s="13">
        <v>10990</v>
      </c>
      <c r="B992" s="13">
        <v>20</v>
      </c>
      <c r="C992" s="13">
        <v>32622</v>
      </c>
      <c r="D992" s="13">
        <v>30</v>
      </c>
      <c r="E992" s="12" t="str">
        <f>VLOOKUP(tVentas10[[#This Row],[ProductID]],tProductos[#All],3,FALSE)</f>
        <v>Cheese - Brie, Triple Creme</v>
      </c>
      <c r="F992" s="13">
        <v>9</v>
      </c>
      <c r="G992" s="32">
        <v>0</v>
      </c>
      <c r="H992" s="30">
        <f>VLOOKUP(tVentas10[[#This Row],[ProductID]],tProductos[#All],5,FALSE)</f>
        <v>67.89</v>
      </c>
      <c r="I992" s="31">
        <f>(tVentas10[[#This Row],[PrecioUnitario]])*(tVentas10[[#This Row],[Quantity]])</f>
        <v>611.01</v>
      </c>
      <c r="J992" s="31">
        <f>tVentas10[[#This Row],[ TotalPrice_SinDescuento]]*(1-tVentas10[[#This Row],[Discount]]/100)</f>
        <v>611.01</v>
      </c>
      <c r="K992" s="17">
        <v>43123.697395833333</v>
      </c>
      <c r="L992" s="7" t="s">
        <v>4228</v>
      </c>
      <c r="M992" s="35">
        <f t="shared" si="31"/>
        <v>0</v>
      </c>
      <c r="N992" s="12" t="str">
        <f t="shared" si="30"/>
        <v/>
      </c>
    </row>
    <row r="993" spans="1:14" hidden="1">
      <c r="A993" s="13">
        <v>10991</v>
      </c>
      <c r="B993" s="13">
        <v>16</v>
      </c>
      <c r="C993" s="13">
        <v>57097</v>
      </c>
      <c r="D993" s="13">
        <v>409</v>
      </c>
      <c r="E993" s="12" t="str">
        <f>VLOOKUP(tVentas10[[#This Row],[ProductID]],tProductos[#All],3,FALSE)</f>
        <v>Skirt - 29 Foot</v>
      </c>
      <c r="F993" s="13">
        <v>15</v>
      </c>
      <c r="G993" s="32">
        <v>0</v>
      </c>
      <c r="H993" s="30">
        <f>VLOOKUP(tVentas10[[#This Row],[ProductID]],tProductos[#All],5,FALSE)</f>
        <v>23.52</v>
      </c>
      <c r="I993" s="31">
        <f>(tVentas10[[#This Row],[PrecioUnitario]])*(tVentas10[[#This Row],[Quantity]])</f>
        <v>352.8</v>
      </c>
      <c r="J993" s="31">
        <f>tVentas10[[#This Row],[ TotalPrice_SinDescuento]]*(1-tVentas10[[#This Row],[Discount]]/100)</f>
        <v>352.8</v>
      </c>
      <c r="K993" s="17">
        <v>43134.128298611111</v>
      </c>
      <c r="L993" s="7" t="s">
        <v>4229</v>
      </c>
      <c r="M993" s="35">
        <f t="shared" si="31"/>
        <v>0</v>
      </c>
      <c r="N993" s="12" t="str">
        <f t="shared" si="30"/>
        <v/>
      </c>
    </row>
    <row r="994" spans="1:14" hidden="1">
      <c r="A994" s="13">
        <v>10992</v>
      </c>
      <c r="B994" s="13">
        <v>11</v>
      </c>
      <c r="C994" s="13">
        <v>60662</v>
      </c>
      <c r="D994" s="13">
        <v>385</v>
      </c>
      <c r="E994" s="12" t="str">
        <f>VLOOKUP(tVentas10[[#This Row],[ProductID]],tProductos[#All],3,FALSE)</f>
        <v>Pork - Back, Short Cut, Boneless</v>
      </c>
      <c r="F994" s="13">
        <v>16</v>
      </c>
      <c r="G994" s="32">
        <v>0</v>
      </c>
      <c r="H994" s="30">
        <f>VLOOKUP(tVentas10[[#This Row],[ProductID]],tProductos[#All],5,FALSE)</f>
        <v>227.09</v>
      </c>
      <c r="I994" s="31">
        <f>(tVentas10[[#This Row],[PrecioUnitario]])*(tVentas10[[#This Row],[Quantity]])</f>
        <v>3633.44</v>
      </c>
      <c r="J994" s="31">
        <f>tVentas10[[#This Row],[ TotalPrice_SinDescuento]]*(1-tVentas10[[#This Row],[Discount]]/100)</f>
        <v>3633.44</v>
      </c>
      <c r="K994" s="17">
        <v>43191.839166666665</v>
      </c>
      <c r="L994" s="7" t="s">
        <v>4230</v>
      </c>
      <c r="M994" s="35">
        <f t="shared" si="31"/>
        <v>0</v>
      </c>
      <c r="N994" s="12" t="str">
        <f t="shared" si="30"/>
        <v/>
      </c>
    </row>
    <row r="995" spans="1:14" hidden="1">
      <c r="A995" s="13">
        <v>10993</v>
      </c>
      <c r="B995" s="13">
        <v>5</v>
      </c>
      <c r="C995" s="13">
        <v>9131</v>
      </c>
      <c r="D995" s="13">
        <v>196</v>
      </c>
      <c r="E995" s="12" t="str">
        <f>VLOOKUP(tVentas10[[#This Row],[ProductID]],tProductos[#All],3,FALSE)</f>
        <v>Longos - Grilled Salmon With Bbq</v>
      </c>
      <c r="F995" s="13">
        <v>3</v>
      </c>
      <c r="G995" s="32">
        <v>0</v>
      </c>
      <c r="H995" s="30">
        <f>VLOOKUP(tVentas10[[#This Row],[ProductID]],tProductos[#All],5,FALSE)</f>
        <v>82.28</v>
      </c>
      <c r="I995" s="31">
        <f>(tVentas10[[#This Row],[PrecioUnitario]])*(tVentas10[[#This Row],[Quantity]])</f>
        <v>246.84</v>
      </c>
      <c r="J995" s="31">
        <f>tVentas10[[#This Row],[ TotalPrice_SinDescuento]]*(1-tVentas10[[#This Row],[Discount]]/100)</f>
        <v>246.84</v>
      </c>
      <c r="K995" s="17">
        <v>43104.55269675926</v>
      </c>
      <c r="L995" s="7" t="s">
        <v>4231</v>
      </c>
      <c r="M995" s="35">
        <f t="shared" si="31"/>
        <v>0</v>
      </c>
      <c r="N995" s="12" t="str">
        <f t="shared" si="30"/>
        <v/>
      </c>
    </row>
    <row r="996" spans="1:14" hidden="1">
      <c r="A996" s="13">
        <v>10994</v>
      </c>
      <c r="B996" s="13">
        <v>2</v>
      </c>
      <c r="C996" s="13">
        <v>335</v>
      </c>
      <c r="D996" s="13">
        <v>400</v>
      </c>
      <c r="E996" s="12" t="str">
        <f>VLOOKUP(tVentas10[[#This Row],[ProductID]],tProductos[#All],3,FALSE)</f>
        <v>Carbonated Water - Blackcherry</v>
      </c>
      <c r="F996" s="13">
        <v>1</v>
      </c>
      <c r="G996" s="32">
        <v>0</v>
      </c>
      <c r="H996" s="30">
        <f>VLOOKUP(tVentas10[[#This Row],[ProductID]],tProductos[#All],5,FALSE)</f>
        <v>181.49</v>
      </c>
      <c r="I996" s="31">
        <f>(tVentas10[[#This Row],[PrecioUnitario]])*(tVentas10[[#This Row],[Quantity]])</f>
        <v>181.49</v>
      </c>
      <c r="J996" s="31">
        <f>tVentas10[[#This Row],[ TotalPrice_SinDescuento]]*(1-tVentas10[[#This Row],[Discount]]/100)</f>
        <v>181.49</v>
      </c>
      <c r="K996" s="17">
        <v>43108.306805555556</v>
      </c>
      <c r="L996" s="7" t="s">
        <v>4232</v>
      </c>
      <c r="M996" s="35">
        <f t="shared" si="31"/>
        <v>0</v>
      </c>
      <c r="N996" s="12" t="str">
        <f t="shared" si="30"/>
        <v/>
      </c>
    </row>
    <row r="997" spans="1:14" hidden="1">
      <c r="A997" s="13">
        <v>10995</v>
      </c>
      <c r="B997" s="13">
        <v>8</v>
      </c>
      <c r="C997" s="13">
        <v>38701</v>
      </c>
      <c r="D997" s="13">
        <v>435</v>
      </c>
      <c r="E997" s="12" t="str">
        <f>VLOOKUP(tVentas10[[#This Row],[ProductID]],tProductos[#All],3,FALSE)</f>
        <v>Salsify, Organic</v>
      </c>
      <c r="F997" s="13">
        <v>10</v>
      </c>
      <c r="G997" s="32">
        <v>0</v>
      </c>
      <c r="H997" s="30">
        <f>VLOOKUP(tVentas10[[#This Row],[ProductID]],tProductos[#All],5,FALSE)</f>
        <v>326.10000000000002</v>
      </c>
      <c r="I997" s="31">
        <f>(tVentas10[[#This Row],[PrecioUnitario]])*(tVentas10[[#This Row],[Quantity]])</f>
        <v>3261</v>
      </c>
      <c r="J997" s="31">
        <f>tVentas10[[#This Row],[ TotalPrice_SinDescuento]]*(1-tVentas10[[#This Row],[Discount]]/100)</f>
        <v>3261</v>
      </c>
      <c r="K997" s="17">
        <v>43200.69</v>
      </c>
      <c r="L997" s="7" t="s">
        <v>4233</v>
      </c>
      <c r="M997" s="35">
        <f t="shared" si="31"/>
        <v>0</v>
      </c>
      <c r="N997" s="12" t="str">
        <f t="shared" si="30"/>
        <v/>
      </c>
    </row>
    <row r="998" spans="1:14" hidden="1">
      <c r="A998" s="13">
        <v>10996</v>
      </c>
      <c r="B998" s="13">
        <v>2</v>
      </c>
      <c r="C998" s="13">
        <v>24332</v>
      </c>
      <c r="D998" s="13">
        <v>449</v>
      </c>
      <c r="E998" s="12" t="str">
        <f>VLOOKUP(tVentas10[[#This Row],[ProductID]],tProductos[#All],3,FALSE)</f>
        <v>Nantuket Peach Orange</v>
      </c>
      <c r="F998" s="13">
        <v>7</v>
      </c>
      <c r="G998" s="32">
        <v>0</v>
      </c>
      <c r="H998" s="30">
        <f>VLOOKUP(tVentas10[[#This Row],[ProductID]],tProductos[#All],5,FALSE)</f>
        <v>421.41</v>
      </c>
      <c r="I998" s="31">
        <f>(tVentas10[[#This Row],[PrecioUnitario]])*(tVentas10[[#This Row],[Quantity]])</f>
        <v>2949.8700000000003</v>
      </c>
      <c r="J998" s="31">
        <f>tVentas10[[#This Row],[ TotalPrice_SinDescuento]]*(1-tVentas10[[#This Row],[Discount]]/100)</f>
        <v>2949.8700000000003</v>
      </c>
      <c r="K998" s="13">
        <v>0</v>
      </c>
      <c r="L998" s="7" t="s">
        <v>4234</v>
      </c>
      <c r="M998" s="35">
        <f t="shared" si="31"/>
        <v>0</v>
      </c>
      <c r="N998" s="12" t="str">
        <f t="shared" si="30"/>
        <v/>
      </c>
    </row>
    <row r="999" spans="1:14" hidden="1">
      <c r="A999" s="13">
        <v>10997</v>
      </c>
      <c r="B999" s="13">
        <v>15</v>
      </c>
      <c r="C999" s="13">
        <v>73158</v>
      </c>
      <c r="D999" s="13">
        <v>177</v>
      </c>
      <c r="E999" s="12" t="str">
        <f>VLOOKUP(tVentas10[[#This Row],[ProductID]],tProductos[#All],3,FALSE)</f>
        <v>Coconut - Shredded, Sweet</v>
      </c>
      <c r="F999" s="13">
        <v>19</v>
      </c>
      <c r="G999" s="32">
        <v>0</v>
      </c>
      <c r="H999" s="30">
        <f>VLOOKUP(tVentas10[[#This Row],[ProductID]],tProductos[#All],5,FALSE)</f>
        <v>691.67</v>
      </c>
      <c r="I999" s="31">
        <f>(tVentas10[[#This Row],[PrecioUnitario]])*(tVentas10[[#This Row],[Quantity]])</f>
        <v>13141.73</v>
      </c>
      <c r="J999" s="31">
        <f>tVentas10[[#This Row],[ TotalPrice_SinDescuento]]*(1-tVentas10[[#This Row],[Discount]]/100)</f>
        <v>13141.73</v>
      </c>
      <c r="K999" s="17">
        <v>43145.09202546296</v>
      </c>
      <c r="L999" s="7" t="s">
        <v>4235</v>
      </c>
      <c r="M999" s="35">
        <f t="shared" si="31"/>
        <v>0</v>
      </c>
      <c r="N999" s="12" t="str">
        <f t="shared" si="30"/>
        <v/>
      </c>
    </row>
    <row r="1000" spans="1:14" hidden="1">
      <c r="A1000" s="13">
        <v>10998</v>
      </c>
      <c r="B1000" s="13">
        <v>22</v>
      </c>
      <c r="C1000" s="13">
        <v>35401</v>
      </c>
      <c r="D1000" s="13">
        <v>226</v>
      </c>
      <c r="E1000" s="12" t="str">
        <f>VLOOKUP(tVentas10[[#This Row],[ProductID]],tProductos[#All],3,FALSE)</f>
        <v>Chestnuts - Whole,canned</v>
      </c>
      <c r="F1000" s="13">
        <v>9</v>
      </c>
      <c r="G1000" s="32">
        <v>0</v>
      </c>
      <c r="H1000" s="30">
        <f>VLOOKUP(tVentas10[[#This Row],[ProductID]],tProductos[#All],5,FALSE)</f>
        <v>920.87</v>
      </c>
      <c r="I1000" s="31">
        <f>(tVentas10[[#This Row],[PrecioUnitario]])*(tVentas10[[#This Row],[Quantity]])</f>
        <v>8287.83</v>
      </c>
      <c r="J1000" s="31">
        <f>tVentas10[[#This Row],[ TotalPrice_SinDescuento]]*(1-tVentas10[[#This Row],[Discount]]/100)</f>
        <v>8287.83</v>
      </c>
      <c r="K1000" s="17">
        <v>43198.854953703703</v>
      </c>
      <c r="L1000" s="7" t="s">
        <v>4236</v>
      </c>
      <c r="M1000" s="35">
        <f t="shared" si="31"/>
        <v>0</v>
      </c>
      <c r="N1000" s="12" t="str">
        <f t="shared" si="30"/>
        <v/>
      </c>
    </row>
    <row r="1001" spans="1:14" hidden="1">
      <c r="A1001" s="13">
        <v>10999</v>
      </c>
      <c r="B1001" s="13">
        <v>8</v>
      </c>
      <c r="C1001" s="13">
        <v>42729</v>
      </c>
      <c r="D1001" s="13">
        <v>261</v>
      </c>
      <c r="E1001" s="12" t="str">
        <f>VLOOKUP(tVentas10[[#This Row],[ProductID]],tProductos[#All],3,FALSE)</f>
        <v>Chinese Foods - Chicken</v>
      </c>
      <c r="F1001" s="13">
        <v>11</v>
      </c>
      <c r="G1001" s="32">
        <v>0</v>
      </c>
      <c r="H1001" s="30">
        <f>VLOOKUP(tVentas10[[#This Row],[ProductID]],tProductos[#All],5,FALSE)</f>
        <v>220.9</v>
      </c>
      <c r="I1001" s="31">
        <f>(tVentas10[[#This Row],[PrecioUnitario]])*(tVentas10[[#This Row],[Quantity]])</f>
        <v>2429.9</v>
      </c>
      <c r="J1001" s="31">
        <f>tVentas10[[#This Row],[ TotalPrice_SinDescuento]]*(1-tVentas10[[#This Row],[Discount]]/100)</f>
        <v>2429.9</v>
      </c>
      <c r="K1001" s="17">
        <v>43188.364687499998</v>
      </c>
      <c r="L1001" s="7" t="s">
        <v>4237</v>
      </c>
      <c r="M1001" s="35">
        <f t="shared" si="31"/>
        <v>0</v>
      </c>
      <c r="N1001" s="12" t="str">
        <f t="shared" si="30"/>
        <v/>
      </c>
    </row>
    <row r="1002" spans="1:14">
      <c r="E1002">
        <f>SUBTOTAL(103,tVentas10[NombreProducto])</f>
        <v>32</v>
      </c>
      <c r="I1002" s="2"/>
      <c r="J1002" s="2">
        <f>SUBTOTAL(109,tVentas10[VentaFinal])</f>
        <v>261396.27812000003</v>
      </c>
      <c r="K100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D690-F146-44D6-A9CB-4D60DBCA8FA2}">
  <dimension ref="A2:B5"/>
  <sheetViews>
    <sheetView workbookViewId="0">
      <selection activeCell="B2" sqref="B2"/>
    </sheetView>
  </sheetViews>
  <sheetFormatPr defaultColWidth="9.140625" defaultRowHeight="15"/>
  <cols>
    <col min="1" max="1" width="43.42578125" bestFit="1" customWidth="1"/>
    <col min="2" max="2" width="14" bestFit="1" customWidth="1"/>
  </cols>
  <sheetData>
    <row r="2" spans="1:2">
      <c r="A2" s="27" t="s">
        <v>5238</v>
      </c>
      <c r="B2" s="36">
        <f>ROWS(_xlfn.UNIQUE(tVentas[NombreProducto]))</f>
        <v>387</v>
      </c>
    </row>
    <row r="3" spans="1:2">
      <c r="A3" s="27" t="s">
        <v>5239</v>
      </c>
      <c r="B3" s="36">
        <f>ROWS(_xlfn.UNIQUE(tVentas[CustomerID]))</f>
        <v>982</v>
      </c>
    </row>
    <row r="4" spans="1:2">
      <c r="A4" s="27" t="s">
        <v>5240</v>
      </c>
      <c r="B4" s="36">
        <f>SUM(tVentas[VentaFinal])</f>
        <v>6124514.5912800096</v>
      </c>
    </row>
    <row r="5" spans="1:2">
      <c r="A5" s="27" t="s">
        <v>5241</v>
      </c>
      <c r="B5" s="37">
        <f>SUM(tVentas[VentaFinal])/ROWS(_xlfn.UNIQUE(tVentas[CustomerID]))</f>
        <v>6236.7765695315784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5C68-2094-4038-8ED2-A839955B42B2}">
  <dimension ref="A1:H221"/>
  <sheetViews>
    <sheetView tabSelected="1" topLeftCell="A112" workbookViewId="0">
      <selection activeCell="H48" sqref="H48"/>
    </sheetView>
  </sheetViews>
  <sheetFormatPr defaultColWidth="8.85546875" defaultRowHeight="15"/>
  <cols>
    <col min="1" max="1" width="19.7109375" bestFit="1" customWidth="1"/>
    <col min="2" max="2" width="23.85546875" bestFit="1" customWidth="1"/>
    <col min="3" max="3" width="11.28515625" bestFit="1" customWidth="1"/>
    <col min="5" max="5" width="13.140625" bestFit="1" customWidth="1"/>
    <col min="6" max="6" width="17.42578125" bestFit="1" customWidth="1"/>
  </cols>
  <sheetData>
    <row r="1" spans="1:7" ht="15.75" thickBot="1"/>
    <row r="2" spans="1:7" ht="15.75" thickBot="1">
      <c r="D2" s="57" t="s">
        <v>5249</v>
      </c>
      <c r="E2" s="58"/>
      <c r="F2" s="58"/>
      <c r="G2" s="59"/>
    </row>
    <row r="3" spans="1:7">
      <c r="A3" s="49" t="s">
        <v>5258</v>
      </c>
      <c r="B3" s="7" t="s">
        <v>5246</v>
      </c>
    </row>
    <row r="4" spans="1:7">
      <c r="A4" s="47">
        <v>1</v>
      </c>
      <c r="B4" s="31">
        <v>300490.37859999988</v>
      </c>
    </row>
    <row r="5" spans="1:7">
      <c r="A5" s="47">
        <v>2</v>
      </c>
      <c r="B5" s="31">
        <v>286487.07750000001</v>
      </c>
    </row>
    <row r="6" spans="1:7">
      <c r="A6" s="47">
        <v>3</v>
      </c>
      <c r="B6" s="31">
        <v>345412.09349999996</v>
      </c>
    </row>
    <row r="7" spans="1:7">
      <c r="A7" s="47">
        <v>4</v>
      </c>
      <c r="B7" s="31">
        <v>232911.23590000003</v>
      </c>
    </row>
    <row r="8" spans="1:7">
      <c r="A8" s="47">
        <v>5</v>
      </c>
      <c r="B8" s="31">
        <v>331164.95330000005</v>
      </c>
    </row>
    <row r="9" spans="1:7">
      <c r="A9" s="47">
        <v>6</v>
      </c>
      <c r="B9" s="31">
        <v>166111.75049999997</v>
      </c>
    </row>
    <row r="10" spans="1:7">
      <c r="A10" s="47">
        <v>7</v>
      </c>
      <c r="B10" s="31">
        <v>301792.24010000017</v>
      </c>
    </row>
    <row r="11" spans="1:7">
      <c r="A11" s="47">
        <v>8</v>
      </c>
      <c r="B11" s="31">
        <v>263697.36206000001</v>
      </c>
    </row>
    <row r="12" spans="1:7">
      <c r="A12" s="47">
        <v>9</v>
      </c>
      <c r="B12" s="31">
        <v>237901.68900000001</v>
      </c>
    </row>
    <row r="13" spans="1:7">
      <c r="A13" s="47">
        <v>10</v>
      </c>
      <c r="B13" s="31">
        <v>221780.73599999995</v>
      </c>
    </row>
    <row r="14" spans="1:7">
      <c r="A14" s="47">
        <v>11</v>
      </c>
      <c r="B14" s="31">
        <v>200733.99689999997</v>
      </c>
    </row>
    <row r="15" spans="1:7">
      <c r="A15" s="47">
        <v>12</v>
      </c>
      <c r="B15" s="31">
        <v>375708.20569999999</v>
      </c>
    </row>
    <row r="16" spans="1:7">
      <c r="A16" s="47">
        <v>13</v>
      </c>
      <c r="B16" s="31">
        <v>216163.35110000003</v>
      </c>
    </row>
    <row r="17" spans="1:8">
      <c r="A17" s="47">
        <v>14</v>
      </c>
      <c r="B17" s="31">
        <v>201549.91510000004</v>
      </c>
    </row>
    <row r="18" spans="1:8">
      <c r="A18" s="47">
        <v>15</v>
      </c>
      <c r="B18" s="31">
        <v>298075.77129999996</v>
      </c>
    </row>
    <row r="19" spans="1:8">
      <c r="A19" s="47">
        <v>16</v>
      </c>
      <c r="B19" s="31">
        <v>265215.28381999995</v>
      </c>
    </row>
    <row r="20" spans="1:8">
      <c r="A20" s="47">
        <v>17</v>
      </c>
      <c r="B20" s="31">
        <v>251190.87319999994</v>
      </c>
    </row>
    <row r="21" spans="1:8">
      <c r="A21" s="47">
        <v>18</v>
      </c>
      <c r="B21" s="31">
        <v>262872.08939999994</v>
      </c>
    </row>
    <row r="22" spans="1:8">
      <c r="A22" s="47">
        <v>19</v>
      </c>
      <c r="B22" s="31">
        <v>243436.36829999994</v>
      </c>
    </row>
    <row r="23" spans="1:8">
      <c r="A23" s="47">
        <v>20</v>
      </c>
      <c r="B23" s="31">
        <v>315640.25649999996</v>
      </c>
    </row>
    <row r="24" spans="1:8">
      <c r="A24" s="47">
        <v>21</v>
      </c>
      <c r="B24" s="31">
        <v>245469.06620000006</v>
      </c>
    </row>
    <row r="25" spans="1:8">
      <c r="A25" s="47">
        <v>22</v>
      </c>
      <c r="B25" s="31">
        <v>336116.49110000016</v>
      </c>
    </row>
    <row r="26" spans="1:8">
      <c r="A26" s="47">
        <v>23</v>
      </c>
      <c r="B26" s="31">
        <v>224593.4062</v>
      </c>
    </row>
    <row r="27" spans="1:8">
      <c r="A27" s="48" t="s">
        <v>5259</v>
      </c>
      <c r="B27" s="31">
        <v>6124514.5912800012</v>
      </c>
    </row>
    <row r="28" spans="1:8" ht="15.75" thickBot="1"/>
    <row r="29" spans="1:8" ht="15.75" thickBot="1">
      <c r="C29" s="57" t="s">
        <v>5248</v>
      </c>
      <c r="D29" s="58"/>
      <c r="E29" s="58"/>
      <c r="F29" s="58"/>
      <c r="G29" s="58"/>
      <c r="H29" s="59"/>
    </row>
    <row r="32" spans="1:8">
      <c r="A32" s="49" t="s">
        <v>5244</v>
      </c>
      <c r="B32" s="7" t="s">
        <v>5247</v>
      </c>
    </row>
    <row r="33" spans="1:6">
      <c r="A33" s="48" t="s">
        <v>4778</v>
      </c>
      <c r="B33" s="13">
        <v>20</v>
      </c>
    </row>
    <row r="34" spans="1:6">
      <c r="A34" s="48" t="s">
        <v>4762</v>
      </c>
      <c r="B34" s="13">
        <v>19</v>
      </c>
    </row>
    <row r="35" spans="1:6">
      <c r="A35" s="48" t="s">
        <v>4751</v>
      </c>
      <c r="B35" s="13">
        <v>18</v>
      </c>
    </row>
    <row r="36" spans="1:6">
      <c r="A36" s="48" t="s">
        <v>487</v>
      </c>
      <c r="B36" s="13">
        <v>18</v>
      </c>
    </row>
    <row r="37" spans="1:6">
      <c r="A37" s="48" t="s">
        <v>4776</v>
      </c>
      <c r="B37" s="13">
        <v>18</v>
      </c>
    </row>
    <row r="38" spans="1:6">
      <c r="A38" s="48" t="s">
        <v>4789</v>
      </c>
      <c r="B38" s="13">
        <v>17</v>
      </c>
    </row>
    <row r="39" spans="1:6">
      <c r="A39" s="48" t="s">
        <v>4758</v>
      </c>
      <c r="B39" s="13">
        <v>17</v>
      </c>
    </row>
    <row r="40" spans="1:6">
      <c r="A40" s="48" t="s">
        <v>4785</v>
      </c>
      <c r="B40" s="13">
        <v>16</v>
      </c>
    </row>
    <row r="41" spans="1:6">
      <c r="A41" s="48" t="s">
        <v>4777</v>
      </c>
      <c r="B41" s="13">
        <v>15</v>
      </c>
    </row>
    <row r="42" spans="1:6">
      <c r="A42" s="48" t="s">
        <v>4742</v>
      </c>
      <c r="B42" s="13">
        <v>15</v>
      </c>
    </row>
    <row r="43" spans="1:6">
      <c r="A43" s="48" t="s">
        <v>4773</v>
      </c>
      <c r="B43" s="13">
        <v>15</v>
      </c>
    </row>
    <row r="44" spans="1:6">
      <c r="A44" s="48" t="s">
        <v>5245</v>
      </c>
      <c r="B44" s="13">
        <v>188</v>
      </c>
    </row>
    <row r="47" spans="1:6" ht="15.75" thickBot="1"/>
    <row r="48" spans="1:6" ht="15.75" thickBot="1">
      <c r="C48" s="57" t="s">
        <v>5250</v>
      </c>
      <c r="D48" s="58"/>
      <c r="E48" s="58"/>
      <c r="F48" s="58"/>
    </row>
    <row r="50" spans="1:2">
      <c r="A50" s="50" t="s">
        <v>5258</v>
      </c>
      <c r="B50" t="s">
        <v>5246</v>
      </c>
    </row>
    <row r="51" spans="1:2">
      <c r="A51" s="51" t="s">
        <v>5251</v>
      </c>
      <c r="B51" s="2">
        <v>1423316.6779999996</v>
      </c>
    </row>
    <row r="52" spans="1:2">
      <c r="A52" s="51" t="s">
        <v>5252</v>
      </c>
      <c r="B52" s="2">
        <v>1364756.7591999995</v>
      </c>
    </row>
    <row r="53" spans="1:2">
      <c r="A53" s="51" t="s">
        <v>5253</v>
      </c>
      <c r="B53" s="2">
        <v>1408775.0946999998</v>
      </c>
    </row>
    <row r="54" spans="1:2">
      <c r="A54" s="51" t="s">
        <v>5254</v>
      </c>
      <c r="B54" s="2">
        <v>1475046.9643799996</v>
      </c>
    </row>
    <row r="55" spans="1:2">
      <c r="A55" s="51" t="s">
        <v>5255</v>
      </c>
      <c r="B55" s="2">
        <v>452619.09499999991</v>
      </c>
    </row>
    <row r="56" spans="1:2">
      <c r="A56" s="51" t="s">
        <v>5259</v>
      </c>
      <c r="B56" s="2">
        <v>6124514.5912799984</v>
      </c>
    </row>
    <row r="64" spans="1:2" ht="15.75" thickBot="1"/>
    <row r="65" spans="1:6" ht="15.75" thickBot="1">
      <c r="C65" s="57" t="s">
        <v>5257</v>
      </c>
      <c r="D65" s="58"/>
      <c r="E65" s="58"/>
      <c r="F65" s="59"/>
    </row>
    <row r="68" spans="1:6">
      <c r="A68" s="50" t="s">
        <v>5258</v>
      </c>
      <c r="B68" t="s">
        <v>5260</v>
      </c>
    </row>
    <row r="69" spans="1:6">
      <c r="A69" s="51" t="s">
        <v>4710</v>
      </c>
      <c r="B69" s="54">
        <v>608097.68239999993</v>
      </c>
    </row>
    <row r="70" spans="1:6">
      <c r="A70" s="51" t="s">
        <v>4708</v>
      </c>
      <c r="B70" s="54">
        <v>520030.60239999997</v>
      </c>
    </row>
    <row r="71" spans="1:6">
      <c r="A71" s="51" t="s">
        <v>4706</v>
      </c>
      <c r="B71" s="54">
        <v>699178.41889999993</v>
      </c>
    </row>
    <row r="72" spans="1:6">
      <c r="A72" s="51" t="s">
        <v>4709</v>
      </c>
      <c r="B72" s="54">
        <v>575469.43117999996</v>
      </c>
    </row>
    <row r="73" spans="1:6">
      <c r="A73" s="51" t="s">
        <v>4713</v>
      </c>
      <c r="B73" s="54">
        <v>541160.28650000005</v>
      </c>
    </row>
    <row r="74" spans="1:6">
      <c r="A74" s="51" t="s">
        <v>4712</v>
      </c>
      <c r="B74" s="54">
        <v>729763.96270000003</v>
      </c>
    </row>
    <row r="75" spans="1:6">
      <c r="A75" s="51" t="s">
        <v>4714</v>
      </c>
      <c r="B75" s="54">
        <v>427139.88169999979</v>
      </c>
    </row>
    <row r="76" spans="1:6">
      <c r="A76" s="51" t="s">
        <v>4716</v>
      </c>
      <c r="B76" s="54">
        <v>478543.4150000001</v>
      </c>
    </row>
    <row r="77" spans="1:6">
      <c r="A77" s="51" t="s">
        <v>4711</v>
      </c>
      <c r="B77" s="54">
        <v>499450.56630000006</v>
      </c>
    </row>
    <row r="78" spans="1:6">
      <c r="A78" s="51" t="s">
        <v>4707</v>
      </c>
      <c r="B78" s="54">
        <v>487982.65130000003</v>
      </c>
    </row>
    <row r="79" spans="1:6">
      <c r="A79" s="51" t="s">
        <v>4715</v>
      </c>
      <c r="B79" s="54">
        <v>557697.69289999991</v>
      </c>
    </row>
    <row r="80" spans="1:6">
      <c r="A80" s="51" t="s">
        <v>5259</v>
      </c>
      <c r="B80" s="54">
        <v>6124514.5912800003</v>
      </c>
    </row>
    <row r="82" spans="1:6" ht="15.75" thickBot="1"/>
    <row r="83" spans="1:6" ht="15.75" thickBot="1">
      <c r="C83" s="57" t="s">
        <v>5261</v>
      </c>
      <c r="D83" s="58"/>
      <c r="E83" s="58"/>
      <c r="F83" s="59"/>
    </row>
    <row r="85" spans="1:6">
      <c r="A85" s="50" t="s">
        <v>3236</v>
      </c>
      <c r="B85" s="55" t="s">
        <v>5253</v>
      </c>
    </row>
    <row r="87" spans="1:6">
      <c r="A87" s="50" t="s">
        <v>5258</v>
      </c>
      <c r="B87" t="s">
        <v>5262</v>
      </c>
    </row>
    <row r="88" spans="1:6">
      <c r="A88" s="51" t="s">
        <v>4534</v>
      </c>
      <c r="B88" s="56">
        <v>60</v>
      </c>
    </row>
    <row r="89" spans="1:6">
      <c r="A89" s="51" t="s">
        <v>4345</v>
      </c>
      <c r="B89" s="56">
        <v>59</v>
      </c>
    </row>
    <row r="90" spans="1:6">
      <c r="A90" s="51" t="s">
        <v>4420</v>
      </c>
      <c r="B90" s="56">
        <v>56</v>
      </c>
    </row>
    <row r="91" spans="1:6">
      <c r="A91" s="51" t="s">
        <v>4626</v>
      </c>
      <c r="B91" s="56">
        <v>54</v>
      </c>
    </row>
    <row r="92" spans="1:6">
      <c r="A92" s="51" t="s">
        <v>4633</v>
      </c>
      <c r="B92" s="56">
        <v>49</v>
      </c>
    </row>
    <row r="93" spans="1:6">
      <c r="A93" s="51" t="s">
        <v>5259</v>
      </c>
      <c r="B93" s="56">
        <v>278</v>
      </c>
    </row>
    <row r="100" spans="1:6" ht="15.75" thickBot="1"/>
    <row r="101" spans="1:6" ht="15.75" thickBot="1">
      <c r="C101" s="57" t="s">
        <v>5263</v>
      </c>
      <c r="D101" s="58"/>
      <c r="E101" s="58"/>
      <c r="F101" s="59"/>
    </row>
    <row r="103" spans="1:6">
      <c r="A103" s="50" t="s">
        <v>5258</v>
      </c>
      <c r="B103" t="s">
        <v>5264</v>
      </c>
    </row>
    <row r="104" spans="1:6">
      <c r="A104" s="51" t="s">
        <v>4710</v>
      </c>
      <c r="B104" s="56">
        <v>185.78947368421052</v>
      </c>
    </row>
    <row r="105" spans="1:6">
      <c r="A105" s="51" t="s">
        <v>4708</v>
      </c>
      <c r="B105" s="56">
        <v>243.33333333333334</v>
      </c>
    </row>
    <row r="106" spans="1:6">
      <c r="A106" s="51" t="s">
        <v>4706</v>
      </c>
      <c r="B106" s="56">
        <v>194.73684210526315</v>
      </c>
    </row>
    <row r="107" spans="1:6">
      <c r="A107" s="51" t="s">
        <v>4709</v>
      </c>
      <c r="B107" s="56">
        <v>177.14285714285714</v>
      </c>
    </row>
    <row r="108" spans="1:6">
      <c r="A108" s="51" t="s">
        <v>4713</v>
      </c>
      <c r="B108" s="56">
        <v>371.07142857142856</v>
      </c>
    </row>
    <row r="109" spans="1:6">
      <c r="A109" s="51" t="s">
        <v>4712</v>
      </c>
      <c r="B109" s="56">
        <v>225.6</v>
      </c>
    </row>
    <row r="110" spans="1:6">
      <c r="A110" s="51" t="s">
        <v>4714</v>
      </c>
      <c r="B110" s="56">
        <v>280.42553191489361</v>
      </c>
    </row>
    <row r="111" spans="1:6">
      <c r="A111" s="51" t="s">
        <v>4716</v>
      </c>
      <c r="B111" s="56">
        <v>310.46511627906978</v>
      </c>
    </row>
    <row r="112" spans="1:6">
      <c r="A112" s="51" t="s">
        <v>4711</v>
      </c>
      <c r="B112" s="56">
        <v>394.44444444444446</v>
      </c>
    </row>
    <row r="113" spans="1:6">
      <c r="A113" s="51" t="s">
        <v>4707</v>
      </c>
      <c r="B113" s="56">
        <v>252.77777777777777</v>
      </c>
    </row>
    <row r="114" spans="1:6">
      <c r="A114" s="51" t="s">
        <v>4715</v>
      </c>
      <c r="B114" s="56">
        <v>293.24324324324323</v>
      </c>
    </row>
    <row r="115" spans="1:6">
      <c r="A115" s="51" t="s">
        <v>5259</v>
      </c>
      <c r="B115" s="56">
        <v>260.30973451327435</v>
      </c>
    </row>
    <row r="121" spans="1:6">
      <c r="C121" s="61" t="s">
        <v>5266</v>
      </c>
      <c r="D121" s="62"/>
      <c r="E121" s="62"/>
      <c r="F121" s="62"/>
    </row>
    <row r="123" spans="1:6">
      <c r="A123" s="50" t="s">
        <v>5247</v>
      </c>
      <c r="B123" s="50" t="s">
        <v>5265</v>
      </c>
    </row>
    <row r="124" spans="1:6">
      <c r="A124" s="50" t="s">
        <v>5244</v>
      </c>
      <c r="B124" t="s">
        <v>4874</v>
      </c>
      <c r="C124" t="s">
        <v>5245</v>
      </c>
    </row>
    <row r="125" spans="1:6">
      <c r="A125" s="51" t="s">
        <v>4778</v>
      </c>
      <c r="B125" s="60">
        <v>20</v>
      </c>
      <c r="C125" s="60">
        <v>20</v>
      </c>
    </row>
    <row r="126" spans="1:6">
      <c r="A126" s="51" t="s">
        <v>4762</v>
      </c>
      <c r="B126" s="60">
        <v>19</v>
      </c>
      <c r="C126" s="60">
        <v>19</v>
      </c>
    </row>
    <row r="127" spans="1:6">
      <c r="A127" s="51" t="s">
        <v>4776</v>
      </c>
      <c r="B127" s="60">
        <v>18</v>
      </c>
      <c r="C127" s="60">
        <v>18</v>
      </c>
    </row>
    <row r="128" spans="1:6">
      <c r="A128" s="51" t="s">
        <v>487</v>
      </c>
      <c r="B128" s="60">
        <v>18</v>
      </c>
      <c r="C128" s="60">
        <v>18</v>
      </c>
    </row>
    <row r="129" spans="1:4">
      <c r="A129" s="51" t="s">
        <v>4751</v>
      </c>
      <c r="B129" s="60">
        <v>18</v>
      </c>
      <c r="C129" s="60">
        <v>18</v>
      </c>
    </row>
    <row r="130" spans="1:4">
      <c r="A130" s="51" t="s">
        <v>4758</v>
      </c>
      <c r="B130" s="60">
        <v>17</v>
      </c>
      <c r="C130" s="60">
        <v>17</v>
      </c>
    </row>
    <row r="131" spans="1:4">
      <c r="A131" s="51" t="s">
        <v>4789</v>
      </c>
      <c r="B131" s="60">
        <v>17</v>
      </c>
      <c r="C131" s="60">
        <v>17</v>
      </c>
      <c r="D131" t="s">
        <v>5267</v>
      </c>
    </row>
    <row r="132" spans="1:4">
      <c r="A132" s="51" t="s">
        <v>4785</v>
      </c>
      <c r="B132" s="60">
        <v>16</v>
      </c>
      <c r="C132" s="60">
        <v>16</v>
      </c>
    </row>
    <row r="133" spans="1:4">
      <c r="A133" s="51" t="s">
        <v>4742</v>
      </c>
      <c r="B133" s="60">
        <v>15</v>
      </c>
      <c r="C133" s="60">
        <v>15</v>
      </c>
    </row>
    <row r="134" spans="1:4">
      <c r="A134" s="51" t="s">
        <v>4773</v>
      </c>
      <c r="B134" s="60">
        <v>15</v>
      </c>
      <c r="C134" s="60">
        <v>15</v>
      </c>
    </row>
    <row r="135" spans="1:4">
      <c r="A135" s="51" t="s">
        <v>4777</v>
      </c>
      <c r="B135" s="60">
        <v>15</v>
      </c>
      <c r="C135" s="60">
        <v>15</v>
      </c>
    </row>
    <row r="136" spans="1:4">
      <c r="A136" s="51" t="s">
        <v>4782</v>
      </c>
      <c r="B136" s="60">
        <v>14</v>
      </c>
      <c r="C136" s="60">
        <v>14</v>
      </c>
    </row>
    <row r="137" spans="1:4">
      <c r="A137" s="51" t="s">
        <v>4764</v>
      </c>
      <c r="B137" s="60">
        <v>14</v>
      </c>
      <c r="C137" s="60">
        <v>14</v>
      </c>
    </row>
    <row r="138" spans="1:4">
      <c r="A138" s="51" t="s">
        <v>4733</v>
      </c>
      <c r="B138" s="60">
        <v>13</v>
      </c>
      <c r="C138" s="60">
        <v>13</v>
      </c>
    </row>
    <row r="139" spans="1:4">
      <c r="A139" s="51" t="s">
        <v>4779</v>
      </c>
      <c r="B139" s="60">
        <v>13</v>
      </c>
      <c r="C139" s="60">
        <v>13</v>
      </c>
    </row>
    <row r="140" spans="1:4">
      <c r="A140" s="51" t="s">
        <v>4799</v>
      </c>
      <c r="B140" s="60">
        <v>13</v>
      </c>
      <c r="C140" s="60">
        <v>13</v>
      </c>
    </row>
    <row r="141" spans="1:4">
      <c r="A141" s="51" t="s">
        <v>4724</v>
      </c>
      <c r="B141" s="60">
        <v>13</v>
      </c>
      <c r="C141" s="60">
        <v>13</v>
      </c>
    </row>
    <row r="142" spans="1:4">
      <c r="A142" s="51" t="s">
        <v>4755</v>
      </c>
      <c r="B142" s="60">
        <v>13</v>
      </c>
      <c r="C142" s="60">
        <v>13</v>
      </c>
    </row>
    <row r="143" spans="1:4">
      <c r="A143" s="51" t="s">
        <v>4743</v>
      </c>
      <c r="B143" s="60">
        <v>13</v>
      </c>
      <c r="C143" s="60">
        <v>13</v>
      </c>
    </row>
    <row r="144" spans="1:4">
      <c r="A144" s="51" t="s">
        <v>4800</v>
      </c>
      <c r="B144" s="60">
        <v>13</v>
      </c>
      <c r="C144" s="60">
        <v>13</v>
      </c>
    </row>
    <row r="145" spans="1:3">
      <c r="A145" s="51" t="s">
        <v>4772</v>
      </c>
      <c r="B145" s="60">
        <v>13</v>
      </c>
      <c r="C145" s="60">
        <v>13</v>
      </c>
    </row>
    <row r="146" spans="1:3">
      <c r="A146" s="51" t="s">
        <v>4721</v>
      </c>
      <c r="B146" s="60">
        <v>13</v>
      </c>
      <c r="C146" s="60">
        <v>13</v>
      </c>
    </row>
    <row r="147" spans="1:3">
      <c r="A147" s="51" t="s">
        <v>4753</v>
      </c>
      <c r="B147" s="60">
        <v>13</v>
      </c>
      <c r="C147" s="60">
        <v>13</v>
      </c>
    </row>
    <row r="148" spans="1:3">
      <c r="A148" s="51" t="s">
        <v>4784</v>
      </c>
      <c r="B148" s="60">
        <v>13</v>
      </c>
      <c r="C148" s="60">
        <v>13</v>
      </c>
    </row>
    <row r="149" spans="1:3">
      <c r="A149" s="51" t="s">
        <v>4744</v>
      </c>
      <c r="B149" s="60">
        <v>12</v>
      </c>
      <c r="C149" s="60">
        <v>12</v>
      </c>
    </row>
    <row r="150" spans="1:3">
      <c r="A150" s="51" t="s">
        <v>4761</v>
      </c>
      <c r="B150" s="60">
        <v>12</v>
      </c>
      <c r="C150" s="60">
        <v>12</v>
      </c>
    </row>
    <row r="151" spans="1:3">
      <c r="A151" s="51" t="s">
        <v>4774</v>
      </c>
      <c r="B151" s="60">
        <v>12</v>
      </c>
      <c r="C151" s="60">
        <v>12</v>
      </c>
    </row>
    <row r="152" spans="1:3">
      <c r="A152" s="51" t="s">
        <v>4808</v>
      </c>
      <c r="B152" s="60">
        <v>12</v>
      </c>
      <c r="C152" s="60">
        <v>12</v>
      </c>
    </row>
    <row r="153" spans="1:3">
      <c r="A153" s="51" t="s">
        <v>4792</v>
      </c>
      <c r="B153" s="60">
        <v>12</v>
      </c>
      <c r="C153" s="60">
        <v>12</v>
      </c>
    </row>
    <row r="154" spans="1:3">
      <c r="A154" s="51" t="s">
        <v>4735</v>
      </c>
      <c r="B154" s="60">
        <v>12</v>
      </c>
      <c r="C154" s="60">
        <v>12</v>
      </c>
    </row>
    <row r="155" spans="1:3">
      <c r="A155" s="51" t="s">
        <v>4736</v>
      </c>
      <c r="B155" s="60">
        <v>12</v>
      </c>
      <c r="C155" s="60">
        <v>12</v>
      </c>
    </row>
    <row r="156" spans="1:3">
      <c r="A156" s="51" t="s">
        <v>4791</v>
      </c>
      <c r="B156" s="60">
        <v>11</v>
      </c>
      <c r="C156" s="60">
        <v>11</v>
      </c>
    </row>
    <row r="157" spans="1:3">
      <c r="A157" s="51" t="s">
        <v>4730</v>
      </c>
      <c r="B157" s="60">
        <v>11</v>
      </c>
      <c r="C157" s="60">
        <v>11</v>
      </c>
    </row>
    <row r="158" spans="1:3">
      <c r="A158" s="51" t="s">
        <v>4729</v>
      </c>
      <c r="B158" s="60">
        <v>11</v>
      </c>
      <c r="C158" s="60">
        <v>11</v>
      </c>
    </row>
    <row r="159" spans="1:3">
      <c r="A159" s="51" t="s">
        <v>4787</v>
      </c>
      <c r="B159" s="60">
        <v>11</v>
      </c>
      <c r="C159" s="60">
        <v>11</v>
      </c>
    </row>
    <row r="160" spans="1:3">
      <c r="A160" s="51" t="s">
        <v>4786</v>
      </c>
      <c r="B160" s="60">
        <v>11</v>
      </c>
      <c r="C160" s="60">
        <v>11</v>
      </c>
    </row>
    <row r="161" spans="1:3">
      <c r="A161" s="51" t="s">
        <v>4750</v>
      </c>
      <c r="B161" s="60">
        <v>11</v>
      </c>
      <c r="C161" s="60">
        <v>11</v>
      </c>
    </row>
    <row r="162" spans="1:3">
      <c r="A162" s="51" t="s">
        <v>4802</v>
      </c>
      <c r="B162" s="60">
        <v>11</v>
      </c>
      <c r="C162" s="60">
        <v>11</v>
      </c>
    </row>
    <row r="163" spans="1:3">
      <c r="A163" s="51" t="s">
        <v>4770</v>
      </c>
      <c r="B163" s="60">
        <v>11</v>
      </c>
      <c r="C163" s="60">
        <v>11</v>
      </c>
    </row>
    <row r="164" spans="1:3">
      <c r="A164" s="51" t="s">
        <v>4775</v>
      </c>
      <c r="B164" s="60">
        <v>11</v>
      </c>
      <c r="C164" s="60">
        <v>11</v>
      </c>
    </row>
    <row r="165" spans="1:3">
      <c r="A165" s="51" t="s">
        <v>4795</v>
      </c>
      <c r="B165" s="60">
        <v>11</v>
      </c>
      <c r="C165" s="60">
        <v>11</v>
      </c>
    </row>
    <row r="166" spans="1:3">
      <c r="A166" s="51" t="s">
        <v>4798</v>
      </c>
      <c r="B166" s="60">
        <v>11</v>
      </c>
      <c r="C166" s="60">
        <v>11</v>
      </c>
    </row>
    <row r="167" spans="1:3">
      <c r="A167" s="51" t="s">
        <v>4759</v>
      </c>
      <c r="B167" s="60">
        <v>11</v>
      </c>
      <c r="C167" s="60">
        <v>11</v>
      </c>
    </row>
    <row r="168" spans="1:3">
      <c r="A168" s="51" t="s">
        <v>4720</v>
      </c>
      <c r="B168" s="60">
        <v>10</v>
      </c>
      <c r="C168" s="60">
        <v>10</v>
      </c>
    </row>
    <row r="169" spans="1:3">
      <c r="A169" s="51" t="s">
        <v>4727</v>
      </c>
      <c r="B169" s="60">
        <v>10</v>
      </c>
      <c r="C169" s="60">
        <v>10</v>
      </c>
    </row>
    <row r="170" spans="1:3">
      <c r="A170" s="51" t="s">
        <v>4796</v>
      </c>
      <c r="B170" s="60">
        <v>10</v>
      </c>
      <c r="C170" s="60">
        <v>10</v>
      </c>
    </row>
    <row r="171" spans="1:3">
      <c r="A171" s="51" t="s">
        <v>4731</v>
      </c>
      <c r="B171" s="60">
        <v>10</v>
      </c>
      <c r="C171" s="60">
        <v>10</v>
      </c>
    </row>
    <row r="172" spans="1:3">
      <c r="A172" s="51" t="s">
        <v>4771</v>
      </c>
      <c r="B172" s="60">
        <v>10</v>
      </c>
      <c r="C172" s="60">
        <v>10</v>
      </c>
    </row>
    <row r="173" spans="1:3">
      <c r="A173" s="51" t="s">
        <v>4768</v>
      </c>
      <c r="B173" s="60">
        <v>10</v>
      </c>
      <c r="C173" s="60">
        <v>10</v>
      </c>
    </row>
    <row r="174" spans="1:3">
      <c r="A174" s="51" t="s">
        <v>4810</v>
      </c>
      <c r="B174" s="60">
        <v>10</v>
      </c>
      <c r="C174" s="60">
        <v>10</v>
      </c>
    </row>
    <row r="175" spans="1:3">
      <c r="A175" s="51" t="s">
        <v>4797</v>
      </c>
      <c r="B175" s="60">
        <v>10</v>
      </c>
      <c r="C175" s="60">
        <v>10</v>
      </c>
    </row>
    <row r="176" spans="1:3">
      <c r="A176" s="51" t="s">
        <v>4790</v>
      </c>
      <c r="B176" s="60">
        <v>10</v>
      </c>
      <c r="C176" s="60">
        <v>10</v>
      </c>
    </row>
    <row r="177" spans="1:3">
      <c r="A177" s="51" t="s">
        <v>4806</v>
      </c>
      <c r="B177" s="60">
        <v>10</v>
      </c>
      <c r="C177" s="60">
        <v>10</v>
      </c>
    </row>
    <row r="178" spans="1:3">
      <c r="A178" s="51" t="s">
        <v>4803</v>
      </c>
      <c r="B178" s="60">
        <v>10</v>
      </c>
      <c r="C178" s="60">
        <v>10</v>
      </c>
    </row>
    <row r="179" spans="1:3">
      <c r="A179" s="51" t="s">
        <v>4765</v>
      </c>
      <c r="B179" s="60">
        <v>10</v>
      </c>
      <c r="C179" s="60">
        <v>10</v>
      </c>
    </row>
    <row r="180" spans="1:3">
      <c r="A180" s="51" t="s">
        <v>4732</v>
      </c>
      <c r="B180" s="60">
        <v>10</v>
      </c>
      <c r="C180" s="60">
        <v>10</v>
      </c>
    </row>
    <row r="181" spans="1:3">
      <c r="A181" s="51" t="s">
        <v>4767</v>
      </c>
      <c r="B181" s="60">
        <v>10</v>
      </c>
      <c r="C181" s="60">
        <v>10</v>
      </c>
    </row>
    <row r="182" spans="1:3">
      <c r="A182" s="51" t="s">
        <v>4781</v>
      </c>
      <c r="B182" s="60">
        <v>9</v>
      </c>
      <c r="C182" s="60">
        <v>9</v>
      </c>
    </row>
    <row r="183" spans="1:3">
      <c r="A183" s="51" t="s">
        <v>4745</v>
      </c>
      <c r="B183" s="60">
        <v>9</v>
      </c>
      <c r="C183" s="60">
        <v>9</v>
      </c>
    </row>
    <row r="184" spans="1:3">
      <c r="A184" s="51" t="s">
        <v>4738</v>
      </c>
      <c r="B184" s="60">
        <v>9</v>
      </c>
      <c r="C184" s="60">
        <v>9</v>
      </c>
    </row>
    <row r="185" spans="1:3">
      <c r="A185" s="51" t="s">
        <v>4794</v>
      </c>
      <c r="B185" s="60">
        <v>9</v>
      </c>
      <c r="C185" s="60">
        <v>9</v>
      </c>
    </row>
    <row r="186" spans="1:3">
      <c r="A186" s="51" t="s">
        <v>4783</v>
      </c>
      <c r="B186" s="60">
        <v>9</v>
      </c>
      <c r="C186" s="60">
        <v>9</v>
      </c>
    </row>
    <row r="187" spans="1:3">
      <c r="A187" s="51" t="s">
        <v>4747</v>
      </c>
      <c r="B187" s="60">
        <v>9</v>
      </c>
      <c r="C187" s="60">
        <v>9</v>
      </c>
    </row>
    <row r="188" spans="1:3">
      <c r="A188" s="51" t="s">
        <v>4746</v>
      </c>
      <c r="B188" s="60">
        <v>9</v>
      </c>
      <c r="C188" s="60">
        <v>9</v>
      </c>
    </row>
    <row r="189" spans="1:3">
      <c r="A189" s="51" t="s">
        <v>4807</v>
      </c>
      <c r="B189" s="60">
        <v>9</v>
      </c>
      <c r="C189" s="60">
        <v>9</v>
      </c>
    </row>
    <row r="190" spans="1:3">
      <c r="A190" s="51" t="s">
        <v>4734</v>
      </c>
      <c r="B190" s="60">
        <v>9</v>
      </c>
      <c r="C190" s="60">
        <v>9</v>
      </c>
    </row>
    <row r="191" spans="1:3">
      <c r="A191" s="51" t="s">
        <v>4769</v>
      </c>
      <c r="B191" s="60">
        <v>8</v>
      </c>
      <c r="C191" s="60">
        <v>8</v>
      </c>
    </row>
    <row r="192" spans="1:3">
      <c r="A192" s="51" t="s">
        <v>4749</v>
      </c>
      <c r="B192" s="60">
        <v>8</v>
      </c>
      <c r="C192" s="60">
        <v>8</v>
      </c>
    </row>
    <row r="193" spans="1:3">
      <c r="A193" s="51" t="s">
        <v>4757</v>
      </c>
      <c r="B193" s="60">
        <v>8</v>
      </c>
      <c r="C193" s="60">
        <v>8</v>
      </c>
    </row>
    <row r="194" spans="1:3">
      <c r="A194" s="51" t="s">
        <v>4805</v>
      </c>
      <c r="B194" s="60">
        <v>8</v>
      </c>
      <c r="C194" s="60">
        <v>8</v>
      </c>
    </row>
    <row r="195" spans="1:3">
      <c r="A195" s="51" t="s">
        <v>4809</v>
      </c>
      <c r="B195" s="60">
        <v>8</v>
      </c>
      <c r="C195" s="60">
        <v>8</v>
      </c>
    </row>
    <row r="196" spans="1:3">
      <c r="A196" s="51" t="s">
        <v>2194</v>
      </c>
      <c r="B196" s="60">
        <v>8</v>
      </c>
      <c r="C196" s="60">
        <v>8</v>
      </c>
    </row>
    <row r="197" spans="1:3">
      <c r="A197" s="51" t="s">
        <v>558</v>
      </c>
      <c r="B197" s="60">
        <v>8</v>
      </c>
      <c r="C197" s="60">
        <v>8</v>
      </c>
    </row>
    <row r="198" spans="1:3">
      <c r="A198" s="51" t="s">
        <v>2050</v>
      </c>
      <c r="B198" s="60">
        <v>8</v>
      </c>
      <c r="C198" s="60">
        <v>8</v>
      </c>
    </row>
    <row r="199" spans="1:3">
      <c r="A199" s="51" t="s">
        <v>4723</v>
      </c>
      <c r="B199" s="60">
        <v>8</v>
      </c>
      <c r="C199" s="60">
        <v>8</v>
      </c>
    </row>
    <row r="200" spans="1:3">
      <c r="A200" s="51" t="s">
        <v>4788</v>
      </c>
      <c r="B200" s="60">
        <v>8</v>
      </c>
      <c r="C200" s="60">
        <v>8</v>
      </c>
    </row>
    <row r="201" spans="1:3">
      <c r="A201" s="51" t="s">
        <v>4722</v>
      </c>
      <c r="B201" s="60">
        <v>8</v>
      </c>
      <c r="C201" s="60">
        <v>8</v>
      </c>
    </row>
    <row r="202" spans="1:3">
      <c r="A202" s="51" t="s">
        <v>4804</v>
      </c>
      <c r="B202" s="60">
        <v>8</v>
      </c>
      <c r="C202" s="60">
        <v>8</v>
      </c>
    </row>
    <row r="203" spans="1:3">
      <c r="A203" s="51" t="s">
        <v>4728</v>
      </c>
      <c r="B203" s="60">
        <v>8</v>
      </c>
      <c r="C203" s="60">
        <v>8</v>
      </c>
    </row>
    <row r="204" spans="1:3">
      <c r="A204" s="51" t="s">
        <v>4725</v>
      </c>
      <c r="B204" s="60">
        <v>8</v>
      </c>
      <c r="C204" s="60">
        <v>8</v>
      </c>
    </row>
    <row r="205" spans="1:3">
      <c r="A205" s="51" t="s">
        <v>4766</v>
      </c>
      <c r="B205" s="60">
        <v>8</v>
      </c>
      <c r="C205" s="60">
        <v>8</v>
      </c>
    </row>
    <row r="206" spans="1:3">
      <c r="A206" s="51" t="s">
        <v>4741</v>
      </c>
      <c r="B206" s="60">
        <v>7</v>
      </c>
      <c r="C206" s="60">
        <v>7</v>
      </c>
    </row>
    <row r="207" spans="1:3">
      <c r="A207" s="51" t="s">
        <v>4752</v>
      </c>
      <c r="B207" s="60">
        <v>7</v>
      </c>
      <c r="C207" s="60">
        <v>7</v>
      </c>
    </row>
    <row r="208" spans="1:3">
      <c r="A208" s="51" t="s">
        <v>4760</v>
      </c>
      <c r="B208" s="60">
        <v>7</v>
      </c>
      <c r="C208" s="60">
        <v>7</v>
      </c>
    </row>
    <row r="209" spans="1:3">
      <c r="A209" s="51" t="s">
        <v>4763</v>
      </c>
      <c r="B209" s="60">
        <v>7</v>
      </c>
      <c r="C209" s="60">
        <v>7</v>
      </c>
    </row>
    <row r="210" spans="1:3">
      <c r="A210" s="51" t="s">
        <v>4780</v>
      </c>
      <c r="B210" s="60">
        <v>7</v>
      </c>
      <c r="C210" s="60">
        <v>7</v>
      </c>
    </row>
    <row r="211" spans="1:3">
      <c r="A211" s="51" t="s">
        <v>4801</v>
      </c>
      <c r="B211" s="60">
        <v>7</v>
      </c>
      <c r="C211" s="60">
        <v>7</v>
      </c>
    </row>
    <row r="212" spans="1:3">
      <c r="A212" s="51" t="s">
        <v>4737</v>
      </c>
      <c r="B212" s="60">
        <v>6</v>
      </c>
      <c r="C212" s="60">
        <v>6</v>
      </c>
    </row>
    <row r="213" spans="1:3">
      <c r="A213" s="51" t="s">
        <v>4739</v>
      </c>
      <c r="B213" s="60">
        <v>6</v>
      </c>
      <c r="C213" s="60">
        <v>6</v>
      </c>
    </row>
    <row r="214" spans="1:3">
      <c r="A214" s="51" t="s">
        <v>4740</v>
      </c>
      <c r="B214" s="60">
        <v>5</v>
      </c>
      <c r="C214" s="60">
        <v>5</v>
      </c>
    </row>
    <row r="215" spans="1:3">
      <c r="A215" s="51" t="s">
        <v>4748</v>
      </c>
      <c r="B215" s="60">
        <v>5</v>
      </c>
      <c r="C215" s="60">
        <v>5</v>
      </c>
    </row>
    <row r="216" spans="1:3">
      <c r="A216" s="51" t="s">
        <v>4756</v>
      </c>
      <c r="B216" s="60">
        <v>5</v>
      </c>
      <c r="C216" s="60">
        <v>5</v>
      </c>
    </row>
    <row r="217" spans="1:3">
      <c r="A217" s="51" t="s">
        <v>4754</v>
      </c>
      <c r="B217" s="60">
        <v>5</v>
      </c>
      <c r="C217" s="60">
        <v>5</v>
      </c>
    </row>
    <row r="218" spans="1:3">
      <c r="A218" s="51" t="s">
        <v>4793</v>
      </c>
      <c r="B218" s="60">
        <v>4</v>
      </c>
      <c r="C218" s="60">
        <v>4</v>
      </c>
    </row>
    <row r="219" spans="1:3">
      <c r="A219" s="51" t="s">
        <v>839</v>
      </c>
      <c r="B219" s="60">
        <v>3</v>
      </c>
      <c r="C219" s="60">
        <v>3</v>
      </c>
    </row>
    <row r="220" spans="1:3">
      <c r="A220" s="51" t="s">
        <v>4726</v>
      </c>
      <c r="B220" s="60">
        <v>3</v>
      </c>
      <c r="C220" s="60">
        <v>3</v>
      </c>
    </row>
    <row r="221" spans="1:3">
      <c r="A221" s="51" t="s">
        <v>5245</v>
      </c>
      <c r="B221" s="60">
        <v>1000</v>
      </c>
      <c r="C221" s="60">
        <v>1000</v>
      </c>
    </row>
  </sheetData>
  <mergeCells count="7">
    <mergeCell ref="C121:F121"/>
    <mergeCell ref="C83:F83"/>
    <mergeCell ref="C101:F101"/>
    <mergeCell ref="D2:G2"/>
    <mergeCell ref="C29:H29"/>
    <mergeCell ref="C48:F48"/>
    <mergeCell ref="C65:F65"/>
  </mergeCells>
  <pageMargins left="0.7" right="0.7" top="0.75" bottom="0.75" header="0.3" footer="0.3"/>
  <pageSetup paperSize="9" orientation="portrait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2E0D-7814-41D7-8EEB-782C144F90F2}">
  <dimension ref="A1:K1001"/>
  <sheetViews>
    <sheetView workbookViewId="0">
      <pane ySplit="1" topLeftCell="A2" activePane="bottomLeft" state="frozen"/>
      <selection pane="bottomLeft" activeCell="H2" sqref="H2"/>
    </sheetView>
  </sheetViews>
  <sheetFormatPr defaultColWidth="9.140625" defaultRowHeight="15"/>
  <cols>
    <col min="1" max="1" width="11.7109375" bestFit="1" customWidth="1"/>
    <col min="2" max="2" width="38.42578125" bestFit="1" customWidth="1"/>
    <col min="3" max="3" width="23.42578125" bestFit="1" customWidth="1"/>
    <col min="4" max="4" width="12.42578125" bestFit="1" customWidth="1"/>
    <col min="5" max="5" width="14.85546875" bestFit="1" customWidth="1"/>
    <col min="6" max="6" width="12.5703125" customWidth="1"/>
    <col min="7" max="7" width="13.7109375" bestFit="1" customWidth="1"/>
    <col min="8" max="8" width="8.5703125" bestFit="1" customWidth="1"/>
    <col min="9" max="9" width="35.28515625" bestFit="1" customWidth="1"/>
    <col min="10" max="10" width="47.7109375" bestFit="1" customWidth="1"/>
    <col min="11" max="11" width="18.7109375" bestFit="1" customWidth="1"/>
  </cols>
  <sheetData>
    <row r="1" spans="1:11">
      <c r="A1" s="3" t="s">
        <v>5225</v>
      </c>
      <c r="B1" s="4" t="s">
        <v>0</v>
      </c>
      <c r="C1" s="4" t="s">
        <v>5229</v>
      </c>
      <c r="D1" s="4" t="s">
        <v>1</v>
      </c>
      <c r="E1" s="4" t="s">
        <v>2</v>
      </c>
      <c r="F1" s="4" t="s">
        <v>3</v>
      </c>
      <c r="G1" s="4" t="s">
        <v>5230</v>
      </c>
      <c r="H1" s="4" t="s">
        <v>4</v>
      </c>
      <c r="I1" s="4" t="s">
        <v>5</v>
      </c>
      <c r="J1" s="5" t="s">
        <v>5231</v>
      </c>
      <c r="K1" s="5" t="s">
        <v>5224</v>
      </c>
    </row>
    <row r="2" spans="1:11">
      <c r="A2" s="6">
        <f>ROW()-ROW($B$1)</f>
        <v>1</v>
      </c>
      <c r="B2" s="7" t="s">
        <v>6</v>
      </c>
      <c r="C2" s="7" t="str">
        <f>UPPER(_xlfn.CONCAT(tClientes[[#This Row],[FirstName]]," ",tClientes[[#This Row],[LastName]]))</f>
        <v>DANTE GAMBLE</v>
      </c>
      <c r="D2" s="7" t="s">
        <v>7</v>
      </c>
      <c r="E2" s="7" t="s">
        <v>8</v>
      </c>
      <c r="F2" s="7" t="s">
        <v>9</v>
      </c>
      <c r="G2" s="7" t="str">
        <f>VLOOKUP(tClientes[[#This Row],[CityID]],tCiudades[#All],2,FALSE)</f>
        <v>Riverside</v>
      </c>
      <c r="H2" s="13">
        <v>7</v>
      </c>
      <c r="I2" s="7" t="s">
        <v>10</v>
      </c>
      <c r="J2" t="str">
        <f>_xlfn.CONCAT(tClientes[[#This Row],[Ciudad]]," - ",tClientes[[#This Row],[Address]])</f>
        <v>Riverside - 374 White Cowley Avenue</v>
      </c>
      <c r="K2" s="14">
        <f ca="1">RANDBETWEEN(4, 19)</f>
        <v>4</v>
      </c>
    </row>
    <row r="3" spans="1:11">
      <c r="A3" s="6">
        <f t="shared" ref="A3:A65" si="0">ROW()-ROW($B$1)</f>
        <v>2</v>
      </c>
      <c r="B3" s="7" t="s">
        <v>11</v>
      </c>
      <c r="C3" s="7" t="str">
        <f>UPPER(_xlfn.CONCAT(tClientes[[#This Row],[FirstName]]," ",tClientes[[#This Row],[LastName]]))</f>
        <v>GUY LAWSON</v>
      </c>
      <c r="D3" s="7" t="s">
        <v>12</v>
      </c>
      <c r="E3" s="7" t="s">
        <v>13</v>
      </c>
      <c r="F3" s="7" t="s">
        <v>14</v>
      </c>
      <c r="G3" s="7" t="str">
        <f>VLOOKUP(tClientes[[#This Row],[CityID]],tCiudades[#All],2,FALSE)</f>
        <v>Oklahoma</v>
      </c>
      <c r="H3" s="13">
        <v>79</v>
      </c>
      <c r="I3" s="7" t="s">
        <v>15</v>
      </c>
      <c r="J3" s="22" t="str">
        <f>_xlfn.CONCAT(tClientes[[#This Row],[Ciudad]]," - ",tClientes[[#This Row],[Address]])</f>
        <v>Oklahoma - 46 South New Way</v>
      </c>
      <c r="K3" s="14">
        <f t="shared" ref="K3:K65" ca="1" si="1">RANDBETWEEN(4, 19)</f>
        <v>19</v>
      </c>
    </row>
    <row r="4" spans="1:11">
      <c r="A4" s="6">
        <f t="shared" si="0"/>
        <v>3</v>
      </c>
      <c r="B4" s="7" t="s">
        <v>16</v>
      </c>
      <c r="C4" s="7" t="str">
        <f>UPPER(_xlfn.CONCAT(tClientes[[#This Row],[FirstName]]," ",tClientes[[#This Row],[LastName]]))</f>
        <v>NICOLAS HOPKINS</v>
      </c>
      <c r="D4" s="7" t="s">
        <v>17</v>
      </c>
      <c r="E4" s="7" t="s">
        <v>18</v>
      </c>
      <c r="F4" s="7" t="s">
        <v>19</v>
      </c>
      <c r="G4" s="7" t="str">
        <f>VLOOKUP(tClientes[[#This Row],[CityID]],tCiudades[#All],2,FALSE)</f>
        <v>Los Angeles</v>
      </c>
      <c r="H4" s="13">
        <v>87</v>
      </c>
      <c r="I4" s="7" t="s">
        <v>20</v>
      </c>
      <c r="J4" s="22" t="str">
        <f>_xlfn.CONCAT(tClientes[[#This Row],[Ciudad]]," - ",tClientes[[#This Row],[Address]])</f>
        <v>Los Angeles - 393 Clarendon St.</v>
      </c>
      <c r="K4" s="14">
        <f ca="1">RANDBETWEEN(4, 19)</f>
        <v>11</v>
      </c>
    </row>
    <row r="5" spans="1:11">
      <c r="A5" s="6">
        <f t="shared" si="0"/>
        <v>4</v>
      </c>
      <c r="B5" s="7" t="s">
        <v>21</v>
      </c>
      <c r="C5" s="7" t="str">
        <f>UPPER(_xlfn.CONCAT(tClientes[[#This Row],[FirstName]]," ",tClientes[[#This Row],[LastName]]))</f>
        <v>RAQUEL SAVAGE</v>
      </c>
      <c r="D5" s="7" t="s">
        <v>22</v>
      </c>
      <c r="E5" s="7" t="s">
        <v>23</v>
      </c>
      <c r="F5" s="7" t="s">
        <v>24</v>
      </c>
      <c r="G5" s="7" t="str">
        <f>VLOOKUP(tClientes[[#This Row],[CityID]],tCiudades[#All],2,FALSE)</f>
        <v>Lincoln</v>
      </c>
      <c r="H5" s="13">
        <v>24</v>
      </c>
      <c r="I5" s="7" t="s">
        <v>25</v>
      </c>
      <c r="J5" s="22" t="str">
        <f>_xlfn.CONCAT(tClientes[[#This Row],[Ciudad]]," - ",tClientes[[#This Row],[Address]])</f>
        <v>Lincoln - 580 Clarendon Way</v>
      </c>
      <c r="K5" s="14">
        <f t="shared" ca="1" si="1"/>
        <v>18</v>
      </c>
    </row>
    <row r="6" spans="1:11">
      <c r="A6" s="6">
        <f t="shared" si="0"/>
        <v>5</v>
      </c>
      <c r="B6" s="7" t="s">
        <v>26</v>
      </c>
      <c r="C6" s="7" t="str">
        <f>UPPER(_xlfn.CONCAT(tClientes[[#This Row],[FirstName]]," ",tClientes[[#This Row],[LastName]]))</f>
        <v>DAVID STRONG</v>
      </c>
      <c r="D6" s="7" t="s">
        <v>27</v>
      </c>
      <c r="E6" s="7" t="s">
        <v>28</v>
      </c>
      <c r="F6" s="7" t="s">
        <v>29</v>
      </c>
      <c r="G6" s="7" t="str">
        <f>VLOOKUP(tClientes[[#This Row],[CityID]],tCiudades[#All],2,FALSE)</f>
        <v>Little Rock</v>
      </c>
      <c r="H6" s="13">
        <v>18</v>
      </c>
      <c r="I6" s="7" t="s">
        <v>30</v>
      </c>
      <c r="J6" s="22" t="str">
        <f>_xlfn.CONCAT(tClientes[[#This Row],[Ciudad]]," - ",tClientes[[#This Row],[Address]])</f>
        <v>Little Rock - 88 Old Avenue</v>
      </c>
      <c r="K6" s="14">
        <f t="shared" ca="1" si="1"/>
        <v>5</v>
      </c>
    </row>
    <row r="7" spans="1:11">
      <c r="A7" s="6">
        <f t="shared" si="0"/>
        <v>6</v>
      </c>
      <c r="B7" s="7" t="s">
        <v>31</v>
      </c>
      <c r="C7" s="7" t="str">
        <f>UPPER(_xlfn.CONCAT(tClientes[[#This Row],[FirstName]]," ",tClientes[[#This Row],[LastName]]))</f>
        <v>MARLON HERMAN</v>
      </c>
      <c r="D7" s="7" t="s">
        <v>32</v>
      </c>
      <c r="E7" s="7" t="s">
        <v>33</v>
      </c>
      <c r="F7" s="7" t="s">
        <v>34</v>
      </c>
      <c r="G7" s="7" t="str">
        <f>VLOOKUP(tClientes[[#This Row],[CityID]],tCiudades[#All],2,FALSE)</f>
        <v>Shreveport</v>
      </c>
      <c r="H7" s="13">
        <v>66</v>
      </c>
      <c r="I7" s="7" t="s">
        <v>35</v>
      </c>
      <c r="J7" s="22" t="str">
        <f>_xlfn.CONCAT(tClientes[[#This Row],[Ciudad]]," - ",tClientes[[#This Row],[Address]])</f>
        <v>Shreveport - 16 Old Avenue</v>
      </c>
      <c r="K7" s="14">
        <f t="shared" ca="1" si="1"/>
        <v>17</v>
      </c>
    </row>
    <row r="8" spans="1:11">
      <c r="A8" s="6">
        <f t="shared" si="0"/>
        <v>7</v>
      </c>
      <c r="B8" s="7" t="s">
        <v>36</v>
      </c>
      <c r="C8" s="7" t="str">
        <f>UPPER(_xlfn.CONCAT(tClientes[[#This Row],[FirstName]]," ",tClientes[[#This Row],[LastName]]))</f>
        <v>JACOB DURAN</v>
      </c>
      <c r="D8" s="7" t="s">
        <v>37</v>
      </c>
      <c r="E8" s="7" t="s">
        <v>28</v>
      </c>
      <c r="F8" s="7" t="s">
        <v>38</v>
      </c>
      <c r="G8" s="7" t="str">
        <f>VLOOKUP(tClientes[[#This Row],[CityID]],tCiudades[#All],2,FALSE)</f>
        <v>Buffalo</v>
      </c>
      <c r="H8" s="13">
        <v>2</v>
      </c>
      <c r="I8" s="7" t="s">
        <v>39</v>
      </c>
      <c r="J8" s="22" t="str">
        <f>_xlfn.CONCAT(tClientes[[#This Row],[Ciudad]]," - ",tClientes[[#This Row],[Address]])</f>
        <v>Buffalo - 182 Clarendon Parkway</v>
      </c>
      <c r="K8" s="14">
        <f t="shared" ca="1" si="1"/>
        <v>16</v>
      </c>
    </row>
    <row r="9" spans="1:11">
      <c r="A9" s="6">
        <f t="shared" si="0"/>
        <v>8</v>
      </c>
      <c r="B9" s="7" t="s">
        <v>40</v>
      </c>
      <c r="C9" s="7" t="str">
        <f>UPPER(_xlfn.CONCAT(tClientes[[#This Row],[FirstName]]," ",tClientes[[#This Row],[LastName]]))</f>
        <v>STEPHANIE MONROE</v>
      </c>
      <c r="D9" s="7" t="s">
        <v>41</v>
      </c>
      <c r="E9" s="7" t="s">
        <v>18</v>
      </c>
      <c r="F9" s="7" t="s">
        <v>42</v>
      </c>
      <c r="G9" s="7" t="str">
        <f>VLOOKUP(tClientes[[#This Row],[CityID]],tCiudades[#All],2,FALSE)</f>
        <v>Memphis</v>
      </c>
      <c r="H9" s="13">
        <v>44</v>
      </c>
      <c r="I9" s="7" t="s">
        <v>43</v>
      </c>
      <c r="J9" s="22" t="str">
        <f>_xlfn.CONCAT(tClientes[[#This Row],[Ciudad]]," - ",tClientes[[#This Row],[Address]])</f>
        <v>Memphis - 19 Cowley Avenue</v>
      </c>
      <c r="K9" s="14">
        <f t="shared" ca="1" si="1"/>
        <v>10</v>
      </c>
    </row>
    <row r="10" spans="1:11">
      <c r="A10" s="6">
        <f t="shared" si="0"/>
        <v>9</v>
      </c>
      <c r="B10" s="7" t="s">
        <v>44</v>
      </c>
      <c r="C10" s="7" t="str">
        <f>UPPER(_xlfn.CONCAT(tClientes[[#This Row],[FirstName]]," ",tClientes[[#This Row],[LastName]]))</f>
        <v>IRENE OSBORN</v>
      </c>
      <c r="D10" s="7" t="s">
        <v>45</v>
      </c>
      <c r="E10" s="7" t="s">
        <v>8</v>
      </c>
      <c r="F10" s="7" t="s">
        <v>46</v>
      </c>
      <c r="G10" s="7" t="str">
        <f>VLOOKUP(tClientes[[#This Row],[CityID]],tCiudades[#All],2,FALSE)</f>
        <v>Louisville</v>
      </c>
      <c r="H10" s="13">
        <v>77</v>
      </c>
      <c r="I10" s="7" t="s">
        <v>47</v>
      </c>
      <c r="J10" s="22" t="str">
        <f>_xlfn.CONCAT(tClientes[[#This Row],[Ciudad]]," - ",tClientes[[#This Row],[Address]])</f>
        <v>Louisville - 20 Milton Avenue</v>
      </c>
      <c r="K10" s="14">
        <f t="shared" ca="1" si="1"/>
        <v>5</v>
      </c>
    </row>
    <row r="11" spans="1:11">
      <c r="A11" s="6">
        <f t="shared" si="0"/>
        <v>10</v>
      </c>
      <c r="B11" s="7" t="s">
        <v>48</v>
      </c>
      <c r="C11" s="7" t="str">
        <f>UPPER(_xlfn.CONCAT(tClientes[[#This Row],[FirstName]]," ",tClientes[[#This Row],[LastName]]))</f>
        <v>FAITH MATHEWS</v>
      </c>
      <c r="D11" s="7" t="s">
        <v>49</v>
      </c>
      <c r="E11" s="7" t="s">
        <v>13</v>
      </c>
      <c r="F11" s="7" t="s">
        <v>50</v>
      </c>
      <c r="G11" s="7" t="str">
        <f>VLOOKUP(tClientes[[#This Row],[CityID]],tCiudades[#All],2,FALSE)</f>
        <v>Madison</v>
      </c>
      <c r="H11" s="13">
        <v>52</v>
      </c>
      <c r="I11" s="7" t="s">
        <v>51</v>
      </c>
      <c r="J11" s="22" t="str">
        <f>_xlfn.CONCAT(tClientes[[#This Row],[Ciudad]]," - ",tClientes[[#This Row],[Address]])</f>
        <v>Madison - 104 Rocky New Parkway</v>
      </c>
      <c r="K11" s="14">
        <f t="shared" ca="1" si="1"/>
        <v>7</v>
      </c>
    </row>
    <row r="12" spans="1:11">
      <c r="A12" s="6">
        <f t="shared" si="0"/>
        <v>11</v>
      </c>
      <c r="B12" s="7" t="s">
        <v>52</v>
      </c>
      <c r="C12" s="7" t="str">
        <f>UPPER(_xlfn.CONCAT(tClientes[[#This Row],[FirstName]]," ",tClientes[[#This Row],[LastName]]))</f>
        <v>ISRAEL SHEPARD</v>
      </c>
      <c r="D12" s="7" t="s">
        <v>53</v>
      </c>
      <c r="E12" s="7" t="s">
        <v>28</v>
      </c>
      <c r="F12" s="7" t="s">
        <v>54</v>
      </c>
      <c r="G12" s="7" t="str">
        <f>VLOOKUP(tClientes[[#This Row],[CityID]],tCiudades[#All],2,FALSE)</f>
        <v>Tulsa</v>
      </c>
      <c r="H12" s="13">
        <v>63</v>
      </c>
      <c r="I12" s="7" t="s">
        <v>55</v>
      </c>
      <c r="J12" s="22" t="str">
        <f>_xlfn.CONCAT(tClientes[[#This Row],[Ciudad]]," - ",tClientes[[#This Row],[Address]])</f>
        <v>Tulsa - 171 Old Avenue</v>
      </c>
      <c r="K12" s="14">
        <f t="shared" ca="1" si="1"/>
        <v>9</v>
      </c>
    </row>
    <row r="13" spans="1:11">
      <c r="A13" s="6">
        <f t="shared" si="0"/>
        <v>12</v>
      </c>
      <c r="B13" s="7" t="s">
        <v>56</v>
      </c>
      <c r="C13" s="7" t="str">
        <f>UPPER(_xlfn.CONCAT(tClientes[[#This Row],[FirstName]]," ",tClientes[[#This Row],[LastName]]))</f>
        <v>LAMONT YODER</v>
      </c>
      <c r="D13" s="7" t="s">
        <v>57</v>
      </c>
      <c r="E13" s="7" t="s">
        <v>58</v>
      </c>
      <c r="F13" s="7" t="s">
        <v>59</v>
      </c>
      <c r="G13" s="7" t="str">
        <f>VLOOKUP(tClientes[[#This Row],[CityID]],tCiudades[#All],2,FALSE)</f>
        <v>New Orleans</v>
      </c>
      <c r="H13" s="13">
        <v>80</v>
      </c>
      <c r="I13" s="7" t="s">
        <v>60</v>
      </c>
      <c r="J13" s="22" t="str">
        <f>_xlfn.CONCAT(tClientes[[#This Row],[Ciudad]]," - ",tClientes[[#This Row],[Address]])</f>
        <v>New Orleans - 303 Fabien Road</v>
      </c>
      <c r="K13" s="14">
        <f t="shared" ca="1" si="1"/>
        <v>11</v>
      </c>
    </row>
    <row r="14" spans="1:11">
      <c r="A14" s="6">
        <f t="shared" si="0"/>
        <v>13</v>
      </c>
      <c r="B14" s="7" t="s">
        <v>61</v>
      </c>
      <c r="C14" s="7" t="str">
        <f>UPPER(_xlfn.CONCAT(tClientes[[#This Row],[FirstName]]," ",tClientes[[#This Row],[LastName]]))</f>
        <v>KIMBERLEY HANCOCK</v>
      </c>
      <c r="D14" s="7" t="s">
        <v>62</v>
      </c>
      <c r="E14" s="7" t="s">
        <v>63</v>
      </c>
      <c r="F14" s="7" t="s">
        <v>64</v>
      </c>
      <c r="G14" s="7" t="str">
        <f>VLOOKUP(tClientes[[#This Row],[CityID]],tCiudades[#All],2,FALSE)</f>
        <v>Sacramento</v>
      </c>
      <c r="H14" s="13">
        <v>81</v>
      </c>
      <c r="I14" s="7" t="s">
        <v>65</v>
      </c>
      <c r="J14" s="22" t="str">
        <f>_xlfn.CONCAT(tClientes[[#This Row],[Ciudad]]," - ",tClientes[[#This Row],[Address]])</f>
        <v>Sacramento - 37 Hague Avenue</v>
      </c>
      <c r="K14" s="14">
        <f t="shared" ca="1" si="1"/>
        <v>19</v>
      </c>
    </row>
    <row r="15" spans="1:11">
      <c r="A15" s="6">
        <f t="shared" si="0"/>
        <v>14</v>
      </c>
      <c r="B15" s="7" t="s">
        <v>66</v>
      </c>
      <c r="C15" s="7" t="str">
        <f>UPPER(_xlfn.CONCAT(tClientes[[#This Row],[FirstName]]," ",tClientes[[#This Row],[LastName]]))</f>
        <v>KRISTEN TAYLOR</v>
      </c>
      <c r="D15" s="7" t="s">
        <v>67</v>
      </c>
      <c r="E15" s="7" t="s">
        <v>68</v>
      </c>
      <c r="F15" s="7" t="s">
        <v>69</v>
      </c>
      <c r="G15" s="7" t="str">
        <f>VLOOKUP(tClientes[[#This Row],[CityID]],tCiudades[#All],2,FALSE)</f>
        <v>Phoenix</v>
      </c>
      <c r="H15" s="13">
        <v>71</v>
      </c>
      <c r="I15" s="7" t="s">
        <v>70</v>
      </c>
      <c r="J15" s="22" t="str">
        <f>_xlfn.CONCAT(tClientes[[#This Row],[Ciudad]]," - ",tClientes[[#This Row],[Address]])</f>
        <v>Phoenix - 34 Green Fabien Way</v>
      </c>
      <c r="K15" s="14">
        <f t="shared" ca="1" si="1"/>
        <v>14</v>
      </c>
    </row>
    <row r="16" spans="1:11">
      <c r="A16" s="6">
        <f t="shared" si="0"/>
        <v>15</v>
      </c>
      <c r="B16" s="7" t="s">
        <v>71</v>
      </c>
      <c r="C16" s="7" t="str">
        <f>UPPER(_xlfn.CONCAT(tClientes[[#This Row],[FirstName]]," ",tClientes[[#This Row],[LastName]]))</f>
        <v>RAUL BECK</v>
      </c>
      <c r="D16" s="7" t="s">
        <v>72</v>
      </c>
      <c r="E16" s="7" t="s">
        <v>33</v>
      </c>
      <c r="F16" s="7" t="s">
        <v>73</v>
      </c>
      <c r="G16" s="7" t="str">
        <f>VLOOKUP(tClientes[[#This Row],[CityID]],tCiudades[#All],2,FALSE)</f>
        <v>St. Petersburg</v>
      </c>
      <c r="H16" s="13">
        <v>85</v>
      </c>
      <c r="I16" s="7" t="s">
        <v>74</v>
      </c>
      <c r="J16" s="22" t="str">
        <f>_xlfn.CONCAT(tClientes[[#This Row],[Ciudad]]," - ",tClientes[[#This Row],[Address]])</f>
        <v>St. Petersburg - 93 Old Way</v>
      </c>
      <c r="K16" s="14">
        <f t="shared" ca="1" si="1"/>
        <v>17</v>
      </c>
    </row>
    <row r="17" spans="1:11">
      <c r="A17" s="6">
        <f t="shared" si="0"/>
        <v>16</v>
      </c>
      <c r="B17" s="7" t="s">
        <v>75</v>
      </c>
      <c r="C17" s="7" t="str">
        <f>UPPER(_xlfn.CONCAT(tClientes[[#This Row],[FirstName]]," ",tClientes[[#This Row],[LastName]]))</f>
        <v>GREGORY ALLISON</v>
      </c>
      <c r="D17" s="7" t="s">
        <v>76</v>
      </c>
      <c r="E17" s="7" t="s">
        <v>77</v>
      </c>
      <c r="F17" s="7" t="s">
        <v>78</v>
      </c>
      <c r="G17" s="7" t="str">
        <f>VLOOKUP(tClientes[[#This Row],[CityID]],tCiudades[#All],2,FALSE)</f>
        <v>Tulsa</v>
      </c>
      <c r="H17" s="13">
        <v>63</v>
      </c>
      <c r="I17" s="7" t="s">
        <v>79</v>
      </c>
      <c r="J17" s="22" t="str">
        <f>_xlfn.CONCAT(tClientes[[#This Row],[Ciudad]]," - ",tClientes[[#This Row],[Address]])</f>
        <v>Tulsa - 57 Second Freeway</v>
      </c>
      <c r="K17" s="14">
        <f t="shared" ca="1" si="1"/>
        <v>17</v>
      </c>
    </row>
    <row r="18" spans="1:11">
      <c r="A18" s="6">
        <f t="shared" si="0"/>
        <v>17</v>
      </c>
      <c r="B18" s="7" t="s">
        <v>80</v>
      </c>
      <c r="C18" s="7" t="str">
        <f>UPPER(_xlfn.CONCAT(tClientes[[#This Row],[FirstName]]," ",tClientes[[#This Row],[LastName]]))</f>
        <v>CHESTER ACOSTA</v>
      </c>
      <c r="D18" s="7" t="s">
        <v>81</v>
      </c>
      <c r="E18" s="7" t="s">
        <v>82</v>
      </c>
      <c r="F18" s="7" t="s">
        <v>83</v>
      </c>
      <c r="G18" s="7" t="str">
        <f>VLOOKUP(tClientes[[#This Row],[CityID]],tCiudades[#All],2,FALSE)</f>
        <v>Akron</v>
      </c>
      <c r="H18" s="13">
        <v>13</v>
      </c>
      <c r="I18" s="7" t="s">
        <v>84</v>
      </c>
      <c r="J18" s="22" t="str">
        <f>_xlfn.CONCAT(tClientes[[#This Row],[Ciudad]]," - ",tClientes[[#This Row],[Address]])</f>
        <v>Akron - 26 Clarendon St.</v>
      </c>
      <c r="K18" s="14">
        <f t="shared" ca="1" si="1"/>
        <v>9</v>
      </c>
    </row>
    <row r="19" spans="1:11">
      <c r="A19" s="6">
        <f t="shared" si="0"/>
        <v>18</v>
      </c>
      <c r="B19" s="7" t="s">
        <v>85</v>
      </c>
      <c r="C19" s="7" t="str">
        <f>UPPER(_xlfn.CONCAT(tClientes[[#This Row],[FirstName]]," ",tClientes[[#This Row],[LastName]]))</f>
        <v>PETER RILEY</v>
      </c>
      <c r="D19" s="7" t="s">
        <v>86</v>
      </c>
      <c r="E19" s="7" t="s">
        <v>8</v>
      </c>
      <c r="F19" s="7" t="s">
        <v>87</v>
      </c>
      <c r="G19" s="7" t="str">
        <f>VLOOKUP(tClientes[[#This Row],[CityID]],tCiudades[#All],2,FALSE)</f>
        <v>Charlotte</v>
      </c>
      <c r="H19" s="13">
        <v>82</v>
      </c>
      <c r="I19" s="7" t="s">
        <v>88</v>
      </c>
      <c r="J19" s="22" t="str">
        <f>_xlfn.CONCAT(tClientes[[#This Row],[Ciudad]]," - ",tClientes[[#This Row],[Address]])</f>
        <v>Charlotte - 967 Rocky Hague Freeway</v>
      </c>
      <c r="K19" s="14">
        <f t="shared" ca="1" si="1"/>
        <v>19</v>
      </c>
    </row>
    <row r="20" spans="1:11">
      <c r="A20" s="6">
        <f t="shared" si="0"/>
        <v>19</v>
      </c>
      <c r="B20" s="7" t="s">
        <v>89</v>
      </c>
      <c r="C20" s="7" t="str">
        <f>UPPER(_xlfn.CONCAT(tClientes[[#This Row],[FirstName]]," ",tClientes[[#This Row],[LastName]]))</f>
        <v>ANNE REESE</v>
      </c>
      <c r="D20" s="7" t="s">
        <v>90</v>
      </c>
      <c r="E20" s="7" t="s">
        <v>91</v>
      </c>
      <c r="F20" s="7" t="s">
        <v>92</v>
      </c>
      <c r="G20" s="7" t="str">
        <f>VLOOKUP(tClientes[[#This Row],[CityID]],tCiudades[#All],2,FALSE)</f>
        <v>San Jose</v>
      </c>
      <c r="H20" s="13">
        <v>86</v>
      </c>
      <c r="I20" s="7" t="s">
        <v>93</v>
      </c>
      <c r="J20" s="22" t="str">
        <f>_xlfn.CONCAT(tClientes[[#This Row],[Ciudad]]," - ",tClientes[[#This Row],[Address]])</f>
        <v>San Jose - 27 West White Nobel Way</v>
      </c>
      <c r="K20" s="14">
        <f t="shared" ca="1" si="1"/>
        <v>11</v>
      </c>
    </row>
    <row r="21" spans="1:11">
      <c r="A21" s="6">
        <f t="shared" si="0"/>
        <v>20</v>
      </c>
      <c r="B21" s="7" t="s">
        <v>94</v>
      </c>
      <c r="C21" s="7" t="str">
        <f>UPPER(_xlfn.CONCAT(tClientes[[#This Row],[FirstName]]," ",tClientes[[#This Row],[LastName]]))</f>
        <v>STUART CORDOVA</v>
      </c>
      <c r="D21" s="7" t="s">
        <v>95</v>
      </c>
      <c r="E21" s="7" t="s">
        <v>58</v>
      </c>
      <c r="F21" s="7" t="s">
        <v>96</v>
      </c>
      <c r="G21" s="7" t="str">
        <f>VLOOKUP(tClientes[[#This Row],[CityID]],tCiudades[#All],2,FALSE)</f>
        <v>Richmond</v>
      </c>
      <c r="H21" s="13">
        <v>38</v>
      </c>
      <c r="I21" s="7" t="s">
        <v>97</v>
      </c>
      <c r="J21" s="22" t="str">
        <f>_xlfn.CONCAT(tClientes[[#This Row],[Ciudad]]," - ",tClientes[[#This Row],[Address]])</f>
        <v>Richmond - 52 South Rocky New Blvd.</v>
      </c>
      <c r="K21" s="14">
        <f t="shared" ca="1" si="1"/>
        <v>13</v>
      </c>
    </row>
    <row r="22" spans="1:11">
      <c r="A22" s="6">
        <f t="shared" si="0"/>
        <v>21</v>
      </c>
      <c r="B22" s="7" t="s">
        <v>98</v>
      </c>
      <c r="C22" s="7" t="str">
        <f>UPPER(_xlfn.CONCAT(tClientes[[#This Row],[FirstName]]," ",tClientes[[#This Row],[LastName]]))</f>
        <v>ELENA WINTERS</v>
      </c>
      <c r="D22" s="7" t="s">
        <v>99</v>
      </c>
      <c r="E22" s="7" t="s">
        <v>63</v>
      </c>
      <c r="F22" s="7" t="s">
        <v>100</v>
      </c>
      <c r="G22" s="7" t="str">
        <f>VLOOKUP(tClientes[[#This Row],[CityID]],tCiudades[#All],2,FALSE)</f>
        <v>Virginia Beach</v>
      </c>
      <c r="H22" s="13">
        <v>5</v>
      </c>
      <c r="I22" s="7" t="s">
        <v>101</v>
      </c>
      <c r="J22" s="22" t="str">
        <f>_xlfn.CONCAT(tClientes[[#This Row],[Ciudad]]," - ",tClientes[[#This Row],[Address]])</f>
        <v>Virginia Beach - 918 Green New Way</v>
      </c>
      <c r="K22" s="14">
        <f t="shared" ca="1" si="1"/>
        <v>8</v>
      </c>
    </row>
    <row r="23" spans="1:11">
      <c r="A23" s="6">
        <f t="shared" si="0"/>
        <v>22</v>
      </c>
      <c r="B23" s="7" t="s">
        <v>102</v>
      </c>
      <c r="C23" s="7" t="str">
        <f>UPPER(_xlfn.CONCAT(tClientes[[#This Row],[FirstName]]," ",tClientes[[#This Row],[LastName]]))</f>
        <v>JEREMIAH VAUGHN</v>
      </c>
      <c r="D23" s="7" t="s">
        <v>103</v>
      </c>
      <c r="E23" s="7" t="s">
        <v>104</v>
      </c>
      <c r="F23" s="7" t="s">
        <v>105</v>
      </c>
      <c r="G23" s="7" t="str">
        <f>VLOOKUP(tClientes[[#This Row],[CityID]],tCiudades[#All],2,FALSE)</f>
        <v>Bakersfield</v>
      </c>
      <c r="H23" s="13">
        <v>41</v>
      </c>
      <c r="I23" s="7" t="s">
        <v>106</v>
      </c>
      <c r="J23" s="22" t="str">
        <f>_xlfn.CONCAT(tClientes[[#This Row],[Ciudad]]," - ",tClientes[[#This Row],[Address]])</f>
        <v>Bakersfield - 417 East First Drive</v>
      </c>
      <c r="K23" s="14">
        <f t="shared" ca="1" si="1"/>
        <v>15</v>
      </c>
    </row>
    <row r="24" spans="1:11">
      <c r="A24" s="6">
        <f t="shared" si="0"/>
        <v>23</v>
      </c>
      <c r="B24" s="7" t="s">
        <v>107</v>
      </c>
      <c r="C24" s="7" t="str">
        <f>UPPER(_xlfn.CONCAT(tClientes[[#This Row],[FirstName]]," ",tClientes[[#This Row],[LastName]]))</f>
        <v>TONY BRUCE</v>
      </c>
      <c r="D24" s="7" t="s">
        <v>108</v>
      </c>
      <c r="E24" s="7" t="s">
        <v>23</v>
      </c>
      <c r="F24" s="7" t="s">
        <v>109</v>
      </c>
      <c r="G24" s="7" t="str">
        <f>VLOOKUP(tClientes[[#This Row],[CityID]],tCiudades[#All],2,FALSE)</f>
        <v>Akron</v>
      </c>
      <c r="H24" s="13">
        <v>13</v>
      </c>
      <c r="I24" s="7" t="s">
        <v>110</v>
      </c>
      <c r="J24" s="22" t="str">
        <f>_xlfn.CONCAT(tClientes[[#This Row],[Ciudad]]," - ",tClientes[[#This Row],[Address]])</f>
        <v>Akron - 24 Nobel Road</v>
      </c>
      <c r="K24" s="14">
        <f t="shared" ca="1" si="1"/>
        <v>17</v>
      </c>
    </row>
    <row r="25" spans="1:11">
      <c r="A25" s="6">
        <f t="shared" si="0"/>
        <v>24</v>
      </c>
      <c r="B25" s="7" t="s">
        <v>111</v>
      </c>
      <c r="C25" s="7" t="str">
        <f>UPPER(_xlfn.CONCAT(tClientes[[#This Row],[FirstName]]," ",tClientes[[#This Row],[LastName]]))</f>
        <v>CODY DYER</v>
      </c>
      <c r="D25" s="7" t="s">
        <v>112</v>
      </c>
      <c r="E25" s="7" t="s">
        <v>8</v>
      </c>
      <c r="F25" s="7" t="s">
        <v>113</v>
      </c>
      <c r="G25" s="7" t="str">
        <f>VLOOKUP(tClientes[[#This Row],[CityID]],tCiudades[#All],2,FALSE)</f>
        <v>Mobile</v>
      </c>
      <c r="H25" s="13">
        <v>62</v>
      </c>
      <c r="I25" s="7" t="s">
        <v>114</v>
      </c>
      <c r="J25" s="22" t="str">
        <f>_xlfn.CONCAT(tClientes[[#This Row],[Ciudad]]," - ",tClientes[[#This Row],[Address]])</f>
        <v>Mobile - 51 West Green Oak Drive</v>
      </c>
      <c r="K25" s="14">
        <f t="shared" ca="1" si="1"/>
        <v>10</v>
      </c>
    </row>
    <row r="26" spans="1:11">
      <c r="A26" s="6">
        <f t="shared" si="0"/>
        <v>25</v>
      </c>
      <c r="B26" s="7" t="s">
        <v>115</v>
      </c>
      <c r="C26" s="7" t="str">
        <f>UPPER(_xlfn.CONCAT(tClientes[[#This Row],[FirstName]]," ",tClientes[[#This Row],[LastName]]))</f>
        <v>GREGG KLINE</v>
      </c>
      <c r="D26" s="7" t="s">
        <v>116</v>
      </c>
      <c r="E26" s="7" t="s">
        <v>117</v>
      </c>
      <c r="F26" s="7" t="s">
        <v>118</v>
      </c>
      <c r="G26" s="7" t="str">
        <f>VLOOKUP(tClientes[[#This Row],[CityID]],tCiudades[#All],2,FALSE)</f>
        <v>Louisville</v>
      </c>
      <c r="H26" s="13">
        <v>77</v>
      </c>
      <c r="I26" s="7" t="s">
        <v>119</v>
      </c>
      <c r="J26" s="22" t="str">
        <f>_xlfn.CONCAT(tClientes[[#This Row],[Ciudad]]," - ",tClientes[[#This Row],[Address]])</f>
        <v>Louisville - 739 White Cowley Blvd.</v>
      </c>
      <c r="K26" s="14">
        <f t="shared" ca="1" si="1"/>
        <v>10</v>
      </c>
    </row>
    <row r="27" spans="1:11">
      <c r="A27" s="6">
        <f t="shared" si="0"/>
        <v>26</v>
      </c>
      <c r="B27" s="7" t="s">
        <v>120</v>
      </c>
      <c r="C27" s="7" t="str">
        <f>UPPER(_xlfn.CONCAT(tClientes[[#This Row],[FirstName]]," ",tClientes[[#This Row],[LastName]]))</f>
        <v>EDWIN CRAIG</v>
      </c>
      <c r="D27" s="7" t="s">
        <v>121</v>
      </c>
      <c r="E27" s="7" t="s">
        <v>91</v>
      </c>
      <c r="F27" s="7" t="s">
        <v>122</v>
      </c>
      <c r="G27" s="7" t="str">
        <f>VLOOKUP(tClientes[[#This Row],[CityID]],tCiudades[#All],2,FALSE)</f>
        <v>Buffalo</v>
      </c>
      <c r="H27" s="13">
        <v>2</v>
      </c>
      <c r="I27" s="7" t="s">
        <v>123</v>
      </c>
      <c r="J27" s="22" t="str">
        <f>_xlfn.CONCAT(tClientes[[#This Row],[Ciudad]]," - ",tClientes[[#This Row],[Address]])</f>
        <v>Buffalo - 71 West Rocky Clarendon Drive</v>
      </c>
      <c r="K27" s="14">
        <f t="shared" ca="1" si="1"/>
        <v>5</v>
      </c>
    </row>
    <row r="28" spans="1:11">
      <c r="A28" s="6">
        <f t="shared" si="0"/>
        <v>27</v>
      </c>
      <c r="B28" s="7" t="s">
        <v>124</v>
      </c>
      <c r="C28" s="7" t="str">
        <f>UPPER(_xlfn.CONCAT(tClientes[[#This Row],[FirstName]]," ",tClientes[[#This Row],[LastName]]))</f>
        <v>CARLOS BLACK</v>
      </c>
      <c r="D28" s="7" t="s">
        <v>125</v>
      </c>
      <c r="E28" s="7" t="s">
        <v>126</v>
      </c>
      <c r="F28" s="7" t="s">
        <v>127</v>
      </c>
      <c r="G28" s="7" t="str">
        <f>VLOOKUP(tClientes[[#This Row],[CityID]],tCiudades[#All],2,FALSE)</f>
        <v>Houston</v>
      </c>
      <c r="H28" s="13">
        <v>55</v>
      </c>
      <c r="I28" s="7" t="s">
        <v>128</v>
      </c>
      <c r="J28" s="22" t="str">
        <f>_xlfn.CONCAT(tClientes[[#This Row],[Ciudad]]," - ",tClientes[[#This Row],[Address]])</f>
        <v>Houston - 400 New Parkway</v>
      </c>
      <c r="K28" s="14">
        <f t="shared" ca="1" si="1"/>
        <v>5</v>
      </c>
    </row>
    <row r="29" spans="1:11">
      <c r="A29" s="6">
        <f t="shared" si="0"/>
        <v>28</v>
      </c>
      <c r="B29" s="7" t="s">
        <v>129</v>
      </c>
      <c r="C29" s="7" t="str">
        <f>UPPER(_xlfn.CONCAT(tClientes[[#This Row],[FirstName]]," ",tClientes[[#This Row],[LastName]]))</f>
        <v>ARTHUR REYNOLDS</v>
      </c>
      <c r="D29" s="7" t="s">
        <v>130</v>
      </c>
      <c r="E29" s="7" t="s">
        <v>131</v>
      </c>
      <c r="F29" s="7" t="s">
        <v>132</v>
      </c>
      <c r="G29" s="7" t="str">
        <f>VLOOKUP(tClientes[[#This Row],[CityID]],tCiudades[#All],2,FALSE)</f>
        <v>Norfolk</v>
      </c>
      <c r="H29" s="13">
        <v>16</v>
      </c>
      <c r="I29" s="7" t="s">
        <v>133</v>
      </c>
      <c r="J29" s="22" t="str">
        <f>_xlfn.CONCAT(tClientes[[#This Row],[Ciudad]]," - ",tClientes[[#This Row],[Address]])</f>
        <v>Norfolk - 94 Clarendon Street</v>
      </c>
      <c r="K29" s="14">
        <f t="shared" ca="1" si="1"/>
        <v>9</v>
      </c>
    </row>
    <row r="30" spans="1:11">
      <c r="A30" s="6">
        <f t="shared" si="0"/>
        <v>29</v>
      </c>
      <c r="B30" s="7" t="s">
        <v>134</v>
      </c>
      <c r="C30" s="7" t="str">
        <f>UPPER(_xlfn.CONCAT(tClientes[[#This Row],[FirstName]]," ",tClientes[[#This Row],[LastName]]))</f>
        <v>WHITNEY HOUSE</v>
      </c>
      <c r="D30" s="7" t="s">
        <v>135</v>
      </c>
      <c r="E30" s="7" t="s">
        <v>136</v>
      </c>
      <c r="F30" s="7" t="s">
        <v>137</v>
      </c>
      <c r="G30" s="7" t="str">
        <f>VLOOKUP(tClientes[[#This Row],[CityID]],tCiudades[#All],2,FALSE)</f>
        <v>San Francisco</v>
      </c>
      <c r="H30" s="13">
        <v>47</v>
      </c>
      <c r="I30" s="7" t="s">
        <v>138</v>
      </c>
      <c r="J30" s="22" t="str">
        <f>_xlfn.CONCAT(tClientes[[#This Row],[Ciudad]]," - ",tClientes[[#This Row],[Address]])</f>
        <v>San Francisco - 86 Fabien St.</v>
      </c>
      <c r="K30" s="14">
        <f t="shared" ca="1" si="1"/>
        <v>4</v>
      </c>
    </row>
    <row r="31" spans="1:11">
      <c r="A31" s="6">
        <f t="shared" si="0"/>
        <v>30</v>
      </c>
      <c r="B31" s="7" t="s">
        <v>139</v>
      </c>
      <c r="C31" s="7" t="str">
        <f>UPPER(_xlfn.CONCAT(tClientes[[#This Row],[FirstName]]," ",tClientes[[#This Row],[LastName]]))</f>
        <v>SALVADOR WHITE</v>
      </c>
      <c r="D31" s="7" t="s">
        <v>140</v>
      </c>
      <c r="E31" s="7" t="s">
        <v>13</v>
      </c>
      <c r="F31" s="7" t="s">
        <v>141</v>
      </c>
      <c r="G31" s="7" t="str">
        <f>VLOOKUP(tClientes[[#This Row],[CityID]],tCiudades[#All],2,FALSE)</f>
        <v>Tampa</v>
      </c>
      <c r="H31" s="13">
        <v>74</v>
      </c>
      <c r="I31" s="7" t="s">
        <v>142</v>
      </c>
      <c r="J31" s="22" t="str">
        <f>_xlfn.CONCAT(tClientes[[#This Row],[Ciudad]]," - ",tClientes[[#This Row],[Address]])</f>
        <v>Tampa - 281 South Clarendon Boulevard</v>
      </c>
      <c r="K31" s="14">
        <f t="shared" ca="1" si="1"/>
        <v>8</v>
      </c>
    </row>
    <row r="32" spans="1:11">
      <c r="A32" s="6">
        <f t="shared" si="0"/>
        <v>31</v>
      </c>
      <c r="B32" s="7" t="s">
        <v>143</v>
      </c>
      <c r="C32" s="7" t="str">
        <f>UPPER(_xlfn.CONCAT(tClientes[[#This Row],[FirstName]]," ",tClientes[[#This Row],[LastName]]))</f>
        <v>JON LAM</v>
      </c>
      <c r="D32" s="7" t="s">
        <v>144</v>
      </c>
      <c r="E32" s="7" t="s">
        <v>145</v>
      </c>
      <c r="F32" s="7" t="s">
        <v>146</v>
      </c>
      <c r="G32" s="7" t="str">
        <f>VLOOKUP(tClientes[[#This Row],[CityID]],tCiudades[#All],2,FALSE)</f>
        <v>Louisville</v>
      </c>
      <c r="H32" s="13">
        <v>77</v>
      </c>
      <c r="I32" s="7" t="s">
        <v>147</v>
      </c>
      <c r="J32" s="22" t="str">
        <f>_xlfn.CONCAT(tClientes[[#This Row],[Ciudad]]," - ",tClientes[[#This Row],[Address]])</f>
        <v>Louisville - 47 First Drive</v>
      </c>
      <c r="K32" s="14">
        <f t="shared" ca="1" si="1"/>
        <v>6</v>
      </c>
    </row>
    <row r="33" spans="1:11">
      <c r="A33" s="6">
        <f t="shared" si="0"/>
        <v>32</v>
      </c>
      <c r="B33" s="7" t="s">
        <v>148</v>
      </c>
      <c r="C33" s="7" t="str">
        <f>UPPER(_xlfn.CONCAT(tClientes[[#This Row],[FirstName]]," ",tClientes[[#This Row],[LastName]]))</f>
        <v>CHERI ANDRADE</v>
      </c>
      <c r="D33" s="7" t="s">
        <v>149</v>
      </c>
      <c r="E33" s="7" t="s">
        <v>150</v>
      </c>
      <c r="F33" s="7" t="s">
        <v>151</v>
      </c>
      <c r="G33" s="7" t="str">
        <f>VLOOKUP(tClientes[[#This Row],[CityID]],tCiudades[#All],2,FALSE)</f>
        <v>Baton Rouge</v>
      </c>
      <c r="H33" s="13">
        <v>22</v>
      </c>
      <c r="I33" s="7" t="s">
        <v>152</v>
      </c>
      <c r="J33" s="22" t="str">
        <f>_xlfn.CONCAT(tClientes[[#This Row],[Ciudad]]," - ",tClientes[[#This Row],[Address]])</f>
        <v>Baton Rouge - 189 First Blvd.</v>
      </c>
      <c r="K33" s="14">
        <f t="shared" ca="1" si="1"/>
        <v>19</v>
      </c>
    </row>
    <row r="34" spans="1:11">
      <c r="A34" s="6">
        <f t="shared" si="0"/>
        <v>33</v>
      </c>
      <c r="B34" s="7" t="s">
        <v>153</v>
      </c>
      <c r="C34" s="7" t="str">
        <f>UPPER(_xlfn.CONCAT(tClientes[[#This Row],[FirstName]]," ",tClientes[[#This Row],[LastName]]))</f>
        <v>KELLIE PACHECO</v>
      </c>
      <c r="D34" s="7" t="s">
        <v>154</v>
      </c>
      <c r="E34" s="7" t="s">
        <v>63</v>
      </c>
      <c r="F34" s="7" t="s">
        <v>155</v>
      </c>
      <c r="G34" s="7" t="str">
        <f>VLOOKUP(tClientes[[#This Row],[CityID]],tCiudades[#All],2,FALSE)</f>
        <v>Charlotte</v>
      </c>
      <c r="H34" s="13">
        <v>82</v>
      </c>
      <c r="I34" s="7" t="s">
        <v>156</v>
      </c>
      <c r="J34" s="22" t="str">
        <f>_xlfn.CONCAT(tClientes[[#This Row],[Ciudad]]," - ",tClientes[[#This Row],[Address]])</f>
        <v>Charlotte - 505 White Second Freeway</v>
      </c>
      <c r="K34" s="14">
        <f t="shared" ca="1" si="1"/>
        <v>8</v>
      </c>
    </row>
    <row r="35" spans="1:11">
      <c r="A35" s="6">
        <f t="shared" si="0"/>
        <v>34</v>
      </c>
      <c r="B35" s="7" t="s">
        <v>157</v>
      </c>
      <c r="C35" s="7" t="str">
        <f>UPPER(_xlfn.CONCAT(tClientes[[#This Row],[FirstName]]," ",tClientes[[#This Row],[LastName]]))</f>
        <v>KATHRYN WU</v>
      </c>
      <c r="D35" s="7" t="s">
        <v>158</v>
      </c>
      <c r="E35" s="7" t="s">
        <v>159</v>
      </c>
      <c r="F35" s="7" t="s">
        <v>160</v>
      </c>
      <c r="G35" s="7" t="str">
        <f>VLOOKUP(tClientes[[#This Row],[CityID]],tCiudades[#All],2,FALSE)</f>
        <v>Philadelphia</v>
      </c>
      <c r="H35" s="13">
        <v>30</v>
      </c>
      <c r="I35" s="7" t="s">
        <v>161</v>
      </c>
      <c r="J35" s="22" t="str">
        <f>_xlfn.CONCAT(tClientes[[#This Row],[Ciudad]]," - ",tClientes[[#This Row],[Address]])</f>
        <v>Philadelphia - 368 Second Avenue</v>
      </c>
      <c r="K35" s="14">
        <f t="shared" ca="1" si="1"/>
        <v>4</v>
      </c>
    </row>
    <row r="36" spans="1:11">
      <c r="A36" s="6">
        <f t="shared" si="0"/>
        <v>35</v>
      </c>
      <c r="B36" s="7" t="s">
        <v>162</v>
      </c>
      <c r="C36" s="7" t="str">
        <f>UPPER(_xlfn.CONCAT(tClientes[[#This Row],[FirstName]]," ",tClientes[[#This Row],[LastName]]))</f>
        <v>PATRICK EVANS</v>
      </c>
      <c r="D36" s="7" t="s">
        <v>163</v>
      </c>
      <c r="E36" s="7" t="s">
        <v>145</v>
      </c>
      <c r="F36" s="7" t="s">
        <v>164</v>
      </c>
      <c r="G36" s="7" t="str">
        <f>VLOOKUP(tClientes[[#This Row],[CityID]],tCiudades[#All],2,FALSE)</f>
        <v>Glendale</v>
      </c>
      <c r="H36" s="13">
        <v>43</v>
      </c>
      <c r="I36" s="7" t="s">
        <v>165</v>
      </c>
      <c r="J36" s="22" t="str">
        <f>_xlfn.CONCAT(tClientes[[#This Row],[Ciudad]]," - ",tClientes[[#This Row],[Address]])</f>
        <v>Glendale - 189 East New Blvd.</v>
      </c>
      <c r="K36" s="14">
        <f t="shared" ca="1" si="1"/>
        <v>14</v>
      </c>
    </row>
    <row r="37" spans="1:11">
      <c r="A37" s="6">
        <f t="shared" si="0"/>
        <v>36</v>
      </c>
      <c r="B37" s="7" t="s">
        <v>166</v>
      </c>
      <c r="C37" s="7" t="str">
        <f>UPPER(_xlfn.CONCAT(tClientes[[#This Row],[FirstName]]," ",tClientes[[#This Row],[LastName]]))</f>
        <v>WILLIAM CASTANEDA</v>
      </c>
      <c r="D37" s="7" t="s">
        <v>167</v>
      </c>
      <c r="E37" s="7" t="s">
        <v>136</v>
      </c>
      <c r="F37" s="7" t="s">
        <v>168</v>
      </c>
      <c r="G37" s="7" t="str">
        <f>VLOOKUP(tClientes[[#This Row],[CityID]],tCiudades[#All],2,FALSE)</f>
        <v>Fremont</v>
      </c>
      <c r="H37" s="13">
        <v>4</v>
      </c>
      <c r="I37" s="7" t="s">
        <v>169</v>
      </c>
      <c r="J37" s="22" t="str">
        <f>_xlfn.CONCAT(tClientes[[#This Row],[Ciudad]]," - ",tClientes[[#This Row],[Address]])</f>
        <v>Fremont - 61 First Avenue</v>
      </c>
      <c r="K37" s="14">
        <f t="shared" ca="1" si="1"/>
        <v>9</v>
      </c>
    </row>
    <row r="38" spans="1:11">
      <c r="A38" s="6">
        <f t="shared" si="0"/>
        <v>37</v>
      </c>
      <c r="B38" s="7" t="s">
        <v>170</v>
      </c>
      <c r="C38" s="7" t="str">
        <f>UPPER(_xlfn.CONCAT(tClientes[[#This Row],[FirstName]]," ",tClientes[[#This Row],[LastName]]))</f>
        <v>EARL CANTU</v>
      </c>
      <c r="D38" s="7" t="s">
        <v>171</v>
      </c>
      <c r="E38" s="7" t="s">
        <v>18</v>
      </c>
      <c r="F38" s="7" t="s">
        <v>172</v>
      </c>
      <c r="G38" s="7" t="str">
        <f>VLOOKUP(tClientes[[#This Row],[CityID]],tCiudades[#All],2,FALSE)</f>
        <v>Indianapolis</v>
      </c>
      <c r="H38" s="13">
        <v>14</v>
      </c>
      <c r="I38" s="7" t="s">
        <v>173</v>
      </c>
      <c r="J38" s="22" t="str">
        <f>_xlfn.CONCAT(tClientes[[#This Row],[Ciudad]]," - ",tClientes[[#This Row],[Address]])</f>
        <v>Indianapolis - 75 Green Nobel St.</v>
      </c>
      <c r="K38" s="14">
        <f t="shared" ca="1" si="1"/>
        <v>11</v>
      </c>
    </row>
    <row r="39" spans="1:11">
      <c r="A39" s="6">
        <f t="shared" si="0"/>
        <v>38</v>
      </c>
      <c r="B39" s="7" t="s">
        <v>174</v>
      </c>
      <c r="C39" s="7" t="str">
        <f>UPPER(_xlfn.CONCAT(tClientes[[#This Row],[FirstName]]," ",tClientes[[#This Row],[LastName]]))</f>
        <v>LIZA BAXTER</v>
      </c>
      <c r="D39" s="7" t="s">
        <v>175</v>
      </c>
      <c r="E39" s="7" t="s">
        <v>117</v>
      </c>
      <c r="F39" s="7" t="s">
        <v>176</v>
      </c>
      <c r="G39" s="7" t="str">
        <f>VLOOKUP(tClientes[[#This Row],[CityID]],tCiudades[#All],2,FALSE)</f>
        <v>Columbus</v>
      </c>
      <c r="H39" s="13">
        <v>58</v>
      </c>
      <c r="I39" s="7" t="s">
        <v>177</v>
      </c>
      <c r="J39" s="22" t="str">
        <f>_xlfn.CONCAT(tClientes[[#This Row],[Ciudad]]," - ",tClientes[[#This Row],[Address]])</f>
        <v>Columbus - 460 White Cowley Freeway</v>
      </c>
      <c r="K39" s="14">
        <f t="shared" ca="1" si="1"/>
        <v>6</v>
      </c>
    </row>
    <row r="40" spans="1:11">
      <c r="A40" s="6">
        <f t="shared" si="0"/>
        <v>39</v>
      </c>
      <c r="B40" s="7" t="s">
        <v>178</v>
      </c>
      <c r="C40" s="7" t="str">
        <f>UPPER(_xlfn.CONCAT(tClientes[[#This Row],[FirstName]]," ",tClientes[[#This Row],[LastName]]))</f>
        <v>CRAIG MADDEN</v>
      </c>
      <c r="D40" s="7" t="s">
        <v>122</v>
      </c>
      <c r="E40" s="7" t="s">
        <v>63</v>
      </c>
      <c r="F40" s="7" t="s">
        <v>179</v>
      </c>
      <c r="G40" s="7" t="str">
        <f>VLOOKUP(tClientes[[#This Row],[CityID]],tCiudades[#All],2,FALSE)</f>
        <v>Shreveport</v>
      </c>
      <c r="H40" s="13">
        <v>66</v>
      </c>
      <c r="I40" s="7" t="s">
        <v>180</v>
      </c>
      <c r="J40" s="22" t="str">
        <f>_xlfn.CONCAT(tClientes[[#This Row],[Ciudad]]," - ",tClientes[[#This Row],[Address]])</f>
        <v>Shreveport - 228 First Parkway</v>
      </c>
      <c r="K40" s="14">
        <f t="shared" ca="1" si="1"/>
        <v>4</v>
      </c>
    </row>
    <row r="41" spans="1:11">
      <c r="A41" s="6">
        <f t="shared" si="0"/>
        <v>40</v>
      </c>
      <c r="B41" s="7" t="s">
        <v>181</v>
      </c>
      <c r="C41" s="7" t="str">
        <f>UPPER(_xlfn.CONCAT(tClientes[[#This Row],[FirstName]]," ",tClientes[[#This Row],[LastName]]))</f>
        <v>PRISCILLA ATKINS</v>
      </c>
      <c r="D41" s="7" t="s">
        <v>182</v>
      </c>
      <c r="E41" s="7" t="s">
        <v>183</v>
      </c>
      <c r="F41" s="7" t="s">
        <v>184</v>
      </c>
      <c r="G41" s="7" t="str">
        <f>VLOOKUP(tClientes[[#This Row],[CityID]],tCiudades[#All],2,FALSE)</f>
        <v>Des Moines</v>
      </c>
      <c r="H41" s="13">
        <v>26</v>
      </c>
      <c r="I41" s="7" t="s">
        <v>185</v>
      </c>
      <c r="J41" s="22" t="str">
        <f>_xlfn.CONCAT(tClientes[[#This Row],[Ciudad]]," - ",tClientes[[#This Row],[Address]])</f>
        <v>Des Moines - 852 Green Cowley Road</v>
      </c>
      <c r="K41" s="14">
        <f t="shared" ca="1" si="1"/>
        <v>6</v>
      </c>
    </row>
    <row r="42" spans="1:11">
      <c r="A42" s="6">
        <f t="shared" si="0"/>
        <v>41</v>
      </c>
      <c r="B42" s="7" t="s">
        <v>186</v>
      </c>
      <c r="C42" s="7" t="str">
        <f>UPPER(_xlfn.CONCAT(tClientes[[#This Row],[FirstName]]," ",tClientes[[#This Row],[LastName]]))</f>
        <v>CINDY KRUEGER</v>
      </c>
      <c r="D42" s="7" t="s">
        <v>187</v>
      </c>
      <c r="E42" s="7" t="s">
        <v>23</v>
      </c>
      <c r="F42" s="7" t="s">
        <v>188</v>
      </c>
      <c r="G42" s="7" t="str">
        <f>VLOOKUP(tClientes[[#This Row],[CityID]],tCiudades[#All],2,FALSE)</f>
        <v>Toledo</v>
      </c>
      <c r="H42" s="13">
        <v>10</v>
      </c>
      <c r="I42" s="7" t="s">
        <v>189</v>
      </c>
      <c r="J42" s="22" t="str">
        <f>_xlfn.CONCAT(tClientes[[#This Row],[Ciudad]]," - ",tClientes[[#This Row],[Address]])</f>
        <v>Toledo - 264 Old St.</v>
      </c>
      <c r="K42" s="14">
        <f t="shared" ca="1" si="1"/>
        <v>5</v>
      </c>
    </row>
    <row r="43" spans="1:11">
      <c r="A43" s="6">
        <f t="shared" si="0"/>
        <v>42</v>
      </c>
      <c r="B43" s="7" t="s">
        <v>190</v>
      </c>
      <c r="C43" s="7" t="str">
        <f>UPPER(_xlfn.CONCAT(tClientes[[#This Row],[FirstName]]," ",tClientes[[#This Row],[LastName]]))</f>
        <v>TRACI HICKMAN</v>
      </c>
      <c r="D43" s="7" t="s">
        <v>191</v>
      </c>
      <c r="E43" s="7" t="s">
        <v>192</v>
      </c>
      <c r="F43" s="7" t="s">
        <v>193</v>
      </c>
      <c r="G43" s="7" t="str">
        <f>VLOOKUP(tClientes[[#This Row],[CityID]],tCiudades[#All],2,FALSE)</f>
        <v>St. Louis</v>
      </c>
      <c r="H43" s="13">
        <v>17</v>
      </c>
      <c r="I43" s="7" t="s">
        <v>194</v>
      </c>
      <c r="J43" s="22" t="str">
        <f>_xlfn.CONCAT(tClientes[[#This Row],[Ciudad]]," - ",tClientes[[#This Row],[Address]])</f>
        <v>St. Louis - 383 Green Oak Freeway</v>
      </c>
      <c r="K43" s="14">
        <f t="shared" ca="1" si="1"/>
        <v>11</v>
      </c>
    </row>
    <row r="44" spans="1:11">
      <c r="A44" s="6">
        <f t="shared" si="0"/>
        <v>43</v>
      </c>
      <c r="B44" s="7" t="s">
        <v>195</v>
      </c>
      <c r="C44" s="7" t="str">
        <f>UPPER(_xlfn.CONCAT(tClientes[[#This Row],[FirstName]]," ",tClientes[[#This Row],[LastName]]))</f>
        <v>PETE DELACRUZ</v>
      </c>
      <c r="D44" s="7" t="s">
        <v>196</v>
      </c>
      <c r="E44" s="7" t="s">
        <v>117</v>
      </c>
      <c r="F44" s="7" t="s">
        <v>197</v>
      </c>
      <c r="G44" s="7" t="str">
        <f>VLOOKUP(tClientes[[#This Row],[CityID]],tCiudades[#All],2,FALSE)</f>
        <v>Birmingham</v>
      </c>
      <c r="H44" s="13">
        <v>76</v>
      </c>
      <c r="I44" s="7" t="s">
        <v>198</v>
      </c>
      <c r="J44" s="22" t="str">
        <f>_xlfn.CONCAT(tClientes[[#This Row],[Ciudad]]," - ",tClientes[[#This Row],[Address]])</f>
        <v>Birmingham - 49 Clarendon Freeway</v>
      </c>
      <c r="K44" s="14">
        <f t="shared" ca="1" si="1"/>
        <v>15</v>
      </c>
    </row>
    <row r="45" spans="1:11">
      <c r="A45" s="6">
        <f t="shared" si="0"/>
        <v>44</v>
      </c>
      <c r="B45" s="7" t="s">
        <v>199</v>
      </c>
      <c r="C45" s="7" t="str">
        <f>UPPER(_xlfn.CONCAT(tClientes[[#This Row],[FirstName]]," ",tClientes[[#This Row],[LastName]]))</f>
        <v>LEVI VALENTINE</v>
      </c>
      <c r="D45" s="7" t="s">
        <v>200</v>
      </c>
      <c r="E45" s="7" t="s">
        <v>145</v>
      </c>
      <c r="F45" s="7" t="s">
        <v>201</v>
      </c>
      <c r="G45" s="7" t="str">
        <f>VLOOKUP(tClientes[[#This Row],[CityID]],tCiudades[#All],2,FALSE)</f>
        <v>Riverside</v>
      </c>
      <c r="H45" s="13">
        <v>7</v>
      </c>
      <c r="I45" s="7" t="s">
        <v>202</v>
      </c>
      <c r="J45" s="22" t="str">
        <f>_xlfn.CONCAT(tClientes[[#This Row],[Ciudad]]," - ",tClientes[[#This Row],[Address]])</f>
        <v>Riverside - 411 South New St.</v>
      </c>
      <c r="K45" s="14">
        <f t="shared" ca="1" si="1"/>
        <v>19</v>
      </c>
    </row>
    <row r="46" spans="1:11">
      <c r="A46" s="6">
        <f t="shared" si="0"/>
        <v>45</v>
      </c>
      <c r="B46" s="7" t="s">
        <v>203</v>
      </c>
      <c r="C46" s="7" t="str">
        <f>UPPER(_xlfn.CONCAT(tClientes[[#This Row],[FirstName]]," ",tClientes[[#This Row],[LastName]]))</f>
        <v>ANGELINA GOMEZ</v>
      </c>
      <c r="D46" s="7" t="s">
        <v>204</v>
      </c>
      <c r="E46" s="7" t="s">
        <v>18</v>
      </c>
      <c r="F46" s="7" t="s">
        <v>205</v>
      </c>
      <c r="G46" s="7" t="str">
        <f>VLOOKUP(tClientes[[#This Row],[CityID]],tCiudades[#All],2,FALSE)</f>
        <v>Richmond</v>
      </c>
      <c r="H46" s="13">
        <v>38</v>
      </c>
      <c r="I46" s="7" t="s">
        <v>206</v>
      </c>
      <c r="J46" s="22" t="str">
        <f>_xlfn.CONCAT(tClientes[[#This Row],[Ciudad]]," - ",tClientes[[#This Row],[Address]])</f>
        <v>Richmond - 30 New Street</v>
      </c>
      <c r="K46" s="14">
        <f t="shared" ca="1" si="1"/>
        <v>12</v>
      </c>
    </row>
    <row r="47" spans="1:11">
      <c r="A47" s="6">
        <f t="shared" si="0"/>
        <v>46</v>
      </c>
      <c r="B47" s="7" t="s">
        <v>207</v>
      </c>
      <c r="C47" s="7" t="str">
        <f>UPPER(_xlfn.CONCAT(tClientes[[#This Row],[FirstName]]," ",tClientes[[#This Row],[LastName]]))</f>
        <v>SAMANTHA PHILLIPS</v>
      </c>
      <c r="D47" s="7" t="s">
        <v>208</v>
      </c>
      <c r="E47" s="7" t="s">
        <v>209</v>
      </c>
      <c r="F47" s="7" t="s">
        <v>210</v>
      </c>
      <c r="G47" s="7" t="str">
        <f>VLOOKUP(tClientes[[#This Row],[CityID]],tCiudades[#All],2,FALSE)</f>
        <v>Lincoln</v>
      </c>
      <c r="H47" s="13">
        <v>24</v>
      </c>
      <c r="I47" s="7" t="s">
        <v>211</v>
      </c>
      <c r="J47" s="22" t="str">
        <f>_xlfn.CONCAT(tClientes[[#This Row],[Ciudad]]," - ",tClientes[[#This Row],[Address]])</f>
        <v>Lincoln - 461 Green First Street</v>
      </c>
      <c r="K47" s="14">
        <f t="shared" ca="1" si="1"/>
        <v>4</v>
      </c>
    </row>
    <row r="48" spans="1:11">
      <c r="A48" s="6">
        <f t="shared" si="0"/>
        <v>47</v>
      </c>
      <c r="B48" s="7" t="s">
        <v>212</v>
      </c>
      <c r="C48" s="7" t="str">
        <f>UPPER(_xlfn.CONCAT(tClientes[[#This Row],[FirstName]]," ",tClientes[[#This Row],[LastName]]))</f>
        <v>ALICIA MC INTYRE</v>
      </c>
      <c r="D48" s="7" t="s">
        <v>213</v>
      </c>
      <c r="E48" s="7" t="s">
        <v>33</v>
      </c>
      <c r="F48" s="7" t="s">
        <v>214</v>
      </c>
      <c r="G48" s="7" t="str">
        <f>VLOOKUP(tClientes[[#This Row],[CityID]],tCiudades[#All],2,FALSE)</f>
        <v>Hialeah</v>
      </c>
      <c r="H48" s="13">
        <v>92</v>
      </c>
      <c r="I48" s="7" t="s">
        <v>215</v>
      </c>
      <c r="J48" s="22" t="str">
        <f>_xlfn.CONCAT(tClientes[[#This Row],[Ciudad]]," - ",tClientes[[#This Row],[Address]])</f>
        <v>Hialeah - 676 Hague Street</v>
      </c>
      <c r="K48" s="14">
        <f t="shared" ca="1" si="1"/>
        <v>16</v>
      </c>
    </row>
    <row r="49" spans="1:11">
      <c r="A49" s="6">
        <f t="shared" si="0"/>
        <v>48</v>
      </c>
      <c r="B49" s="7" t="s">
        <v>216</v>
      </c>
      <c r="C49" s="7" t="str">
        <f>UPPER(_xlfn.CONCAT(tClientes[[#This Row],[FirstName]]," ",tClientes[[#This Row],[LastName]]))</f>
        <v>DARREN GREER</v>
      </c>
      <c r="D49" s="7" t="s">
        <v>217</v>
      </c>
      <c r="E49" s="7" t="s">
        <v>126</v>
      </c>
      <c r="F49" s="7" t="s">
        <v>218</v>
      </c>
      <c r="G49" s="7" t="str">
        <f>VLOOKUP(tClientes[[#This Row],[CityID]],tCiudades[#All],2,FALSE)</f>
        <v>Yonkers</v>
      </c>
      <c r="H49" s="13">
        <v>94</v>
      </c>
      <c r="I49" s="7" t="s">
        <v>219</v>
      </c>
      <c r="J49" s="22" t="str">
        <f>_xlfn.CONCAT(tClientes[[#This Row],[Ciudad]]," - ",tClientes[[#This Row],[Address]])</f>
        <v>Yonkers - 959 South White Second Freeway</v>
      </c>
      <c r="K49" s="14">
        <f t="shared" ca="1" si="1"/>
        <v>7</v>
      </c>
    </row>
    <row r="50" spans="1:11">
      <c r="A50" s="6">
        <f t="shared" si="0"/>
        <v>49</v>
      </c>
      <c r="B50" s="7" t="s">
        <v>220</v>
      </c>
      <c r="C50" s="7" t="str">
        <f>UPPER(_xlfn.CONCAT(tClientes[[#This Row],[FirstName]]," ",tClientes[[#This Row],[LastName]]))</f>
        <v>MARISSA PEARSON</v>
      </c>
      <c r="D50" s="7" t="s">
        <v>221</v>
      </c>
      <c r="E50" s="7" t="s">
        <v>23</v>
      </c>
      <c r="F50" s="7" t="s">
        <v>222</v>
      </c>
      <c r="G50" s="7" t="str">
        <f>VLOOKUP(tClientes[[#This Row],[CityID]],tCiudades[#All],2,FALSE)</f>
        <v>Baton Rouge</v>
      </c>
      <c r="H50" s="13">
        <v>22</v>
      </c>
      <c r="I50" s="7" t="s">
        <v>223</v>
      </c>
      <c r="J50" s="22" t="str">
        <f>_xlfn.CONCAT(tClientes[[#This Row],[Ciudad]]," - ",tClientes[[#This Row],[Address]])</f>
        <v>Baton Rouge - 45 West Rocky Second St.</v>
      </c>
      <c r="K50" s="14">
        <f t="shared" ca="1" si="1"/>
        <v>6</v>
      </c>
    </row>
    <row r="51" spans="1:11">
      <c r="A51" s="6">
        <f t="shared" si="0"/>
        <v>50</v>
      </c>
      <c r="B51" s="7" t="s">
        <v>224</v>
      </c>
      <c r="C51" s="7" t="str">
        <f>UPPER(_xlfn.CONCAT(tClientes[[#This Row],[FirstName]]," ",tClientes[[#This Row],[LastName]]))</f>
        <v>SARA SANCHEZ</v>
      </c>
      <c r="D51" s="7" t="s">
        <v>225</v>
      </c>
      <c r="E51" s="7" t="s">
        <v>8</v>
      </c>
      <c r="F51" s="7" t="s">
        <v>226</v>
      </c>
      <c r="G51" s="7" t="str">
        <f>VLOOKUP(tClientes[[#This Row],[CityID]],tCiudades[#All],2,FALSE)</f>
        <v>Birmingham</v>
      </c>
      <c r="H51" s="13">
        <v>76</v>
      </c>
      <c r="I51" s="7" t="s">
        <v>227</v>
      </c>
      <c r="J51" s="22" t="str">
        <f>_xlfn.CONCAT(tClientes[[#This Row],[Ciudad]]," - ",tClientes[[#This Row],[Address]])</f>
        <v>Birmingham - 586 Green Oak Street</v>
      </c>
      <c r="K51" s="14">
        <f t="shared" ca="1" si="1"/>
        <v>12</v>
      </c>
    </row>
    <row r="52" spans="1:11">
      <c r="A52" s="6">
        <f t="shared" si="0"/>
        <v>51</v>
      </c>
      <c r="B52" s="7" t="s">
        <v>228</v>
      </c>
      <c r="C52" s="7" t="str">
        <f>UPPER(_xlfn.CONCAT(tClientes[[#This Row],[FirstName]]," ",tClientes[[#This Row],[LastName]]))</f>
        <v>RON HENSLEY</v>
      </c>
      <c r="D52" s="7" t="s">
        <v>229</v>
      </c>
      <c r="E52" s="7" t="s">
        <v>91</v>
      </c>
      <c r="F52" s="7" t="s">
        <v>230</v>
      </c>
      <c r="G52" s="7" t="str">
        <f>VLOOKUP(tClientes[[#This Row],[CityID]],tCiudades[#All],2,FALSE)</f>
        <v>Chicago</v>
      </c>
      <c r="H52" s="13">
        <v>3</v>
      </c>
      <c r="I52" s="7" t="s">
        <v>231</v>
      </c>
      <c r="J52" s="22" t="str">
        <f>_xlfn.CONCAT(tClientes[[#This Row],[Ciudad]]," - ",tClientes[[#This Row],[Address]])</f>
        <v>Chicago - 684 Green Hague Blvd.</v>
      </c>
      <c r="K52" s="14">
        <f t="shared" ca="1" si="1"/>
        <v>16</v>
      </c>
    </row>
    <row r="53" spans="1:11">
      <c r="A53" s="6">
        <f t="shared" si="0"/>
        <v>52</v>
      </c>
      <c r="B53" s="7" t="s">
        <v>232</v>
      </c>
      <c r="C53" s="7" t="str">
        <f>UPPER(_xlfn.CONCAT(tClientes[[#This Row],[FirstName]]," ",tClientes[[#This Row],[LastName]]))</f>
        <v>BRIDGETT MC INTYRE</v>
      </c>
      <c r="D53" s="7" t="s">
        <v>233</v>
      </c>
      <c r="E53" s="7" t="s">
        <v>234</v>
      </c>
      <c r="F53" s="7" t="s">
        <v>214</v>
      </c>
      <c r="G53" s="7" t="str">
        <f>VLOOKUP(tClientes[[#This Row],[CityID]],tCiudades[#All],2,FALSE)</f>
        <v>Dayton</v>
      </c>
      <c r="H53" s="13">
        <v>1</v>
      </c>
      <c r="I53" s="7" t="s">
        <v>235</v>
      </c>
      <c r="J53" s="22" t="str">
        <f>_xlfn.CONCAT(tClientes[[#This Row],[Ciudad]]," - ",tClientes[[#This Row],[Address]])</f>
        <v>Dayton - 40 Rocky Old Boulevard</v>
      </c>
      <c r="K53" s="14">
        <f t="shared" ca="1" si="1"/>
        <v>10</v>
      </c>
    </row>
    <row r="54" spans="1:11">
      <c r="A54" s="6">
        <f t="shared" si="0"/>
        <v>53</v>
      </c>
      <c r="B54" s="7" t="s">
        <v>236</v>
      </c>
      <c r="C54" s="7" t="str">
        <f>UPPER(_xlfn.CONCAT(tClientes[[#This Row],[FirstName]]," ",tClientes[[#This Row],[LastName]]))</f>
        <v>ROCHELLE KLEIN</v>
      </c>
      <c r="D54" s="7" t="s">
        <v>237</v>
      </c>
      <c r="E54" s="7" t="s">
        <v>238</v>
      </c>
      <c r="F54" s="7" t="s">
        <v>239</v>
      </c>
      <c r="G54" s="7" t="str">
        <f>VLOOKUP(tClientes[[#This Row],[CityID]],tCiudades[#All],2,FALSE)</f>
        <v>Bakersfield</v>
      </c>
      <c r="H54" s="13">
        <v>41</v>
      </c>
      <c r="I54" s="7" t="s">
        <v>240</v>
      </c>
      <c r="J54" s="22" t="str">
        <f>_xlfn.CONCAT(tClientes[[#This Row],[Ciudad]]," - ",tClientes[[#This Row],[Address]])</f>
        <v>Bakersfield - 907 First Avenue</v>
      </c>
      <c r="K54" s="14">
        <f t="shared" ca="1" si="1"/>
        <v>14</v>
      </c>
    </row>
    <row r="55" spans="1:11">
      <c r="A55" s="6">
        <f t="shared" si="0"/>
        <v>54</v>
      </c>
      <c r="B55" s="7" t="s">
        <v>241</v>
      </c>
      <c r="C55" s="7" t="str">
        <f>UPPER(_xlfn.CONCAT(tClientes[[#This Row],[FirstName]]," ",tClientes[[#This Row],[LastName]]))</f>
        <v>JOHNNY WALKER</v>
      </c>
      <c r="D55" s="7" t="s">
        <v>242</v>
      </c>
      <c r="E55" s="7" t="s">
        <v>131</v>
      </c>
      <c r="F55" s="7" t="s">
        <v>243</v>
      </c>
      <c r="G55" s="7" t="str">
        <f>VLOOKUP(tClientes[[#This Row],[CityID]],tCiudades[#All],2,FALSE)</f>
        <v>Kansas</v>
      </c>
      <c r="H55" s="13">
        <v>59</v>
      </c>
      <c r="I55" s="7" t="s">
        <v>244</v>
      </c>
      <c r="J55" s="22" t="str">
        <f>_xlfn.CONCAT(tClientes[[#This Row],[Ciudad]]," - ",tClientes[[#This Row],[Address]])</f>
        <v>Kansas - 817 Oak Blvd.</v>
      </c>
      <c r="K55" s="14">
        <f t="shared" ca="1" si="1"/>
        <v>10</v>
      </c>
    </row>
    <row r="56" spans="1:11">
      <c r="A56" s="6">
        <f t="shared" si="0"/>
        <v>55</v>
      </c>
      <c r="B56" s="7" t="s">
        <v>245</v>
      </c>
      <c r="C56" s="7" t="str">
        <f>UPPER(_xlfn.CONCAT(tClientes[[#This Row],[FirstName]]," ",tClientes[[#This Row],[LastName]]))</f>
        <v>ANNE CUEVAS</v>
      </c>
      <c r="D56" s="7" t="s">
        <v>90</v>
      </c>
      <c r="E56" s="7" t="s">
        <v>192</v>
      </c>
      <c r="F56" s="7" t="s">
        <v>246</v>
      </c>
      <c r="G56" s="7" t="str">
        <f>VLOOKUP(tClientes[[#This Row],[CityID]],tCiudades[#All],2,FALSE)</f>
        <v>Lincoln</v>
      </c>
      <c r="H56" s="13">
        <v>24</v>
      </c>
      <c r="I56" s="7" t="s">
        <v>247</v>
      </c>
      <c r="J56" s="22" t="str">
        <f>_xlfn.CONCAT(tClientes[[#This Row],[Ciudad]]," - ",tClientes[[#This Row],[Address]])</f>
        <v>Lincoln - 264 East White Old Boulevard</v>
      </c>
      <c r="K56" s="14">
        <f t="shared" ca="1" si="1"/>
        <v>4</v>
      </c>
    </row>
    <row r="57" spans="1:11">
      <c r="A57" s="6">
        <f t="shared" si="0"/>
        <v>56</v>
      </c>
      <c r="B57" s="7" t="s">
        <v>248</v>
      </c>
      <c r="C57" s="7" t="str">
        <f>UPPER(_xlfn.CONCAT(tClientes[[#This Row],[FirstName]]," ",tClientes[[#This Row],[LastName]]))</f>
        <v>GRETCHEN WALTER</v>
      </c>
      <c r="D57" s="7" t="s">
        <v>249</v>
      </c>
      <c r="E57" s="7" t="s">
        <v>91</v>
      </c>
      <c r="F57" s="7" t="s">
        <v>250</v>
      </c>
      <c r="G57" s="7" t="str">
        <f>VLOOKUP(tClientes[[#This Row],[CityID]],tCiudades[#All],2,FALSE)</f>
        <v>Tulsa</v>
      </c>
      <c r="H57" s="13">
        <v>63</v>
      </c>
      <c r="I57" s="7" t="s">
        <v>251</v>
      </c>
      <c r="J57" s="22" t="str">
        <f>_xlfn.CONCAT(tClientes[[#This Row],[Ciudad]]," - ",tClientes[[#This Row],[Address]])</f>
        <v>Tulsa - 61 West Green Second Boulevard</v>
      </c>
      <c r="K57" s="14">
        <f t="shared" ca="1" si="1"/>
        <v>7</v>
      </c>
    </row>
    <row r="58" spans="1:11">
      <c r="A58" s="6">
        <f t="shared" si="0"/>
        <v>57</v>
      </c>
      <c r="B58" s="7" t="s">
        <v>252</v>
      </c>
      <c r="C58" s="7" t="str">
        <f>UPPER(_xlfn.CONCAT(tClientes[[#This Row],[FirstName]]," ",tClientes[[#This Row],[LastName]]))</f>
        <v>KATHRYN WALTER</v>
      </c>
      <c r="D58" s="7" t="s">
        <v>158</v>
      </c>
      <c r="E58" s="7" t="s">
        <v>253</v>
      </c>
      <c r="F58" s="7" t="s">
        <v>250</v>
      </c>
      <c r="G58" s="7" t="str">
        <f>VLOOKUP(tClientes[[#This Row],[CityID]],tCiudades[#All],2,FALSE)</f>
        <v>Shreveport</v>
      </c>
      <c r="H58" s="13">
        <v>66</v>
      </c>
      <c r="I58" s="7" t="s">
        <v>254</v>
      </c>
      <c r="J58" s="22" t="str">
        <f>_xlfn.CONCAT(tClientes[[#This Row],[Ciudad]]," - ",tClientes[[#This Row],[Address]])</f>
        <v>Shreveport - 96 West Milton St.</v>
      </c>
      <c r="K58" s="14">
        <f t="shared" ca="1" si="1"/>
        <v>11</v>
      </c>
    </row>
    <row r="59" spans="1:11">
      <c r="A59" s="6">
        <f t="shared" si="0"/>
        <v>58</v>
      </c>
      <c r="B59" s="7" t="s">
        <v>255</v>
      </c>
      <c r="C59" s="7" t="str">
        <f>UPPER(_xlfn.CONCAT(tClientes[[#This Row],[FirstName]]," ",tClientes[[#This Row],[LastName]]))</f>
        <v>JANET HENSLEY</v>
      </c>
      <c r="D59" s="7" t="s">
        <v>256</v>
      </c>
      <c r="E59" s="7" t="s">
        <v>18</v>
      </c>
      <c r="F59" s="7" t="s">
        <v>230</v>
      </c>
      <c r="G59" s="7" t="str">
        <f>VLOOKUP(tClientes[[#This Row],[CityID]],tCiudades[#All],2,FALSE)</f>
        <v>Boston</v>
      </c>
      <c r="H59" s="13">
        <v>25</v>
      </c>
      <c r="I59" s="7" t="s">
        <v>257</v>
      </c>
      <c r="J59" s="22" t="str">
        <f>_xlfn.CONCAT(tClientes[[#This Row],[Ciudad]]," - ",tClientes[[#This Row],[Address]])</f>
        <v>Boston - 524 West White Milton St.</v>
      </c>
      <c r="K59" s="14">
        <f t="shared" ca="1" si="1"/>
        <v>7</v>
      </c>
    </row>
    <row r="60" spans="1:11">
      <c r="A60" s="6">
        <f t="shared" si="0"/>
        <v>59</v>
      </c>
      <c r="B60" s="7" t="s">
        <v>258</v>
      </c>
      <c r="C60" s="7" t="str">
        <f>UPPER(_xlfn.CONCAT(tClientes[[#This Row],[FirstName]]," ",tClientes[[#This Row],[LastName]]))</f>
        <v>ORLANDO RIGGS</v>
      </c>
      <c r="D60" s="7" t="s">
        <v>259</v>
      </c>
      <c r="E60" s="7" t="s">
        <v>18</v>
      </c>
      <c r="F60" s="7" t="s">
        <v>260</v>
      </c>
      <c r="G60" s="7" t="str">
        <f>VLOOKUP(tClientes[[#This Row],[CityID]],tCiudades[#All],2,FALSE)</f>
        <v>Memphis</v>
      </c>
      <c r="H60" s="13">
        <v>44</v>
      </c>
      <c r="I60" s="7" t="s">
        <v>261</v>
      </c>
      <c r="J60" s="22" t="str">
        <f>_xlfn.CONCAT(tClientes[[#This Row],[Ciudad]]," - ",tClientes[[#This Row],[Address]])</f>
        <v>Memphis - 521 Old Road</v>
      </c>
      <c r="K60" s="14">
        <f t="shared" ca="1" si="1"/>
        <v>17</v>
      </c>
    </row>
    <row r="61" spans="1:11">
      <c r="A61" s="6">
        <f t="shared" si="0"/>
        <v>60</v>
      </c>
      <c r="B61" s="7" t="s">
        <v>262</v>
      </c>
      <c r="C61" s="7" t="str">
        <f>UPPER(_xlfn.CONCAT(tClientes[[#This Row],[FirstName]]," ",tClientes[[#This Row],[LastName]]))</f>
        <v>JAMISON GOODMAN</v>
      </c>
      <c r="D61" s="7" t="s">
        <v>263</v>
      </c>
      <c r="E61" s="7" t="s">
        <v>18</v>
      </c>
      <c r="F61" s="7" t="s">
        <v>264</v>
      </c>
      <c r="G61" s="7" t="str">
        <f>VLOOKUP(tClientes[[#This Row],[CityID]],tCiudades[#All],2,FALSE)</f>
        <v>St. Louis</v>
      </c>
      <c r="H61" s="13">
        <v>17</v>
      </c>
      <c r="I61" s="7" t="s">
        <v>265</v>
      </c>
      <c r="J61" s="22" t="str">
        <f>_xlfn.CONCAT(tClientes[[#This Row],[Ciudad]]," - ",tClientes[[#This Row],[Address]])</f>
        <v>St. Louis - 873 East Oak Avenue</v>
      </c>
      <c r="K61" s="14">
        <f t="shared" ca="1" si="1"/>
        <v>4</v>
      </c>
    </row>
    <row r="62" spans="1:11">
      <c r="A62" s="6">
        <f t="shared" si="0"/>
        <v>61</v>
      </c>
      <c r="B62" s="7" t="s">
        <v>266</v>
      </c>
      <c r="C62" s="7" t="str">
        <f>UPPER(_xlfn.CONCAT(tClientes[[#This Row],[FirstName]]," ",tClientes[[#This Row],[LastName]]))</f>
        <v>SARA SINGLETON</v>
      </c>
      <c r="D62" s="7" t="s">
        <v>225</v>
      </c>
      <c r="E62" s="7" t="s">
        <v>63</v>
      </c>
      <c r="F62" s="7" t="s">
        <v>267</v>
      </c>
      <c r="G62" s="7" t="str">
        <f>VLOOKUP(tClientes[[#This Row],[CityID]],tCiudades[#All],2,FALSE)</f>
        <v>Tacoma</v>
      </c>
      <c r="H62" s="13">
        <v>12</v>
      </c>
      <c r="I62" s="7" t="s">
        <v>268</v>
      </c>
      <c r="J62" s="22" t="str">
        <f>_xlfn.CONCAT(tClientes[[#This Row],[Ciudad]]," - ",tClientes[[#This Row],[Address]])</f>
        <v>Tacoma - 345 West First Drive</v>
      </c>
      <c r="K62" s="14">
        <f t="shared" ca="1" si="1"/>
        <v>10</v>
      </c>
    </row>
    <row r="63" spans="1:11">
      <c r="A63" s="6">
        <f t="shared" si="0"/>
        <v>62</v>
      </c>
      <c r="B63" s="7" t="s">
        <v>269</v>
      </c>
      <c r="C63" s="7" t="str">
        <f>UPPER(_xlfn.CONCAT(tClientes[[#This Row],[FirstName]]," ",tClientes[[#This Row],[LastName]]))</f>
        <v>CARI VAUGHN</v>
      </c>
      <c r="D63" s="7" t="s">
        <v>270</v>
      </c>
      <c r="E63" s="7" t="s">
        <v>238</v>
      </c>
      <c r="F63" s="7" t="s">
        <v>105</v>
      </c>
      <c r="G63" s="7" t="str">
        <f>VLOOKUP(tClientes[[#This Row],[CityID]],tCiudades[#All],2,FALSE)</f>
        <v>Aurora</v>
      </c>
      <c r="H63" s="13">
        <v>83</v>
      </c>
      <c r="I63" s="7" t="s">
        <v>271</v>
      </c>
      <c r="J63" s="22" t="str">
        <f>_xlfn.CONCAT(tClientes[[#This Row],[Ciudad]]," - ",tClientes[[#This Row],[Address]])</f>
        <v>Aurora - 991 Nobel Parkway</v>
      </c>
      <c r="K63" s="14">
        <f t="shared" ca="1" si="1"/>
        <v>10</v>
      </c>
    </row>
    <row r="64" spans="1:11">
      <c r="A64" s="6">
        <f t="shared" si="0"/>
        <v>63</v>
      </c>
      <c r="B64" s="7" t="s">
        <v>272</v>
      </c>
      <c r="C64" s="7" t="str">
        <f>UPPER(_xlfn.CONCAT(tClientes[[#This Row],[FirstName]]," ",tClientes[[#This Row],[LastName]]))</f>
        <v>SHANE CANTU</v>
      </c>
      <c r="D64" s="7" t="s">
        <v>273</v>
      </c>
      <c r="E64" s="7" t="s">
        <v>91</v>
      </c>
      <c r="F64" s="7" t="s">
        <v>172</v>
      </c>
      <c r="G64" s="7" t="str">
        <f>VLOOKUP(tClientes[[#This Row],[CityID]],tCiudades[#All],2,FALSE)</f>
        <v>Jersey</v>
      </c>
      <c r="H64" s="13">
        <v>93</v>
      </c>
      <c r="I64" s="7" t="s">
        <v>274</v>
      </c>
      <c r="J64" s="22" t="str">
        <f>_xlfn.CONCAT(tClientes[[#This Row],[Ciudad]]," - ",tClientes[[#This Row],[Address]])</f>
        <v>Jersey - 94 Green Old Freeway</v>
      </c>
      <c r="K64" s="14">
        <f t="shared" ca="1" si="1"/>
        <v>13</v>
      </c>
    </row>
    <row r="65" spans="1:11">
      <c r="A65" s="6">
        <f t="shared" si="0"/>
        <v>64</v>
      </c>
      <c r="B65" s="7" t="s">
        <v>275</v>
      </c>
      <c r="C65" s="7" t="str">
        <f>UPPER(_xlfn.CONCAT(tClientes[[#This Row],[FirstName]]," ",tClientes[[#This Row],[LastName]]))</f>
        <v>MALCOLM FREY</v>
      </c>
      <c r="D65" s="7" t="s">
        <v>276</v>
      </c>
      <c r="E65" s="7" t="s">
        <v>183</v>
      </c>
      <c r="F65" s="7" t="s">
        <v>277</v>
      </c>
      <c r="G65" s="7" t="str">
        <f>VLOOKUP(tClientes[[#This Row],[CityID]],tCiudades[#All],2,FALSE)</f>
        <v>Fremont</v>
      </c>
      <c r="H65" s="13">
        <v>4</v>
      </c>
      <c r="I65" s="7" t="s">
        <v>278</v>
      </c>
      <c r="J65" s="22" t="str">
        <f>_xlfn.CONCAT(tClientes[[#This Row],[Ciudad]]," - ",tClientes[[#This Row],[Address]])</f>
        <v>Fremont - 101 Rocky Cowley Street</v>
      </c>
      <c r="K65" s="14">
        <f t="shared" ca="1" si="1"/>
        <v>18</v>
      </c>
    </row>
    <row r="66" spans="1:11">
      <c r="A66" s="6">
        <f t="shared" ref="A66:A129" si="2">ROW()-ROW($B$1)</f>
        <v>65</v>
      </c>
      <c r="B66" s="7" t="s">
        <v>279</v>
      </c>
      <c r="C66" s="7" t="str">
        <f>UPPER(_xlfn.CONCAT(tClientes[[#This Row],[FirstName]]," ",tClientes[[#This Row],[LastName]]))</f>
        <v>EFRAIN WALLER</v>
      </c>
      <c r="D66" s="7" t="s">
        <v>280</v>
      </c>
      <c r="E66" s="7" t="s">
        <v>117</v>
      </c>
      <c r="F66" s="7" t="s">
        <v>281</v>
      </c>
      <c r="G66" s="7" t="str">
        <f>VLOOKUP(tClientes[[#This Row],[CityID]],tCiudades[#All],2,FALSE)</f>
        <v>Honolulu</v>
      </c>
      <c r="H66" s="13">
        <v>72</v>
      </c>
      <c r="I66" s="7" t="s">
        <v>282</v>
      </c>
      <c r="J66" s="22" t="str">
        <f>_xlfn.CONCAT(tClientes[[#This Row],[Ciudad]]," - ",tClientes[[#This Row],[Address]])</f>
        <v>Honolulu - 88 West Milton Road</v>
      </c>
      <c r="K66" s="14">
        <f t="shared" ref="K66:K129" ca="1" si="3">RANDBETWEEN(4, 19)</f>
        <v>5</v>
      </c>
    </row>
    <row r="67" spans="1:11">
      <c r="A67" s="6">
        <f t="shared" si="2"/>
        <v>66</v>
      </c>
      <c r="B67" s="7" t="s">
        <v>283</v>
      </c>
      <c r="C67" s="7" t="str">
        <f>UPPER(_xlfn.CONCAT(tClientes[[#This Row],[FirstName]]," ",tClientes[[#This Row],[LastName]]))</f>
        <v>CLAUDIA CRAWFORD</v>
      </c>
      <c r="D67" s="7" t="s">
        <v>284</v>
      </c>
      <c r="E67" s="7" t="s">
        <v>126</v>
      </c>
      <c r="F67" s="7" t="s">
        <v>285</v>
      </c>
      <c r="G67" s="7" t="str">
        <f>VLOOKUP(tClientes[[#This Row],[CityID]],tCiudades[#All],2,FALSE)</f>
        <v>Bakersfield</v>
      </c>
      <c r="H67" s="13">
        <v>41</v>
      </c>
      <c r="I67" s="7" t="s">
        <v>286</v>
      </c>
      <c r="J67" s="22" t="str">
        <f>_xlfn.CONCAT(tClientes[[#This Row],[Ciudad]]," - ",tClientes[[#This Row],[Address]])</f>
        <v>Bakersfield - 15 White New Freeway</v>
      </c>
      <c r="K67" s="14">
        <f t="shared" ca="1" si="3"/>
        <v>7</v>
      </c>
    </row>
    <row r="68" spans="1:11">
      <c r="A68" s="6">
        <f t="shared" si="2"/>
        <v>67</v>
      </c>
      <c r="B68" s="7" t="s">
        <v>287</v>
      </c>
      <c r="C68" s="7" t="str">
        <f>UPPER(_xlfn.CONCAT(tClientes[[#This Row],[FirstName]]," ",tClientes[[#This Row],[LastName]]))</f>
        <v>FERNANDO HART</v>
      </c>
      <c r="D68" s="7" t="s">
        <v>288</v>
      </c>
      <c r="E68" s="7" t="s">
        <v>23</v>
      </c>
      <c r="F68" s="7" t="s">
        <v>289</v>
      </c>
      <c r="G68" s="7" t="str">
        <f>VLOOKUP(tClientes[[#This Row],[CityID]],tCiudades[#All],2,FALSE)</f>
        <v>Yonkers</v>
      </c>
      <c r="H68" s="13">
        <v>94</v>
      </c>
      <c r="I68" s="7" t="s">
        <v>290</v>
      </c>
      <c r="J68" s="22" t="str">
        <f>_xlfn.CONCAT(tClientes[[#This Row],[Ciudad]]," - ",tClientes[[#This Row],[Address]])</f>
        <v>Yonkers - 707 Clarendon Way</v>
      </c>
      <c r="K68" s="14">
        <f t="shared" ca="1" si="3"/>
        <v>12</v>
      </c>
    </row>
    <row r="69" spans="1:11">
      <c r="A69" s="6">
        <f t="shared" si="2"/>
        <v>68</v>
      </c>
      <c r="B69" s="7" t="s">
        <v>291</v>
      </c>
      <c r="C69" s="7" t="str">
        <f>UPPER(_xlfn.CONCAT(tClientes[[#This Row],[FirstName]]," ",tClientes[[#This Row],[LastName]]))</f>
        <v>JANELLE MCGRATH</v>
      </c>
      <c r="D69" s="7" t="s">
        <v>292</v>
      </c>
      <c r="E69" s="7" t="s">
        <v>91</v>
      </c>
      <c r="F69" s="7" t="s">
        <v>293</v>
      </c>
      <c r="G69" s="7" t="str">
        <f>VLOOKUP(tClientes[[#This Row],[CityID]],tCiudades[#All],2,FALSE)</f>
        <v>Madison</v>
      </c>
      <c r="H69" s="13">
        <v>52</v>
      </c>
      <c r="I69" s="7" t="s">
        <v>294</v>
      </c>
      <c r="J69" s="22" t="str">
        <f>_xlfn.CONCAT(tClientes[[#This Row],[Ciudad]]," - ",tClientes[[#This Row],[Address]])</f>
        <v>Madison - 927 South Milton Freeway</v>
      </c>
      <c r="K69" s="14">
        <f t="shared" ca="1" si="3"/>
        <v>7</v>
      </c>
    </row>
    <row r="70" spans="1:11">
      <c r="A70" s="6">
        <f t="shared" si="2"/>
        <v>69</v>
      </c>
      <c r="B70" s="7" t="s">
        <v>295</v>
      </c>
      <c r="C70" s="7" t="str">
        <f>UPPER(_xlfn.CONCAT(tClientes[[#This Row],[FirstName]]," ",tClientes[[#This Row],[LastName]]))</f>
        <v>NICOLAS MAYO</v>
      </c>
      <c r="D70" s="7" t="s">
        <v>17</v>
      </c>
      <c r="E70" s="7" t="s">
        <v>131</v>
      </c>
      <c r="F70" s="7" t="s">
        <v>296</v>
      </c>
      <c r="G70" s="7" t="str">
        <f>VLOOKUP(tClientes[[#This Row],[CityID]],tCiudades[#All],2,FALSE)</f>
        <v>Washington</v>
      </c>
      <c r="H70" s="13">
        <v>29</v>
      </c>
      <c r="I70" s="7" t="s">
        <v>297</v>
      </c>
      <c r="J70" s="22" t="str">
        <f>_xlfn.CONCAT(tClientes[[#This Row],[Ciudad]]," - ",tClientes[[#This Row],[Address]])</f>
        <v>Washington - 147 Rocky Cowley Road</v>
      </c>
      <c r="K70" s="14">
        <f t="shared" ca="1" si="3"/>
        <v>9</v>
      </c>
    </row>
    <row r="71" spans="1:11">
      <c r="A71" s="6">
        <f t="shared" si="2"/>
        <v>70</v>
      </c>
      <c r="B71" s="7" t="s">
        <v>298</v>
      </c>
      <c r="C71" s="7" t="str">
        <f>UPPER(_xlfn.CONCAT(tClientes[[#This Row],[FirstName]]," ",tClientes[[#This Row],[LastName]]))</f>
        <v>TERRI JACOBSON</v>
      </c>
      <c r="D71" s="7" t="s">
        <v>299</v>
      </c>
      <c r="E71" s="7" t="s">
        <v>82</v>
      </c>
      <c r="F71" s="7" t="s">
        <v>300</v>
      </c>
      <c r="G71" s="7" t="str">
        <f>VLOOKUP(tClientes[[#This Row],[CityID]],tCiudades[#All],2,FALSE)</f>
        <v>Charlotte</v>
      </c>
      <c r="H71" s="13">
        <v>82</v>
      </c>
      <c r="I71" s="7" t="s">
        <v>301</v>
      </c>
      <c r="J71" s="22" t="str">
        <f>_xlfn.CONCAT(tClientes[[#This Row],[Ciudad]]," - ",tClientes[[#This Row],[Address]])</f>
        <v>Charlotte - 363 East New Freeway</v>
      </c>
      <c r="K71" s="14">
        <f t="shared" ca="1" si="3"/>
        <v>14</v>
      </c>
    </row>
    <row r="72" spans="1:11">
      <c r="A72" s="6">
        <f t="shared" si="2"/>
        <v>71</v>
      </c>
      <c r="B72" s="7" t="s">
        <v>302</v>
      </c>
      <c r="C72" s="7" t="str">
        <f>UPPER(_xlfn.CONCAT(tClientes[[#This Row],[FirstName]]," ",tClientes[[#This Row],[LastName]]))</f>
        <v>HOWARD MC CONNELL</v>
      </c>
      <c r="D72" s="7" t="s">
        <v>303</v>
      </c>
      <c r="E72" s="7" t="s">
        <v>209</v>
      </c>
      <c r="F72" s="7" t="s">
        <v>304</v>
      </c>
      <c r="G72" s="7" t="str">
        <f>VLOOKUP(tClientes[[#This Row],[CityID]],tCiudades[#All],2,FALSE)</f>
        <v>Montgomery</v>
      </c>
      <c r="H72" s="13">
        <v>49</v>
      </c>
      <c r="I72" s="7" t="s">
        <v>305</v>
      </c>
      <c r="J72" s="22" t="str">
        <f>_xlfn.CONCAT(tClientes[[#This Row],[Ciudad]]," - ",tClientes[[#This Row],[Address]])</f>
        <v>Montgomery - 941 Clarendon Street</v>
      </c>
      <c r="K72" s="14">
        <f t="shared" ca="1" si="3"/>
        <v>18</v>
      </c>
    </row>
    <row r="73" spans="1:11">
      <c r="A73" s="6">
        <f t="shared" si="2"/>
        <v>72</v>
      </c>
      <c r="B73" s="7" t="s">
        <v>306</v>
      </c>
      <c r="C73" s="7" t="str">
        <f>UPPER(_xlfn.CONCAT(tClientes[[#This Row],[FirstName]]," ",tClientes[[#This Row],[LastName]]))</f>
        <v>PABLO STOUT</v>
      </c>
      <c r="D73" s="7" t="s">
        <v>307</v>
      </c>
      <c r="E73" s="7" t="s">
        <v>91</v>
      </c>
      <c r="F73" s="7" t="s">
        <v>308</v>
      </c>
      <c r="G73" s="7" t="str">
        <f>VLOOKUP(tClientes[[#This Row],[CityID]],tCiudades[#All],2,FALSE)</f>
        <v>Portland</v>
      </c>
      <c r="H73" s="13">
        <v>51</v>
      </c>
      <c r="I73" s="7" t="s">
        <v>309</v>
      </c>
      <c r="J73" s="22" t="str">
        <f>_xlfn.CONCAT(tClientes[[#This Row],[Ciudad]]," - ",tClientes[[#This Row],[Address]])</f>
        <v>Portland - 57 Milton Drive</v>
      </c>
      <c r="K73" s="14">
        <f t="shared" ca="1" si="3"/>
        <v>9</v>
      </c>
    </row>
    <row r="74" spans="1:11">
      <c r="A74" s="6">
        <f t="shared" si="2"/>
        <v>73</v>
      </c>
      <c r="B74" s="7" t="s">
        <v>310</v>
      </c>
      <c r="C74" s="7" t="str">
        <f>UPPER(_xlfn.CONCAT(tClientes[[#This Row],[FirstName]]," ",tClientes[[#This Row],[LastName]]))</f>
        <v>CECIL PENA</v>
      </c>
      <c r="D74" s="7" t="s">
        <v>311</v>
      </c>
      <c r="E74" s="7" t="s">
        <v>192</v>
      </c>
      <c r="F74" s="7" t="s">
        <v>312</v>
      </c>
      <c r="G74" s="7" t="str">
        <f>VLOOKUP(tClientes[[#This Row],[CityID]],tCiudades[#All],2,FALSE)</f>
        <v>Norfolk</v>
      </c>
      <c r="H74" s="13">
        <v>16</v>
      </c>
      <c r="I74" s="7" t="s">
        <v>313</v>
      </c>
      <c r="J74" s="22" t="str">
        <f>_xlfn.CONCAT(tClientes[[#This Row],[Ciudad]]," - ",tClientes[[#This Row],[Address]])</f>
        <v>Norfolk - 91 Milton Way</v>
      </c>
      <c r="K74" s="14">
        <f t="shared" ca="1" si="3"/>
        <v>13</v>
      </c>
    </row>
    <row r="75" spans="1:11">
      <c r="A75" s="6">
        <f t="shared" si="2"/>
        <v>74</v>
      </c>
      <c r="B75" s="7" t="s">
        <v>314</v>
      </c>
      <c r="C75" s="7" t="str">
        <f>UPPER(_xlfn.CONCAT(tClientes[[#This Row],[FirstName]]," ",tClientes[[#This Row],[LastName]]))</f>
        <v>AUTUMN CONRAD</v>
      </c>
      <c r="D75" s="7" t="s">
        <v>315</v>
      </c>
      <c r="E75" s="7" t="s">
        <v>159</v>
      </c>
      <c r="F75" s="7" t="s">
        <v>316</v>
      </c>
      <c r="G75" s="7" t="str">
        <f>VLOOKUP(tClientes[[#This Row],[CityID]],tCiudades[#All],2,FALSE)</f>
        <v>Fort Worth</v>
      </c>
      <c r="H75" s="13">
        <v>60</v>
      </c>
      <c r="I75" s="7" t="s">
        <v>317</v>
      </c>
      <c r="J75" s="22" t="str">
        <f>_xlfn.CONCAT(tClientes[[#This Row],[Ciudad]]," - ",tClientes[[#This Row],[Address]])</f>
        <v>Fort Worth - 347 Green Milton Avenue</v>
      </c>
      <c r="K75" s="14">
        <f t="shared" ca="1" si="3"/>
        <v>15</v>
      </c>
    </row>
    <row r="76" spans="1:11">
      <c r="A76" s="6">
        <f t="shared" si="2"/>
        <v>75</v>
      </c>
      <c r="B76" s="7" t="s">
        <v>318</v>
      </c>
      <c r="C76" s="7" t="str">
        <f>UPPER(_xlfn.CONCAT(tClientes[[#This Row],[FirstName]]," ",tClientes[[#This Row],[LastName]]))</f>
        <v>KENDALL NELSON</v>
      </c>
      <c r="D76" s="7" t="s">
        <v>319</v>
      </c>
      <c r="E76" s="7" t="s">
        <v>28</v>
      </c>
      <c r="F76" s="7" t="s">
        <v>320</v>
      </c>
      <c r="G76" s="7" t="str">
        <f>VLOOKUP(tClientes[[#This Row],[CityID]],tCiudades[#All],2,FALSE)</f>
        <v>Tucson</v>
      </c>
      <c r="H76" s="13">
        <v>28</v>
      </c>
      <c r="I76" s="7" t="s">
        <v>321</v>
      </c>
      <c r="J76" s="22" t="str">
        <f>_xlfn.CONCAT(tClientes[[#This Row],[Ciudad]]," - ",tClientes[[#This Row],[Address]])</f>
        <v>Tucson - 938 Hague Drive</v>
      </c>
      <c r="K76" s="14">
        <f t="shared" ca="1" si="3"/>
        <v>12</v>
      </c>
    </row>
    <row r="77" spans="1:11">
      <c r="A77" s="6">
        <f t="shared" si="2"/>
        <v>76</v>
      </c>
      <c r="B77" s="7" t="s">
        <v>322</v>
      </c>
      <c r="C77" s="7" t="str">
        <f>UPPER(_xlfn.CONCAT(tClientes[[#This Row],[FirstName]]," ",tClientes[[#This Row],[LastName]]))</f>
        <v>EDUARDO IRWIN</v>
      </c>
      <c r="D77" s="7" t="s">
        <v>323</v>
      </c>
      <c r="E77" s="7" t="s">
        <v>104</v>
      </c>
      <c r="F77" s="7" t="s">
        <v>324</v>
      </c>
      <c r="G77" s="7" t="str">
        <f>VLOOKUP(tClientes[[#This Row],[CityID]],tCiudades[#All],2,FALSE)</f>
        <v>Newark</v>
      </c>
      <c r="H77" s="13">
        <v>84</v>
      </c>
      <c r="I77" s="7" t="s">
        <v>325</v>
      </c>
      <c r="J77" s="22" t="str">
        <f>_xlfn.CONCAT(tClientes[[#This Row],[Ciudad]]," - ",tClientes[[#This Row],[Address]])</f>
        <v>Newark - 74 West White Cowley Avenue</v>
      </c>
      <c r="K77" s="14">
        <f t="shared" ca="1" si="3"/>
        <v>16</v>
      </c>
    </row>
    <row r="78" spans="1:11">
      <c r="A78" s="6">
        <f t="shared" si="2"/>
        <v>77</v>
      </c>
      <c r="B78" s="7" t="s">
        <v>326</v>
      </c>
      <c r="C78" s="7" t="str">
        <f>UPPER(_xlfn.CONCAT(tClientes[[#This Row],[FirstName]]," ",tClientes[[#This Row],[LastName]]))</f>
        <v>CRYSTAL KEMP</v>
      </c>
      <c r="D78" s="7" t="s">
        <v>327</v>
      </c>
      <c r="E78" s="7" t="s">
        <v>253</v>
      </c>
      <c r="F78" s="7" t="s">
        <v>328</v>
      </c>
      <c r="G78" s="7" t="str">
        <f>VLOOKUP(tClientes[[#This Row],[CityID]],tCiudades[#All],2,FALSE)</f>
        <v>Miami</v>
      </c>
      <c r="H78" s="13">
        <v>61</v>
      </c>
      <c r="I78" s="7" t="s">
        <v>329</v>
      </c>
      <c r="J78" s="22" t="str">
        <f>_xlfn.CONCAT(tClientes[[#This Row],[Ciudad]]," - ",tClientes[[#This Row],[Address]])</f>
        <v>Miami - 278 White Hague Blvd.</v>
      </c>
      <c r="K78" s="14">
        <f t="shared" ca="1" si="3"/>
        <v>17</v>
      </c>
    </row>
    <row r="79" spans="1:11">
      <c r="A79" s="6">
        <f t="shared" si="2"/>
        <v>78</v>
      </c>
      <c r="B79" s="7" t="s">
        <v>330</v>
      </c>
      <c r="C79" s="7" t="str">
        <f>UPPER(_xlfn.CONCAT(tClientes[[#This Row],[FirstName]]," ",tClientes[[#This Row],[LastName]]))</f>
        <v>NATHAN STARK</v>
      </c>
      <c r="D79" s="7" t="s">
        <v>331</v>
      </c>
      <c r="E79" s="7" t="s">
        <v>68</v>
      </c>
      <c r="F79" s="7" t="s">
        <v>332</v>
      </c>
      <c r="G79" s="7" t="str">
        <f>VLOOKUP(tClientes[[#This Row],[CityID]],tCiudades[#All],2,FALSE)</f>
        <v>Riverside</v>
      </c>
      <c r="H79" s="13">
        <v>7</v>
      </c>
      <c r="I79" s="7" t="s">
        <v>333</v>
      </c>
      <c r="J79" s="22" t="str">
        <f>_xlfn.CONCAT(tClientes[[#This Row],[Ciudad]]," - ",tClientes[[#This Row],[Address]])</f>
        <v>Riverside - 86 West New St.</v>
      </c>
      <c r="K79" s="14">
        <f t="shared" ca="1" si="3"/>
        <v>14</v>
      </c>
    </row>
    <row r="80" spans="1:11">
      <c r="A80" s="6">
        <f t="shared" si="2"/>
        <v>79</v>
      </c>
      <c r="B80" s="7" t="s">
        <v>334</v>
      </c>
      <c r="C80" s="7" t="str">
        <f>UPPER(_xlfn.CONCAT(tClientes[[#This Row],[FirstName]]," ",tClientes[[#This Row],[LastName]]))</f>
        <v>ANTHONY BOND</v>
      </c>
      <c r="D80" s="7" t="s">
        <v>335</v>
      </c>
      <c r="E80" s="7" t="s">
        <v>58</v>
      </c>
      <c r="F80" s="7" t="s">
        <v>336</v>
      </c>
      <c r="G80" s="7" t="str">
        <f>VLOOKUP(tClientes[[#This Row],[CityID]],tCiudades[#All],2,FALSE)</f>
        <v>Lincoln</v>
      </c>
      <c r="H80" s="13">
        <v>24</v>
      </c>
      <c r="I80" s="7" t="s">
        <v>337</v>
      </c>
      <c r="J80" s="22" t="str">
        <f>_xlfn.CONCAT(tClientes[[#This Row],[Ciudad]]," - ",tClientes[[#This Row],[Address]])</f>
        <v>Lincoln - 252 Nobel Blvd.</v>
      </c>
      <c r="K80" s="14">
        <f t="shared" ca="1" si="3"/>
        <v>11</v>
      </c>
    </row>
    <row r="81" spans="1:11">
      <c r="A81" s="6">
        <f t="shared" si="2"/>
        <v>80</v>
      </c>
      <c r="B81" s="7" t="s">
        <v>338</v>
      </c>
      <c r="C81" s="7" t="str">
        <f>UPPER(_xlfn.CONCAT(tClientes[[#This Row],[FirstName]]," ",tClientes[[#This Row],[LastName]]))</f>
        <v>JEFFREY BAXTER</v>
      </c>
      <c r="D81" s="7" t="s">
        <v>339</v>
      </c>
      <c r="E81" s="7" t="s">
        <v>238</v>
      </c>
      <c r="F81" s="7" t="s">
        <v>176</v>
      </c>
      <c r="G81" s="7" t="str">
        <f>VLOOKUP(tClientes[[#This Row],[CityID]],tCiudades[#All],2,FALSE)</f>
        <v>Las Vegas</v>
      </c>
      <c r="H81" s="13">
        <v>53</v>
      </c>
      <c r="I81" s="7" t="s">
        <v>340</v>
      </c>
      <c r="J81" s="22" t="str">
        <f>_xlfn.CONCAT(tClientes[[#This Row],[Ciudad]]," - ",tClientes[[#This Row],[Address]])</f>
        <v>Las Vegas - 19 White Hague Street</v>
      </c>
      <c r="K81" s="14">
        <f t="shared" ca="1" si="3"/>
        <v>15</v>
      </c>
    </row>
    <row r="82" spans="1:11">
      <c r="A82" s="6">
        <f t="shared" si="2"/>
        <v>81</v>
      </c>
      <c r="B82" s="7" t="s">
        <v>341</v>
      </c>
      <c r="C82" s="7" t="str">
        <f>UPPER(_xlfn.CONCAT(tClientes[[#This Row],[FirstName]]," ",tClientes[[#This Row],[LastName]]))</f>
        <v>NIKKI MONROE</v>
      </c>
      <c r="D82" s="7" t="s">
        <v>342</v>
      </c>
      <c r="E82" s="7" t="s">
        <v>238</v>
      </c>
      <c r="F82" s="7" t="s">
        <v>42</v>
      </c>
      <c r="G82" s="7" t="str">
        <f>VLOOKUP(tClientes[[#This Row],[CityID]],tCiudades[#All],2,FALSE)</f>
        <v>Austin</v>
      </c>
      <c r="H82" s="13">
        <v>6</v>
      </c>
      <c r="I82" s="7" t="s">
        <v>343</v>
      </c>
      <c r="J82" s="22" t="str">
        <f>_xlfn.CONCAT(tClientes[[#This Row],[Ciudad]]," - ",tClientes[[#This Row],[Address]])</f>
        <v>Austin - 78 North White Nobel Way</v>
      </c>
      <c r="K82" s="14">
        <f t="shared" ca="1" si="3"/>
        <v>12</v>
      </c>
    </row>
    <row r="83" spans="1:11">
      <c r="A83" s="6">
        <f t="shared" si="2"/>
        <v>82</v>
      </c>
      <c r="B83" s="7" t="s">
        <v>344</v>
      </c>
      <c r="C83" s="7" t="str">
        <f>UPPER(_xlfn.CONCAT(tClientes[[#This Row],[FirstName]]," ",tClientes[[#This Row],[LastName]]))</f>
        <v>TRACIE VINCENT</v>
      </c>
      <c r="D83" s="7" t="s">
        <v>345</v>
      </c>
      <c r="E83" s="7" t="s">
        <v>8</v>
      </c>
      <c r="F83" s="7" t="s">
        <v>346</v>
      </c>
      <c r="G83" s="7" t="str">
        <f>VLOOKUP(tClientes[[#This Row],[CityID]],tCiudades[#All],2,FALSE)</f>
        <v>Columbus</v>
      </c>
      <c r="H83" s="13">
        <v>58</v>
      </c>
      <c r="I83" s="7" t="s">
        <v>347</v>
      </c>
      <c r="J83" s="22" t="str">
        <f>_xlfn.CONCAT(tClientes[[#This Row],[Ciudad]]," - ",tClientes[[#This Row],[Address]])</f>
        <v>Columbus - 247 Fabien Way</v>
      </c>
      <c r="K83" s="14">
        <f t="shared" ca="1" si="3"/>
        <v>15</v>
      </c>
    </row>
    <row r="84" spans="1:11">
      <c r="A84" s="6">
        <f t="shared" si="2"/>
        <v>83</v>
      </c>
      <c r="B84" s="7" t="s">
        <v>348</v>
      </c>
      <c r="C84" s="7" t="str">
        <f>UPPER(_xlfn.CONCAT(tClientes[[#This Row],[FirstName]]," ",tClientes[[#This Row],[LastName]]))</f>
        <v>KARIN RAYMOND</v>
      </c>
      <c r="D84" s="7" t="s">
        <v>349</v>
      </c>
      <c r="E84" s="7" t="s">
        <v>104</v>
      </c>
      <c r="F84" s="7" t="s">
        <v>350</v>
      </c>
      <c r="G84" s="7" t="str">
        <f>VLOOKUP(tClientes[[#This Row],[CityID]],tCiudades[#All],2,FALSE)</f>
        <v>Jacksonville</v>
      </c>
      <c r="H84" s="13">
        <v>91</v>
      </c>
      <c r="I84" s="7" t="s">
        <v>351</v>
      </c>
      <c r="J84" s="22" t="str">
        <f>_xlfn.CONCAT(tClientes[[#This Row],[Ciudad]]," - ",tClientes[[#This Row],[Address]])</f>
        <v>Jacksonville - 634 White Nobel Blvd.</v>
      </c>
      <c r="K84" s="14">
        <f t="shared" ca="1" si="3"/>
        <v>13</v>
      </c>
    </row>
    <row r="85" spans="1:11">
      <c r="A85" s="6">
        <f t="shared" si="2"/>
        <v>84</v>
      </c>
      <c r="B85" s="7" t="s">
        <v>352</v>
      </c>
      <c r="C85" s="7" t="str">
        <f>UPPER(_xlfn.CONCAT(tClientes[[#This Row],[FirstName]]," ",tClientes[[#This Row],[LastName]]))</f>
        <v>ABRAHAM SLOAN</v>
      </c>
      <c r="D85" s="7" t="s">
        <v>353</v>
      </c>
      <c r="E85" s="7" t="s">
        <v>136</v>
      </c>
      <c r="F85" s="7" t="s">
        <v>354</v>
      </c>
      <c r="G85" s="7" t="str">
        <f>VLOOKUP(tClientes[[#This Row],[CityID]],tCiudades[#All],2,FALSE)</f>
        <v>Corpus Christi</v>
      </c>
      <c r="H85" s="13">
        <v>67</v>
      </c>
      <c r="I85" s="7" t="s">
        <v>355</v>
      </c>
      <c r="J85" s="22" t="str">
        <f>_xlfn.CONCAT(tClientes[[#This Row],[Ciudad]]," - ",tClientes[[#This Row],[Address]])</f>
        <v>Corpus Christi - 778 Old Boulevard</v>
      </c>
      <c r="K85" s="14">
        <f t="shared" ca="1" si="3"/>
        <v>18</v>
      </c>
    </row>
    <row r="86" spans="1:11">
      <c r="A86" s="6">
        <f t="shared" si="2"/>
        <v>85</v>
      </c>
      <c r="B86" s="7" t="s">
        <v>356</v>
      </c>
      <c r="C86" s="7" t="str">
        <f>UPPER(_xlfn.CONCAT(tClientes[[#This Row],[FirstName]]," ",tClientes[[#This Row],[LastName]]))</f>
        <v>JEANNE PAUL</v>
      </c>
      <c r="D86" s="7" t="s">
        <v>357</v>
      </c>
      <c r="E86" s="7" t="s">
        <v>183</v>
      </c>
      <c r="F86" s="7" t="s">
        <v>358</v>
      </c>
      <c r="G86" s="7" t="str">
        <f>VLOOKUP(tClientes[[#This Row],[CityID]],tCiudades[#All],2,FALSE)</f>
        <v>Phoenix</v>
      </c>
      <c r="H86" s="13">
        <v>71</v>
      </c>
      <c r="I86" s="7" t="s">
        <v>359</v>
      </c>
      <c r="J86" s="22" t="str">
        <f>_xlfn.CONCAT(tClientes[[#This Row],[Ciudad]]," - ",tClientes[[#This Row],[Address]])</f>
        <v>Phoenix - 16 Cowley Boulevard</v>
      </c>
      <c r="K86" s="14">
        <f t="shared" ca="1" si="3"/>
        <v>14</v>
      </c>
    </row>
    <row r="87" spans="1:11">
      <c r="A87" s="6">
        <f t="shared" si="2"/>
        <v>86</v>
      </c>
      <c r="B87" s="7" t="s">
        <v>360</v>
      </c>
      <c r="C87" s="7" t="str">
        <f>UPPER(_xlfn.CONCAT(tClientes[[#This Row],[FirstName]]," ",tClientes[[#This Row],[LastName]]))</f>
        <v>PATRICK BRANCH</v>
      </c>
      <c r="D87" s="7" t="s">
        <v>163</v>
      </c>
      <c r="E87" s="7" t="s">
        <v>91</v>
      </c>
      <c r="F87" s="7" t="s">
        <v>361</v>
      </c>
      <c r="G87" s="7" t="str">
        <f>VLOOKUP(tClientes[[#This Row],[CityID]],tCiudades[#All],2,FALSE)</f>
        <v>Birmingham</v>
      </c>
      <c r="H87" s="13">
        <v>76</v>
      </c>
      <c r="I87" s="7" t="s">
        <v>362</v>
      </c>
      <c r="J87" s="22" t="str">
        <f>_xlfn.CONCAT(tClientes[[#This Row],[Ciudad]]," - ",tClientes[[#This Row],[Address]])</f>
        <v>Birmingham - 524 White Fabien St.</v>
      </c>
      <c r="K87" s="14">
        <f t="shared" ca="1" si="3"/>
        <v>10</v>
      </c>
    </row>
    <row r="88" spans="1:11">
      <c r="A88" s="6">
        <f t="shared" si="2"/>
        <v>87</v>
      </c>
      <c r="B88" s="7" t="s">
        <v>363</v>
      </c>
      <c r="C88" s="7" t="str">
        <f>UPPER(_xlfn.CONCAT(tClientes[[#This Row],[FirstName]]," ",tClientes[[#This Row],[LastName]]))</f>
        <v>ALYSSA CHAMBERS</v>
      </c>
      <c r="D88" s="7" t="s">
        <v>364</v>
      </c>
      <c r="E88" s="7" t="s">
        <v>82</v>
      </c>
      <c r="F88" s="7" t="s">
        <v>365</v>
      </c>
      <c r="G88" s="7" t="str">
        <f>VLOOKUP(tClientes[[#This Row],[CityID]],tCiudades[#All],2,FALSE)</f>
        <v>Louisville</v>
      </c>
      <c r="H88" s="13">
        <v>77</v>
      </c>
      <c r="I88" s="7" t="s">
        <v>366</v>
      </c>
      <c r="J88" s="22" t="str">
        <f>_xlfn.CONCAT(tClientes[[#This Row],[Ciudad]]," - ",tClientes[[#This Row],[Address]])</f>
        <v>Louisville - 472 Rocky Clarendon Blvd.</v>
      </c>
      <c r="K88" s="14">
        <f t="shared" ca="1" si="3"/>
        <v>12</v>
      </c>
    </row>
    <row r="89" spans="1:11">
      <c r="A89" s="6">
        <f t="shared" si="2"/>
        <v>88</v>
      </c>
      <c r="B89" s="7" t="s">
        <v>367</v>
      </c>
      <c r="C89" s="7" t="str">
        <f>UPPER(_xlfn.CONCAT(tClientes[[#This Row],[FirstName]]," ",tClientes[[#This Row],[LastName]]))</f>
        <v>SHANA NORTON</v>
      </c>
      <c r="D89" s="7" t="s">
        <v>368</v>
      </c>
      <c r="E89" s="7" t="s">
        <v>238</v>
      </c>
      <c r="F89" s="7" t="s">
        <v>369</v>
      </c>
      <c r="G89" s="7" t="str">
        <f>VLOOKUP(tClientes[[#This Row],[CityID]],tCiudades[#All],2,FALSE)</f>
        <v>Lincoln</v>
      </c>
      <c r="H89" s="13">
        <v>24</v>
      </c>
      <c r="I89" s="7" t="s">
        <v>370</v>
      </c>
      <c r="J89" s="22" t="str">
        <f>_xlfn.CONCAT(tClientes[[#This Row],[Ciudad]]," - ",tClientes[[#This Row],[Address]])</f>
        <v>Lincoln - 17 Rocky Fabien Street</v>
      </c>
      <c r="K89" s="14">
        <f t="shared" ca="1" si="3"/>
        <v>12</v>
      </c>
    </row>
    <row r="90" spans="1:11">
      <c r="A90" s="6">
        <f t="shared" si="2"/>
        <v>89</v>
      </c>
      <c r="B90" s="7" t="s">
        <v>371</v>
      </c>
      <c r="C90" s="7" t="str">
        <f>UPPER(_xlfn.CONCAT(tClientes[[#This Row],[FirstName]]," ",tClientes[[#This Row],[LastName]]))</f>
        <v>ERICA OROZCO</v>
      </c>
      <c r="D90" s="7" t="s">
        <v>372</v>
      </c>
      <c r="E90" s="7" t="s">
        <v>136</v>
      </c>
      <c r="F90" s="7" t="s">
        <v>373</v>
      </c>
      <c r="G90" s="7" t="str">
        <f>VLOOKUP(tClientes[[#This Row],[CityID]],tCiudades[#All],2,FALSE)</f>
        <v>Riverside</v>
      </c>
      <c r="H90" s="13">
        <v>7</v>
      </c>
      <c r="I90" s="7" t="s">
        <v>374</v>
      </c>
      <c r="J90" s="22" t="str">
        <f>_xlfn.CONCAT(tClientes[[#This Row],[Ciudad]]," - ",tClientes[[#This Row],[Address]])</f>
        <v>Riverside - 71 Clarendon Blvd.</v>
      </c>
      <c r="K90" s="14">
        <f t="shared" ca="1" si="3"/>
        <v>7</v>
      </c>
    </row>
    <row r="91" spans="1:11">
      <c r="A91" s="6">
        <f t="shared" si="2"/>
        <v>90</v>
      </c>
      <c r="B91" s="7" t="s">
        <v>375</v>
      </c>
      <c r="C91" s="7" t="str">
        <f>UPPER(_xlfn.CONCAT(tClientes[[#This Row],[FirstName]]," ",tClientes[[#This Row],[LastName]]))</f>
        <v>IVAN STEVENSON</v>
      </c>
      <c r="D91" s="7" t="s">
        <v>376</v>
      </c>
      <c r="E91" s="7" t="s">
        <v>234</v>
      </c>
      <c r="F91" s="7" t="s">
        <v>377</v>
      </c>
      <c r="G91" s="7" t="str">
        <f>VLOOKUP(tClientes[[#This Row],[CityID]],tCiudades[#All],2,FALSE)</f>
        <v>Birmingham</v>
      </c>
      <c r="H91" s="13">
        <v>76</v>
      </c>
      <c r="I91" s="7" t="s">
        <v>378</v>
      </c>
      <c r="J91" s="22" t="str">
        <f>_xlfn.CONCAT(tClientes[[#This Row],[Ciudad]]," - ",tClientes[[#This Row],[Address]])</f>
        <v>Birmingham - 204 White Hague Drive</v>
      </c>
      <c r="K91" s="14">
        <f t="shared" ca="1" si="3"/>
        <v>4</v>
      </c>
    </row>
    <row r="92" spans="1:11">
      <c r="A92" s="6">
        <f t="shared" si="2"/>
        <v>91</v>
      </c>
      <c r="B92" s="7" t="s">
        <v>379</v>
      </c>
      <c r="C92" s="7" t="str">
        <f>UPPER(_xlfn.CONCAT(tClientes[[#This Row],[FirstName]]," ",tClientes[[#This Row],[LastName]]))</f>
        <v>RAMONA MERCER</v>
      </c>
      <c r="D92" s="7" t="s">
        <v>380</v>
      </c>
      <c r="E92" s="7" t="s">
        <v>253</v>
      </c>
      <c r="F92" s="7" t="s">
        <v>381</v>
      </c>
      <c r="G92" s="7" t="str">
        <f>VLOOKUP(tClientes[[#This Row],[CityID]],tCiudades[#All],2,FALSE)</f>
        <v>Fort Wayne</v>
      </c>
      <c r="H92" s="13">
        <v>34</v>
      </c>
      <c r="I92" s="7" t="s">
        <v>382</v>
      </c>
      <c r="J92" s="22" t="str">
        <f>_xlfn.CONCAT(tClientes[[#This Row],[Ciudad]]," - ",tClientes[[#This Row],[Address]])</f>
        <v>Fort Wayne - 37 Nobel St.</v>
      </c>
      <c r="K92" s="14">
        <f t="shared" ca="1" si="3"/>
        <v>4</v>
      </c>
    </row>
    <row r="93" spans="1:11">
      <c r="A93" s="6">
        <f t="shared" si="2"/>
        <v>92</v>
      </c>
      <c r="B93" s="7" t="s">
        <v>383</v>
      </c>
      <c r="C93" s="7" t="str">
        <f>UPPER(_xlfn.CONCAT(tClientes[[#This Row],[FirstName]]," ",tClientes[[#This Row],[LastName]]))</f>
        <v>ROGELIO NICHOLS</v>
      </c>
      <c r="D93" s="7" t="s">
        <v>384</v>
      </c>
      <c r="E93" s="7" t="s">
        <v>8</v>
      </c>
      <c r="F93" s="7" t="s">
        <v>385</v>
      </c>
      <c r="G93" s="7" t="str">
        <f>VLOOKUP(tClientes[[#This Row],[CityID]],tCiudades[#All],2,FALSE)</f>
        <v>St. Petersburg</v>
      </c>
      <c r="H93" s="13">
        <v>85</v>
      </c>
      <c r="I93" s="7" t="s">
        <v>386</v>
      </c>
      <c r="J93" s="22" t="str">
        <f>_xlfn.CONCAT(tClientes[[#This Row],[Ciudad]]," - ",tClientes[[#This Row],[Address]])</f>
        <v>St. Petersburg - 753 Hague Blvd.</v>
      </c>
      <c r="K93" s="14">
        <f t="shared" ca="1" si="3"/>
        <v>16</v>
      </c>
    </row>
    <row r="94" spans="1:11">
      <c r="A94" s="6">
        <f t="shared" si="2"/>
        <v>93</v>
      </c>
      <c r="B94" s="7" t="s">
        <v>387</v>
      </c>
      <c r="C94" s="7" t="str">
        <f>UPPER(_xlfn.CONCAT(tClientes[[#This Row],[FirstName]]," ",tClientes[[#This Row],[LastName]]))</f>
        <v>MARTY MERRITT</v>
      </c>
      <c r="D94" s="7" t="s">
        <v>388</v>
      </c>
      <c r="E94" s="7" t="s">
        <v>159</v>
      </c>
      <c r="F94" s="7" t="s">
        <v>389</v>
      </c>
      <c r="G94" s="7" t="str">
        <f>VLOOKUP(tClientes[[#This Row],[CityID]],tCiudades[#All],2,FALSE)</f>
        <v>Colorado</v>
      </c>
      <c r="H94" s="13">
        <v>15</v>
      </c>
      <c r="I94" s="7" t="s">
        <v>390</v>
      </c>
      <c r="J94" s="22" t="str">
        <f>_xlfn.CONCAT(tClientes[[#This Row],[Ciudad]]," - ",tClientes[[#This Row],[Address]])</f>
        <v>Colorado - 650 White Fabien Boulevard</v>
      </c>
      <c r="K94" s="14">
        <f t="shared" ca="1" si="3"/>
        <v>17</v>
      </c>
    </row>
    <row r="95" spans="1:11">
      <c r="A95" s="6">
        <f t="shared" si="2"/>
        <v>94</v>
      </c>
      <c r="B95" s="7" t="s">
        <v>391</v>
      </c>
      <c r="C95" s="7" t="str">
        <f>UPPER(_xlfn.CONCAT(tClientes[[#This Row],[FirstName]]," ",tClientes[[#This Row],[LastName]]))</f>
        <v>JAY CAIN</v>
      </c>
      <c r="D95" s="7" t="s">
        <v>392</v>
      </c>
      <c r="E95" s="7" t="s">
        <v>131</v>
      </c>
      <c r="F95" s="7" t="s">
        <v>393</v>
      </c>
      <c r="G95" s="7" t="str">
        <f>VLOOKUP(tClientes[[#This Row],[CityID]],tCiudades[#All],2,FALSE)</f>
        <v>Montgomery</v>
      </c>
      <c r="H95" s="13">
        <v>49</v>
      </c>
      <c r="I95" s="7" t="s">
        <v>394</v>
      </c>
      <c r="J95" s="22" t="str">
        <f>_xlfn.CONCAT(tClientes[[#This Row],[Ciudad]]," - ",tClientes[[#This Row],[Address]])</f>
        <v>Montgomery - 556 North White Old Boulevard</v>
      </c>
      <c r="K95" s="14">
        <f t="shared" ca="1" si="3"/>
        <v>5</v>
      </c>
    </row>
    <row r="96" spans="1:11">
      <c r="A96" s="6">
        <f t="shared" si="2"/>
        <v>95</v>
      </c>
      <c r="B96" s="7" t="s">
        <v>395</v>
      </c>
      <c r="C96" s="7" t="str">
        <f>UPPER(_xlfn.CONCAT(tClientes[[#This Row],[FirstName]]," ",tClientes[[#This Row],[LastName]]))</f>
        <v>CALVIN KING</v>
      </c>
      <c r="D96" s="7" t="s">
        <v>396</v>
      </c>
      <c r="E96" s="7" t="s">
        <v>77</v>
      </c>
      <c r="F96" s="7" t="s">
        <v>397</v>
      </c>
      <c r="G96" s="7" t="str">
        <f>VLOOKUP(tClientes[[#This Row],[CityID]],tCiudades[#All],2,FALSE)</f>
        <v>Colorado</v>
      </c>
      <c r="H96" s="13">
        <v>15</v>
      </c>
      <c r="I96" s="7" t="s">
        <v>398</v>
      </c>
      <c r="J96" s="22" t="str">
        <f>_xlfn.CONCAT(tClientes[[#This Row],[Ciudad]]," - ",tClientes[[#This Row],[Address]])</f>
        <v>Colorado - 563 West Rocky New Avenue</v>
      </c>
      <c r="K96" s="14">
        <f t="shared" ca="1" si="3"/>
        <v>7</v>
      </c>
    </row>
    <row r="97" spans="1:11">
      <c r="A97" s="6">
        <f t="shared" si="2"/>
        <v>96</v>
      </c>
      <c r="B97" s="7" t="s">
        <v>399</v>
      </c>
      <c r="C97" s="7" t="str">
        <f>UPPER(_xlfn.CONCAT(tClientes[[#This Row],[FirstName]]," ",tClientes[[#This Row],[LastName]]))</f>
        <v>ERNESTO NICHOLSON</v>
      </c>
      <c r="D97" s="7" t="s">
        <v>400</v>
      </c>
      <c r="E97" s="7" t="s">
        <v>126</v>
      </c>
      <c r="F97" s="7" t="s">
        <v>401</v>
      </c>
      <c r="G97" s="7" t="str">
        <f>VLOOKUP(tClientes[[#This Row],[CityID]],tCiudades[#All],2,FALSE)</f>
        <v>Lincoln</v>
      </c>
      <c r="H97" s="13">
        <v>24</v>
      </c>
      <c r="I97" s="7" t="s">
        <v>402</v>
      </c>
      <c r="J97" s="22" t="str">
        <f>_xlfn.CONCAT(tClientes[[#This Row],[Ciudad]]," - ",tClientes[[#This Row],[Address]])</f>
        <v>Lincoln - 250 Rocky Milton Avenue</v>
      </c>
      <c r="K97" s="14">
        <f t="shared" ca="1" si="3"/>
        <v>8</v>
      </c>
    </row>
    <row r="98" spans="1:11">
      <c r="A98" s="6">
        <f t="shared" si="2"/>
        <v>97</v>
      </c>
      <c r="B98" s="7" t="s">
        <v>403</v>
      </c>
      <c r="C98" s="7" t="str">
        <f>UPPER(_xlfn.CONCAT(tClientes[[#This Row],[FirstName]]," ",tClientes[[#This Row],[LastName]]))</f>
        <v>CARLTON OSBORN</v>
      </c>
      <c r="D98" s="7" t="s">
        <v>404</v>
      </c>
      <c r="E98" s="7" t="s">
        <v>234</v>
      </c>
      <c r="F98" s="7" t="s">
        <v>46</v>
      </c>
      <c r="G98" s="7" t="str">
        <f>VLOOKUP(tClientes[[#This Row],[CityID]],tCiudades[#All],2,FALSE)</f>
        <v>Milwaukee</v>
      </c>
      <c r="H98" s="13">
        <v>21</v>
      </c>
      <c r="I98" s="7" t="s">
        <v>405</v>
      </c>
      <c r="J98" s="22" t="str">
        <f>_xlfn.CONCAT(tClientes[[#This Row],[Ciudad]]," - ",tClientes[[#This Row],[Address]])</f>
        <v>Milwaukee - 909 West White Milton Road</v>
      </c>
      <c r="K98" s="14">
        <f t="shared" ca="1" si="3"/>
        <v>8</v>
      </c>
    </row>
    <row r="99" spans="1:11">
      <c r="A99" s="6">
        <f t="shared" si="2"/>
        <v>98</v>
      </c>
      <c r="B99" s="7" t="s">
        <v>406</v>
      </c>
      <c r="C99" s="7" t="str">
        <f>UPPER(_xlfn.CONCAT(tClientes[[#This Row],[FirstName]]," ",tClientes[[#This Row],[LastName]]))</f>
        <v>ALAN SUAREZ</v>
      </c>
      <c r="D99" s="7" t="s">
        <v>407</v>
      </c>
      <c r="E99" s="7" t="s">
        <v>192</v>
      </c>
      <c r="F99" s="7" t="s">
        <v>408</v>
      </c>
      <c r="G99" s="7" t="str">
        <f>VLOOKUP(tClientes[[#This Row],[CityID]],tCiudades[#All],2,FALSE)</f>
        <v>Santa Ana</v>
      </c>
      <c r="H99" s="13">
        <v>73</v>
      </c>
      <c r="I99" s="7" t="s">
        <v>409</v>
      </c>
      <c r="J99" s="22" t="str">
        <f>_xlfn.CONCAT(tClientes[[#This Row],[Ciudad]]," - ",tClientes[[#This Row],[Address]])</f>
        <v>Santa Ana - 299 Rocky Hague Road</v>
      </c>
      <c r="K99" s="14">
        <f t="shared" ca="1" si="3"/>
        <v>5</v>
      </c>
    </row>
    <row r="100" spans="1:11">
      <c r="A100" s="6">
        <f t="shared" si="2"/>
        <v>99</v>
      </c>
      <c r="B100" s="7" t="s">
        <v>410</v>
      </c>
      <c r="C100" s="7" t="str">
        <f>UPPER(_xlfn.CONCAT(tClientes[[#This Row],[FirstName]]," ",tClientes[[#This Row],[LastName]]))</f>
        <v>BEVERLY WERNER</v>
      </c>
      <c r="D100" s="7" t="s">
        <v>411</v>
      </c>
      <c r="E100" s="7" t="s">
        <v>117</v>
      </c>
      <c r="F100" s="7" t="s">
        <v>412</v>
      </c>
      <c r="G100" s="7" t="str">
        <f>VLOOKUP(tClientes[[#This Row],[CityID]],tCiudades[#All],2,FALSE)</f>
        <v>Jackson</v>
      </c>
      <c r="H100" s="13">
        <v>32</v>
      </c>
      <c r="I100" s="7" t="s">
        <v>413</v>
      </c>
      <c r="J100" s="22" t="str">
        <f>_xlfn.CONCAT(tClientes[[#This Row],[Ciudad]]," - ",tClientes[[#This Row],[Address]])</f>
        <v>Jackson - 65 East Rocky New Drive</v>
      </c>
      <c r="K100" s="14">
        <f t="shared" ca="1" si="3"/>
        <v>8</v>
      </c>
    </row>
    <row r="101" spans="1:11">
      <c r="A101" s="6">
        <f t="shared" si="2"/>
        <v>100</v>
      </c>
      <c r="B101" s="7" t="s">
        <v>414</v>
      </c>
      <c r="C101" s="7" t="str">
        <f>UPPER(_xlfn.CONCAT(tClientes[[#This Row],[FirstName]]," ",tClientes[[#This Row],[LastName]]))</f>
        <v>PAUL CHERRY</v>
      </c>
      <c r="D101" s="7" t="s">
        <v>358</v>
      </c>
      <c r="E101" s="7" t="s">
        <v>253</v>
      </c>
      <c r="F101" s="7" t="s">
        <v>415</v>
      </c>
      <c r="G101" s="7" t="str">
        <f>VLOOKUP(tClientes[[#This Row],[CityID]],tCiudades[#All],2,FALSE)</f>
        <v>Jersey</v>
      </c>
      <c r="H101" s="13">
        <v>93</v>
      </c>
      <c r="I101" s="7" t="s">
        <v>416</v>
      </c>
      <c r="J101" s="22" t="str">
        <f>_xlfn.CONCAT(tClientes[[#This Row],[Ciudad]]," - ",tClientes[[#This Row],[Address]])</f>
        <v>Jersey - 37 New Street</v>
      </c>
      <c r="K101" s="14">
        <f t="shared" ca="1" si="3"/>
        <v>6</v>
      </c>
    </row>
    <row r="102" spans="1:11">
      <c r="A102" s="6">
        <f t="shared" si="2"/>
        <v>101</v>
      </c>
      <c r="B102" s="7" t="s">
        <v>417</v>
      </c>
      <c r="C102" s="7" t="str">
        <f>UPPER(_xlfn.CONCAT(tClientes[[#This Row],[FirstName]]," ",tClientes[[#This Row],[LastName]]))</f>
        <v>ALEX ASHLEY</v>
      </c>
      <c r="D102" s="7" t="s">
        <v>418</v>
      </c>
      <c r="E102" s="7" t="s">
        <v>183</v>
      </c>
      <c r="F102" s="7" t="s">
        <v>419</v>
      </c>
      <c r="G102" s="7" t="str">
        <f>VLOOKUP(tClientes[[#This Row],[CityID]],tCiudades[#All],2,FALSE)</f>
        <v>Des Moines</v>
      </c>
      <c r="H102" s="13">
        <v>26</v>
      </c>
      <c r="I102" s="7" t="s">
        <v>420</v>
      </c>
      <c r="J102" s="22" t="str">
        <f>_xlfn.CONCAT(tClientes[[#This Row],[Ciudad]]," - ",tClientes[[#This Row],[Address]])</f>
        <v>Des Moines - 91 North Milton Drive</v>
      </c>
      <c r="K102" s="14">
        <f t="shared" ca="1" si="3"/>
        <v>17</v>
      </c>
    </row>
    <row r="103" spans="1:11">
      <c r="A103" s="6">
        <f t="shared" si="2"/>
        <v>102</v>
      </c>
      <c r="B103" s="7" t="s">
        <v>421</v>
      </c>
      <c r="C103" s="7" t="str">
        <f>UPPER(_xlfn.CONCAT(tClientes[[#This Row],[FirstName]]," ",tClientes[[#This Row],[LastName]]))</f>
        <v>ESTHER MC CONNELL</v>
      </c>
      <c r="D103" s="7" t="s">
        <v>422</v>
      </c>
      <c r="E103" s="7" t="s">
        <v>91</v>
      </c>
      <c r="F103" s="7" t="s">
        <v>304</v>
      </c>
      <c r="G103" s="7" t="str">
        <f>VLOOKUP(tClientes[[#This Row],[CityID]],tCiudades[#All],2,FALSE)</f>
        <v>Bakersfield</v>
      </c>
      <c r="H103" s="13">
        <v>41</v>
      </c>
      <c r="I103" s="7" t="s">
        <v>423</v>
      </c>
      <c r="J103" s="22" t="str">
        <f>_xlfn.CONCAT(tClientes[[#This Row],[Ciudad]]," - ",tClientes[[#This Row],[Address]])</f>
        <v>Bakersfield - 967 White Hague St.</v>
      </c>
      <c r="K103" s="14">
        <f t="shared" ca="1" si="3"/>
        <v>18</v>
      </c>
    </row>
    <row r="104" spans="1:11">
      <c r="A104" s="6">
        <f t="shared" si="2"/>
        <v>103</v>
      </c>
      <c r="B104" s="7" t="s">
        <v>424</v>
      </c>
      <c r="C104" s="7" t="str">
        <f>UPPER(_xlfn.CONCAT(tClientes[[#This Row],[FirstName]]," ",tClientes[[#This Row],[LastName]]))</f>
        <v>TAMMI BOONE</v>
      </c>
      <c r="D104" s="7" t="s">
        <v>425</v>
      </c>
      <c r="E104" s="7" t="s">
        <v>23</v>
      </c>
      <c r="F104" s="7" t="s">
        <v>426</v>
      </c>
      <c r="G104" s="7" t="str">
        <f>VLOOKUP(tClientes[[#This Row],[CityID]],tCiudades[#All],2,FALSE)</f>
        <v>Baltimore</v>
      </c>
      <c r="H104" s="13">
        <v>65</v>
      </c>
      <c r="I104" s="7" t="s">
        <v>427</v>
      </c>
      <c r="J104" s="22" t="str">
        <f>_xlfn.CONCAT(tClientes[[#This Row],[Ciudad]]," - ",tClientes[[#This Row],[Address]])</f>
        <v>Baltimore - 89 Green Second St.</v>
      </c>
      <c r="K104" s="14">
        <f t="shared" ca="1" si="3"/>
        <v>17</v>
      </c>
    </row>
    <row r="105" spans="1:11">
      <c r="A105" s="6">
        <f t="shared" si="2"/>
        <v>104</v>
      </c>
      <c r="B105" s="7" t="s">
        <v>428</v>
      </c>
      <c r="C105" s="7" t="str">
        <f>UPPER(_xlfn.CONCAT(tClientes[[#This Row],[FirstName]]," ",tClientes[[#This Row],[LastName]]))</f>
        <v>RICK BRADFORD</v>
      </c>
      <c r="D105" s="7" t="s">
        <v>429</v>
      </c>
      <c r="E105" s="7" t="s">
        <v>150</v>
      </c>
      <c r="F105" s="7" t="s">
        <v>430</v>
      </c>
      <c r="G105" s="7" t="str">
        <f>VLOOKUP(tClientes[[#This Row],[CityID]],tCiudades[#All],2,FALSE)</f>
        <v>Detroit</v>
      </c>
      <c r="H105" s="13">
        <v>36</v>
      </c>
      <c r="I105" s="7" t="s">
        <v>431</v>
      </c>
      <c r="J105" s="22" t="str">
        <f>_xlfn.CONCAT(tClientes[[#This Row],[Ciudad]]," - ",tClientes[[#This Row],[Address]])</f>
        <v>Detroit - 58 West Rocky Fabien St.</v>
      </c>
      <c r="K105" s="14">
        <f t="shared" ca="1" si="3"/>
        <v>13</v>
      </c>
    </row>
    <row r="106" spans="1:11">
      <c r="A106" s="6">
        <f t="shared" si="2"/>
        <v>105</v>
      </c>
      <c r="B106" s="7" t="s">
        <v>432</v>
      </c>
      <c r="C106" s="7" t="str">
        <f>UPPER(_xlfn.CONCAT(tClientes[[#This Row],[FirstName]]," ",tClientes[[#This Row],[LastName]]))</f>
        <v>WESLEY OBRIEN</v>
      </c>
      <c r="D106" s="7" t="s">
        <v>433</v>
      </c>
      <c r="E106" s="7" t="s">
        <v>253</v>
      </c>
      <c r="F106" s="7" t="s">
        <v>434</v>
      </c>
      <c r="G106" s="7" t="str">
        <f>VLOOKUP(tClientes[[#This Row],[CityID]],tCiudades[#All],2,FALSE)</f>
        <v>Mesa</v>
      </c>
      <c r="H106" s="13">
        <v>27</v>
      </c>
      <c r="I106" s="7" t="s">
        <v>435</v>
      </c>
      <c r="J106" s="22" t="str">
        <f>_xlfn.CONCAT(tClientes[[#This Row],[Ciudad]]," - ",tClientes[[#This Row],[Address]])</f>
        <v>Mesa - 227 North Nobel Avenue</v>
      </c>
      <c r="K106" s="14">
        <f t="shared" ca="1" si="3"/>
        <v>18</v>
      </c>
    </row>
    <row r="107" spans="1:11">
      <c r="A107" s="6">
        <f t="shared" si="2"/>
        <v>106</v>
      </c>
      <c r="B107" s="7" t="s">
        <v>436</v>
      </c>
      <c r="C107" s="7" t="str">
        <f>UPPER(_xlfn.CONCAT(tClientes[[#This Row],[FirstName]]," ",tClientes[[#This Row],[LastName]]))</f>
        <v>SARA SHEPPARD</v>
      </c>
      <c r="D107" s="7" t="s">
        <v>225</v>
      </c>
      <c r="E107" s="7" t="s">
        <v>8</v>
      </c>
      <c r="F107" s="7" t="s">
        <v>437</v>
      </c>
      <c r="G107" s="7" t="str">
        <f>VLOOKUP(tClientes[[#This Row],[CityID]],tCiudades[#All],2,FALSE)</f>
        <v>Long Beach</v>
      </c>
      <c r="H107" s="13">
        <v>48</v>
      </c>
      <c r="I107" s="7" t="s">
        <v>438</v>
      </c>
      <c r="J107" s="22" t="str">
        <f>_xlfn.CONCAT(tClientes[[#This Row],[Ciudad]]," - ",tClientes[[#This Row],[Address]])</f>
        <v>Long Beach - 387 Cowley Avenue</v>
      </c>
      <c r="K107" s="14">
        <f t="shared" ca="1" si="3"/>
        <v>5</v>
      </c>
    </row>
    <row r="108" spans="1:11">
      <c r="A108" s="6">
        <f t="shared" si="2"/>
        <v>107</v>
      </c>
      <c r="B108" s="7" t="s">
        <v>439</v>
      </c>
      <c r="C108" s="7" t="str">
        <f>UPPER(_xlfn.CONCAT(tClientes[[#This Row],[FirstName]]," ",tClientes[[#This Row],[LastName]]))</f>
        <v>BEVERLY OSBORNE</v>
      </c>
      <c r="D108" s="7" t="s">
        <v>411</v>
      </c>
      <c r="E108" s="7" t="s">
        <v>18</v>
      </c>
      <c r="F108" s="7" t="s">
        <v>440</v>
      </c>
      <c r="G108" s="7" t="str">
        <f>VLOOKUP(tClientes[[#This Row],[CityID]],tCiudades[#All],2,FALSE)</f>
        <v>Sacramento</v>
      </c>
      <c r="H108" s="13">
        <v>81</v>
      </c>
      <c r="I108" s="7" t="s">
        <v>441</v>
      </c>
      <c r="J108" s="22" t="str">
        <f>_xlfn.CONCAT(tClientes[[#This Row],[Ciudad]]," - ",tClientes[[#This Row],[Address]])</f>
        <v>Sacramento - 65 North Nobel Street</v>
      </c>
      <c r="K108" s="14">
        <f t="shared" ca="1" si="3"/>
        <v>11</v>
      </c>
    </row>
    <row r="109" spans="1:11">
      <c r="A109" s="6">
        <f t="shared" si="2"/>
        <v>108</v>
      </c>
      <c r="B109" s="7" t="s">
        <v>442</v>
      </c>
      <c r="C109" s="7" t="str">
        <f>UPPER(_xlfn.CONCAT(tClientes[[#This Row],[FirstName]]," ",tClientes[[#This Row],[LastName]]))</f>
        <v>GRETCHEN SKINNER</v>
      </c>
      <c r="D109" s="7" t="s">
        <v>249</v>
      </c>
      <c r="E109" s="7" t="s">
        <v>192</v>
      </c>
      <c r="F109" s="7" t="s">
        <v>443</v>
      </c>
      <c r="G109" s="7" t="str">
        <f>VLOOKUP(tClientes[[#This Row],[CityID]],tCiudades[#All],2,FALSE)</f>
        <v>Louisville</v>
      </c>
      <c r="H109" s="13">
        <v>77</v>
      </c>
      <c r="I109" s="7" t="s">
        <v>444</v>
      </c>
      <c r="J109" s="22" t="str">
        <f>_xlfn.CONCAT(tClientes[[#This Row],[Ciudad]]," - ",tClientes[[#This Row],[Address]])</f>
        <v>Louisville - 57 New Way</v>
      </c>
      <c r="K109" s="14">
        <f t="shared" ca="1" si="3"/>
        <v>18</v>
      </c>
    </row>
    <row r="110" spans="1:11">
      <c r="A110" s="6">
        <f t="shared" si="2"/>
        <v>109</v>
      </c>
      <c r="B110" s="7" t="s">
        <v>445</v>
      </c>
      <c r="C110" s="7" t="str">
        <f>UPPER(_xlfn.CONCAT(tClientes[[#This Row],[FirstName]]," ",tClientes[[#This Row],[LastName]]))</f>
        <v>TONIA DAVIES</v>
      </c>
      <c r="D110" s="7" t="s">
        <v>446</v>
      </c>
      <c r="E110" s="7" t="s">
        <v>131</v>
      </c>
      <c r="F110" s="7" t="s">
        <v>447</v>
      </c>
      <c r="G110" s="7" t="str">
        <f>VLOOKUP(tClientes[[#This Row],[CityID]],tCiudades[#All],2,FALSE)</f>
        <v>Wichita</v>
      </c>
      <c r="H110" s="13">
        <v>31</v>
      </c>
      <c r="I110" s="7" t="s">
        <v>448</v>
      </c>
      <c r="J110" s="22" t="str">
        <f>_xlfn.CONCAT(tClientes[[#This Row],[Ciudad]]," - ",tClientes[[#This Row],[Address]])</f>
        <v>Wichita - 46 Milton Parkway</v>
      </c>
      <c r="K110" s="14">
        <f t="shared" ca="1" si="3"/>
        <v>15</v>
      </c>
    </row>
    <row r="111" spans="1:11">
      <c r="A111" s="6">
        <f t="shared" si="2"/>
        <v>110</v>
      </c>
      <c r="B111" s="7" t="s">
        <v>449</v>
      </c>
      <c r="C111" s="7" t="str">
        <f>UPPER(_xlfn.CONCAT(tClientes[[#This Row],[FirstName]]," ",tClientes[[#This Row],[LastName]]))</f>
        <v>ANDREA PETERSON</v>
      </c>
      <c r="D111" s="7" t="s">
        <v>450</v>
      </c>
      <c r="E111" s="7" t="s">
        <v>58</v>
      </c>
      <c r="F111" s="7" t="s">
        <v>451</v>
      </c>
      <c r="G111" s="7" t="str">
        <f>VLOOKUP(tClientes[[#This Row],[CityID]],tCiudades[#All],2,FALSE)</f>
        <v>Detroit</v>
      </c>
      <c r="H111" s="13">
        <v>36</v>
      </c>
      <c r="I111" s="7" t="s">
        <v>452</v>
      </c>
      <c r="J111" s="22" t="str">
        <f>_xlfn.CONCAT(tClientes[[#This Row],[Ciudad]]," - ",tClientes[[#This Row],[Address]])</f>
        <v>Detroit - 112 Milton Blvd.</v>
      </c>
      <c r="K111" s="14">
        <f t="shared" ca="1" si="3"/>
        <v>14</v>
      </c>
    </row>
    <row r="112" spans="1:11">
      <c r="A112" s="6">
        <f t="shared" si="2"/>
        <v>111</v>
      </c>
      <c r="B112" s="7" t="s">
        <v>453</v>
      </c>
      <c r="C112" s="7" t="str">
        <f>UPPER(_xlfn.CONCAT(tClientes[[#This Row],[FirstName]]," ",tClientes[[#This Row],[LastName]]))</f>
        <v>MARIBEL ANDERSEN</v>
      </c>
      <c r="D112" s="7" t="s">
        <v>454</v>
      </c>
      <c r="E112" s="7" t="s">
        <v>238</v>
      </c>
      <c r="F112" s="7" t="s">
        <v>455</v>
      </c>
      <c r="G112" s="7" t="str">
        <f>VLOOKUP(tClientes[[#This Row],[CityID]],tCiudades[#All],2,FALSE)</f>
        <v>Buffalo</v>
      </c>
      <c r="H112" s="13">
        <v>2</v>
      </c>
      <c r="I112" s="7" t="s">
        <v>456</v>
      </c>
      <c r="J112" s="22" t="str">
        <f>_xlfn.CONCAT(tClientes[[#This Row],[Ciudad]]," - ",tClientes[[#This Row],[Address]])</f>
        <v>Buffalo - 368 Rocky Cowley Drive</v>
      </c>
      <c r="K112" s="14">
        <f t="shared" ca="1" si="3"/>
        <v>7</v>
      </c>
    </row>
    <row r="113" spans="1:11">
      <c r="A113" s="6">
        <f t="shared" si="2"/>
        <v>112</v>
      </c>
      <c r="B113" s="7" t="s">
        <v>457</v>
      </c>
      <c r="C113" s="7" t="str">
        <f>UPPER(_xlfn.CONCAT(tClientes[[#This Row],[FirstName]]," ",tClientes[[#This Row],[LastName]]))</f>
        <v>GLENDA CORDOVA</v>
      </c>
      <c r="D113" s="7" t="s">
        <v>458</v>
      </c>
      <c r="E113" s="7" t="s">
        <v>192</v>
      </c>
      <c r="F113" s="7" t="s">
        <v>96</v>
      </c>
      <c r="G113" s="7" t="str">
        <f>VLOOKUP(tClientes[[#This Row],[CityID]],tCiudades[#All],2,FALSE)</f>
        <v>Fort Worth</v>
      </c>
      <c r="H113" s="13">
        <v>60</v>
      </c>
      <c r="I113" s="7" t="s">
        <v>459</v>
      </c>
      <c r="J113" s="22" t="str">
        <f>_xlfn.CONCAT(tClientes[[#This Row],[Ciudad]]," - ",tClientes[[#This Row],[Address]])</f>
        <v>Fort Worth - 131 Green Hague St.</v>
      </c>
      <c r="K113" s="14">
        <f t="shared" ca="1" si="3"/>
        <v>16</v>
      </c>
    </row>
    <row r="114" spans="1:11">
      <c r="A114" s="6">
        <f t="shared" si="2"/>
        <v>113</v>
      </c>
      <c r="B114" s="7" t="s">
        <v>460</v>
      </c>
      <c r="C114" s="7" t="str">
        <f>UPPER(_xlfn.CONCAT(tClientes[[#This Row],[FirstName]]," ",tClientes[[#This Row],[LastName]]))</f>
        <v>EFRAIN HERNANDEZ</v>
      </c>
      <c r="D114" s="7" t="s">
        <v>280</v>
      </c>
      <c r="E114" s="7" t="s">
        <v>117</v>
      </c>
      <c r="F114" s="7" t="s">
        <v>461</v>
      </c>
      <c r="G114" s="7" t="str">
        <f>VLOOKUP(tClientes[[#This Row],[CityID]],tCiudades[#All],2,FALSE)</f>
        <v>Buffalo</v>
      </c>
      <c r="H114" s="13">
        <v>2</v>
      </c>
      <c r="I114" s="7" t="s">
        <v>462</v>
      </c>
      <c r="J114" s="22" t="str">
        <f>_xlfn.CONCAT(tClientes[[#This Row],[Ciudad]]," - ",tClientes[[#This Row],[Address]])</f>
        <v>Buffalo - 453 White Fabien Road</v>
      </c>
      <c r="K114" s="14">
        <f t="shared" ca="1" si="3"/>
        <v>17</v>
      </c>
    </row>
    <row r="115" spans="1:11">
      <c r="A115" s="6">
        <f t="shared" si="2"/>
        <v>114</v>
      </c>
      <c r="B115" s="7" t="s">
        <v>463</v>
      </c>
      <c r="C115" s="7" t="str">
        <f>UPPER(_xlfn.CONCAT(tClientes[[#This Row],[FirstName]]," ",tClientes[[#This Row],[LastName]]))</f>
        <v>TRICIA WADE</v>
      </c>
      <c r="D115" s="7" t="s">
        <v>464</v>
      </c>
      <c r="E115" s="7" t="s">
        <v>63</v>
      </c>
      <c r="F115" s="7" t="s">
        <v>465</v>
      </c>
      <c r="G115" s="7" t="str">
        <f>VLOOKUP(tClientes[[#This Row],[CityID]],tCiudades[#All],2,FALSE)</f>
        <v>Los Angeles</v>
      </c>
      <c r="H115" s="13">
        <v>87</v>
      </c>
      <c r="I115" s="7" t="s">
        <v>466</v>
      </c>
      <c r="J115" s="22" t="str">
        <f>_xlfn.CONCAT(tClientes[[#This Row],[Ciudad]]," - ",tClientes[[#This Row],[Address]])</f>
        <v>Los Angeles - 67 White New Avenue</v>
      </c>
      <c r="K115" s="14">
        <f t="shared" ca="1" si="3"/>
        <v>10</v>
      </c>
    </row>
    <row r="116" spans="1:11">
      <c r="A116" s="6">
        <f t="shared" si="2"/>
        <v>115</v>
      </c>
      <c r="B116" s="7" t="s">
        <v>467</v>
      </c>
      <c r="C116" s="7" t="str">
        <f>UPPER(_xlfn.CONCAT(tClientes[[#This Row],[FirstName]]," ",tClientes[[#This Row],[LastName]]))</f>
        <v>MICHELLE SAMPSON</v>
      </c>
      <c r="D116" s="7" t="s">
        <v>468</v>
      </c>
      <c r="E116" s="7" t="s">
        <v>28</v>
      </c>
      <c r="F116" s="7" t="s">
        <v>469</v>
      </c>
      <c r="G116" s="7" t="str">
        <f>VLOOKUP(tClientes[[#This Row],[CityID]],tCiudades[#All],2,FALSE)</f>
        <v>Tacoma</v>
      </c>
      <c r="H116" s="13">
        <v>12</v>
      </c>
      <c r="I116" s="7" t="s">
        <v>470</v>
      </c>
      <c r="J116" s="22" t="str">
        <f>_xlfn.CONCAT(tClientes[[#This Row],[Ciudad]]," - ",tClientes[[#This Row],[Address]])</f>
        <v>Tacoma - 424 West Rocky New St.</v>
      </c>
      <c r="K116" s="14">
        <f t="shared" ca="1" si="3"/>
        <v>8</v>
      </c>
    </row>
    <row r="117" spans="1:11">
      <c r="A117" s="6">
        <f t="shared" si="2"/>
        <v>116</v>
      </c>
      <c r="B117" s="7" t="s">
        <v>471</v>
      </c>
      <c r="C117" s="7" t="str">
        <f>UPPER(_xlfn.CONCAT(tClientes[[#This Row],[FirstName]]," ",tClientes[[#This Row],[LastName]]))</f>
        <v>BART KAISER</v>
      </c>
      <c r="D117" s="7" t="s">
        <v>472</v>
      </c>
      <c r="E117" s="7" t="s">
        <v>234</v>
      </c>
      <c r="F117" s="7" t="s">
        <v>473</v>
      </c>
      <c r="G117" s="7" t="str">
        <f>VLOOKUP(tClientes[[#This Row],[CityID]],tCiudades[#All],2,FALSE)</f>
        <v>Portland</v>
      </c>
      <c r="H117" s="13">
        <v>51</v>
      </c>
      <c r="I117" s="7" t="s">
        <v>474</v>
      </c>
      <c r="J117" s="22" t="str">
        <f>_xlfn.CONCAT(tClientes[[#This Row],[Ciudad]]," - ",tClientes[[#This Row],[Address]])</f>
        <v>Portland - 78 Rocky Oak Boulevard</v>
      </c>
      <c r="K117" s="14">
        <f t="shared" ca="1" si="3"/>
        <v>4</v>
      </c>
    </row>
    <row r="118" spans="1:11">
      <c r="A118" s="6">
        <f t="shared" si="2"/>
        <v>117</v>
      </c>
      <c r="B118" s="7" t="s">
        <v>475</v>
      </c>
      <c r="C118" s="7" t="str">
        <f>UPPER(_xlfn.CONCAT(tClientes[[#This Row],[FirstName]]," ",tClientes[[#This Row],[LastName]]))</f>
        <v>JOYCE TRUJILLO</v>
      </c>
      <c r="D118" s="7" t="s">
        <v>476</v>
      </c>
      <c r="E118" s="7" t="s">
        <v>28</v>
      </c>
      <c r="F118" s="7" t="s">
        <v>477</v>
      </c>
      <c r="G118" s="7" t="str">
        <f>VLOOKUP(tClientes[[#This Row],[CityID]],tCiudades[#All],2,FALSE)</f>
        <v>Seattle</v>
      </c>
      <c r="H118" s="13">
        <v>88</v>
      </c>
      <c r="I118" s="7" t="s">
        <v>478</v>
      </c>
      <c r="J118" s="22" t="str">
        <f>_xlfn.CONCAT(tClientes[[#This Row],[Ciudad]]," - ",tClientes[[#This Row],[Address]])</f>
        <v>Seattle - 80 East Milton Road</v>
      </c>
      <c r="K118" s="14">
        <f t="shared" ca="1" si="3"/>
        <v>12</v>
      </c>
    </row>
    <row r="119" spans="1:11">
      <c r="A119" s="6">
        <f t="shared" si="2"/>
        <v>118</v>
      </c>
      <c r="B119" s="7" t="s">
        <v>479</v>
      </c>
      <c r="C119" s="7" t="str">
        <f>UPPER(_xlfn.CONCAT(tClientes[[#This Row],[FirstName]]," ",tClientes[[#This Row],[LastName]]))</f>
        <v>RACHELLE PARKER</v>
      </c>
      <c r="D119" s="7" t="s">
        <v>480</v>
      </c>
      <c r="E119" s="7" t="s">
        <v>150</v>
      </c>
      <c r="F119" s="7" t="s">
        <v>481</v>
      </c>
      <c r="G119" s="7" t="str">
        <f>VLOOKUP(tClientes[[#This Row],[CityID]],tCiudades[#All],2,FALSE)</f>
        <v>Des Moines</v>
      </c>
      <c r="H119" s="13">
        <v>26</v>
      </c>
      <c r="I119" s="7" t="s">
        <v>482</v>
      </c>
      <c r="J119" s="22" t="str">
        <f>_xlfn.CONCAT(tClientes[[#This Row],[Ciudad]]," - ",tClientes[[#This Row],[Address]])</f>
        <v>Des Moines - 625 White Clarendon Boulevard</v>
      </c>
      <c r="K119" s="14">
        <f t="shared" ca="1" si="3"/>
        <v>8</v>
      </c>
    </row>
    <row r="120" spans="1:11">
      <c r="A120" s="6">
        <f t="shared" si="2"/>
        <v>119</v>
      </c>
      <c r="B120" s="7" t="s">
        <v>483</v>
      </c>
      <c r="C120" s="7" t="str">
        <f>UPPER(_xlfn.CONCAT(tClientes[[#This Row],[FirstName]]," ",tClientes[[#This Row],[LastName]]))</f>
        <v>SHANA ROBERSON</v>
      </c>
      <c r="D120" s="7" t="s">
        <v>368</v>
      </c>
      <c r="E120" s="7" t="s">
        <v>8</v>
      </c>
      <c r="F120" s="7" t="s">
        <v>484</v>
      </c>
      <c r="G120" s="7" t="str">
        <f>VLOOKUP(tClientes[[#This Row],[CityID]],tCiudades[#All],2,FALSE)</f>
        <v>Washington</v>
      </c>
      <c r="H120" s="13">
        <v>29</v>
      </c>
      <c r="I120" s="7" t="s">
        <v>485</v>
      </c>
      <c r="J120" s="22" t="str">
        <f>_xlfn.CONCAT(tClientes[[#This Row],[Ciudad]]," - ",tClientes[[#This Row],[Address]])</f>
        <v>Washington - 369 Hague Parkway</v>
      </c>
      <c r="K120" s="14">
        <f t="shared" ca="1" si="3"/>
        <v>8</v>
      </c>
    </row>
    <row r="121" spans="1:11">
      <c r="A121" s="6">
        <f t="shared" si="2"/>
        <v>120</v>
      </c>
      <c r="B121" s="7" t="s">
        <v>486</v>
      </c>
      <c r="C121" s="7" t="str">
        <f>UPPER(_xlfn.CONCAT(tClientes[[#This Row],[FirstName]]," ",tClientes[[#This Row],[LastName]]))</f>
        <v>CHARLOTTE POLLARD</v>
      </c>
      <c r="D121" s="7" t="s">
        <v>487</v>
      </c>
      <c r="E121" s="7" t="s">
        <v>33</v>
      </c>
      <c r="F121" s="7" t="s">
        <v>488</v>
      </c>
      <c r="G121" s="7" t="str">
        <f>VLOOKUP(tClientes[[#This Row],[CityID]],tCiudades[#All],2,FALSE)</f>
        <v>Hialeah</v>
      </c>
      <c r="H121" s="13">
        <v>92</v>
      </c>
      <c r="I121" s="7" t="s">
        <v>489</v>
      </c>
      <c r="J121" s="22" t="str">
        <f>_xlfn.CONCAT(tClientes[[#This Row],[Ciudad]]," - ",tClientes[[#This Row],[Address]])</f>
        <v>Hialeah - 19 First Boulevard</v>
      </c>
      <c r="K121" s="14">
        <f t="shared" ca="1" si="3"/>
        <v>9</v>
      </c>
    </row>
    <row r="122" spans="1:11">
      <c r="A122" s="6">
        <f t="shared" si="2"/>
        <v>121</v>
      </c>
      <c r="B122" s="7" t="s">
        <v>490</v>
      </c>
      <c r="C122" s="7" t="str">
        <f>UPPER(_xlfn.CONCAT(tClientes[[#This Row],[FirstName]]," ",tClientes[[#This Row],[LastName]]))</f>
        <v>SERGIO HERRING</v>
      </c>
      <c r="D122" s="7" t="s">
        <v>491</v>
      </c>
      <c r="E122" s="7" t="s">
        <v>82</v>
      </c>
      <c r="F122" s="7" t="s">
        <v>492</v>
      </c>
      <c r="G122" s="7" t="str">
        <f>VLOOKUP(tClientes[[#This Row],[CityID]],tCiudades[#All],2,FALSE)</f>
        <v>Miami</v>
      </c>
      <c r="H122" s="13">
        <v>61</v>
      </c>
      <c r="I122" s="7" t="s">
        <v>493</v>
      </c>
      <c r="J122" s="22" t="str">
        <f>_xlfn.CONCAT(tClientes[[#This Row],[Ciudad]]," - ",tClientes[[#This Row],[Address]])</f>
        <v>Miami - 677 Second Way</v>
      </c>
      <c r="K122" s="14">
        <f t="shared" ca="1" si="3"/>
        <v>11</v>
      </c>
    </row>
    <row r="123" spans="1:11">
      <c r="A123" s="6">
        <f t="shared" si="2"/>
        <v>122</v>
      </c>
      <c r="B123" s="7" t="s">
        <v>494</v>
      </c>
      <c r="C123" s="7" t="str">
        <f>UPPER(_xlfn.CONCAT(tClientes[[#This Row],[FirstName]]," ",tClientes[[#This Row],[LastName]]))</f>
        <v>EVA VALENZUELA</v>
      </c>
      <c r="D123" s="7" t="s">
        <v>495</v>
      </c>
      <c r="E123" s="7" t="s">
        <v>77</v>
      </c>
      <c r="F123" s="7" t="s">
        <v>496</v>
      </c>
      <c r="G123" s="7" t="str">
        <f>VLOOKUP(tClientes[[#This Row],[CityID]],tCiudades[#All],2,FALSE)</f>
        <v>Rochester</v>
      </c>
      <c r="H123" s="13">
        <v>70</v>
      </c>
      <c r="I123" s="7" t="s">
        <v>497</v>
      </c>
      <c r="J123" s="22" t="str">
        <f>_xlfn.CONCAT(tClientes[[#This Row],[Ciudad]]," - ",tClientes[[#This Row],[Address]])</f>
        <v>Rochester - 94 White Second Freeway</v>
      </c>
      <c r="K123" s="14">
        <f t="shared" ca="1" si="3"/>
        <v>11</v>
      </c>
    </row>
    <row r="124" spans="1:11">
      <c r="A124" s="6">
        <f t="shared" si="2"/>
        <v>123</v>
      </c>
      <c r="B124" s="7" t="s">
        <v>498</v>
      </c>
      <c r="C124" s="7" t="str">
        <f>UPPER(_xlfn.CONCAT(tClientes[[#This Row],[FirstName]]," ",tClientes[[#This Row],[LastName]]))</f>
        <v>HOLLY HANSON</v>
      </c>
      <c r="D124" s="7" t="s">
        <v>499</v>
      </c>
      <c r="E124" s="7" t="s">
        <v>150</v>
      </c>
      <c r="F124" s="7" t="s">
        <v>500</v>
      </c>
      <c r="G124" s="7" t="str">
        <f>VLOOKUP(tClientes[[#This Row],[CityID]],tCiudades[#All],2,FALSE)</f>
        <v>New York</v>
      </c>
      <c r="H124" s="13">
        <v>46</v>
      </c>
      <c r="I124" s="7" t="s">
        <v>501</v>
      </c>
      <c r="J124" s="22" t="str">
        <f>_xlfn.CONCAT(tClientes[[#This Row],[Ciudad]]," - ",tClientes[[#This Row],[Address]])</f>
        <v>New York - 45 Hague St.</v>
      </c>
      <c r="K124" s="14">
        <f t="shared" ca="1" si="3"/>
        <v>19</v>
      </c>
    </row>
    <row r="125" spans="1:11">
      <c r="A125" s="6">
        <f t="shared" si="2"/>
        <v>124</v>
      </c>
      <c r="B125" s="7" t="s">
        <v>502</v>
      </c>
      <c r="C125" s="7" t="str">
        <f>UPPER(_xlfn.CONCAT(tClientes[[#This Row],[FirstName]]," ",tClientes[[#This Row],[LastName]]))</f>
        <v>JANELLE ROBERSON</v>
      </c>
      <c r="D125" s="7" t="s">
        <v>292</v>
      </c>
      <c r="E125" s="7" t="s">
        <v>58</v>
      </c>
      <c r="F125" s="7" t="s">
        <v>484</v>
      </c>
      <c r="G125" s="7" t="str">
        <f>VLOOKUP(tClientes[[#This Row],[CityID]],tCiudades[#All],2,FALSE)</f>
        <v>Cincinnati</v>
      </c>
      <c r="H125" s="13">
        <v>50</v>
      </c>
      <c r="I125" s="7" t="s">
        <v>503</v>
      </c>
      <c r="J125" s="22" t="str">
        <f>_xlfn.CONCAT(tClientes[[#This Row],[Ciudad]]," - ",tClientes[[#This Row],[Address]])</f>
        <v>Cincinnati - 34 Old Street</v>
      </c>
      <c r="K125" s="14">
        <f t="shared" ca="1" si="3"/>
        <v>4</v>
      </c>
    </row>
    <row r="126" spans="1:11">
      <c r="A126" s="6">
        <f t="shared" si="2"/>
        <v>125</v>
      </c>
      <c r="B126" s="7" t="s">
        <v>504</v>
      </c>
      <c r="C126" s="7" t="str">
        <f>UPPER(_xlfn.CONCAT(tClientes[[#This Row],[FirstName]]," ",tClientes[[#This Row],[LastName]]))</f>
        <v>RUSTY MOON</v>
      </c>
      <c r="D126" s="7" t="s">
        <v>505</v>
      </c>
      <c r="E126" s="7" t="s">
        <v>183</v>
      </c>
      <c r="F126" s="7" t="s">
        <v>506</v>
      </c>
      <c r="G126" s="7" t="str">
        <f>VLOOKUP(tClientes[[#This Row],[CityID]],tCiudades[#All],2,FALSE)</f>
        <v>Long Beach</v>
      </c>
      <c r="H126" s="13">
        <v>48</v>
      </c>
      <c r="I126" s="7" t="s">
        <v>507</v>
      </c>
      <c r="J126" s="22" t="str">
        <f>_xlfn.CONCAT(tClientes[[#This Row],[Ciudad]]," - ",tClientes[[#This Row],[Address]])</f>
        <v>Long Beach - 36 North Rocky Second Drive</v>
      </c>
      <c r="K126" s="14">
        <f t="shared" ca="1" si="3"/>
        <v>4</v>
      </c>
    </row>
    <row r="127" spans="1:11">
      <c r="A127" s="6">
        <f t="shared" si="2"/>
        <v>126</v>
      </c>
      <c r="B127" s="7" t="s">
        <v>508</v>
      </c>
      <c r="C127" s="7" t="str">
        <f>UPPER(_xlfn.CONCAT(tClientes[[#This Row],[FirstName]]," ",tClientes[[#This Row],[LastName]]))</f>
        <v>RUSTY LIN</v>
      </c>
      <c r="D127" s="7" t="s">
        <v>505</v>
      </c>
      <c r="E127" s="7" t="s">
        <v>209</v>
      </c>
      <c r="F127" s="7" t="s">
        <v>509</v>
      </c>
      <c r="G127" s="7" t="str">
        <f>VLOOKUP(tClientes[[#This Row],[CityID]],tCiudades[#All],2,FALSE)</f>
        <v>Miami</v>
      </c>
      <c r="H127" s="13">
        <v>61</v>
      </c>
      <c r="I127" s="7" t="s">
        <v>510</v>
      </c>
      <c r="J127" s="22" t="str">
        <f>_xlfn.CONCAT(tClientes[[#This Row],[Ciudad]]," - ",tClientes[[#This Row],[Address]])</f>
        <v>Miami - 74 Cowley Avenue</v>
      </c>
      <c r="K127" s="14">
        <f t="shared" ca="1" si="3"/>
        <v>10</v>
      </c>
    </row>
    <row r="128" spans="1:11">
      <c r="A128" s="6">
        <f t="shared" si="2"/>
        <v>127</v>
      </c>
      <c r="B128" s="7" t="s">
        <v>511</v>
      </c>
      <c r="C128" s="7" t="str">
        <f>UPPER(_xlfn.CONCAT(tClientes[[#This Row],[FirstName]]," ",tClientes[[#This Row],[LastName]]))</f>
        <v>KYLE WALKER</v>
      </c>
      <c r="D128" s="7" t="s">
        <v>512</v>
      </c>
      <c r="E128" s="7" t="s">
        <v>126</v>
      </c>
      <c r="F128" s="7" t="s">
        <v>243</v>
      </c>
      <c r="G128" s="7" t="str">
        <f>VLOOKUP(tClientes[[#This Row],[CityID]],tCiudades[#All],2,FALSE)</f>
        <v>Fresno</v>
      </c>
      <c r="H128" s="13">
        <v>37</v>
      </c>
      <c r="I128" s="7" t="s">
        <v>513</v>
      </c>
      <c r="J128" s="22" t="str">
        <f>_xlfn.CONCAT(tClientes[[#This Row],[Ciudad]]," - ",tClientes[[#This Row],[Address]])</f>
        <v>Fresno - 580 West First Way</v>
      </c>
      <c r="K128" s="14">
        <f t="shared" ca="1" si="3"/>
        <v>19</v>
      </c>
    </row>
    <row r="129" spans="1:11">
      <c r="A129" s="6">
        <f t="shared" si="2"/>
        <v>128</v>
      </c>
      <c r="B129" s="7" t="s">
        <v>514</v>
      </c>
      <c r="C129" s="7" t="str">
        <f>UPPER(_xlfn.CONCAT(tClientes[[#This Row],[FirstName]]," ",tClientes[[#This Row],[LastName]]))</f>
        <v>AMELIA GLASS</v>
      </c>
      <c r="D129" s="7" t="s">
        <v>515</v>
      </c>
      <c r="E129" s="7" t="s">
        <v>63</v>
      </c>
      <c r="F129" s="7" t="s">
        <v>516</v>
      </c>
      <c r="G129" s="7" t="str">
        <f>VLOOKUP(tClientes[[#This Row],[CityID]],tCiudades[#All],2,FALSE)</f>
        <v>Tulsa</v>
      </c>
      <c r="H129" s="13">
        <v>63</v>
      </c>
      <c r="I129" s="7" t="s">
        <v>517</v>
      </c>
      <c r="J129" s="22" t="str">
        <f>_xlfn.CONCAT(tClientes[[#This Row],[Ciudad]]," - ",tClientes[[#This Row],[Address]])</f>
        <v>Tulsa - 77 First Freeway</v>
      </c>
      <c r="K129" s="14">
        <f t="shared" ca="1" si="3"/>
        <v>11</v>
      </c>
    </row>
    <row r="130" spans="1:11">
      <c r="A130" s="6">
        <f t="shared" ref="A130:A193" si="4">ROW()-ROW($B$1)</f>
        <v>129</v>
      </c>
      <c r="B130" s="7" t="s">
        <v>518</v>
      </c>
      <c r="C130" s="7" t="str">
        <f>UPPER(_xlfn.CONCAT(tClientes[[#This Row],[FirstName]]," ",tClientes[[#This Row],[LastName]]))</f>
        <v>CATHY STARK</v>
      </c>
      <c r="D130" s="7" t="s">
        <v>519</v>
      </c>
      <c r="E130" s="7" t="s">
        <v>58</v>
      </c>
      <c r="F130" s="7" t="s">
        <v>332</v>
      </c>
      <c r="G130" s="7" t="str">
        <f>VLOOKUP(tClientes[[#This Row],[CityID]],tCiudades[#All],2,FALSE)</f>
        <v>New York</v>
      </c>
      <c r="H130" s="13">
        <v>46</v>
      </c>
      <c r="I130" s="7" t="s">
        <v>520</v>
      </c>
      <c r="J130" s="22" t="str">
        <f>_xlfn.CONCAT(tClientes[[#This Row],[Ciudad]]," - ",tClientes[[#This Row],[Address]])</f>
        <v>New York - 845 New Street</v>
      </c>
      <c r="K130" s="14">
        <f t="shared" ref="K130:K193" ca="1" si="5">RANDBETWEEN(4, 19)</f>
        <v>7</v>
      </c>
    </row>
    <row r="131" spans="1:11">
      <c r="A131" s="6">
        <f t="shared" si="4"/>
        <v>130</v>
      </c>
      <c r="B131" s="7" t="s">
        <v>521</v>
      </c>
      <c r="C131" s="7" t="str">
        <f>UPPER(_xlfn.CONCAT(tClientes[[#This Row],[FirstName]]," ",tClientes[[#This Row],[LastName]]))</f>
        <v>LATONYA DRAKE</v>
      </c>
      <c r="D131" s="7" t="s">
        <v>522</v>
      </c>
      <c r="E131" s="7" t="s">
        <v>150</v>
      </c>
      <c r="F131" s="7" t="s">
        <v>523</v>
      </c>
      <c r="G131" s="7" t="str">
        <f>VLOOKUP(tClientes[[#This Row],[CityID]],tCiudades[#All],2,FALSE)</f>
        <v>Virginia Beach</v>
      </c>
      <c r="H131" s="13">
        <v>5</v>
      </c>
      <c r="I131" s="7" t="s">
        <v>524</v>
      </c>
      <c r="J131" s="22" t="str">
        <f>_xlfn.CONCAT(tClientes[[#This Row],[Ciudad]]," - ",tClientes[[#This Row],[Address]])</f>
        <v>Virginia Beach - 67 Fabien Boulevard</v>
      </c>
      <c r="K131" s="14">
        <f t="shared" ca="1" si="5"/>
        <v>8</v>
      </c>
    </row>
    <row r="132" spans="1:11">
      <c r="A132" s="6">
        <f t="shared" si="4"/>
        <v>131</v>
      </c>
      <c r="B132" s="7" t="s">
        <v>525</v>
      </c>
      <c r="C132" s="7" t="str">
        <f>UPPER(_xlfn.CONCAT(tClientes[[#This Row],[FirstName]]," ",tClientes[[#This Row],[LastName]]))</f>
        <v>RACHEL HOLDEN</v>
      </c>
      <c r="D132" s="7" t="s">
        <v>526</v>
      </c>
      <c r="E132" s="7" t="s">
        <v>63</v>
      </c>
      <c r="F132" s="7" t="s">
        <v>527</v>
      </c>
      <c r="G132" s="7" t="str">
        <f>VLOOKUP(tClientes[[#This Row],[CityID]],tCiudades[#All],2,FALSE)</f>
        <v>Raleigh</v>
      </c>
      <c r="H132" s="13">
        <v>64</v>
      </c>
      <c r="I132" s="7" t="s">
        <v>528</v>
      </c>
      <c r="J132" s="22" t="str">
        <f>_xlfn.CONCAT(tClientes[[#This Row],[Ciudad]]," - ",tClientes[[#This Row],[Address]])</f>
        <v>Raleigh - 57 Clarendon Boulevard</v>
      </c>
      <c r="K132" s="14">
        <f t="shared" ca="1" si="5"/>
        <v>5</v>
      </c>
    </row>
    <row r="133" spans="1:11">
      <c r="A133" s="6">
        <f t="shared" si="4"/>
        <v>132</v>
      </c>
      <c r="B133" s="7" t="s">
        <v>529</v>
      </c>
      <c r="C133" s="7" t="str">
        <f>UPPER(_xlfn.CONCAT(tClientes[[#This Row],[FirstName]]," ",tClientes[[#This Row],[LastName]]))</f>
        <v>DARRYL HILL</v>
      </c>
      <c r="D133" s="7" t="s">
        <v>530</v>
      </c>
      <c r="E133" s="7" t="s">
        <v>68</v>
      </c>
      <c r="F133" s="7" t="s">
        <v>531</v>
      </c>
      <c r="G133" s="7" t="str">
        <f>VLOOKUP(tClientes[[#This Row],[CityID]],tCiudades[#All],2,FALSE)</f>
        <v>St. Petersburg</v>
      </c>
      <c r="H133" s="13">
        <v>85</v>
      </c>
      <c r="I133" s="7" t="s">
        <v>532</v>
      </c>
      <c r="J133" s="22" t="str">
        <f>_xlfn.CONCAT(tClientes[[#This Row],[Ciudad]]," - ",tClientes[[#This Row],[Address]])</f>
        <v>St. Petersburg - 536 South Fabien Street</v>
      </c>
      <c r="K133" s="14">
        <f t="shared" ca="1" si="5"/>
        <v>4</v>
      </c>
    </row>
    <row r="134" spans="1:11">
      <c r="A134" s="6">
        <f t="shared" si="4"/>
        <v>133</v>
      </c>
      <c r="B134" s="7" t="s">
        <v>533</v>
      </c>
      <c r="C134" s="7" t="str">
        <f>UPPER(_xlfn.CONCAT(tClientes[[#This Row],[FirstName]]," ",tClientes[[#This Row],[LastName]]))</f>
        <v>PHILLIP HAHN</v>
      </c>
      <c r="D134" s="7" t="s">
        <v>534</v>
      </c>
      <c r="E134" s="7" t="s">
        <v>82</v>
      </c>
      <c r="F134" s="7" t="s">
        <v>535</v>
      </c>
      <c r="G134" s="7" t="str">
        <f>VLOOKUP(tClientes[[#This Row],[CityID]],tCiudades[#All],2,FALSE)</f>
        <v>Honolulu</v>
      </c>
      <c r="H134" s="13">
        <v>72</v>
      </c>
      <c r="I134" s="7" t="s">
        <v>536</v>
      </c>
      <c r="J134" s="22" t="str">
        <f>_xlfn.CONCAT(tClientes[[#This Row],[Ciudad]]," - ",tClientes[[#This Row],[Address]])</f>
        <v>Honolulu - 790 Rocky Oak St.</v>
      </c>
      <c r="K134" s="14">
        <f t="shared" ca="1" si="5"/>
        <v>15</v>
      </c>
    </row>
    <row r="135" spans="1:11">
      <c r="A135" s="6">
        <f t="shared" si="4"/>
        <v>134</v>
      </c>
      <c r="B135" s="7" t="s">
        <v>537</v>
      </c>
      <c r="C135" s="7" t="str">
        <f>UPPER(_xlfn.CONCAT(tClientes[[#This Row],[FirstName]]," ",tClientes[[#This Row],[LastName]]))</f>
        <v>DENISE SMALL</v>
      </c>
      <c r="D135" s="7" t="s">
        <v>538</v>
      </c>
      <c r="E135" s="7" t="s">
        <v>234</v>
      </c>
      <c r="F135" s="7" t="s">
        <v>539</v>
      </c>
      <c r="G135" s="7" t="str">
        <f>VLOOKUP(tClientes[[#This Row],[CityID]],tCiudades[#All],2,FALSE)</f>
        <v>Tucson</v>
      </c>
      <c r="H135" s="13">
        <v>28</v>
      </c>
      <c r="I135" s="7" t="s">
        <v>540</v>
      </c>
      <c r="J135" s="22" t="str">
        <f>_xlfn.CONCAT(tClientes[[#This Row],[Ciudad]]," - ",tClientes[[#This Row],[Address]])</f>
        <v>Tucson - 76 Oak St.</v>
      </c>
      <c r="K135" s="14">
        <f t="shared" ca="1" si="5"/>
        <v>10</v>
      </c>
    </row>
    <row r="136" spans="1:11">
      <c r="A136" s="6">
        <f t="shared" si="4"/>
        <v>135</v>
      </c>
      <c r="B136" s="7" t="s">
        <v>541</v>
      </c>
      <c r="C136" s="7" t="str">
        <f>UPPER(_xlfn.CONCAT(tClientes[[#This Row],[FirstName]]," ",tClientes[[#This Row],[LastName]]))</f>
        <v>JEFF MICHAEL</v>
      </c>
      <c r="D136" s="7" t="s">
        <v>542</v>
      </c>
      <c r="E136" s="7" t="s">
        <v>126</v>
      </c>
      <c r="F136" s="7" t="s">
        <v>543</v>
      </c>
      <c r="G136" s="7" t="str">
        <f>VLOOKUP(tClientes[[#This Row],[CityID]],tCiudades[#All],2,FALSE)</f>
        <v>Mesa</v>
      </c>
      <c r="H136" s="13">
        <v>27</v>
      </c>
      <c r="I136" s="7" t="s">
        <v>544</v>
      </c>
      <c r="J136" s="22" t="str">
        <f>_xlfn.CONCAT(tClientes[[#This Row],[Ciudad]]," - ",tClientes[[#This Row],[Address]])</f>
        <v>Mesa - 58 White Fabien Blvd.</v>
      </c>
      <c r="K136" s="14">
        <f t="shared" ca="1" si="5"/>
        <v>6</v>
      </c>
    </row>
    <row r="137" spans="1:11">
      <c r="A137" s="6">
        <f t="shared" si="4"/>
        <v>136</v>
      </c>
      <c r="B137" s="7" t="s">
        <v>545</v>
      </c>
      <c r="C137" s="7" t="str">
        <f>UPPER(_xlfn.CONCAT(tClientes[[#This Row],[FirstName]]," ",tClientes[[#This Row],[LastName]]))</f>
        <v>JOANNA BRADSHAW</v>
      </c>
      <c r="D137" s="7" t="s">
        <v>546</v>
      </c>
      <c r="E137" s="7" t="s">
        <v>136</v>
      </c>
      <c r="F137" s="7" t="s">
        <v>547</v>
      </c>
      <c r="G137" s="7" t="str">
        <f>VLOOKUP(tClientes[[#This Row],[CityID]],tCiudades[#All],2,FALSE)</f>
        <v>Miami</v>
      </c>
      <c r="H137" s="13">
        <v>61</v>
      </c>
      <c r="I137" s="7" t="s">
        <v>548</v>
      </c>
      <c r="J137" s="22" t="str">
        <f>_xlfn.CONCAT(tClientes[[#This Row],[Ciudad]]," - ",tClientes[[#This Row],[Address]])</f>
        <v>Miami - 669 Hague Street</v>
      </c>
      <c r="K137" s="14">
        <f t="shared" ca="1" si="5"/>
        <v>4</v>
      </c>
    </row>
    <row r="138" spans="1:11">
      <c r="A138" s="6">
        <f t="shared" si="4"/>
        <v>137</v>
      </c>
      <c r="B138" s="7" t="s">
        <v>549</v>
      </c>
      <c r="C138" s="7" t="str">
        <f>UPPER(_xlfn.CONCAT(tClientes[[#This Row],[FirstName]]," ",tClientes[[#This Row],[LastName]]))</f>
        <v>TISHA LEE</v>
      </c>
      <c r="D138" s="7" t="s">
        <v>550</v>
      </c>
      <c r="E138" s="7" t="s">
        <v>82</v>
      </c>
      <c r="F138" s="7" t="s">
        <v>551</v>
      </c>
      <c r="G138" s="7" t="str">
        <f>VLOOKUP(tClientes[[#This Row],[CityID]],tCiudades[#All],2,FALSE)</f>
        <v>St. Paul</v>
      </c>
      <c r="H138" s="13">
        <v>89</v>
      </c>
      <c r="I138" s="7" t="s">
        <v>552</v>
      </c>
      <c r="J138" s="22" t="str">
        <f>_xlfn.CONCAT(tClientes[[#This Row],[Ciudad]]," - ",tClientes[[#This Row],[Address]])</f>
        <v>St. Paul - 585 North Clarendon Freeway</v>
      </c>
      <c r="K138" s="14">
        <f t="shared" ca="1" si="5"/>
        <v>7</v>
      </c>
    </row>
    <row r="139" spans="1:11">
      <c r="A139" s="6">
        <f t="shared" si="4"/>
        <v>138</v>
      </c>
      <c r="B139" s="7" t="s">
        <v>553</v>
      </c>
      <c r="C139" s="7" t="str">
        <f>UPPER(_xlfn.CONCAT(tClientes[[#This Row],[FirstName]]," ",tClientes[[#This Row],[LastName]]))</f>
        <v>LAKEISHA LYNCH</v>
      </c>
      <c r="D139" s="7" t="s">
        <v>554</v>
      </c>
      <c r="E139" s="7" t="s">
        <v>23</v>
      </c>
      <c r="F139" s="7" t="s">
        <v>555</v>
      </c>
      <c r="G139" s="7" t="str">
        <f>VLOOKUP(tClientes[[#This Row],[CityID]],tCiudades[#All],2,FALSE)</f>
        <v>Houston</v>
      </c>
      <c r="H139" s="13">
        <v>55</v>
      </c>
      <c r="I139" s="7" t="s">
        <v>556</v>
      </c>
      <c r="J139" s="22" t="str">
        <f>_xlfn.CONCAT(tClientes[[#This Row],[Ciudad]]," - ",tClientes[[#This Row],[Address]])</f>
        <v>Houston - 645 White Nobel Blvd.</v>
      </c>
      <c r="K139" s="14">
        <f t="shared" ca="1" si="5"/>
        <v>12</v>
      </c>
    </row>
    <row r="140" spans="1:11">
      <c r="A140" s="6">
        <f t="shared" si="4"/>
        <v>139</v>
      </c>
      <c r="B140" s="7" t="s">
        <v>557</v>
      </c>
      <c r="C140" s="7" t="str">
        <f>UPPER(_xlfn.CONCAT(tClientes[[#This Row],[FirstName]]," ",tClientes[[#This Row],[LastName]]))</f>
        <v>AUSTIN ROMAN</v>
      </c>
      <c r="D140" s="7" t="s">
        <v>558</v>
      </c>
      <c r="E140" s="7" t="s">
        <v>253</v>
      </c>
      <c r="F140" s="7" t="s">
        <v>559</v>
      </c>
      <c r="G140" s="7" t="str">
        <f>VLOOKUP(tClientes[[#This Row],[CityID]],tCiudades[#All],2,FALSE)</f>
        <v>Bakersfield</v>
      </c>
      <c r="H140" s="13">
        <v>41</v>
      </c>
      <c r="I140" s="7" t="s">
        <v>560</v>
      </c>
      <c r="J140" s="22" t="str">
        <f>_xlfn.CONCAT(tClientes[[#This Row],[Ciudad]]," - ",tClientes[[#This Row],[Address]])</f>
        <v>Bakersfield - 318 Rocky Nobel Boulevard</v>
      </c>
      <c r="K140" s="14">
        <f t="shared" ca="1" si="5"/>
        <v>7</v>
      </c>
    </row>
    <row r="141" spans="1:11">
      <c r="A141" s="6">
        <f t="shared" si="4"/>
        <v>140</v>
      </c>
      <c r="B141" s="7" t="s">
        <v>561</v>
      </c>
      <c r="C141" s="7" t="str">
        <f>UPPER(_xlfn.CONCAT(tClientes[[#This Row],[FirstName]]," ",tClientes[[#This Row],[LastName]]))</f>
        <v>MARTY PATRICK</v>
      </c>
      <c r="D141" s="7" t="s">
        <v>388</v>
      </c>
      <c r="E141" s="7" t="s">
        <v>183</v>
      </c>
      <c r="F141" s="7" t="s">
        <v>163</v>
      </c>
      <c r="G141" s="7" t="str">
        <f>VLOOKUP(tClientes[[#This Row],[CityID]],tCiudades[#All],2,FALSE)</f>
        <v>Anaheim</v>
      </c>
      <c r="H141" s="13">
        <v>23</v>
      </c>
      <c r="I141" s="7" t="s">
        <v>562</v>
      </c>
      <c r="J141" s="22" t="str">
        <f>_xlfn.CONCAT(tClientes[[#This Row],[Ciudad]]," - ",tClientes[[#This Row],[Address]])</f>
        <v>Anaheim - 975 North Oak Parkway</v>
      </c>
      <c r="K141" s="14">
        <f t="shared" ca="1" si="5"/>
        <v>9</v>
      </c>
    </row>
    <row r="142" spans="1:11">
      <c r="A142" s="6">
        <f t="shared" si="4"/>
        <v>141</v>
      </c>
      <c r="B142" s="7" t="s">
        <v>563</v>
      </c>
      <c r="C142" s="7" t="str">
        <f>UPPER(_xlfn.CONCAT(tClientes[[#This Row],[FirstName]]," ",tClientes[[#This Row],[LastName]]))</f>
        <v>EDGAR STOKES</v>
      </c>
      <c r="D142" s="7" t="s">
        <v>564</v>
      </c>
      <c r="E142" s="7" t="s">
        <v>33</v>
      </c>
      <c r="F142" s="7" t="s">
        <v>565</v>
      </c>
      <c r="G142" s="7" t="str">
        <f>VLOOKUP(tClientes[[#This Row],[CityID]],tCiudades[#All],2,FALSE)</f>
        <v>Hialeah</v>
      </c>
      <c r="H142" s="13">
        <v>92</v>
      </c>
      <c r="I142" s="7" t="s">
        <v>566</v>
      </c>
      <c r="J142" s="22" t="str">
        <f>_xlfn.CONCAT(tClientes[[#This Row],[Ciudad]]," - ",tClientes[[#This Row],[Address]])</f>
        <v>Hialeah - 148 Oak St.</v>
      </c>
      <c r="K142" s="14">
        <f t="shared" ca="1" si="5"/>
        <v>13</v>
      </c>
    </row>
    <row r="143" spans="1:11">
      <c r="A143" s="6">
        <f t="shared" si="4"/>
        <v>142</v>
      </c>
      <c r="B143" s="7" t="s">
        <v>567</v>
      </c>
      <c r="C143" s="7" t="str">
        <f>UPPER(_xlfn.CONCAT(tClientes[[#This Row],[FirstName]]," ",tClientes[[#This Row],[LastName]]))</f>
        <v>TONI BROWNING</v>
      </c>
      <c r="D143" s="7" t="s">
        <v>568</v>
      </c>
      <c r="E143" s="7" t="s">
        <v>136</v>
      </c>
      <c r="F143" s="7" t="s">
        <v>569</v>
      </c>
      <c r="G143" s="7" t="str">
        <f>VLOOKUP(tClientes[[#This Row],[CityID]],tCiudades[#All],2,FALSE)</f>
        <v>Pittsburgh</v>
      </c>
      <c r="H143" s="13">
        <v>96</v>
      </c>
      <c r="I143" s="7" t="s">
        <v>570</v>
      </c>
      <c r="J143" s="22" t="str">
        <f>_xlfn.CONCAT(tClientes[[#This Row],[Ciudad]]," - ",tClientes[[#This Row],[Address]])</f>
        <v>Pittsburgh - 824 East Nobel Avenue</v>
      </c>
      <c r="K143" s="14">
        <f t="shared" ca="1" si="5"/>
        <v>12</v>
      </c>
    </row>
    <row r="144" spans="1:11">
      <c r="A144" s="6">
        <f t="shared" si="4"/>
        <v>143</v>
      </c>
      <c r="B144" s="7" t="s">
        <v>571</v>
      </c>
      <c r="C144" s="7" t="str">
        <f>UPPER(_xlfn.CONCAT(tClientes[[#This Row],[FirstName]]," ",tClientes[[#This Row],[LastName]]))</f>
        <v>GILBERTO SOLIS</v>
      </c>
      <c r="D144" s="7" t="s">
        <v>572</v>
      </c>
      <c r="E144" s="7" t="s">
        <v>209</v>
      </c>
      <c r="F144" s="7" t="s">
        <v>573</v>
      </c>
      <c r="G144" s="7" t="str">
        <f>VLOOKUP(tClientes[[#This Row],[CityID]],tCiudades[#All],2,FALSE)</f>
        <v>St. Paul</v>
      </c>
      <c r="H144" s="13">
        <v>89</v>
      </c>
      <c r="I144" s="7" t="s">
        <v>574</v>
      </c>
      <c r="J144" s="22" t="str">
        <f>_xlfn.CONCAT(tClientes[[#This Row],[Ciudad]]," - ",tClientes[[#This Row],[Address]])</f>
        <v>St. Paul - 60 Oak Avenue</v>
      </c>
      <c r="K144" s="14">
        <f t="shared" ca="1" si="5"/>
        <v>12</v>
      </c>
    </row>
    <row r="145" spans="1:11">
      <c r="A145" s="6">
        <f t="shared" si="4"/>
        <v>144</v>
      </c>
      <c r="B145" s="7" t="s">
        <v>575</v>
      </c>
      <c r="C145" s="7" t="str">
        <f>UPPER(_xlfn.CONCAT(tClientes[[#This Row],[FirstName]]," ",tClientes[[#This Row],[LastName]]))</f>
        <v>RYAN CLINE</v>
      </c>
      <c r="D145" s="7" t="s">
        <v>576</v>
      </c>
      <c r="E145" s="7" t="s">
        <v>183</v>
      </c>
      <c r="F145" s="7" t="s">
        <v>577</v>
      </c>
      <c r="G145" s="7" t="str">
        <f>VLOOKUP(tClientes[[#This Row],[CityID]],tCiudades[#All],2,FALSE)</f>
        <v>Corpus Christi</v>
      </c>
      <c r="H145" s="13">
        <v>67</v>
      </c>
      <c r="I145" s="7" t="s">
        <v>578</v>
      </c>
      <c r="J145" s="22" t="str">
        <f>_xlfn.CONCAT(tClientes[[#This Row],[Ciudad]]," - ",tClientes[[#This Row],[Address]])</f>
        <v>Corpus Christi - 286 South Fabien Parkway</v>
      </c>
      <c r="K145" s="14">
        <f t="shared" ca="1" si="5"/>
        <v>15</v>
      </c>
    </row>
    <row r="146" spans="1:11">
      <c r="A146" s="6">
        <f t="shared" si="4"/>
        <v>145</v>
      </c>
      <c r="B146" s="7" t="s">
        <v>579</v>
      </c>
      <c r="C146" s="7" t="str">
        <f>UPPER(_xlfn.CONCAT(tClientes[[#This Row],[FirstName]]," ",tClientes[[#This Row],[LastName]]))</f>
        <v>COLIN CARRILLO</v>
      </c>
      <c r="D146" s="7" t="s">
        <v>580</v>
      </c>
      <c r="E146" s="7" t="s">
        <v>145</v>
      </c>
      <c r="F146" s="7" t="s">
        <v>581</v>
      </c>
      <c r="G146" s="7" t="str">
        <f>VLOOKUP(tClientes[[#This Row],[CityID]],tCiudades[#All],2,FALSE)</f>
        <v>San Antonio</v>
      </c>
      <c r="H146" s="13">
        <v>75</v>
      </c>
      <c r="I146" s="7" t="s">
        <v>582</v>
      </c>
      <c r="J146" s="22" t="str">
        <f>_xlfn.CONCAT(tClientes[[#This Row],[Ciudad]]," - ",tClientes[[#This Row],[Address]])</f>
        <v>San Antonio - 91 Fabien Street</v>
      </c>
      <c r="K146" s="14">
        <f t="shared" ca="1" si="5"/>
        <v>6</v>
      </c>
    </row>
    <row r="147" spans="1:11">
      <c r="A147" s="6">
        <f t="shared" si="4"/>
        <v>146</v>
      </c>
      <c r="B147" s="7" t="s">
        <v>583</v>
      </c>
      <c r="C147" s="7" t="str">
        <f>UPPER(_xlfn.CONCAT(tClientes[[#This Row],[FirstName]]," ",tClientes[[#This Row],[LastName]]))</f>
        <v>RENE PHILLIPS</v>
      </c>
      <c r="D147" s="7" t="s">
        <v>584</v>
      </c>
      <c r="E147" s="7" t="s">
        <v>68</v>
      </c>
      <c r="F147" s="7" t="s">
        <v>210</v>
      </c>
      <c r="G147" s="7" t="str">
        <f>VLOOKUP(tClientes[[#This Row],[CityID]],tCiudades[#All],2,FALSE)</f>
        <v>Phoenix</v>
      </c>
      <c r="H147" s="13">
        <v>71</v>
      </c>
      <c r="I147" s="7" t="s">
        <v>585</v>
      </c>
      <c r="J147" s="22" t="str">
        <f>_xlfn.CONCAT(tClientes[[#This Row],[Ciudad]]," - ",tClientes[[#This Row],[Address]])</f>
        <v>Phoenix - 33 Green Cowley Way</v>
      </c>
      <c r="K147" s="14">
        <f t="shared" ca="1" si="5"/>
        <v>15</v>
      </c>
    </row>
    <row r="148" spans="1:11">
      <c r="A148" s="6">
        <f t="shared" si="4"/>
        <v>147</v>
      </c>
      <c r="B148" s="7" t="s">
        <v>586</v>
      </c>
      <c r="C148" s="7" t="str">
        <f>UPPER(_xlfn.CONCAT(tClientes[[#This Row],[FirstName]]," ",tClientes[[#This Row],[LastName]]))</f>
        <v>LAKISHA BLACK</v>
      </c>
      <c r="D148" s="7" t="s">
        <v>587</v>
      </c>
      <c r="E148" s="7" t="s">
        <v>77</v>
      </c>
      <c r="F148" s="7" t="s">
        <v>127</v>
      </c>
      <c r="G148" s="7" t="str">
        <f>VLOOKUP(tClientes[[#This Row],[CityID]],tCiudades[#All],2,FALSE)</f>
        <v>Newark</v>
      </c>
      <c r="H148" s="13">
        <v>84</v>
      </c>
      <c r="I148" s="7" t="s">
        <v>588</v>
      </c>
      <c r="J148" s="22" t="str">
        <f>_xlfn.CONCAT(tClientes[[#This Row],[Ciudad]]," - ",tClientes[[#This Row],[Address]])</f>
        <v>Newark - 677 North Milton Way</v>
      </c>
      <c r="K148" s="14">
        <f t="shared" ca="1" si="5"/>
        <v>16</v>
      </c>
    </row>
    <row r="149" spans="1:11">
      <c r="A149" s="6">
        <f t="shared" si="4"/>
        <v>148</v>
      </c>
      <c r="B149" s="7" t="s">
        <v>589</v>
      </c>
      <c r="C149" s="7" t="str">
        <f>UPPER(_xlfn.CONCAT(tClientes[[#This Row],[FirstName]]," ",tClientes[[#This Row],[LastName]]))</f>
        <v>EVERETT MC GEE</v>
      </c>
      <c r="D149" s="7" t="s">
        <v>590</v>
      </c>
      <c r="E149" s="7" t="s">
        <v>18</v>
      </c>
      <c r="F149" s="7" t="s">
        <v>591</v>
      </c>
      <c r="G149" s="7" t="str">
        <f>VLOOKUP(tClientes[[#This Row],[CityID]],tCiudades[#All],2,FALSE)</f>
        <v>Boston</v>
      </c>
      <c r="H149" s="13">
        <v>25</v>
      </c>
      <c r="I149" s="7" t="s">
        <v>592</v>
      </c>
      <c r="J149" s="22" t="str">
        <f>_xlfn.CONCAT(tClientes[[#This Row],[Ciudad]]," - ",tClientes[[#This Row],[Address]])</f>
        <v>Boston - 58 West Nobel Parkway</v>
      </c>
      <c r="K149" s="14">
        <f t="shared" ca="1" si="5"/>
        <v>4</v>
      </c>
    </row>
    <row r="150" spans="1:11">
      <c r="A150" s="6">
        <f t="shared" si="4"/>
        <v>149</v>
      </c>
      <c r="B150" s="7" t="s">
        <v>593</v>
      </c>
      <c r="C150" s="7" t="str">
        <f>UPPER(_xlfn.CONCAT(tClientes[[#This Row],[FirstName]]," ",tClientes[[#This Row],[LastName]]))</f>
        <v>TINA MC CLURE</v>
      </c>
      <c r="D150" s="7" t="s">
        <v>594</v>
      </c>
      <c r="E150" s="7" t="s">
        <v>91</v>
      </c>
      <c r="F150" s="7" t="s">
        <v>595</v>
      </c>
      <c r="G150" s="7" t="str">
        <f>VLOOKUP(tClientes[[#This Row],[CityID]],tCiudades[#All],2,FALSE)</f>
        <v>Richmond</v>
      </c>
      <c r="H150" s="13">
        <v>38</v>
      </c>
      <c r="I150" s="7" t="s">
        <v>596</v>
      </c>
      <c r="J150" s="22" t="str">
        <f>_xlfn.CONCAT(tClientes[[#This Row],[Ciudad]]," - ",tClientes[[#This Row],[Address]])</f>
        <v>Richmond - 40 Second St.</v>
      </c>
      <c r="K150" s="14">
        <f t="shared" ca="1" si="5"/>
        <v>7</v>
      </c>
    </row>
    <row r="151" spans="1:11">
      <c r="A151" s="6">
        <f t="shared" si="4"/>
        <v>150</v>
      </c>
      <c r="B151" s="7" t="s">
        <v>597</v>
      </c>
      <c r="C151" s="7" t="str">
        <f>UPPER(_xlfn.CONCAT(tClientes[[#This Row],[FirstName]]," ",tClientes[[#This Row],[LastName]]))</f>
        <v>JILL RIVERA</v>
      </c>
      <c r="D151" s="7" t="s">
        <v>598</v>
      </c>
      <c r="E151" s="7" t="s">
        <v>150</v>
      </c>
      <c r="F151" s="7" t="s">
        <v>599</v>
      </c>
      <c r="G151" s="7" t="str">
        <f>VLOOKUP(tClientes[[#This Row],[CityID]],tCiudades[#All],2,FALSE)</f>
        <v>Miami</v>
      </c>
      <c r="H151" s="13">
        <v>61</v>
      </c>
      <c r="I151" s="7" t="s">
        <v>600</v>
      </c>
      <c r="J151" s="22" t="str">
        <f>_xlfn.CONCAT(tClientes[[#This Row],[Ciudad]]," - ",tClientes[[#This Row],[Address]])</f>
        <v>Miami - 40 South New St.</v>
      </c>
      <c r="K151" s="14">
        <f t="shared" ca="1" si="5"/>
        <v>17</v>
      </c>
    </row>
    <row r="152" spans="1:11">
      <c r="A152" s="6">
        <f t="shared" si="4"/>
        <v>151</v>
      </c>
      <c r="B152" s="7" t="s">
        <v>601</v>
      </c>
      <c r="C152" s="7" t="str">
        <f>UPPER(_xlfn.CONCAT(tClientes[[#This Row],[FirstName]]," ",tClientes[[#This Row],[LastName]]))</f>
        <v>JACQUELYN HALL</v>
      </c>
      <c r="D152" s="7" t="s">
        <v>602</v>
      </c>
      <c r="E152" s="7" t="s">
        <v>126</v>
      </c>
      <c r="F152" s="7" t="s">
        <v>603</v>
      </c>
      <c r="G152" s="7" t="str">
        <f>VLOOKUP(tClientes[[#This Row],[CityID]],tCiudades[#All],2,FALSE)</f>
        <v>Jackson</v>
      </c>
      <c r="H152" s="13">
        <v>32</v>
      </c>
      <c r="I152" s="7" t="s">
        <v>604</v>
      </c>
      <c r="J152" s="22" t="str">
        <f>_xlfn.CONCAT(tClientes[[#This Row],[Ciudad]]," - ",tClientes[[#This Row],[Address]])</f>
        <v>Jackson - 186 West White Second St.</v>
      </c>
      <c r="K152" s="14">
        <f t="shared" ca="1" si="5"/>
        <v>18</v>
      </c>
    </row>
    <row r="153" spans="1:11">
      <c r="A153" s="6">
        <f t="shared" si="4"/>
        <v>152</v>
      </c>
      <c r="B153" s="7" t="s">
        <v>605</v>
      </c>
      <c r="C153" s="7" t="str">
        <f>UPPER(_xlfn.CONCAT(tClientes[[#This Row],[FirstName]]," ",tClientes[[#This Row],[LastName]]))</f>
        <v>KATHERINE HAAS</v>
      </c>
      <c r="D153" s="7" t="s">
        <v>606</v>
      </c>
      <c r="E153" s="7" t="s">
        <v>33</v>
      </c>
      <c r="F153" s="7" t="s">
        <v>607</v>
      </c>
      <c r="G153" s="7" t="str">
        <f>VLOOKUP(tClientes[[#This Row],[CityID]],tCiudades[#All],2,FALSE)</f>
        <v>Jacksonville</v>
      </c>
      <c r="H153" s="13">
        <v>91</v>
      </c>
      <c r="I153" s="7" t="s">
        <v>608</v>
      </c>
      <c r="J153" s="22" t="str">
        <f>_xlfn.CONCAT(tClientes[[#This Row],[Ciudad]]," - ",tClientes[[#This Row],[Address]])</f>
        <v>Jacksonville - 556 New Boulevard</v>
      </c>
      <c r="K153" s="14">
        <f t="shared" ca="1" si="5"/>
        <v>11</v>
      </c>
    </row>
    <row r="154" spans="1:11">
      <c r="A154" s="6">
        <f t="shared" si="4"/>
        <v>153</v>
      </c>
      <c r="B154" s="7" t="s">
        <v>609</v>
      </c>
      <c r="C154" s="7" t="str">
        <f>UPPER(_xlfn.CONCAT(tClientes[[#This Row],[FirstName]]," ",tClientes[[#This Row],[LastName]]))</f>
        <v>JODI ROSS</v>
      </c>
      <c r="D154" s="7" t="s">
        <v>610</v>
      </c>
      <c r="E154" s="7" t="s">
        <v>192</v>
      </c>
      <c r="F154" s="7" t="s">
        <v>611</v>
      </c>
      <c r="G154" s="7" t="str">
        <f>VLOOKUP(tClientes[[#This Row],[CityID]],tCiudades[#All],2,FALSE)</f>
        <v>Memphis</v>
      </c>
      <c r="H154" s="13">
        <v>44</v>
      </c>
      <c r="I154" s="7" t="s">
        <v>612</v>
      </c>
      <c r="J154" s="22" t="str">
        <f>_xlfn.CONCAT(tClientes[[#This Row],[Ciudad]]," - ",tClientes[[#This Row],[Address]])</f>
        <v>Memphis - 317 North Nobel Avenue</v>
      </c>
      <c r="K154" s="14">
        <f t="shared" ca="1" si="5"/>
        <v>4</v>
      </c>
    </row>
    <row r="155" spans="1:11">
      <c r="A155" s="6">
        <f t="shared" si="4"/>
        <v>154</v>
      </c>
      <c r="B155" s="7" t="s">
        <v>613</v>
      </c>
      <c r="C155" s="7" t="str">
        <f>UPPER(_xlfn.CONCAT(tClientes[[#This Row],[FirstName]]," ",tClientes[[#This Row],[LastName]]))</f>
        <v>LEONARD BOLTON</v>
      </c>
      <c r="D155" s="7" t="s">
        <v>614</v>
      </c>
      <c r="E155" s="7" t="s">
        <v>91</v>
      </c>
      <c r="F155" s="7" t="s">
        <v>615</v>
      </c>
      <c r="G155" s="7" t="str">
        <f>VLOOKUP(tClientes[[#This Row],[CityID]],tCiudades[#All],2,FALSE)</f>
        <v>Detroit</v>
      </c>
      <c r="H155" s="13">
        <v>36</v>
      </c>
      <c r="I155" s="7" t="s">
        <v>616</v>
      </c>
      <c r="J155" s="22" t="str">
        <f>_xlfn.CONCAT(tClientes[[#This Row],[Ciudad]]," - ",tClientes[[#This Row],[Address]])</f>
        <v>Detroit - 953 White New Parkway</v>
      </c>
      <c r="K155" s="14">
        <f t="shared" ca="1" si="5"/>
        <v>13</v>
      </c>
    </row>
    <row r="156" spans="1:11">
      <c r="A156" s="6">
        <f t="shared" si="4"/>
        <v>155</v>
      </c>
      <c r="B156" s="7" t="s">
        <v>617</v>
      </c>
      <c r="C156" s="7" t="str">
        <f>UPPER(_xlfn.CONCAT(tClientes[[#This Row],[FirstName]]," ",tClientes[[#This Row],[LastName]]))</f>
        <v>ADRIENNE CRUZ</v>
      </c>
      <c r="D156" s="7" t="s">
        <v>618</v>
      </c>
      <c r="E156" s="7" t="s">
        <v>136</v>
      </c>
      <c r="F156" s="7" t="s">
        <v>619</v>
      </c>
      <c r="G156" s="7" t="str">
        <f>VLOOKUP(tClientes[[#This Row],[CityID]],tCiudades[#All],2,FALSE)</f>
        <v>Minneapolis</v>
      </c>
      <c r="H156" s="13">
        <v>33</v>
      </c>
      <c r="I156" s="7" t="s">
        <v>620</v>
      </c>
      <c r="J156" s="22" t="str">
        <f>_xlfn.CONCAT(tClientes[[#This Row],[Ciudad]]," - ",tClientes[[#This Row],[Address]])</f>
        <v>Minneapolis - 270 New Boulevard</v>
      </c>
      <c r="K156" s="14">
        <f t="shared" ca="1" si="5"/>
        <v>6</v>
      </c>
    </row>
    <row r="157" spans="1:11">
      <c r="A157" s="6">
        <f t="shared" si="4"/>
        <v>156</v>
      </c>
      <c r="B157" s="7" t="s">
        <v>621</v>
      </c>
      <c r="C157" s="7" t="str">
        <f>UPPER(_xlfn.CONCAT(tClientes[[#This Row],[FirstName]]," ",tClientes[[#This Row],[LastName]]))</f>
        <v>TOMMY FREEMAN</v>
      </c>
      <c r="D157" s="7" t="s">
        <v>622</v>
      </c>
      <c r="E157" s="7" t="s">
        <v>234</v>
      </c>
      <c r="F157" s="7" t="s">
        <v>623</v>
      </c>
      <c r="G157" s="7" t="str">
        <f>VLOOKUP(tClientes[[#This Row],[CityID]],tCiudades[#All],2,FALSE)</f>
        <v>Las Vegas</v>
      </c>
      <c r="H157" s="13">
        <v>53</v>
      </c>
      <c r="I157" s="7" t="s">
        <v>624</v>
      </c>
      <c r="J157" s="22" t="str">
        <f>_xlfn.CONCAT(tClientes[[#This Row],[Ciudad]]," - ",tClientes[[#This Row],[Address]])</f>
        <v>Las Vegas - 21 South Nobel Parkway</v>
      </c>
      <c r="K157" s="14">
        <f t="shared" ca="1" si="5"/>
        <v>5</v>
      </c>
    </row>
    <row r="158" spans="1:11">
      <c r="A158" s="6">
        <f t="shared" si="4"/>
        <v>157</v>
      </c>
      <c r="B158" s="7" t="s">
        <v>625</v>
      </c>
      <c r="C158" s="7" t="str">
        <f>UPPER(_xlfn.CONCAT(tClientes[[#This Row],[FirstName]]," ",tClientes[[#This Row],[LastName]]))</f>
        <v>CHANDRA CAREY</v>
      </c>
      <c r="D158" s="7" t="s">
        <v>626</v>
      </c>
      <c r="E158" s="7" t="s">
        <v>136</v>
      </c>
      <c r="F158" s="7" t="s">
        <v>627</v>
      </c>
      <c r="G158" s="7" t="str">
        <f>VLOOKUP(tClientes[[#This Row],[CityID]],tCiudades[#All],2,FALSE)</f>
        <v>Hialeah</v>
      </c>
      <c r="H158" s="13">
        <v>92</v>
      </c>
      <c r="I158" s="7" t="s">
        <v>628</v>
      </c>
      <c r="J158" s="22" t="str">
        <f>_xlfn.CONCAT(tClientes[[#This Row],[Ciudad]]," - ",tClientes[[#This Row],[Address]])</f>
        <v>Hialeah - 672 East Rocky Fabien St.</v>
      </c>
      <c r="K158" s="14">
        <f t="shared" ca="1" si="5"/>
        <v>10</v>
      </c>
    </row>
    <row r="159" spans="1:11">
      <c r="A159" s="6">
        <f t="shared" si="4"/>
        <v>158</v>
      </c>
      <c r="B159" s="7" t="s">
        <v>629</v>
      </c>
      <c r="C159" s="7" t="str">
        <f>UPPER(_xlfn.CONCAT(tClientes[[#This Row],[FirstName]]," ",tClientes[[#This Row],[LastName]]))</f>
        <v>RITA THOMPSON</v>
      </c>
      <c r="D159" s="7" t="s">
        <v>630</v>
      </c>
      <c r="E159" s="7" t="s">
        <v>145</v>
      </c>
      <c r="F159" s="7" t="s">
        <v>631</v>
      </c>
      <c r="G159" s="7" t="str">
        <f>VLOOKUP(tClientes[[#This Row],[CityID]],tCiudades[#All],2,FALSE)</f>
        <v>Norfolk</v>
      </c>
      <c r="H159" s="13">
        <v>16</v>
      </c>
      <c r="I159" s="7" t="s">
        <v>632</v>
      </c>
      <c r="J159" s="22" t="str">
        <f>_xlfn.CONCAT(tClientes[[#This Row],[Ciudad]]," - ",tClientes[[#This Row],[Address]])</f>
        <v>Norfolk - 48 Old Way</v>
      </c>
      <c r="K159" s="14">
        <f t="shared" ca="1" si="5"/>
        <v>5</v>
      </c>
    </row>
    <row r="160" spans="1:11">
      <c r="A160" s="6">
        <f t="shared" si="4"/>
        <v>159</v>
      </c>
      <c r="B160" s="7" t="s">
        <v>633</v>
      </c>
      <c r="C160" s="7" t="str">
        <f>UPPER(_xlfn.CONCAT(tClientes[[#This Row],[FirstName]]," ",tClientes[[#This Row],[LastName]]))</f>
        <v>LEVI AVERY</v>
      </c>
      <c r="D160" s="7" t="s">
        <v>200</v>
      </c>
      <c r="E160" s="7" t="s">
        <v>131</v>
      </c>
      <c r="F160" s="7" t="s">
        <v>634</v>
      </c>
      <c r="G160" s="7" t="str">
        <f>VLOOKUP(tClientes[[#This Row],[CityID]],tCiudades[#All],2,FALSE)</f>
        <v>Newark</v>
      </c>
      <c r="H160" s="13">
        <v>84</v>
      </c>
      <c r="I160" s="7" t="s">
        <v>635</v>
      </c>
      <c r="J160" s="22" t="str">
        <f>_xlfn.CONCAT(tClientes[[#This Row],[Ciudad]]," - ",tClientes[[#This Row],[Address]])</f>
        <v>Newark - 92 Fabien St.</v>
      </c>
      <c r="K160" s="14">
        <f t="shared" ca="1" si="5"/>
        <v>10</v>
      </c>
    </row>
    <row r="161" spans="1:11">
      <c r="A161" s="6">
        <f t="shared" si="4"/>
        <v>160</v>
      </c>
      <c r="B161" s="7" t="s">
        <v>636</v>
      </c>
      <c r="C161" s="7" t="str">
        <f>UPPER(_xlfn.CONCAT(tClientes[[#This Row],[FirstName]]," ",tClientes[[#This Row],[LastName]]))</f>
        <v>ERNEST HODGE</v>
      </c>
      <c r="D161" s="7" t="s">
        <v>637</v>
      </c>
      <c r="E161" s="7" t="s">
        <v>136</v>
      </c>
      <c r="F161" s="7" t="s">
        <v>638</v>
      </c>
      <c r="G161" s="7" t="str">
        <f>VLOOKUP(tClientes[[#This Row],[CityID]],tCiudades[#All],2,FALSE)</f>
        <v>Tulsa</v>
      </c>
      <c r="H161" s="13">
        <v>63</v>
      </c>
      <c r="I161" s="7" t="s">
        <v>639</v>
      </c>
      <c r="J161" s="22" t="str">
        <f>_xlfn.CONCAT(tClientes[[#This Row],[Ciudad]]," - ",tClientes[[#This Row],[Address]])</f>
        <v>Tulsa - 74 White First Blvd.</v>
      </c>
      <c r="K161" s="14">
        <f t="shared" ca="1" si="5"/>
        <v>14</v>
      </c>
    </row>
    <row r="162" spans="1:11">
      <c r="A162" s="6">
        <f t="shared" si="4"/>
        <v>161</v>
      </c>
      <c r="B162" s="7" t="s">
        <v>640</v>
      </c>
      <c r="C162" s="7" t="str">
        <f>UPPER(_xlfn.CONCAT(tClientes[[#This Row],[FirstName]]," ",tClientes[[#This Row],[LastName]]))</f>
        <v>DEVON HUBER</v>
      </c>
      <c r="D162" s="7" t="s">
        <v>641</v>
      </c>
      <c r="E162" s="7" t="s">
        <v>13</v>
      </c>
      <c r="F162" s="7" t="s">
        <v>642</v>
      </c>
      <c r="G162" s="7" t="str">
        <f>VLOOKUP(tClientes[[#This Row],[CityID]],tCiudades[#All],2,FALSE)</f>
        <v>Tacoma</v>
      </c>
      <c r="H162" s="13">
        <v>12</v>
      </c>
      <c r="I162" s="7" t="s">
        <v>643</v>
      </c>
      <c r="J162" s="22" t="str">
        <f>_xlfn.CONCAT(tClientes[[#This Row],[Ciudad]]," - ",tClientes[[#This Row],[Address]])</f>
        <v>Tacoma - 18 Green New Freeway</v>
      </c>
      <c r="K162" s="14">
        <f t="shared" ca="1" si="5"/>
        <v>6</v>
      </c>
    </row>
    <row r="163" spans="1:11">
      <c r="A163" s="6">
        <f t="shared" si="4"/>
        <v>162</v>
      </c>
      <c r="B163" s="7" t="s">
        <v>644</v>
      </c>
      <c r="C163" s="7" t="str">
        <f>UPPER(_xlfn.CONCAT(tClientes[[#This Row],[FirstName]]," ",tClientes[[#This Row],[LastName]]))</f>
        <v>CLINTON SNOW</v>
      </c>
      <c r="D163" s="7" t="s">
        <v>645</v>
      </c>
      <c r="E163" s="7" t="s">
        <v>238</v>
      </c>
      <c r="F163" s="7" t="s">
        <v>646</v>
      </c>
      <c r="G163" s="7" t="str">
        <f>VLOOKUP(tClientes[[#This Row],[CityID]],tCiudades[#All],2,FALSE)</f>
        <v>Little Rock</v>
      </c>
      <c r="H163" s="13">
        <v>18</v>
      </c>
      <c r="I163" s="7" t="s">
        <v>647</v>
      </c>
      <c r="J163" s="22" t="str">
        <f>_xlfn.CONCAT(tClientes[[#This Row],[Ciudad]]," - ",tClientes[[#This Row],[Address]])</f>
        <v>Little Rock - 20 West Green First Way</v>
      </c>
      <c r="K163" s="14">
        <f t="shared" ca="1" si="5"/>
        <v>17</v>
      </c>
    </row>
    <row r="164" spans="1:11">
      <c r="A164" s="6">
        <f t="shared" si="4"/>
        <v>163</v>
      </c>
      <c r="B164" s="7" t="s">
        <v>648</v>
      </c>
      <c r="C164" s="7" t="str">
        <f>UPPER(_xlfn.CONCAT(tClientes[[#This Row],[FirstName]]," ",tClientes[[#This Row],[LastName]]))</f>
        <v>LENA BLACKBURN</v>
      </c>
      <c r="D164" s="7" t="s">
        <v>649</v>
      </c>
      <c r="E164" s="7" t="s">
        <v>238</v>
      </c>
      <c r="F164" s="7" t="s">
        <v>650</v>
      </c>
      <c r="G164" s="7" t="str">
        <f>VLOOKUP(tClientes[[#This Row],[CityID]],tCiudades[#All],2,FALSE)</f>
        <v>Jackson</v>
      </c>
      <c r="H164" s="13">
        <v>32</v>
      </c>
      <c r="I164" s="7" t="s">
        <v>651</v>
      </c>
      <c r="J164" s="22" t="str">
        <f>_xlfn.CONCAT(tClientes[[#This Row],[Ciudad]]," - ",tClientes[[#This Row],[Address]])</f>
        <v>Jackson - 26 South Fabien St.</v>
      </c>
      <c r="K164" s="14">
        <f t="shared" ca="1" si="5"/>
        <v>19</v>
      </c>
    </row>
    <row r="165" spans="1:11">
      <c r="A165" s="6">
        <f t="shared" si="4"/>
        <v>164</v>
      </c>
      <c r="B165" s="7" t="s">
        <v>652</v>
      </c>
      <c r="C165" s="7" t="str">
        <f>UPPER(_xlfn.CONCAT(tClientes[[#This Row],[FirstName]]," ",tClientes[[#This Row],[LastName]]))</f>
        <v>SHELLEY MC GUIRE</v>
      </c>
      <c r="D165" s="7" t="s">
        <v>653</v>
      </c>
      <c r="E165" s="7" t="s">
        <v>13</v>
      </c>
      <c r="F165" s="7" t="s">
        <v>654</v>
      </c>
      <c r="G165" s="7" t="str">
        <f>VLOOKUP(tClientes[[#This Row],[CityID]],tCiudades[#All],2,FALSE)</f>
        <v>Mesa</v>
      </c>
      <c r="H165" s="13">
        <v>27</v>
      </c>
      <c r="I165" s="7" t="s">
        <v>655</v>
      </c>
      <c r="J165" s="22" t="str">
        <f>_xlfn.CONCAT(tClientes[[#This Row],[Ciudad]]," - ",tClientes[[#This Row],[Address]])</f>
        <v>Mesa - 35 Rocky Oak Blvd.</v>
      </c>
      <c r="K165" s="14">
        <f t="shared" ca="1" si="5"/>
        <v>15</v>
      </c>
    </row>
    <row r="166" spans="1:11">
      <c r="A166" s="6">
        <f t="shared" si="4"/>
        <v>165</v>
      </c>
      <c r="B166" s="7" t="s">
        <v>656</v>
      </c>
      <c r="C166" s="7" t="str">
        <f>UPPER(_xlfn.CONCAT(tClientes[[#This Row],[FirstName]]," ",tClientes[[#This Row],[LastName]]))</f>
        <v>BOBBY MURRAY</v>
      </c>
      <c r="D166" s="7" t="s">
        <v>657</v>
      </c>
      <c r="E166" s="7" t="s">
        <v>253</v>
      </c>
      <c r="F166" s="7" t="s">
        <v>658</v>
      </c>
      <c r="G166" s="7" t="str">
        <f>VLOOKUP(tClientes[[#This Row],[CityID]],tCiudades[#All],2,FALSE)</f>
        <v>Anchorage</v>
      </c>
      <c r="H166" s="13">
        <v>68</v>
      </c>
      <c r="I166" s="7" t="s">
        <v>659</v>
      </c>
      <c r="J166" s="22" t="str">
        <f>_xlfn.CONCAT(tClientes[[#This Row],[Ciudad]]," - ",tClientes[[#This Row],[Address]])</f>
        <v>Anchorage - 73 North Oak St.</v>
      </c>
      <c r="K166" s="14">
        <f t="shared" ca="1" si="5"/>
        <v>17</v>
      </c>
    </row>
    <row r="167" spans="1:11">
      <c r="A167" s="6">
        <f t="shared" si="4"/>
        <v>166</v>
      </c>
      <c r="B167" s="7" t="s">
        <v>660</v>
      </c>
      <c r="C167" s="7" t="str">
        <f>UPPER(_xlfn.CONCAT(tClientes[[#This Row],[FirstName]]," ",tClientes[[#This Row],[LastName]]))</f>
        <v>JERMAINE BELTRAN</v>
      </c>
      <c r="D167" s="7" t="s">
        <v>661</v>
      </c>
      <c r="E167" s="7" t="s">
        <v>136</v>
      </c>
      <c r="F167" s="7" t="s">
        <v>662</v>
      </c>
      <c r="G167" s="7" t="str">
        <f>VLOOKUP(tClientes[[#This Row],[CityID]],tCiudades[#All],2,FALSE)</f>
        <v>Akron</v>
      </c>
      <c r="H167" s="13">
        <v>13</v>
      </c>
      <c r="I167" s="7" t="s">
        <v>663</v>
      </c>
      <c r="J167" s="22" t="str">
        <f>_xlfn.CONCAT(tClientes[[#This Row],[Ciudad]]," - ",tClientes[[#This Row],[Address]])</f>
        <v>Akron - 90 White Second Drive</v>
      </c>
      <c r="K167" s="14">
        <f t="shared" ca="1" si="5"/>
        <v>17</v>
      </c>
    </row>
    <row r="168" spans="1:11">
      <c r="A168" s="6">
        <f t="shared" si="4"/>
        <v>167</v>
      </c>
      <c r="B168" s="7" t="s">
        <v>664</v>
      </c>
      <c r="C168" s="7" t="str">
        <f>UPPER(_xlfn.CONCAT(tClientes[[#This Row],[FirstName]]," ",tClientes[[#This Row],[LastName]]))</f>
        <v>LENA CRUZ</v>
      </c>
      <c r="D168" s="7" t="s">
        <v>649</v>
      </c>
      <c r="E168" s="7" t="s">
        <v>183</v>
      </c>
      <c r="F168" s="7" t="s">
        <v>619</v>
      </c>
      <c r="G168" s="7" t="str">
        <f>VLOOKUP(tClientes[[#This Row],[CityID]],tCiudades[#All],2,FALSE)</f>
        <v>St. Petersburg</v>
      </c>
      <c r="H168" s="13">
        <v>85</v>
      </c>
      <c r="I168" s="7" t="s">
        <v>665</v>
      </c>
      <c r="J168" s="22" t="str">
        <f>_xlfn.CONCAT(tClientes[[#This Row],[Ciudad]]," - ",tClientes[[#This Row],[Address]])</f>
        <v>St. Petersburg - 394 White First Boulevard</v>
      </c>
      <c r="K168" s="14">
        <f t="shared" ca="1" si="5"/>
        <v>15</v>
      </c>
    </row>
    <row r="169" spans="1:11">
      <c r="A169" s="6">
        <f t="shared" si="4"/>
        <v>168</v>
      </c>
      <c r="B169" s="7" t="s">
        <v>666</v>
      </c>
      <c r="C169" s="7" t="str">
        <f>UPPER(_xlfn.CONCAT(tClientes[[#This Row],[FirstName]]," ",tClientes[[#This Row],[LastName]]))</f>
        <v>MIRANDA SCHWARTZ</v>
      </c>
      <c r="D169" s="7" t="s">
        <v>667</v>
      </c>
      <c r="E169" s="7" t="s">
        <v>136</v>
      </c>
      <c r="F169" s="7" t="s">
        <v>668</v>
      </c>
      <c r="G169" s="7" t="str">
        <f>VLOOKUP(tClientes[[#This Row],[CityID]],tCiudades[#All],2,FALSE)</f>
        <v>Rochester</v>
      </c>
      <c r="H169" s="13">
        <v>70</v>
      </c>
      <c r="I169" s="7" t="s">
        <v>669</v>
      </c>
      <c r="J169" s="22" t="str">
        <f>_xlfn.CONCAT(tClientes[[#This Row],[Ciudad]]," - ",tClientes[[#This Row],[Address]])</f>
        <v>Rochester - 113 Oak Blvd.</v>
      </c>
      <c r="K169" s="14">
        <f t="shared" ca="1" si="5"/>
        <v>7</v>
      </c>
    </row>
    <row r="170" spans="1:11">
      <c r="A170" s="6">
        <f t="shared" si="4"/>
        <v>169</v>
      </c>
      <c r="B170" s="7" t="s">
        <v>670</v>
      </c>
      <c r="C170" s="7" t="str">
        <f>UPPER(_xlfn.CONCAT(tClientes[[#This Row],[FirstName]]," ",tClientes[[#This Row],[LastName]]))</f>
        <v>KRISTINE LARA</v>
      </c>
      <c r="D170" s="7" t="s">
        <v>671</v>
      </c>
      <c r="E170" s="7" t="s">
        <v>117</v>
      </c>
      <c r="F170" s="7" t="s">
        <v>672</v>
      </c>
      <c r="G170" s="7" t="str">
        <f>VLOOKUP(tClientes[[#This Row],[CityID]],tCiudades[#All],2,FALSE)</f>
        <v>Fort Worth</v>
      </c>
      <c r="H170" s="13">
        <v>60</v>
      </c>
      <c r="I170" s="7" t="s">
        <v>673</v>
      </c>
      <c r="J170" s="22" t="str">
        <f>_xlfn.CONCAT(tClientes[[#This Row],[Ciudad]]," - ",tClientes[[#This Row],[Address]])</f>
        <v>Fort Worth - 476 Nobel Street</v>
      </c>
      <c r="K170" s="14">
        <f t="shared" ca="1" si="5"/>
        <v>16</v>
      </c>
    </row>
    <row r="171" spans="1:11">
      <c r="A171" s="6">
        <f t="shared" si="4"/>
        <v>170</v>
      </c>
      <c r="B171" s="7" t="s">
        <v>674</v>
      </c>
      <c r="C171" s="7" t="str">
        <f>UPPER(_xlfn.CONCAT(tClientes[[#This Row],[FirstName]]," ",tClientes[[#This Row],[LastName]]))</f>
        <v>SCOTT WOOD</v>
      </c>
      <c r="D171" s="7" t="s">
        <v>675</v>
      </c>
      <c r="E171" s="7" t="s">
        <v>33</v>
      </c>
      <c r="F171" s="7" t="s">
        <v>676</v>
      </c>
      <c r="G171" s="7" t="str">
        <f>VLOOKUP(tClientes[[#This Row],[CityID]],tCiudades[#All],2,FALSE)</f>
        <v>San Francisco</v>
      </c>
      <c r="H171" s="13">
        <v>47</v>
      </c>
      <c r="I171" s="7" t="s">
        <v>677</v>
      </c>
      <c r="J171" s="22" t="str">
        <f>_xlfn.CONCAT(tClientes[[#This Row],[Ciudad]]," - ",tClientes[[#This Row],[Address]])</f>
        <v>San Francisco - 51 South Milton Drive</v>
      </c>
      <c r="K171" s="14">
        <f t="shared" ca="1" si="5"/>
        <v>5</v>
      </c>
    </row>
    <row r="172" spans="1:11">
      <c r="A172" s="6">
        <f t="shared" si="4"/>
        <v>171</v>
      </c>
      <c r="B172" s="7" t="s">
        <v>678</v>
      </c>
      <c r="C172" s="7" t="str">
        <f>UPPER(_xlfn.CONCAT(tClientes[[#This Row],[FirstName]]," ",tClientes[[#This Row],[LastName]]))</f>
        <v>ELAINE HATFIELD</v>
      </c>
      <c r="D172" s="7" t="s">
        <v>679</v>
      </c>
      <c r="E172" s="7" t="s">
        <v>68</v>
      </c>
      <c r="F172" s="7" t="s">
        <v>680</v>
      </c>
      <c r="G172" s="7" t="str">
        <f>VLOOKUP(tClientes[[#This Row],[CityID]],tCiudades[#All],2,FALSE)</f>
        <v>Columbus</v>
      </c>
      <c r="H172" s="13">
        <v>58</v>
      </c>
      <c r="I172" s="7" t="s">
        <v>681</v>
      </c>
      <c r="J172" s="22" t="str">
        <f>_xlfn.CONCAT(tClientes[[#This Row],[Ciudad]]," - ",tClientes[[#This Row],[Address]])</f>
        <v>Columbus - 770 Fabien Freeway</v>
      </c>
      <c r="K172" s="14">
        <f t="shared" ca="1" si="5"/>
        <v>17</v>
      </c>
    </row>
    <row r="173" spans="1:11">
      <c r="A173" s="6">
        <f t="shared" si="4"/>
        <v>172</v>
      </c>
      <c r="B173" s="7" t="s">
        <v>682</v>
      </c>
      <c r="C173" s="7" t="str">
        <f>UPPER(_xlfn.CONCAT(tClientes[[#This Row],[FirstName]]," ",tClientes[[#This Row],[LastName]]))</f>
        <v>HELEN LITTLE</v>
      </c>
      <c r="D173" s="7" t="s">
        <v>683</v>
      </c>
      <c r="E173" s="7" t="s">
        <v>209</v>
      </c>
      <c r="F173" s="7" t="s">
        <v>684</v>
      </c>
      <c r="G173" s="7" t="str">
        <f>VLOOKUP(tClientes[[#This Row],[CityID]],tCiudades[#All],2,FALSE)</f>
        <v>Fort Wayne</v>
      </c>
      <c r="H173" s="13">
        <v>34</v>
      </c>
      <c r="I173" s="7" t="s">
        <v>685</v>
      </c>
      <c r="J173" s="22" t="str">
        <f>_xlfn.CONCAT(tClientes[[#This Row],[Ciudad]]," - ",tClientes[[#This Row],[Address]])</f>
        <v>Fort Wayne - 14 Clarendon Street</v>
      </c>
      <c r="K173" s="14">
        <f t="shared" ca="1" si="5"/>
        <v>9</v>
      </c>
    </row>
    <row r="174" spans="1:11">
      <c r="A174" s="6">
        <f t="shared" si="4"/>
        <v>173</v>
      </c>
      <c r="B174" s="7" t="s">
        <v>686</v>
      </c>
      <c r="C174" s="7" t="str">
        <f>UPPER(_xlfn.CONCAT(tClientes[[#This Row],[FirstName]]," ",tClientes[[#This Row],[LastName]]))</f>
        <v>JUDITH PETERSEN</v>
      </c>
      <c r="D174" s="7" t="s">
        <v>687</v>
      </c>
      <c r="E174" s="7" t="s">
        <v>58</v>
      </c>
      <c r="F174" s="7" t="s">
        <v>688</v>
      </c>
      <c r="G174" s="7" t="str">
        <f>VLOOKUP(tClientes[[#This Row],[CityID]],tCiudades[#All],2,FALSE)</f>
        <v>Charlotte</v>
      </c>
      <c r="H174" s="13">
        <v>82</v>
      </c>
      <c r="I174" s="7" t="s">
        <v>689</v>
      </c>
      <c r="J174" s="22" t="str">
        <f>_xlfn.CONCAT(tClientes[[#This Row],[Ciudad]]," - ",tClientes[[#This Row],[Address]])</f>
        <v>Charlotte - 64 East Rocky Clarendon Drive</v>
      </c>
      <c r="K174" s="14">
        <f t="shared" ca="1" si="5"/>
        <v>8</v>
      </c>
    </row>
    <row r="175" spans="1:11">
      <c r="A175" s="6">
        <f t="shared" si="4"/>
        <v>174</v>
      </c>
      <c r="B175" s="7" t="s">
        <v>690</v>
      </c>
      <c r="C175" s="7" t="str">
        <f>UPPER(_xlfn.CONCAT(tClientes[[#This Row],[FirstName]]," ",tClientes[[#This Row],[LastName]]))</f>
        <v>JEREMY MORRIS</v>
      </c>
      <c r="D175" s="7" t="s">
        <v>691</v>
      </c>
      <c r="E175" s="7" t="s">
        <v>136</v>
      </c>
      <c r="F175" s="7" t="s">
        <v>692</v>
      </c>
      <c r="G175" s="7" t="str">
        <f>VLOOKUP(tClientes[[#This Row],[CityID]],tCiudades[#All],2,FALSE)</f>
        <v>Austin</v>
      </c>
      <c r="H175" s="13">
        <v>6</v>
      </c>
      <c r="I175" s="7" t="s">
        <v>693</v>
      </c>
      <c r="J175" s="22" t="str">
        <f>_xlfn.CONCAT(tClientes[[#This Row],[Ciudad]]," - ",tClientes[[#This Row],[Address]])</f>
        <v>Austin - 72 Rocky Milton Parkway</v>
      </c>
      <c r="K175" s="14">
        <f t="shared" ca="1" si="5"/>
        <v>6</v>
      </c>
    </row>
    <row r="176" spans="1:11">
      <c r="A176" s="6">
        <f t="shared" si="4"/>
        <v>175</v>
      </c>
      <c r="B176" s="7" t="s">
        <v>694</v>
      </c>
      <c r="C176" s="7" t="str">
        <f>UPPER(_xlfn.CONCAT(tClientes[[#This Row],[FirstName]]," ",tClientes[[#This Row],[LastName]]))</f>
        <v>DAVID WOLF</v>
      </c>
      <c r="D176" s="7" t="s">
        <v>27</v>
      </c>
      <c r="E176" s="7" t="s">
        <v>28</v>
      </c>
      <c r="F176" s="7" t="s">
        <v>695</v>
      </c>
      <c r="G176" s="7" t="str">
        <f>VLOOKUP(tClientes[[#This Row],[CityID]],tCiudades[#All],2,FALSE)</f>
        <v>Dayton</v>
      </c>
      <c r="H176" s="13">
        <v>1</v>
      </c>
      <c r="I176" s="7" t="s">
        <v>696</v>
      </c>
      <c r="J176" s="22" t="str">
        <f>_xlfn.CONCAT(tClientes[[#This Row],[Ciudad]]," - ",tClientes[[#This Row],[Address]])</f>
        <v>Dayton - 520 Cowley Street</v>
      </c>
      <c r="K176" s="14">
        <f t="shared" ca="1" si="5"/>
        <v>10</v>
      </c>
    </row>
    <row r="177" spans="1:11">
      <c r="A177" s="6">
        <f t="shared" si="4"/>
        <v>176</v>
      </c>
      <c r="B177" s="7" t="s">
        <v>697</v>
      </c>
      <c r="C177" s="7" t="str">
        <f>UPPER(_xlfn.CONCAT(tClientes[[#This Row],[FirstName]]," ",tClientes[[#This Row],[LastName]]))</f>
        <v>CHASITY GRAHAM</v>
      </c>
      <c r="D177" s="7" t="s">
        <v>698</v>
      </c>
      <c r="E177" s="7" t="s">
        <v>145</v>
      </c>
      <c r="F177" s="7" t="s">
        <v>699</v>
      </c>
      <c r="G177" s="7" t="str">
        <f>VLOOKUP(tClientes[[#This Row],[CityID]],tCiudades[#All],2,FALSE)</f>
        <v>Miami</v>
      </c>
      <c r="H177" s="13">
        <v>61</v>
      </c>
      <c r="I177" s="7" t="s">
        <v>700</v>
      </c>
      <c r="J177" s="22" t="str">
        <f>_xlfn.CONCAT(tClientes[[#This Row],[Ciudad]]," - ",tClientes[[#This Row],[Address]])</f>
        <v>Miami - 772 West Rocky Hague Parkway</v>
      </c>
      <c r="K177" s="14">
        <f t="shared" ca="1" si="5"/>
        <v>9</v>
      </c>
    </row>
    <row r="178" spans="1:11">
      <c r="A178" s="6">
        <f t="shared" si="4"/>
        <v>177</v>
      </c>
      <c r="B178" s="7" t="s">
        <v>701</v>
      </c>
      <c r="C178" s="7" t="str">
        <f>UPPER(_xlfn.CONCAT(tClientes[[#This Row],[FirstName]]," ",tClientes[[#This Row],[LastName]]))</f>
        <v>ERIC SILVA</v>
      </c>
      <c r="D178" s="7" t="s">
        <v>702</v>
      </c>
      <c r="E178" s="7" t="s">
        <v>18</v>
      </c>
      <c r="F178" s="7" t="s">
        <v>703</v>
      </c>
      <c r="G178" s="7" t="str">
        <f>VLOOKUP(tClientes[[#This Row],[CityID]],tCiudades[#All],2,FALSE)</f>
        <v>Louisville</v>
      </c>
      <c r="H178" s="13">
        <v>77</v>
      </c>
      <c r="I178" s="7" t="s">
        <v>704</v>
      </c>
      <c r="J178" s="22" t="str">
        <f>_xlfn.CONCAT(tClientes[[#This Row],[Ciudad]]," - ",tClientes[[#This Row],[Address]])</f>
        <v>Louisville - 333 White Cowley Road</v>
      </c>
      <c r="K178" s="14">
        <f t="shared" ca="1" si="5"/>
        <v>4</v>
      </c>
    </row>
    <row r="179" spans="1:11">
      <c r="A179" s="6">
        <f t="shared" si="4"/>
        <v>178</v>
      </c>
      <c r="B179" s="7" t="s">
        <v>705</v>
      </c>
      <c r="C179" s="7" t="str">
        <f>UPPER(_xlfn.CONCAT(tClientes[[#This Row],[FirstName]]," ",tClientes[[#This Row],[LastName]]))</f>
        <v>DEVON BOYER</v>
      </c>
      <c r="D179" s="7" t="s">
        <v>641</v>
      </c>
      <c r="E179" s="7" t="s">
        <v>91</v>
      </c>
      <c r="F179" s="7" t="s">
        <v>706</v>
      </c>
      <c r="G179" s="7" t="str">
        <f>VLOOKUP(tClientes[[#This Row],[CityID]],tCiudades[#All],2,FALSE)</f>
        <v>San Antonio</v>
      </c>
      <c r="H179" s="13">
        <v>75</v>
      </c>
      <c r="I179" s="7" t="s">
        <v>707</v>
      </c>
      <c r="J179" s="22" t="str">
        <f>_xlfn.CONCAT(tClientes[[#This Row],[Ciudad]]," - ",tClientes[[#This Row],[Address]])</f>
        <v>San Antonio - 60 East White Second Parkway</v>
      </c>
      <c r="K179" s="14">
        <f t="shared" ca="1" si="5"/>
        <v>14</v>
      </c>
    </row>
    <row r="180" spans="1:11">
      <c r="A180" s="6">
        <f t="shared" si="4"/>
        <v>179</v>
      </c>
      <c r="B180" s="7" t="s">
        <v>708</v>
      </c>
      <c r="C180" s="7" t="str">
        <f>UPPER(_xlfn.CONCAT(tClientes[[#This Row],[FirstName]]," ",tClientes[[#This Row],[LastName]]))</f>
        <v>JOSEPHINE OWENS</v>
      </c>
      <c r="D180" s="7" t="s">
        <v>709</v>
      </c>
      <c r="E180" s="7" t="s">
        <v>91</v>
      </c>
      <c r="F180" s="7" t="s">
        <v>710</v>
      </c>
      <c r="G180" s="7" t="str">
        <f>VLOOKUP(tClientes[[#This Row],[CityID]],tCiudades[#All],2,FALSE)</f>
        <v>Phoenix</v>
      </c>
      <c r="H180" s="13">
        <v>71</v>
      </c>
      <c r="I180" s="7" t="s">
        <v>711</v>
      </c>
      <c r="J180" s="22" t="str">
        <f>_xlfn.CONCAT(tClientes[[#This Row],[Ciudad]]," - ",tClientes[[#This Row],[Address]])</f>
        <v>Phoenix - 215 South Oak St.</v>
      </c>
      <c r="K180" s="14">
        <f t="shared" ca="1" si="5"/>
        <v>7</v>
      </c>
    </row>
    <row r="181" spans="1:11">
      <c r="A181" s="6">
        <f t="shared" si="4"/>
        <v>180</v>
      </c>
      <c r="B181" s="7" t="s">
        <v>712</v>
      </c>
      <c r="C181" s="7" t="str">
        <f>UPPER(_xlfn.CONCAT(tClientes[[#This Row],[FirstName]]," ",tClientes[[#This Row],[LastName]]))</f>
        <v>COREY MOSLEY</v>
      </c>
      <c r="D181" s="7" t="s">
        <v>713</v>
      </c>
      <c r="E181" s="7" t="s">
        <v>68</v>
      </c>
      <c r="F181" s="7" t="s">
        <v>714</v>
      </c>
      <c r="G181" s="7" t="str">
        <f>VLOOKUP(tClientes[[#This Row],[CityID]],tCiudades[#All],2,FALSE)</f>
        <v>Tampa</v>
      </c>
      <c r="H181" s="13">
        <v>74</v>
      </c>
      <c r="I181" s="7" t="s">
        <v>715</v>
      </c>
      <c r="J181" s="22" t="str">
        <f>_xlfn.CONCAT(tClientes[[#This Row],[Ciudad]]," - ",tClientes[[#This Row],[Address]])</f>
        <v>Tampa - 257 Fabien Parkway</v>
      </c>
      <c r="K181" s="14">
        <f t="shared" ca="1" si="5"/>
        <v>9</v>
      </c>
    </row>
    <row r="182" spans="1:11">
      <c r="A182" s="6">
        <f t="shared" si="4"/>
        <v>181</v>
      </c>
      <c r="B182" s="7" t="s">
        <v>716</v>
      </c>
      <c r="C182" s="7" t="str">
        <f>UPPER(_xlfn.CONCAT(tClientes[[#This Row],[FirstName]]," ",tClientes[[#This Row],[LastName]]))</f>
        <v>JESS PATTON</v>
      </c>
      <c r="D182" s="7" t="s">
        <v>717</v>
      </c>
      <c r="E182" s="7" t="s">
        <v>68</v>
      </c>
      <c r="F182" s="7" t="s">
        <v>718</v>
      </c>
      <c r="G182" s="7" t="str">
        <f>VLOOKUP(tClientes[[#This Row],[CityID]],tCiudades[#All],2,FALSE)</f>
        <v>Santa Ana</v>
      </c>
      <c r="H182" s="13">
        <v>73</v>
      </c>
      <c r="I182" s="7" t="s">
        <v>719</v>
      </c>
      <c r="J182" s="22" t="str">
        <f>_xlfn.CONCAT(tClientes[[#This Row],[Ciudad]]," - ",tClientes[[#This Row],[Address]])</f>
        <v>Santa Ana - 45 Old Freeway</v>
      </c>
      <c r="K182" s="14">
        <f t="shared" ca="1" si="5"/>
        <v>6</v>
      </c>
    </row>
    <row r="183" spans="1:11">
      <c r="A183" s="6">
        <f t="shared" si="4"/>
        <v>182</v>
      </c>
      <c r="B183" s="7" t="s">
        <v>720</v>
      </c>
      <c r="C183" s="7" t="str">
        <f>UPPER(_xlfn.CONCAT(tClientes[[#This Row],[FirstName]]," ",tClientes[[#This Row],[LastName]]))</f>
        <v>SHANA SHIELDS</v>
      </c>
      <c r="D183" s="7" t="s">
        <v>368</v>
      </c>
      <c r="E183" s="7" t="s">
        <v>136</v>
      </c>
      <c r="F183" s="7" t="s">
        <v>721</v>
      </c>
      <c r="G183" s="7" t="str">
        <f>VLOOKUP(tClientes[[#This Row],[CityID]],tCiudades[#All],2,FALSE)</f>
        <v>Akron</v>
      </c>
      <c r="H183" s="13">
        <v>13</v>
      </c>
      <c r="I183" s="7" t="s">
        <v>722</v>
      </c>
      <c r="J183" s="22" t="str">
        <f>_xlfn.CONCAT(tClientes[[#This Row],[Ciudad]]," - ",tClientes[[#This Row],[Address]])</f>
        <v>Akron - 23 Oak Parkway</v>
      </c>
      <c r="K183" s="14">
        <f t="shared" ca="1" si="5"/>
        <v>19</v>
      </c>
    </row>
    <row r="184" spans="1:11">
      <c r="A184" s="6">
        <f t="shared" si="4"/>
        <v>183</v>
      </c>
      <c r="B184" s="7" t="s">
        <v>723</v>
      </c>
      <c r="C184" s="7" t="str">
        <f>UPPER(_xlfn.CONCAT(tClientes[[#This Row],[FirstName]]," ",tClientes[[#This Row],[LastName]]))</f>
        <v>JEFF GUTIERREZ</v>
      </c>
      <c r="D184" s="7" t="s">
        <v>542</v>
      </c>
      <c r="E184" s="7" t="s">
        <v>18</v>
      </c>
      <c r="F184" s="7" t="s">
        <v>724</v>
      </c>
      <c r="G184" s="7" t="str">
        <f>VLOOKUP(tClientes[[#This Row],[CityID]],tCiudades[#All],2,FALSE)</f>
        <v>Boston</v>
      </c>
      <c r="H184" s="13">
        <v>25</v>
      </c>
      <c r="I184" s="7" t="s">
        <v>725</v>
      </c>
      <c r="J184" s="22" t="str">
        <f>_xlfn.CONCAT(tClientes[[#This Row],[Ciudad]]," - ",tClientes[[#This Row],[Address]])</f>
        <v>Boston - 591 South Green Nobel Boulevard</v>
      </c>
      <c r="K184" s="14">
        <f t="shared" ca="1" si="5"/>
        <v>11</v>
      </c>
    </row>
    <row r="185" spans="1:11">
      <c r="A185" s="6">
        <f t="shared" si="4"/>
        <v>184</v>
      </c>
      <c r="B185" s="7" t="s">
        <v>726</v>
      </c>
      <c r="C185" s="7" t="str">
        <f>UPPER(_xlfn.CONCAT(tClientes[[#This Row],[FirstName]]," ",tClientes[[#This Row],[LastName]]))</f>
        <v>NOEL OROZCO</v>
      </c>
      <c r="D185" s="7" t="s">
        <v>727</v>
      </c>
      <c r="E185" s="7" t="s">
        <v>209</v>
      </c>
      <c r="F185" s="7" t="s">
        <v>373</v>
      </c>
      <c r="G185" s="7" t="str">
        <f>VLOOKUP(tClientes[[#This Row],[CityID]],tCiudades[#All],2,FALSE)</f>
        <v>Charlotte</v>
      </c>
      <c r="H185" s="13">
        <v>82</v>
      </c>
      <c r="I185" s="7" t="s">
        <v>728</v>
      </c>
      <c r="J185" s="22" t="str">
        <f>_xlfn.CONCAT(tClientes[[#This Row],[Ciudad]]," - ",tClientes[[#This Row],[Address]])</f>
        <v>Charlotte - 98 East White New Blvd.</v>
      </c>
      <c r="K185" s="14">
        <f t="shared" ca="1" si="5"/>
        <v>15</v>
      </c>
    </row>
    <row r="186" spans="1:11">
      <c r="A186" s="6">
        <f t="shared" si="4"/>
        <v>185</v>
      </c>
      <c r="B186" s="7" t="s">
        <v>729</v>
      </c>
      <c r="C186" s="7" t="str">
        <f>UPPER(_xlfn.CONCAT(tClientes[[#This Row],[FirstName]]," ",tClientes[[#This Row],[LastName]]))</f>
        <v>TRACEY CLARKE</v>
      </c>
      <c r="D186" s="7" t="s">
        <v>730</v>
      </c>
      <c r="E186" s="7" t="s">
        <v>192</v>
      </c>
      <c r="F186" s="7" t="s">
        <v>731</v>
      </c>
      <c r="G186" s="7" t="str">
        <f>VLOOKUP(tClientes[[#This Row],[CityID]],tCiudades[#All],2,FALSE)</f>
        <v>Oakland</v>
      </c>
      <c r="H186" s="13">
        <v>69</v>
      </c>
      <c r="I186" s="7" t="s">
        <v>732</v>
      </c>
      <c r="J186" s="22" t="str">
        <f>_xlfn.CONCAT(tClientes[[#This Row],[Ciudad]]," - ",tClientes[[#This Row],[Address]])</f>
        <v>Oakland - 57 Cowley Parkway</v>
      </c>
      <c r="K186" s="14">
        <f t="shared" ca="1" si="5"/>
        <v>4</v>
      </c>
    </row>
    <row r="187" spans="1:11">
      <c r="A187" s="6">
        <f t="shared" si="4"/>
        <v>186</v>
      </c>
      <c r="B187" s="7" t="s">
        <v>733</v>
      </c>
      <c r="C187" s="7" t="str">
        <f>UPPER(_xlfn.CONCAT(tClientes[[#This Row],[FirstName]]," ",tClientes[[#This Row],[LastName]]))</f>
        <v>HUGH COOKE</v>
      </c>
      <c r="D187" s="7" t="s">
        <v>734</v>
      </c>
      <c r="E187" s="7" t="s">
        <v>150</v>
      </c>
      <c r="F187" s="7" t="s">
        <v>735</v>
      </c>
      <c r="G187" s="7" t="str">
        <f>VLOOKUP(tClientes[[#This Row],[CityID]],tCiudades[#All],2,FALSE)</f>
        <v>Rochester</v>
      </c>
      <c r="H187" s="13">
        <v>70</v>
      </c>
      <c r="I187" s="7" t="s">
        <v>736</v>
      </c>
      <c r="J187" s="22" t="str">
        <f>_xlfn.CONCAT(tClientes[[#This Row],[Ciudad]]," - ",tClientes[[#This Row],[Address]])</f>
        <v>Rochester - 592 Fabien Parkway</v>
      </c>
      <c r="K187" s="14">
        <f t="shared" ca="1" si="5"/>
        <v>9</v>
      </c>
    </row>
    <row r="188" spans="1:11">
      <c r="A188" s="6">
        <f t="shared" si="4"/>
        <v>187</v>
      </c>
      <c r="B188" s="7" t="s">
        <v>737</v>
      </c>
      <c r="C188" s="7" t="str">
        <f>UPPER(_xlfn.CONCAT(tClientes[[#This Row],[FirstName]]," ",tClientes[[#This Row],[LastName]]))</f>
        <v>DERICK DUKE</v>
      </c>
      <c r="D188" s="7" t="s">
        <v>738</v>
      </c>
      <c r="E188" s="7" t="s">
        <v>131</v>
      </c>
      <c r="F188" s="7" t="s">
        <v>739</v>
      </c>
      <c r="G188" s="7" t="str">
        <f>VLOOKUP(tClientes[[#This Row],[CityID]],tCiudades[#All],2,FALSE)</f>
        <v>Bakersfield</v>
      </c>
      <c r="H188" s="13">
        <v>41</v>
      </c>
      <c r="I188" s="7" t="s">
        <v>740</v>
      </c>
      <c r="J188" s="22" t="str">
        <f>_xlfn.CONCAT(tClientes[[#This Row],[Ciudad]]," - ",tClientes[[#This Row],[Address]])</f>
        <v>Bakersfield - 98 Green First Avenue</v>
      </c>
      <c r="K188" s="14">
        <f t="shared" ca="1" si="5"/>
        <v>11</v>
      </c>
    </row>
    <row r="189" spans="1:11">
      <c r="A189" s="6">
        <f t="shared" si="4"/>
        <v>188</v>
      </c>
      <c r="B189" s="7" t="s">
        <v>741</v>
      </c>
      <c r="C189" s="7" t="str">
        <f>UPPER(_xlfn.CONCAT(tClientes[[#This Row],[FirstName]]," ",tClientes[[#This Row],[LastName]]))</f>
        <v>ALMA LANDRY</v>
      </c>
      <c r="D189" s="7" t="s">
        <v>742</v>
      </c>
      <c r="E189" s="7" t="s">
        <v>117</v>
      </c>
      <c r="F189" s="7" t="s">
        <v>743</v>
      </c>
      <c r="G189" s="7" t="str">
        <f>VLOOKUP(tClientes[[#This Row],[CityID]],tCiudades[#All],2,FALSE)</f>
        <v>Detroit</v>
      </c>
      <c r="H189" s="13">
        <v>36</v>
      </c>
      <c r="I189" s="7" t="s">
        <v>744</v>
      </c>
      <c r="J189" s="22" t="str">
        <f>_xlfn.CONCAT(tClientes[[#This Row],[Ciudad]]," - ",tClientes[[#This Row],[Address]])</f>
        <v>Detroit - 644 Milton Road</v>
      </c>
      <c r="K189" s="14">
        <f t="shared" ca="1" si="5"/>
        <v>8</v>
      </c>
    </row>
    <row r="190" spans="1:11">
      <c r="A190" s="6">
        <f t="shared" si="4"/>
        <v>189</v>
      </c>
      <c r="B190" s="7" t="s">
        <v>745</v>
      </c>
      <c r="C190" s="7" t="str">
        <f>UPPER(_xlfn.CONCAT(tClientes[[#This Row],[FirstName]]," ",tClientes[[#This Row],[LastName]]))</f>
        <v>RICARDO NASH</v>
      </c>
      <c r="D190" s="7" t="s">
        <v>746</v>
      </c>
      <c r="E190" s="7" t="s">
        <v>23</v>
      </c>
      <c r="F190" s="7" t="s">
        <v>747</v>
      </c>
      <c r="G190" s="7" t="str">
        <f>VLOOKUP(tClientes[[#This Row],[CityID]],tCiudades[#All],2,FALSE)</f>
        <v>Hialeah</v>
      </c>
      <c r="H190" s="13">
        <v>92</v>
      </c>
      <c r="I190" s="7" t="s">
        <v>748</v>
      </c>
      <c r="J190" s="22" t="str">
        <f>_xlfn.CONCAT(tClientes[[#This Row],[Ciudad]]," - ",tClientes[[#This Row],[Address]])</f>
        <v>Hialeah - 46 East Old Blvd.</v>
      </c>
      <c r="K190" s="14">
        <f t="shared" ca="1" si="5"/>
        <v>10</v>
      </c>
    </row>
    <row r="191" spans="1:11">
      <c r="A191" s="6">
        <f t="shared" si="4"/>
        <v>190</v>
      </c>
      <c r="B191" s="7" t="s">
        <v>749</v>
      </c>
      <c r="C191" s="7" t="str">
        <f>UPPER(_xlfn.CONCAT(tClientes[[#This Row],[FirstName]]," ",tClientes[[#This Row],[LastName]]))</f>
        <v>RAFAEL JOHNS</v>
      </c>
      <c r="D191" s="7" t="s">
        <v>750</v>
      </c>
      <c r="E191" s="7" t="s">
        <v>117</v>
      </c>
      <c r="F191" s="7" t="s">
        <v>751</v>
      </c>
      <c r="G191" s="7" t="str">
        <f>VLOOKUP(tClientes[[#This Row],[CityID]],tCiudades[#All],2,FALSE)</f>
        <v>Phoenix</v>
      </c>
      <c r="H191" s="13">
        <v>71</v>
      </c>
      <c r="I191" s="7" t="s">
        <v>752</v>
      </c>
      <c r="J191" s="22" t="str">
        <f>_xlfn.CONCAT(tClientes[[#This Row],[Ciudad]]," - ",tClientes[[#This Row],[Address]])</f>
        <v>Phoenix - 17 Second Street</v>
      </c>
      <c r="K191" s="14">
        <f t="shared" ca="1" si="5"/>
        <v>8</v>
      </c>
    </row>
    <row r="192" spans="1:11">
      <c r="A192" s="6">
        <f t="shared" si="4"/>
        <v>191</v>
      </c>
      <c r="B192" s="7" t="s">
        <v>753</v>
      </c>
      <c r="C192" s="7" t="str">
        <f>UPPER(_xlfn.CONCAT(tClientes[[#This Row],[FirstName]]," ",tClientes[[#This Row],[LastName]]))</f>
        <v>TOBY GARZA</v>
      </c>
      <c r="D192" s="7" t="s">
        <v>754</v>
      </c>
      <c r="E192" s="7" t="s">
        <v>28</v>
      </c>
      <c r="F192" s="7" t="s">
        <v>755</v>
      </c>
      <c r="G192" s="7" t="str">
        <f>VLOOKUP(tClientes[[#This Row],[CityID]],tCiudades[#All],2,FALSE)</f>
        <v>Shreveport</v>
      </c>
      <c r="H192" s="13">
        <v>66</v>
      </c>
      <c r="I192" s="7" t="s">
        <v>756</v>
      </c>
      <c r="J192" s="22" t="str">
        <f>_xlfn.CONCAT(tClientes[[#This Row],[Ciudad]]," - ",tClientes[[#This Row],[Address]])</f>
        <v>Shreveport - 966 Fabien Street</v>
      </c>
      <c r="K192" s="14">
        <f t="shared" ca="1" si="5"/>
        <v>16</v>
      </c>
    </row>
    <row r="193" spans="1:11">
      <c r="A193" s="6">
        <f t="shared" si="4"/>
        <v>192</v>
      </c>
      <c r="B193" s="7" t="s">
        <v>757</v>
      </c>
      <c r="C193" s="7" t="str">
        <f>UPPER(_xlfn.CONCAT(tClientes[[#This Row],[FirstName]]," ",tClientes[[#This Row],[LastName]]))</f>
        <v>KRIS WILLIAMS</v>
      </c>
      <c r="D193" s="7" t="s">
        <v>758</v>
      </c>
      <c r="E193" s="7" t="s">
        <v>209</v>
      </c>
      <c r="F193" s="7" t="s">
        <v>759</v>
      </c>
      <c r="G193" s="7" t="str">
        <f>VLOOKUP(tClientes[[#This Row],[CityID]],tCiudades[#All],2,FALSE)</f>
        <v>Tampa</v>
      </c>
      <c r="H193" s="13">
        <v>74</v>
      </c>
      <c r="I193" s="7" t="s">
        <v>760</v>
      </c>
      <c r="J193" s="22" t="str">
        <f>_xlfn.CONCAT(tClientes[[#This Row],[Ciudad]]," - ",tClientes[[#This Row],[Address]])</f>
        <v>Tampa - 77 East Green Second Road</v>
      </c>
      <c r="K193" s="14">
        <f t="shared" ca="1" si="5"/>
        <v>14</v>
      </c>
    </row>
    <row r="194" spans="1:11">
      <c r="A194" s="6">
        <f t="shared" ref="A194:A257" si="6">ROW()-ROW($B$1)</f>
        <v>193</v>
      </c>
      <c r="B194" s="7" t="s">
        <v>761</v>
      </c>
      <c r="C194" s="7" t="str">
        <f>UPPER(_xlfn.CONCAT(tClientes[[#This Row],[FirstName]]," ",tClientes[[#This Row],[LastName]]))</f>
        <v>LEON FIGUEROA</v>
      </c>
      <c r="D194" s="7" t="s">
        <v>762</v>
      </c>
      <c r="E194" s="7" t="s">
        <v>131</v>
      </c>
      <c r="F194" s="7" t="s">
        <v>763</v>
      </c>
      <c r="G194" s="7" t="str">
        <f>VLOOKUP(tClientes[[#This Row],[CityID]],tCiudades[#All],2,FALSE)</f>
        <v>Corpus Christi</v>
      </c>
      <c r="H194" s="13">
        <v>67</v>
      </c>
      <c r="I194" s="7" t="s">
        <v>764</v>
      </c>
      <c r="J194" s="22" t="str">
        <f>_xlfn.CONCAT(tClientes[[#This Row],[Ciudad]]," - ",tClientes[[#This Row],[Address]])</f>
        <v>Corpus Christi - 90 Cowley Freeway</v>
      </c>
      <c r="K194" s="14">
        <f t="shared" ref="K194:K257" ca="1" si="7">RANDBETWEEN(4, 19)</f>
        <v>5</v>
      </c>
    </row>
    <row r="195" spans="1:11">
      <c r="A195" s="6">
        <f t="shared" si="6"/>
        <v>194</v>
      </c>
      <c r="B195" s="7" t="s">
        <v>765</v>
      </c>
      <c r="C195" s="7" t="str">
        <f>UPPER(_xlfn.CONCAT(tClientes[[#This Row],[FirstName]]," ",tClientes[[#This Row],[LastName]]))</f>
        <v>JEANINE SCHMITT</v>
      </c>
      <c r="D195" s="7" t="s">
        <v>766</v>
      </c>
      <c r="E195" s="7" t="s">
        <v>209</v>
      </c>
      <c r="F195" s="7" t="s">
        <v>767</v>
      </c>
      <c r="G195" s="7" t="str">
        <f>VLOOKUP(tClientes[[#This Row],[CityID]],tCiudades[#All],2,FALSE)</f>
        <v>Tampa</v>
      </c>
      <c r="H195" s="13">
        <v>74</v>
      </c>
      <c r="I195" s="7" t="s">
        <v>768</v>
      </c>
      <c r="J195" s="22" t="str">
        <f>_xlfn.CONCAT(tClientes[[#This Row],[Ciudad]]," - ",tClientes[[#This Row],[Address]])</f>
        <v>Tampa - 687 North Hague Parkway</v>
      </c>
      <c r="K195" s="14">
        <f t="shared" ca="1" si="7"/>
        <v>9</v>
      </c>
    </row>
    <row r="196" spans="1:11">
      <c r="A196" s="6">
        <f t="shared" si="6"/>
        <v>195</v>
      </c>
      <c r="B196" s="7" t="s">
        <v>769</v>
      </c>
      <c r="C196" s="7" t="str">
        <f>UPPER(_xlfn.CONCAT(tClientes[[#This Row],[FirstName]]," ",tClientes[[#This Row],[LastName]]))</f>
        <v>JAMISON WILEY</v>
      </c>
      <c r="D196" s="7" t="s">
        <v>263</v>
      </c>
      <c r="E196" s="7" t="s">
        <v>18</v>
      </c>
      <c r="F196" s="7" t="s">
        <v>770</v>
      </c>
      <c r="G196" s="7" t="str">
        <f>VLOOKUP(tClientes[[#This Row],[CityID]],tCiudades[#All],2,FALSE)</f>
        <v>Tacoma</v>
      </c>
      <c r="H196" s="13">
        <v>12</v>
      </c>
      <c r="I196" s="7" t="s">
        <v>771</v>
      </c>
      <c r="J196" s="22" t="str">
        <f>_xlfn.CONCAT(tClientes[[#This Row],[Ciudad]]," - ",tClientes[[#This Row],[Address]])</f>
        <v>Tacoma - 105 Rocky Oak Boulevard</v>
      </c>
      <c r="K196" s="14">
        <f t="shared" ca="1" si="7"/>
        <v>6</v>
      </c>
    </row>
    <row r="197" spans="1:11">
      <c r="A197" s="6">
        <f t="shared" si="6"/>
        <v>196</v>
      </c>
      <c r="B197" s="7" t="s">
        <v>772</v>
      </c>
      <c r="C197" s="7" t="str">
        <f>UPPER(_xlfn.CONCAT(tClientes[[#This Row],[FirstName]]," ",tClientes[[#This Row],[LastName]]))</f>
        <v>TERENCE ACEVEDO</v>
      </c>
      <c r="D197" s="7" t="s">
        <v>773</v>
      </c>
      <c r="E197" s="7" t="s">
        <v>117</v>
      </c>
      <c r="F197" s="7" t="s">
        <v>774</v>
      </c>
      <c r="G197" s="7" t="str">
        <f>VLOOKUP(tClientes[[#This Row],[CityID]],tCiudades[#All],2,FALSE)</f>
        <v>Tampa</v>
      </c>
      <c r="H197" s="13">
        <v>74</v>
      </c>
      <c r="I197" s="7" t="s">
        <v>775</v>
      </c>
      <c r="J197" s="22" t="str">
        <f>_xlfn.CONCAT(tClientes[[#This Row],[Ciudad]]," - ",tClientes[[#This Row],[Address]])</f>
        <v>Tampa - 202 White Cowley Drive</v>
      </c>
      <c r="K197" s="14">
        <f t="shared" ca="1" si="7"/>
        <v>14</v>
      </c>
    </row>
    <row r="198" spans="1:11">
      <c r="A198" s="6">
        <f t="shared" si="6"/>
        <v>197</v>
      </c>
      <c r="B198" s="7" t="s">
        <v>776</v>
      </c>
      <c r="C198" s="7" t="str">
        <f>UPPER(_xlfn.CONCAT(tClientes[[#This Row],[FirstName]]," ",tClientes[[#This Row],[LastName]]))</f>
        <v>CHASTITY MATA</v>
      </c>
      <c r="D198" s="7" t="s">
        <v>777</v>
      </c>
      <c r="E198" s="7" t="s">
        <v>18</v>
      </c>
      <c r="F198" s="7" t="s">
        <v>778</v>
      </c>
      <c r="G198" s="7" t="str">
        <f>VLOOKUP(tClientes[[#This Row],[CityID]],tCiudades[#All],2,FALSE)</f>
        <v>Baltimore</v>
      </c>
      <c r="H198" s="13">
        <v>65</v>
      </c>
      <c r="I198" s="7" t="s">
        <v>779</v>
      </c>
      <c r="J198" s="22" t="str">
        <f>_xlfn.CONCAT(tClientes[[#This Row],[Ciudad]]," - ",tClientes[[#This Row],[Address]])</f>
        <v>Baltimore - 75 Milton Boulevard</v>
      </c>
      <c r="K198" s="14">
        <f t="shared" ca="1" si="7"/>
        <v>15</v>
      </c>
    </row>
    <row r="199" spans="1:11">
      <c r="A199" s="6">
        <f t="shared" si="6"/>
        <v>198</v>
      </c>
      <c r="B199" s="7" t="s">
        <v>780</v>
      </c>
      <c r="C199" s="7" t="str">
        <f>UPPER(_xlfn.CONCAT(tClientes[[#This Row],[FirstName]]," ",tClientes[[#This Row],[LastName]]))</f>
        <v>ANNIE HERNANDEZ</v>
      </c>
      <c r="D199" s="7" t="s">
        <v>781</v>
      </c>
      <c r="E199" s="7" t="s">
        <v>145</v>
      </c>
      <c r="F199" s="7" t="s">
        <v>461</v>
      </c>
      <c r="G199" s="7" t="str">
        <f>VLOOKUP(tClientes[[#This Row],[CityID]],tCiudades[#All],2,FALSE)</f>
        <v>Tulsa</v>
      </c>
      <c r="H199" s="13">
        <v>63</v>
      </c>
      <c r="I199" s="7" t="s">
        <v>782</v>
      </c>
      <c r="J199" s="22" t="str">
        <f>_xlfn.CONCAT(tClientes[[#This Row],[Ciudad]]," - ",tClientes[[#This Row],[Address]])</f>
        <v>Tulsa - 850 Rocky Clarendon Drive</v>
      </c>
      <c r="K199" s="14">
        <f t="shared" ca="1" si="7"/>
        <v>4</v>
      </c>
    </row>
    <row r="200" spans="1:11">
      <c r="A200" s="6">
        <f t="shared" si="6"/>
        <v>199</v>
      </c>
      <c r="B200" s="7" t="s">
        <v>783</v>
      </c>
      <c r="C200" s="7" t="str">
        <f>UPPER(_xlfn.CONCAT(tClientes[[#This Row],[FirstName]]," ",tClientes[[#This Row],[LastName]]))</f>
        <v>ADRIENNE SHAFFER</v>
      </c>
      <c r="D200" s="7" t="s">
        <v>618</v>
      </c>
      <c r="E200" s="7" t="s">
        <v>145</v>
      </c>
      <c r="F200" s="7" t="s">
        <v>784</v>
      </c>
      <c r="G200" s="7" t="str">
        <f>VLOOKUP(tClientes[[#This Row],[CityID]],tCiudades[#All],2,FALSE)</f>
        <v>Pittsburgh</v>
      </c>
      <c r="H200" s="13">
        <v>96</v>
      </c>
      <c r="I200" s="7" t="s">
        <v>785</v>
      </c>
      <c r="J200" s="22" t="str">
        <f>_xlfn.CONCAT(tClientes[[#This Row],[Ciudad]]," - ",tClientes[[#This Row],[Address]])</f>
        <v>Pittsburgh - 496 Green Cowley Blvd.</v>
      </c>
      <c r="K200" s="14">
        <f t="shared" ca="1" si="7"/>
        <v>12</v>
      </c>
    </row>
    <row r="201" spans="1:11">
      <c r="A201" s="6">
        <f t="shared" si="6"/>
        <v>200</v>
      </c>
      <c r="B201" s="7" t="s">
        <v>786</v>
      </c>
      <c r="C201" s="7" t="str">
        <f>UPPER(_xlfn.CONCAT(tClientes[[#This Row],[FirstName]]," ",tClientes[[#This Row],[LastName]]))</f>
        <v>JENNIFER CARDENAS</v>
      </c>
      <c r="D201" s="7" t="s">
        <v>787</v>
      </c>
      <c r="E201" s="7" t="s">
        <v>126</v>
      </c>
      <c r="F201" s="7" t="s">
        <v>788</v>
      </c>
      <c r="G201" s="7" t="str">
        <f>VLOOKUP(tClientes[[#This Row],[CityID]],tCiudades[#All],2,FALSE)</f>
        <v>Mobile</v>
      </c>
      <c r="H201" s="13">
        <v>62</v>
      </c>
      <c r="I201" s="7" t="s">
        <v>789</v>
      </c>
      <c r="J201" s="22" t="str">
        <f>_xlfn.CONCAT(tClientes[[#This Row],[Ciudad]]," - ",tClientes[[#This Row],[Address]])</f>
        <v>Mobile - 168 White Oak Freeway</v>
      </c>
      <c r="K201" s="14">
        <f t="shared" ca="1" si="7"/>
        <v>7</v>
      </c>
    </row>
    <row r="202" spans="1:11">
      <c r="A202" s="6">
        <f t="shared" si="6"/>
        <v>201</v>
      </c>
      <c r="B202" s="7" t="s">
        <v>790</v>
      </c>
      <c r="C202" s="7" t="str">
        <f>UPPER(_xlfn.CONCAT(tClientes[[#This Row],[FirstName]]," ",tClientes[[#This Row],[LastName]]))</f>
        <v>BELINDA FRITZ</v>
      </c>
      <c r="D202" s="7" t="s">
        <v>791</v>
      </c>
      <c r="E202" s="7" t="s">
        <v>18</v>
      </c>
      <c r="F202" s="7" t="s">
        <v>792</v>
      </c>
      <c r="G202" s="7" t="str">
        <f>VLOOKUP(tClientes[[#This Row],[CityID]],tCiudades[#All],2,FALSE)</f>
        <v>Charlotte</v>
      </c>
      <c r="H202" s="13">
        <v>82</v>
      </c>
      <c r="I202" s="7" t="s">
        <v>793</v>
      </c>
      <c r="J202" s="22" t="str">
        <f>_xlfn.CONCAT(tClientes[[#This Row],[Ciudad]]," - ",tClientes[[#This Row],[Address]])</f>
        <v>Charlotte - 42 Hague Road</v>
      </c>
      <c r="K202" s="14">
        <f t="shared" ca="1" si="7"/>
        <v>6</v>
      </c>
    </row>
    <row r="203" spans="1:11">
      <c r="A203" s="6">
        <f t="shared" si="6"/>
        <v>202</v>
      </c>
      <c r="B203" s="7" t="s">
        <v>794</v>
      </c>
      <c r="C203" s="7" t="str">
        <f>UPPER(_xlfn.CONCAT(tClientes[[#This Row],[FirstName]]," ",tClientes[[#This Row],[LastName]]))</f>
        <v>LESLEY BAUTISTA</v>
      </c>
      <c r="D203" s="7" t="s">
        <v>795</v>
      </c>
      <c r="E203" s="7" t="s">
        <v>104</v>
      </c>
      <c r="F203" s="7" t="s">
        <v>796</v>
      </c>
      <c r="G203" s="7" t="str">
        <f>VLOOKUP(tClientes[[#This Row],[CityID]],tCiudades[#All],2,FALSE)</f>
        <v>Indianapolis</v>
      </c>
      <c r="H203" s="13">
        <v>14</v>
      </c>
      <c r="I203" s="7" t="s">
        <v>797</v>
      </c>
      <c r="J203" s="22" t="str">
        <f>_xlfn.CONCAT(tClientes[[#This Row],[Ciudad]]," - ",tClientes[[#This Row],[Address]])</f>
        <v>Indianapolis - 601 Green Second Way</v>
      </c>
      <c r="K203" s="14">
        <f t="shared" ca="1" si="7"/>
        <v>7</v>
      </c>
    </row>
    <row r="204" spans="1:11">
      <c r="A204" s="6">
        <f t="shared" si="6"/>
        <v>203</v>
      </c>
      <c r="B204" s="7" t="s">
        <v>798</v>
      </c>
      <c r="C204" s="7" t="str">
        <f>UPPER(_xlfn.CONCAT(tClientes[[#This Row],[FirstName]]," ",tClientes[[#This Row],[LastName]]))</f>
        <v>BRYON WALLER</v>
      </c>
      <c r="D204" s="7" t="s">
        <v>799</v>
      </c>
      <c r="E204" s="7" t="s">
        <v>58</v>
      </c>
      <c r="F204" s="7" t="s">
        <v>281</v>
      </c>
      <c r="G204" s="7" t="str">
        <f>VLOOKUP(tClientes[[#This Row],[CityID]],tCiudades[#All],2,FALSE)</f>
        <v>Miami</v>
      </c>
      <c r="H204" s="13">
        <v>61</v>
      </c>
      <c r="I204" s="7" t="s">
        <v>800</v>
      </c>
      <c r="J204" s="22" t="str">
        <f>_xlfn.CONCAT(tClientes[[#This Row],[Ciudad]]," - ",tClientes[[#This Row],[Address]])</f>
        <v>Miami - 549 First Street</v>
      </c>
      <c r="K204" s="14">
        <f t="shared" ca="1" si="7"/>
        <v>16</v>
      </c>
    </row>
    <row r="205" spans="1:11">
      <c r="A205" s="6">
        <f t="shared" si="6"/>
        <v>204</v>
      </c>
      <c r="B205" s="7" t="s">
        <v>801</v>
      </c>
      <c r="C205" s="7" t="str">
        <f>UPPER(_xlfn.CONCAT(tClientes[[#This Row],[FirstName]]," ",tClientes[[#This Row],[LastName]]))</f>
        <v>SALVADOR CHRISTIAN</v>
      </c>
      <c r="D205" s="7" t="s">
        <v>140</v>
      </c>
      <c r="E205" s="7" t="s">
        <v>18</v>
      </c>
      <c r="F205" s="7" t="s">
        <v>802</v>
      </c>
      <c r="G205" s="7" t="str">
        <f>VLOOKUP(tClientes[[#This Row],[CityID]],tCiudades[#All],2,FALSE)</f>
        <v>Seattle</v>
      </c>
      <c r="H205" s="13">
        <v>88</v>
      </c>
      <c r="I205" s="7" t="s">
        <v>803</v>
      </c>
      <c r="J205" s="22" t="str">
        <f>_xlfn.CONCAT(tClientes[[#This Row],[Ciudad]]," - ",tClientes[[#This Row],[Address]])</f>
        <v>Seattle - 70 Green Old Street</v>
      </c>
      <c r="K205" s="14">
        <f t="shared" ca="1" si="7"/>
        <v>13</v>
      </c>
    </row>
    <row r="206" spans="1:11">
      <c r="A206" s="6">
        <f t="shared" si="6"/>
        <v>205</v>
      </c>
      <c r="B206" s="7" t="s">
        <v>804</v>
      </c>
      <c r="C206" s="7" t="str">
        <f>UPPER(_xlfn.CONCAT(tClientes[[#This Row],[FirstName]]," ",tClientes[[#This Row],[LastName]]))</f>
        <v>KATHY PATTERSON</v>
      </c>
      <c r="D206" s="7" t="s">
        <v>805</v>
      </c>
      <c r="E206" s="7" t="s">
        <v>33</v>
      </c>
      <c r="F206" s="7" t="s">
        <v>806</v>
      </c>
      <c r="G206" s="7" t="str">
        <f>VLOOKUP(tClientes[[#This Row],[CityID]],tCiudades[#All],2,FALSE)</f>
        <v>Chicago</v>
      </c>
      <c r="H206" s="13">
        <v>3</v>
      </c>
      <c r="I206" s="7" t="s">
        <v>807</v>
      </c>
      <c r="J206" s="22" t="str">
        <f>_xlfn.CONCAT(tClientes[[#This Row],[Ciudad]]," - ",tClientes[[#This Row],[Address]])</f>
        <v>Chicago - 457 Green Old Drive</v>
      </c>
      <c r="K206" s="14">
        <f t="shared" ca="1" si="7"/>
        <v>7</v>
      </c>
    </row>
    <row r="207" spans="1:11">
      <c r="A207" s="6">
        <f t="shared" si="6"/>
        <v>206</v>
      </c>
      <c r="B207" s="7" t="s">
        <v>808</v>
      </c>
      <c r="C207" s="7" t="str">
        <f>UPPER(_xlfn.CONCAT(tClientes[[#This Row],[FirstName]]," ",tClientes[[#This Row],[LastName]]))</f>
        <v>JACK WEEKS</v>
      </c>
      <c r="D207" s="7" t="s">
        <v>809</v>
      </c>
      <c r="E207" s="7" t="s">
        <v>159</v>
      </c>
      <c r="F207" s="7" t="s">
        <v>810</v>
      </c>
      <c r="G207" s="7" t="str">
        <f>VLOOKUP(tClientes[[#This Row],[CityID]],tCiudades[#All],2,FALSE)</f>
        <v>Garland</v>
      </c>
      <c r="H207" s="13">
        <v>95</v>
      </c>
      <c r="I207" s="7" t="s">
        <v>811</v>
      </c>
      <c r="J207" s="22" t="str">
        <f>_xlfn.CONCAT(tClientes[[#This Row],[Ciudad]]," - ",tClientes[[#This Row],[Address]])</f>
        <v>Garland - 31 Oak Boulevard</v>
      </c>
      <c r="K207" s="14">
        <f t="shared" ca="1" si="7"/>
        <v>11</v>
      </c>
    </row>
    <row r="208" spans="1:11">
      <c r="A208" s="6">
        <f t="shared" si="6"/>
        <v>207</v>
      </c>
      <c r="B208" s="7" t="s">
        <v>812</v>
      </c>
      <c r="C208" s="7" t="str">
        <f>UPPER(_xlfn.CONCAT(tClientes[[#This Row],[FirstName]]," ",tClientes[[#This Row],[LastName]]))</f>
        <v>LAWANDA YANG</v>
      </c>
      <c r="D208" s="7" t="s">
        <v>813</v>
      </c>
      <c r="E208" s="7" t="s">
        <v>131</v>
      </c>
      <c r="F208" s="7" t="s">
        <v>814</v>
      </c>
      <c r="G208" s="7" t="str">
        <f>VLOOKUP(tClientes[[#This Row],[CityID]],tCiudades[#All],2,FALSE)</f>
        <v>Atlanta</v>
      </c>
      <c r="H208" s="13">
        <v>9</v>
      </c>
      <c r="I208" s="7" t="s">
        <v>815</v>
      </c>
      <c r="J208" s="22" t="str">
        <f>_xlfn.CONCAT(tClientes[[#This Row],[Ciudad]]," - ",tClientes[[#This Row],[Address]])</f>
        <v>Atlanta - 68 Second Street</v>
      </c>
      <c r="K208" s="14">
        <f t="shared" ca="1" si="7"/>
        <v>10</v>
      </c>
    </row>
    <row r="209" spans="1:11">
      <c r="A209" s="6">
        <f t="shared" si="6"/>
        <v>208</v>
      </c>
      <c r="B209" s="7" t="s">
        <v>816</v>
      </c>
      <c r="C209" s="7" t="str">
        <f>UPPER(_xlfn.CONCAT(tClientes[[#This Row],[FirstName]]," ",tClientes[[#This Row],[LastName]]))</f>
        <v>KIMBERLY SANCHEZ</v>
      </c>
      <c r="D209" s="7" t="s">
        <v>817</v>
      </c>
      <c r="E209" s="7" t="s">
        <v>77</v>
      </c>
      <c r="F209" s="7" t="s">
        <v>226</v>
      </c>
      <c r="G209" s="7" t="str">
        <f>VLOOKUP(tClientes[[#This Row],[CityID]],tCiudades[#All],2,FALSE)</f>
        <v>Richmond</v>
      </c>
      <c r="H209" s="13">
        <v>38</v>
      </c>
      <c r="I209" s="7" t="s">
        <v>818</v>
      </c>
      <c r="J209" s="22" t="str">
        <f>_xlfn.CONCAT(tClientes[[#This Row],[Ciudad]]," - ",tClientes[[#This Row],[Address]])</f>
        <v>Richmond - 39 Green New Boulevard</v>
      </c>
      <c r="K209" s="14">
        <f t="shared" ca="1" si="7"/>
        <v>10</v>
      </c>
    </row>
    <row r="210" spans="1:11">
      <c r="A210" s="6">
        <f t="shared" si="6"/>
        <v>209</v>
      </c>
      <c r="B210" s="7" t="s">
        <v>819</v>
      </c>
      <c r="C210" s="7" t="str">
        <f>UPPER(_xlfn.CONCAT(tClientes[[#This Row],[FirstName]]," ",tClientes[[#This Row],[LastName]]))</f>
        <v>SHARI MONROE</v>
      </c>
      <c r="D210" s="7" t="s">
        <v>820</v>
      </c>
      <c r="E210" s="7" t="s">
        <v>68</v>
      </c>
      <c r="F210" s="7" t="s">
        <v>42</v>
      </c>
      <c r="G210" s="7" t="str">
        <f>VLOOKUP(tClientes[[#This Row],[CityID]],tCiudades[#All],2,FALSE)</f>
        <v>Greensboro</v>
      </c>
      <c r="H210" s="13">
        <v>35</v>
      </c>
      <c r="I210" s="7" t="s">
        <v>821</v>
      </c>
      <c r="J210" s="22" t="str">
        <f>_xlfn.CONCAT(tClientes[[#This Row],[Ciudad]]," - ",tClientes[[#This Row],[Address]])</f>
        <v>Greensboro - 967 Cowley Drive</v>
      </c>
      <c r="K210" s="14">
        <f t="shared" ca="1" si="7"/>
        <v>14</v>
      </c>
    </row>
    <row r="211" spans="1:11">
      <c r="A211" s="6">
        <f t="shared" si="6"/>
        <v>210</v>
      </c>
      <c r="B211" s="7" t="s">
        <v>822</v>
      </c>
      <c r="C211" s="7" t="str">
        <f>UPPER(_xlfn.CONCAT(tClientes[[#This Row],[FirstName]]," ",tClientes[[#This Row],[LastName]]))</f>
        <v>ALLEN GAY</v>
      </c>
      <c r="D211" s="7" t="s">
        <v>823</v>
      </c>
      <c r="E211" s="7" t="s">
        <v>150</v>
      </c>
      <c r="F211" s="7" t="s">
        <v>824</v>
      </c>
      <c r="G211" s="7" t="str">
        <f>VLOOKUP(tClientes[[#This Row],[CityID]],tCiudades[#All],2,FALSE)</f>
        <v>Anchorage</v>
      </c>
      <c r="H211" s="13">
        <v>68</v>
      </c>
      <c r="I211" s="7" t="s">
        <v>825</v>
      </c>
      <c r="J211" s="22" t="str">
        <f>_xlfn.CONCAT(tClientes[[#This Row],[Ciudad]]," - ",tClientes[[#This Row],[Address]])</f>
        <v>Anchorage - 47 Nobel Boulevard</v>
      </c>
      <c r="K211" s="14">
        <f t="shared" ca="1" si="7"/>
        <v>8</v>
      </c>
    </row>
    <row r="212" spans="1:11">
      <c r="A212" s="6">
        <f t="shared" si="6"/>
        <v>211</v>
      </c>
      <c r="B212" s="7" t="s">
        <v>826</v>
      </c>
      <c r="C212" s="7" t="str">
        <f>UPPER(_xlfn.CONCAT(tClientes[[#This Row],[FirstName]]," ",tClientes[[#This Row],[LastName]]))</f>
        <v>XAVIER LEVINE</v>
      </c>
      <c r="D212" s="7" t="s">
        <v>827</v>
      </c>
      <c r="E212" s="7" t="s">
        <v>131</v>
      </c>
      <c r="F212" s="7" t="s">
        <v>828</v>
      </c>
      <c r="G212" s="7" t="str">
        <f>VLOOKUP(tClientes[[#This Row],[CityID]],tCiudades[#All],2,FALSE)</f>
        <v>Honolulu</v>
      </c>
      <c r="H212" s="13">
        <v>72</v>
      </c>
      <c r="I212" s="7" t="s">
        <v>829</v>
      </c>
      <c r="J212" s="22" t="str">
        <f>_xlfn.CONCAT(tClientes[[#This Row],[Ciudad]]," - ",tClientes[[#This Row],[Address]])</f>
        <v>Honolulu - 84 Second Drive</v>
      </c>
      <c r="K212" s="14">
        <f t="shared" ca="1" si="7"/>
        <v>6</v>
      </c>
    </row>
    <row r="213" spans="1:11">
      <c r="A213" s="6">
        <f t="shared" si="6"/>
        <v>212</v>
      </c>
      <c r="B213" s="7" t="s">
        <v>830</v>
      </c>
      <c r="C213" s="7" t="str">
        <f>UPPER(_xlfn.CONCAT(tClientes[[#This Row],[FirstName]]," ",tClientes[[#This Row],[LastName]]))</f>
        <v>KRISTIN ROWLAND</v>
      </c>
      <c r="D213" s="7" t="s">
        <v>831</v>
      </c>
      <c r="E213" s="7" t="s">
        <v>77</v>
      </c>
      <c r="F213" s="7" t="s">
        <v>832</v>
      </c>
      <c r="G213" s="7" t="str">
        <f>VLOOKUP(tClientes[[#This Row],[CityID]],tCiudades[#All],2,FALSE)</f>
        <v>St. Louis</v>
      </c>
      <c r="H213" s="13">
        <v>17</v>
      </c>
      <c r="I213" s="7" t="s">
        <v>833</v>
      </c>
      <c r="J213" s="22" t="str">
        <f>_xlfn.CONCAT(tClientes[[#This Row],[Ciudad]]," - ",tClientes[[#This Row],[Address]])</f>
        <v>St. Louis - 957 South White Hague Blvd.</v>
      </c>
      <c r="K213" s="14">
        <f t="shared" ca="1" si="7"/>
        <v>14</v>
      </c>
    </row>
    <row r="214" spans="1:11">
      <c r="A214" s="6">
        <f t="shared" si="6"/>
        <v>213</v>
      </c>
      <c r="B214" s="7" t="s">
        <v>834</v>
      </c>
      <c r="C214" s="7" t="str">
        <f>UPPER(_xlfn.CONCAT(tClientes[[#This Row],[FirstName]]," ",tClientes[[#This Row],[LastName]]))</f>
        <v>JANET RASMUSSEN</v>
      </c>
      <c r="D214" s="7" t="s">
        <v>256</v>
      </c>
      <c r="E214" s="7" t="s">
        <v>104</v>
      </c>
      <c r="F214" s="7" t="s">
        <v>835</v>
      </c>
      <c r="G214" s="7" t="str">
        <f>VLOOKUP(tClientes[[#This Row],[CityID]],tCiudades[#All],2,FALSE)</f>
        <v>Bakersfield</v>
      </c>
      <c r="H214" s="13">
        <v>41</v>
      </c>
      <c r="I214" s="7" t="s">
        <v>836</v>
      </c>
      <c r="J214" s="22" t="str">
        <f>_xlfn.CONCAT(tClientes[[#This Row],[Ciudad]]," - ",tClientes[[#This Row],[Address]])</f>
        <v>Bakersfield - 708 Hague Drive</v>
      </c>
      <c r="K214" s="14">
        <f t="shared" ca="1" si="7"/>
        <v>8</v>
      </c>
    </row>
    <row r="215" spans="1:11">
      <c r="A215" s="6">
        <f t="shared" si="6"/>
        <v>214</v>
      </c>
      <c r="B215" s="7" t="s">
        <v>837</v>
      </c>
      <c r="C215" s="7" t="str">
        <f>UPPER(_xlfn.CONCAT(tClientes[[#This Row],[FirstName]]," ",tClientes[[#This Row],[LastName]]))</f>
        <v>QUENTIN WASHINGTON</v>
      </c>
      <c r="D215" s="7" t="s">
        <v>838</v>
      </c>
      <c r="E215" s="7" t="s">
        <v>63</v>
      </c>
      <c r="F215" s="7" t="s">
        <v>839</v>
      </c>
      <c r="G215" s="7" t="str">
        <f>VLOOKUP(tClientes[[#This Row],[CityID]],tCiudades[#All],2,FALSE)</f>
        <v>Spokane</v>
      </c>
      <c r="H215" s="13">
        <v>11</v>
      </c>
      <c r="I215" s="7" t="s">
        <v>840</v>
      </c>
      <c r="J215" s="22" t="str">
        <f>_xlfn.CONCAT(tClientes[[#This Row],[Ciudad]]," - ",tClientes[[#This Row],[Address]])</f>
        <v>Spokane - 758 New Boulevard</v>
      </c>
      <c r="K215" s="14">
        <f t="shared" ca="1" si="7"/>
        <v>6</v>
      </c>
    </row>
    <row r="216" spans="1:11">
      <c r="A216" s="6">
        <f t="shared" si="6"/>
        <v>215</v>
      </c>
      <c r="B216" s="7" t="s">
        <v>841</v>
      </c>
      <c r="C216" s="7" t="str">
        <f>UPPER(_xlfn.CONCAT(tClientes[[#This Row],[FirstName]]," ",tClientes[[#This Row],[LastName]]))</f>
        <v>TANYA CRAWFORD</v>
      </c>
      <c r="D216" s="7" t="s">
        <v>842</v>
      </c>
      <c r="E216" s="7" t="s">
        <v>126</v>
      </c>
      <c r="F216" s="7" t="s">
        <v>285</v>
      </c>
      <c r="G216" s="7" t="str">
        <f>VLOOKUP(tClientes[[#This Row],[CityID]],tCiudades[#All],2,FALSE)</f>
        <v>Los Angeles</v>
      </c>
      <c r="H216" s="13">
        <v>87</v>
      </c>
      <c r="I216" s="7" t="s">
        <v>843</v>
      </c>
      <c r="J216" s="22" t="str">
        <f>_xlfn.CONCAT(tClientes[[#This Row],[Ciudad]]," - ",tClientes[[#This Row],[Address]])</f>
        <v>Los Angeles - 61 East Rocky Nobel St.</v>
      </c>
      <c r="K216" s="14">
        <f t="shared" ca="1" si="7"/>
        <v>13</v>
      </c>
    </row>
    <row r="217" spans="1:11">
      <c r="A217" s="6">
        <f t="shared" si="6"/>
        <v>216</v>
      </c>
      <c r="B217" s="7" t="s">
        <v>844</v>
      </c>
      <c r="C217" s="7" t="str">
        <f>UPPER(_xlfn.CONCAT(tClientes[[#This Row],[FirstName]]," ",tClientes[[#This Row],[LastName]]))</f>
        <v>ERICA FRANKLIN</v>
      </c>
      <c r="D217" s="7" t="s">
        <v>372</v>
      </c>
      <c r="E217" s="7" t="s">
        <v>63</v>
      </c>
      <c r="F217" s="7" t="s">
        <v>845</v>
      </c>
      <c r="G217" s="7" t="str">
        <f>VLOOKUP(tClientes[[#This Row],[CityID]],tCiudades[#All],2,FALSE)</f>
        <v>Pittsburgh</v>
      </c>
      <c r="H217" s="13">
        <v>96</v>
      </c>
      <c r="I217" s="7" t="s">
        <v>846</v>
      </c>
      <c r="J217" s="22" t="str">
        <f>_xlfn.CONCAT(tClientes[[#This Row],[Ciudad]]," - ",tClientes[[#This Row],[Address]])</f>
        <v>Pittsburgh - 947 Fabien Parkway</v>
      </c>
      <c r="K217" s="14">
        <f t="shared" ca="1" si="7"/>
        <v>18</v>
      </c>
    </row>
    <row r="218" spans="1:11">
      <c r="A218" s="6">
        <f t="shared" si="6"/>
        <v>217</v>
      </c>
      <c r="B218" s="7" t="s">
        <v>847</v>
      </c>
      <c r="C218" s="7" t="str">
        <f>UPPER(_xlfn.CONCAT(tClientes[[#This Row],[FirstName]]," ",tClientes[[#This Row],[LastName]]))</f>
        <v>KIRK SWEENEY</v>
      </c>
      <c r="D218" s="7" t="s">
        <v>848</v>
      </c>
      <c r="E218" s="7" t="s">
        <v>8</v>
      </c>
      <c r="F218" s="7" t="s">
        <v>849</v>
      </c>
      <c r="G218" s="7" t="str">
        <f>VLOOKUP(tClientes[[#This Row],[CityID]],tCiudades[#All],2,FALSE)</f>
        <v>St. Paul</v>
      </c>
      <c r="H218" s="13">
        <v>89</v>
      </c>
      <c r="I218" s="7" t="s">
        <v>850</v>
      </c>
      <c r="J218" s="22" t="str">
        <f>_xlfn.CONCAT(tClientes[[#This Row],[Ciudad]]," - ",tClientes[[#This Row],[Address]])</f>
        <v>St. Paul - 450 Milton Drive</v>
      </c>
      <c r="K218" s="14">
        <f t="shared" ca="1" si="7"/>
        <v>15</v>
      </c>
    </row>
    <row r="219" spans="1:11">
      <c r="A219" s="6">
        <f t="shared" si="6"/>
        <v>218</v>
      </c>
      <c r="B219" s="7" t="s">
        <v>851</v>
      </c>
      <c r="C219" s="7" t="str">
        <f>UPPER(_xlfn.CONCAT(tClientes[[#This Row],[FirstName]]," ",tClientes[[#This Row],[LastName]]))</f>
        <v>HOPE MENDOZA</v>
      </c>
      <c r="D219" s="7" t="s">
        <v>852</v>
      </c>
      <c r="E219" s="7" t="s">
        <v>131</v>
      </c>
      <c r="F219" s="7" t="s">
        <v>853</v>
      </c>
      <c r="G219" s="7" t="str">
        <f>VLOOKUP(tClientes[[#This Row],[CityID]],tCiudades[#All],2,FALSE)</f>
        <v>New York</v>
      </c>
      <c r="H219" s="13">
        <v>46</v>
      </c>
      <c r="I219" s="7" t="s">
        <v>854</v>
      </c>
      <c r="J219" s="22" t="str">
        <f>_xlfn.CONCAT(tClientes[[#This Row],[Ciudad]]," - ",tClientes[[#This Row],[Address]])</f>
        <v>New York - 35 East White Cowley Parkway</v>
      </c>
      <c r="K219" s="14">
        <f t="shared" ca="1" si="7"/>
        <v>14</v>
      </c>
    </row>
    <row r="220" spans="1:11">
      <c r="A220" s="6">
        <f t="shared" si="6"/>
        <v>219</v>
      </c>
      <c r="B220" s="7" t="s">
        <v>855</v>
      </c>
      <c r="C220" s="7" t="str">
        <f>UPPER(_xlfn.CONCAT(tClientes[[#This Row],[FirstName]]," ",tClientes[[#This Row],[LastName]]))</f>
        <v>JAIME DAVIS</v>
      </c>
      <c r="D220" s="7" t="s">
        <v>856</v>
      </c>
      <c r="E220" s="7" t="s">
        <v>77</v>
      </c>
      <c r="F220" s="7" t="s">
        <v>857</v>
      </c>
      <c r="G220" s="7" t="str">
        <f>VLOOKUP(tClientes[[#This Row],[CityID]],tCiudades[#All],2,FALSE)</f>
        <v>Albuquerque</v>
      </c>
      <c r="H220" s="13">
        <v>54</v>
      </c>
      <c r="I220" s="7" t="s">
        <v>858</v>
      </c>
      <c r="J220" s="22" t="str">
        <f>_xlfn.CONCAT(tClientes[[#This Row],[Ciudad]]," - ",tClientes[[#This Row],[Address]])</f>
        <v>Albuquerque - 49 Green Nobel Drive</v>
      </c>
      <c r="K220" s="14">
        <f t="shared" ca="1" si="7"/>
        <v>17</v>
      </c>
    </row>
    <row r="221" spans="1:11">
      <c r="A221" s="6">
        <f t="shared" si="6"/>
        <v>220</v>
      </c>
      <c r="B221" s="7" t="s">
        <v>859</v>
      </c>
      <c r="C221" s="7" t="str">
        <f>UPPER(_xlfn.CONCAT(tClientes[[#This Row],[FirstName]]," ",tClientes[[#This Row],[LastName]]))</f>
        <v>JESSIE FORD</v>
      </c>
      <c r="D221" s="7" t="s">
        <v>860</v>
      </c>
      <c r="E221" s="7" t="s">
        <v>159</v>
      </c>
      <c r="F221" s="7" t="s">
        <v>861</v>
      </c>
      <c r="G221" s="7" t="str">
        <f>VLOOKUP(tClientes[[#This Row],[CityID]],tCiudades[#All],2,FALSE)</f>
        <v>Garland</v>
      </c>
      <c r="H221" s="13">
        <v>95</v>
      </c>
      <c r="I221" s="7" t="s">
        <v>862</v>
      </c>
      <c r="J221" s="22" t="str">
        <f>_xlfn.CONCAT(tClientes[[#This Row],[Ciudad]]," - ",tClientes[[#This Row],[Address]])</f>
        <v>Garland - 26 Green Second Street</v>
      </c>
      <c r="K221" s="14">
        <f t="shared" ca="1" si="7"/>
        <v>11</v>
      </c>
    </row>
    <row r="222" spans="1:11">
      <c r="A222" s="6">
        <f t="shared" si="6"/>
        <v>221</v>
      </c>
      <c r="B222" s="7" t="s">
        <v>863</v>
      </c>
      <c r="C222" s="7" t="str">
        <f>UPPER(_xlfn.CONCAT(tClientes[[#This Row],[FirstName]]," ",tClientes[[#This Row],[LastName]]))</f>
        <v>SUSAN HINTON</v>
      </c>
      <c r="D222" s="7" t="s">
        <v>864</v>
      </c>
      <c r="E222" s="7" t="s">
        <v>77</v>
      </c>
      <c r="F222" s="7" t="s">
        <v>865</v>
      </c>
      <c r="G222" s="7" t="str">
        <f>VLOOKUP(tClientes[[#This Row],[CityID]],tCiudades[#All],2,FALSE)</f>
        <v>Anchorage</v>
      </c>
      <c r="H222" s="13">
        <v>68</v>
      </c>
      <c r="I222" s="7" t="s">
        <v>866</v>
      </c>
      <c r="J222" s="22" t="str">
        <f>_xlfn.CONCAT(tClientes[[#This Row],[Ciudad]]," - ",tClientes[[#This Row],[Address]])</f>
        <v>Anchorage - 745 Second Blvd.</v>
      </c>
      <c r="K222" s="14">
        <f t="shared" ca="1" si="7"/>
        <v>9</v>
      </c>
    </row>
    <row r="223" spans="1:11">
      <c r="A223" s="6">
        <f t="shared" si="6"/>
        <v>222</v>
      </c>
      <c r="B223" s="7" t="s">
        <v>867</v>
      </c>
      <c r="C223" s="7" t="str">
        <f>UPPER(_xlfn.CONCAT(tClientes[[#This Row],[FirstName]]," ",tClientes[[#This Row],[LastName]]))</f>
        <v>ALISA SIMS</v>
      </c>
      <c r="D223" s="7" t="s">
        <v>868</v>
      </c>
      <c r="E223" s="7" t="s">
        <v>234</v>
      </c>
      <c r="F223" s="7" t="s">
        <v>869</v>
      </c>
      <c r="G223" s="7" t="str">
        <f>VLOOKUP(tClientes[[#This Row],[CityID]],tCiudades[#All],2,FALSE)</f>
        <v>Montgomery</v>
      </c>
      <c r="H223" s="13">
        <v>49</v>
      </c>
      <c r="I223" s="7" t="s">
        <v>870</v>
      </c>
      <c r="J223" s="22" t="str">
        <f>_xlfn.CONCAT(tClientes[[#This Row],[Ciudad]]," - ",tClientes[[#This Row],[Address]])</f>
        <v>Montgomery - 896 White First Freeway</v>
      </c>
      <c r="K223" s="14">
        <f t="shared" ca="1" si="7"/>
        <v>8</v>
      </c>
    </row>
    <row r="224" spans="1:11">
      <c r="A224" s="6">
        <f t="shared" si="6"/>
        <v>223</v>
      </c>
      <c r="B224" s="7" t="s">
        <v>871</v>
      </c>
      <c r="C224" s="7" t="str">
        <f>UPPER(_xlfn.CONCAT(tClientes[[#This Row],[FirstName]]," ",tClientes[[#This Row],[LastName]]))</f>
        <v>LATANYA STOUT</v>
      </c>
      <c r="D224" s="7" t="s">
        <v>872</v>
      </c>
      <c r="E224" s="7" t="s">
        <v>33</v>
      </c>
      <c r="F224" s="7" t="s">
        <v>308</v>
      </c>
      <c r="G224" s="7" t="str">
        <f>VLOOKUP(tClientes[[#This Row],[CityID]],tCiudades[#All],2,FALSE)</f>
        <v>San Antonio</v>
      </c>
      <c r="H224" s="13">
        <v>75</v>
      </c>
      <c r="I224" s="7" t="s">
        <v>873</v>
      </c>
      <c r="J224" s="22" t="str">
        <f>_xlfn.CONCAT(tClientes[[#This Row],[Ciudad]]," - ",tClientes[[#This Row],[Address]])</f>
        <v>San Antonio - 998 Milton Way</v>
      </c>
      <c r="K224" s="14">
        <f t="shared" ca="1" si="7"/>
        <v>8</v>
      </c>
    </row>
    <row r="225" spans="1:11">
      <c r="A225" s="6">
        <f t="shared" si="6"/>
        <v>224</v>
      </c>
      <c r="B225" s="7" t="s">
        <v>874</v>
      </c>
      <c r="C225" s="7" t="str">
        <f>UPPER(_xlfn.CONCAT(tClientes[[#This Row],[FirstName]]," ",tClientes[[#This Row],[LastName]]))</f>
        <v>MARCY BEAN</v>
      </c>
      <c r="D225" s="7" t="s">
        <v>875</v>
      </c>
      <c r="E225" s="7" t="s">
        <v>28</v>
      </c>
      <c r="F225" s="7" t="s">
        <v>876</v>
      </c>
      <c r="G225" s="7" t="str">
        <f>VLOOKUP(tClientes[[#This Row],[CityID]],tCiudades[#All],2,FALSE)</f>
        <v>St. Petersburg</v>
      </c>
      <c r="H225" s="13">
        <v>85</v>
      </c>
      <c r="I225" s="7" t="s">
        <v>877</v>
      </c>
      <c r="J225" s="22" t="str">
        <f>_xlfn.CONCAT(tClientes[[#This Row],[Ciudad]]," - ",tClientes[[#This Row],[Address]])</f>
        <v>St. Petersburg - 14 Second Blvd.</v>
      </c>
      <c r="K225" s="14">
        <f t="shared" ca="1" si="7"/>
        <v>12</v>
      </c>
    </row>
    <row r="226" spans="1:11">
      <c r="A226" s="6">
        <f t="shared" si="6"/>
        <v>225</v>
      </c>
      <c r="B226" s="7" t="s">
        <v>878</v>
      </c>
      <c r="C226" s="7" t="str">
        <f>UPPER(_xlfn.CONCAT(tClientes[[#This Row],[FirstName]]," ",tClientes[[#This Row],[LastName]]))</f>
        <v>SHAWNA BLEVINS</v>
      </c>
      <c r="D226" s="7" t="s">
        <v>879</v>
      </c>
      <c r="E226" s="7" t="s">
        <v>33</v>
      </c>
      <c r="F226" s="7" t="s">
        <v>880</v>
      </c>
      <c r="G226" s="7" t="str">
        <f>VLOOKUP(tClientes[[#This Row],[CityID]],tCiudades[#All],2,FALSE)</f>
        <v>Louisville</v>
      </c>
      <c r="H226" s="13">
        <v>77</v>
      </c>
      <c r="I226" s="7" t="s">
        <v>881</v>
      </c>
      <c r="J226" s="22" t="str">
        <f>_xlfn.CONCAT(tClientes[[#This Row],[Ciudad]]," - ",tClientes[[#This Row],[Address]])</f>
        <v>Louisville - 65 Green Second Parkway</v>
      </c>
      <c r="K226" s="14">
        <f t="shared" ca="1" si="7"/>
        <v>11</v>
      </c>
    </row>
    <row r="227" spans="1:11">
      <c r="A227" s="6">
        <f t="shared" si="6"/>
        <v>226</v>
      </c>
      <c r="B227" s="7" t="s">
        <v>882</v>
      </c>
      <c r="C227" s="7" t="str">
        <f>UPPER(_xlfn.CONCAT(tClientes[[#This Row],[FirstName]]," ",tClientes[[#This Row],[LastName]]))</f>
        <v>THEODORE ODOM</v>
      </c>
      <c r="D227" s="7" t="s">
        <v>883</v>
      </c>
      <c r="E227" s="7" t="s">
        <v>117</v>
      </c>
      <c r="F227" s="7" t="s">
        <v>884</v>
      </c>
      <c r="G227" s="7" t="str">
        <f>VLOOKUP(tClientes[[#This Row],[CityID]],tCiudades[#All],2,FALSE)</f>
        <v>New Orleans</v>
      </c>
      <c r="H227" s="13">
        <v>80</v>
      </c>
      <c r="I227" s="7" t="s">
        <v>885</v>
      </c>
      <c r="J227" s="22" t="str">
        <f>_xlfn.CONCAT(tClientes[[#This Row],[Ciudad]]," - ",tClientes[[#This Row],[Address]])</f>
        <v>New Orleans - 363 East Hague Road</v>
      </c>
      <c r="K227" s="14">
        <f t="shared" ca="1" si="7"/>
        <v>10</v>
      </c>
    </row>
    <row r="228" spans="1:11">
      <c r="A228" s="6">
        <f t="shared" si="6"/>
        <v>227</v>
      </c>
      <c r="B228" s="7" t="s">
        <v>886</v>
      </c>
      <c r="C228" s="7" t="str">
        <f>UPPER(_xlfn.CONCAT(tClientes[[#This Row],[FirstName]]," ",tClientes[[#This Row],[LastName]]))</f>
        <v>ANGELIA HALEY</v>
      </c>
      <c r="D228" s="7" t="s">
        <v>887</v>
      </c>
      <c r="E228" s="7" t="s">
        <v>117</v>
      </c>
      <c r="F228" s="7" t="s">
        <v>888</v>
      </c>
      <c r="G228" s="7" t="str">
        <f>VLOOKUP(tClientes[[#This Row],[CityID]],tCiudades[#All],2,FALSE)</f>
        <v>Tulsa</v>
      </c>
      <c r="H228" s="13">
        <v>63</v>
      </c>
      <c r="I228" s="7" t="s">
        <v>889</v>
      </c>
      <c r="J228" s="22" t="str">
        <f>_xlfn.CONCAT(tClientes[[#This Row],[Ciudad]]," - ",tClientes[[#This Row],[Address]])</f>
        <v>Tulsa - 75 Milton Freeway</v>
      </c>
      <c r="K228" s="14">
        <f t="shared" ca="1" si="7"/>
        <v>16</v>
      </c>
    </row>
    <row r="229" spans="1:11">
      <c r="A229" s="6">
        <f t="shared" si="6"/>
        <v>228</v>
      </c>
      <c r="B229" s="7" t="s">
        <v>890</v>
      </c>
      <c r="C229" s="7" t="str">
        <f>UPPER(_xlfn.CONCAT(tClientes[[#This Row],[FirstName]]," ",tClientes[[#This Row],[LastName]]))</f>
        <v>JASMINE RUSSO</v>
      </c>
      <c r="D229" s="7" t="s">
        <v>891</v>
      </c>
      <c r="E229" s="7" t="s">
        <v>150</v>
      </c>
      <c r="F229" s="7" t="s">
        <v>892</v>
      </c>
      <c r="G229" s="7" t="str">
        <f>VLOOKUP(tClientes[[#This Row],[CityID]],tCiudades[#All],2,FALSE)</f>
        <v>Atlanta</v>
      </c>
      <c r="H229" s="13">
        <v>9</v>
      </c>
      <c r="I229" s="7" t="s">
        <v>893</v>
      </c>
      <c r="J229" s="22" t="str">
        <f>_xlfn.CONCAT(tClientes[[#This Row],[Ciudad]]," - ",tClientes[[#This Row],[Address]])</f>
        <v>Atlanta - 52 White Cowley Parkway</v>
      </c>
      <c r="K229" s="14">
        <f t="shared" ca="1" si="7"/>
        <v>8</v>
      </c>
    </row>
    <row r="230" spans="1:11">
      <c r="A230" s="6">
        <f t="shared" si="6"/>
        <v>229</v>
      </c>
      <c r="B230" s="7" t="s">
        <v>894</v>
      </c>
      <c r="C230" s="7" t="str">
        <f>UPPER(_xlfn.CONCAT(tClientes[[#This Row],[FirstName]]," ",tClientes[[#This Row],[LastName]]))</f>
        <v>MELISA MANNING</v>
      </c>
      <c r="D230" s="7" t="s">
        <v>895</v>
      </c>
      <c r="E230" s="7" t="s">
        <v>238</v>
      </c>
      <c r="F230" s="7" t="s">
        <v>896</v>
      </c>
      <c r="G230" s="7" t="str">
        <f>VLOOKUP(tClientes[[#This Row],[CityID]],tCiudades[#All],2,FALSE)</f>
        <v>Jacksonville</v>
      </c>
      <c r="H230" s="13">
        <v>91</v>
      </c>
      <c r="I230" s="7" t="s">
        <v>897</v>
      </c>
      <c r="J230" s="22" t="str">
        <f>_xlfn.CONCAT(tClientes[[#This Row],[Ciudad]]," - ",tClientes[[#This Row],[Address]])</f>
        <v>Jacksonville - 394 Nobel Drive</v>
      </c>
      <c r="K230" s="14">
        <f t="shared" ca="1" si="7"/>
        <v>4</v>
      </c>
    </row>
    <row r="231" spans="1:11">
      <c r="A231" s="6">
        <f t="shared" si="6"/>
        <v>230</v>
      </c>
      <c r="B231" s="7" t="s">
        <v>898</v>
      </c>
      <c r="C231" s="7" t="str">
        <f>UPPER(_xlfn.CONCAT(tClientes[[#This Row],[FirstName]]," ",tClientes[[#This Row],[LastName]]))</f>
        <v>LEANNE WYATT</v>
      </c>
      <c r="D231" s="7" t="s">
        <v>899</v>
      </c>
      <c r="E231" s="7" t="s">
        <v>126</v>
      </c>
      <c r="F231" s="7" t="s">
        <v>900</v>
      </c>
      <c r="G231" s="7" t="str">
        <f>VLOOKUP(tClientes[[#This Row],[CityID]],tCiudades[#All],2,FALSE)</f>
        <v>Lincoln</v>
      </c>
      <c r="H231" s="13">
        <v>24</v>
      </c>
      <c r="I231" s="7" t="s">
        <v>901</v>
      </c>
      <c r="J231" s="22" t="str">
        <f>_xlfn.CONCAT(tClientes[[#This Row],[Ciudad]]," - ",tClientes[[#This Row],[Address]])</f>
        <v>Lincoln - 644 Clarendon Road</v>
      </c>
      <c r="K231" s="14">
        <f t="shared" ca="1" si="7"/>
        <v>16</v>
      </c>
    </row>
    <row r="232" spans="1:11">
      <c r="A232" s="6">
        <f t="shared" si="6"/>
        <v>231</v>
      </c>
      <c r="B232" s="7" t="s">
        <v>902</v>
      </c>
      <c r="C232" s="7" t="str">
        <f>UPPER(_xlfn.CONCAT(tClientes[[#This Row],[FirstName]]," ",tClientes[[#This Row],[LastName]]))</f>
        <v>CURTIS HUDSON</v>
      </c>
      <c r="D232" s="7" t="s">
        <v>903</v>
      </c>
      <c r="E232" s="7" t="s">
        <v>58</v>
      </c>
      <c r="F232" s="7" t="s">
        <v>904</v>
      </c>
      <c r="G232" s="7" t="str">
        <f>VLOOKUP(tClientes[[#This Row],[CityID]],tCiudades[#All],2,FALSE)</f>
        <v>Hialeah</v>
      </c>
      <c r="H232" s="13">
        <v>92</v>
      </c>
      <c r="I232" s="7" t="s">
        <v>905</v>
      </c>
      <c r="J232" s="22" t="str">
        <f>_xlfn.CONCAT(tClientes[[#This Row],[Ciudad]]," - ",tClientes[[#This Row],[Address]])</f>
        <v>Hialeah - 71 Nobel Drive</v>
      </c>
      <c r="K232" s="14">
        <f t="shared" ca="1" si="7"/>
        <v>17</v>
      </c>
    </row>
    <row r="233" spans="1:11">
      <c r="A233" s="6">
        <f t="shared" si="6"/>
        <v>232</v>
      </c>
      <c r="B233" s="7" t="s">
        <v>906</v>
      </c>
      <c r="C233" s="7" t="str">
        <f>UPPER(_xlfn.CONCAT(tClientes[[#This Row],[FirstName]]," ",tClientes[[#This Row],[LastName]]))</f>
        <v>ROBERT KNIGHT</v>
      </c>
      <c r="D233" s="7" t="s">
        <v>907</v>
      </c>
      <c r="E233" s="7" t="s">
        <v>159</v>
      </c>
      <c r="F233" s="7" t="s">
        <v>908</v>
      </c>
      <c r="G233" s="7" t="str">
        <f>VLOOKUP(tClientes[[#This Row],[CityID]],tCiudades[#All],2,FALSE)</f>
        <v>Colorado</v>
      </c>
      <c r="H233" s="13">
        <v>15</v>
      </c>
      <c r="I233" s="7" t="s">
        <v>909</v>
      </c>
      <c r="J233" s="22" t="str">
        <f>_xlfn.CONCAT(tClientes[[#This Row],[Ciudad]]," - ",tClientes[[#This Row],[Address]])</f>
        <v>Colorado - 979 East Rocky Cowley Parkway</v>
      </c>
      <c r="K233" s="14">
        <f t="shared" ca="1" si="7"/>
        <v>4</v>
      </c>
    </row>
    <row r="234" spans="1:11">
      <c r="A234" s="6">
        <f t="shared" si="6"/>
        <v>233</v>
      </c>
      <c r="B234" s="7" t="s">
        <v>910</v>
      </c>
      <c r="C234" s="7" t="str">
        <f>UPPER(_xlfn.CONCAT(tClientes[[#This Row],[FirstName]]," ",tClientes[[#This Row],[LastName]]))</f>
        <v>KERRI CHAVEZ</v>
      </c>
      <c r="D234" s="7" t="s">
        <v>911</v>
      </c>
      <c r="E234" s="7" t="s">
        <v>192</v>
      </c>
      <c r="F234" s="7" t="s">
        <v>912</v>
      </c>
      <c r="G234" s="7" t="str">
        <f>VLOOKUP(tClientes[[#This Row],[CityID]],tCiudades[#All],2,FALSE)</f>
        <v>Birmingham</v>
      </c>
      <c r="H234" s="13">
        <v>76</v>
      </c>
      <c r="I234" s="7" t="s">
        <v>913</v>
      </c>
      <c r="J234" s="22" t="str">
        <f>_xlfn.CONCAT(tClientes[[#This Row],[Ciudad]]," - ",tClientes[[#This Row],[Address]])</f>
        <v>Birmingham - 29 White Hague Freeway</v>
      </c>
      <c r="K234" s="14">
        <f t="shared" ca="1" si="7"/>
        <v>13</v>
      </c>
    </row>
    <row r="235" spans="1:11">
      <c r="A235" s="6">
        <f t="shared" si="6"/>
        <v>234</v>
      </c>
      <c r="B235" s="7" t="s">
        <v>914</v>
      </c>
      <c r="C235" s="7" t="str">
        <f>UPPER(_xlfn.CONCAT(tClientes[[#This Row],[FirstName]]," ",tClientes[[#This Row],[LastName]]))</f>
        <v>KRISTEN CHRISTIAN</v>
      </c>
      <c r="D235" s="7" t="s">
        <v>67</v>
      </c>
      <c r="E235" s="7" t="s">
        <v>159</v>
      </c>
      <c r="F235" s="7" t="s">
        <v>802</v>
      </c>
      <c r="G235" s="7" t="str">
        <f>VLOOKUP(tClientes[[#This Row],[CityID]],tCiudades[#All],2,FALSE)</f>
        <v>Atlanta</v>
      </c>
      <c r="H235" s="13">
        <v>9</v>
      </c>
      <c r="I235" s="7" t="s">
        <v>915</v>
      </c>
      <c r="J235" s="22" t="str">
        <f>_xlfn.CONCAT(tClientes[[#This Row],[Ciudad]]," - ",tClientes[[#This Row],[Address]])</f>
        <v>Atlanta - 969 White Cowley Street</v>
      </c>
      <c r="K235" s="14">
        <f t="shared" ca="1" si="7"/>
        <v>14</v>
      </c>
    </row>
    <row r="236" spans="1:11">
      <c r="A236" s="6">
        <f t="shared" si="6"/>
        <v>235</v>
      </c>
      <c r="B236" s="7" t="s">
        <v>916</v>
      </c>
      <c r="C236" s="7" t="str">
        <f>UPPER(_xlfn.CONCAT(tClientes[[#This Row],[FirstName]]," ",tClientes[[#This Row],[LastName]]))</f>
        <v>DARIN PRUITT</v>
      </c>
      <c r="D236" s="7" t="s">
        <v>917</v>
      </c>
      <c r="E236" s="7" t="s">
        <v>183</v>
      </c>
      <c r="F236" s="7" t="s">
        <v>918</v>
      </c>
      <c r="G236" s="7" t="str">
        <f>VLOOKUP(tClientes[[#This Row],[CityID]],tCiudades[#All],2,FALSE)</f>
        <v>St. Paul</v>
      </c>
      <c r="H236" s="13">
        <v>89</v>
      </c>
      <c r="I236" s="7" t="s">
        <v>919</v>
      </c>
      <c r="J236" s="22" t="str">
        <f>_xlfn.CONCAT(tClientes[[#This Row],[Ciudad]]," - ",tClientes[[#This Row],[Address]])</f>
        <v>St. Paul - 30 Rocky Oak Avenue</v>
      </c>
      <c r="K236" s="14">
        <f t="shared" ca="1" si="7"/>
        <v>12</v>
      </c>
    </row>
    <row r="237" spans="1:11">
      <c r="A237" s="6">
        <f t="shared" si="6"/>
        <v>236</v>
      </c>
      <c r="B237" s="7" t="s">
        <v>920</v>
      </c>
      <c r="C237" s="7" t="str">
        <f>UPPER(_xlfn.CONCAT(tClientes[[#This Row],[FirstName]]," ",tClientes[[#This Row],[LastName]]))</f>
        <v>TRACEY BOOTH</v>
      </c>
      <c r="D237" s="7" t="s">
        <v>730</v>
      </c>
      <c r="E237" s="7" t="s">
        <v>253</v>
      </c>
      <c r="F237" s="7" t="s">
        <v>921</v>
      </c>
      <c r="G237" s="7" t="str">
        <f>VLOOKUP(tClientes[[#This Row],[CityID]],tCiudades[#All],2,FALSE)</f>
        <v>Kansas</v>
      </c>
      <c r="H237" s="13">
        <v>59</v>
      </c>
      <c r="I237" s="7" t="s">
        <v>922</v>
      </c>
      <c r="J237" s="22" t="str">
        <f>_xlfn.CONCAT(tClientes[[#This Row],[Ciudad]]," - ",tClientes[[#This Row],[Address]])</f>
        <v>Kansas - 172 West Old Freeway</v>
      </c>
      <c r="K237" s="14">
        <f t="shared" ca="1" si="7"/>
        <v>6</v>
      </c>
    </row>
    <row r="238" spans="1:11">
      <c r="A238" s="6">
        <f t="shared" si="6"/>
        <v>237</v>
      </c>
      <c r="B238" s="7" t="s">
        <v>923</v>
      </c>
      <c r="C238" s="7" t="str">
        <f>UPPER(_xlfn.CONCAT(tClientes[[#This Row],[FirstName]]," ",tClientes[[#This Row],[LastName]]))</f>
        <v>BRYANT WHITEHEAD</v>
      </c>
      <c r="D238" s="7" t="s">
        <v>924</v>
      </c>
      <c r="E238" s="7" t="s">
        <v>183</v>
      </c>
      <c r="F238" s="7" t="s">
        <v>925</v>
      </c>
      <c r="G238" s="7" t="str">
        <f>VLOOKUP(tClientes[[#This Row],[CityID]],tCiudades[#All],2,FALSE)</f>
        <v>Long Beach</v>
      </c>
      <c r="H238" s="13">
        <v>48</v>
      </c>
      <c r="I238" s="7" t="s">
        <v>926</v>
      </c>
      <c r="J238" s="22" t="str">
        <f>_xlfn.CONCAT(tClientes[[#This Row],[Ciudad]]," - ",tClientes[[#This Row],[Address]])</f>
        <v>Long Beach - 948 West Old St.</v>
      </c>
      <c r="K238" s="14">
        <f t="shared" ca="1" si="7"/>
        <v>9</v>
      </c>
    </row>
    <row r="239" spans="1:11">
      <c r="A239" s="6">
        <f t="shared" si="6"/>
        <v>238</v>
      </c>
      <c r="B239" s="7" t="s">
        <v>927</v>
      </c>
      <c r="C239" s="7" t="str">
        <f>UPPER(_xlfn.CONCAT(tClientes[[#This Row],[FirstName]]," ",tClientes[[#This Row],[LastName]]))</f>
        <v>MIRIAM PHAM</v>
      </c>
      <c r="D239" s="7" t="s">
        <v>928</v>
      </c>
      <c r="E239" s="7" t="s">
        <v>28</v>
      </c>
      <c r="F239" s="7" t="s">
        <v>929</v>
      </c>
      <c r="G239" s="7" t="str">
        <f>VLOOKUP(tClientes[[#This Row],[CityID]],tCiudades[#All],2,FALSE)</f>
        <v>Fort Wayne</v>
      </c>
      <c r="H239" s="13">
        <v>34</v>
      </c>
      <c r="I239" s="7" t="s">
        <v>930</v>
      </c>
      <c r="J239" s="22" t="str">
        <f>_xlfn.CONCAT(tClientes[[#This Row],[Ciudad]]," - ",tClientes[[#This Row],[Address]])</f>
        <v>Fort Wayne - 522 West White Old Way</v>
      </c>
      <c r="K239" s="14">
        <f t="shared" ca="1" si="7"/>
        <v>17</v>
      </c>
    </row>
    <row r="240" spans="1:11">
      <c r="A240" s="6">
        <f t="shared" si="6"/>
        <v>239</v>
      </c>
      <c r="B240" s="7" t="s">
        <v>931</v>
      </c>
      <c r="C240" s="7" t="str">
        <f>UPPER(_xlfn.CONCAT(tClientes[[#This Row],[FirstName]]," ",tClientes[[#This Row],[LastName]]))</f>
        <v>JULIE BOONE</v>
      </c>
      <c r="D240" s="7" t="s">
        <v>932</v>
      </c>
      <c r="E240" s="7" t="s">
        <v>253</v>
      </c>
      <c r="F240" s="7" t="s">
        <v>426</v>
      </c>
      <c r="G240" s="7" t="str">
        <f>VLOOKUP(tClientes[[#This Row],[CityID]],tCiudades[#All],2,FALSE)</f>
        <v>Oklahoma</v>
      </c>
      <c r="H240" s="13">
        <v>79</v>
      </c>
      <c r="I240" s="7" t="s">
        <v>933</v>
      </c>
      <c r="J240" s="22" t="str">
        <f>_xlfn.CONCAT(tClientes[[#This Row],[Ciudad]]," - ",tClientes[[#This Row],[Address]])</f>
        <v>Oklahoma - 63 Oak Road</v>
      </c>
      <c r="K240" s="14">
        <f t="shared" ca="1" si="7"/>
        <v>11</v>
      </c>
    </row>
    <row r="241" spans="1:11">
      <c r="A241" s="6">
        <f t="shared" si="6"/>
        <v>240</v>
      </c>
      <c r="B241" s="7" t="s">
        <v>934</v>
      </c>
      <c r="C241" s="7" t="str">
        <f>UPPER(_xlfn.CONCAT(tClientes[[#This Row],[FirstName]]," ",tClientes[[#This Row],[LastName]]))</f>
        <v>RONDA WINTERS</v>
      </c>
      <c r="D241" s="7" t="s">
        <v>935</v>
      </c>
      <c r="E241" s="7" t="s">
        <v>33</v>
      </c>
      <c r="F241" s="7" t="s">
        <v>100</v>
      </c>
      <c r="G241" s="7" t="str">
        <f>VLOOKUP(tClientes[[#This Row],[CityID]],tCiudades[#All],2,FALSE)</f>
        <v>Phoenix</v>
      </c>
      <c r="H241" s="13">
        <v>71</v>
      </c>
      <c r="I241" s="7" t="s">
        <v>936</v>
      </c>
      <c r="J241" s="22" t="str">
        <f>_xlfn.CONCAT(tClientes[[#This Row],[Ciudad]]," - ",tClientes[[#This Row],[Address]])</f>
        <v>Phoenix - 32 Green Fabien Way</v>
      </c>
      <c r="K241" s="14">
        <f t="shared" ca="1" si="7"/>
        <v>19</v>
      </c>
    </row>
    <row r="242" spans="1:11">
      <c r="A242" s="6">
        <f t="shared" si="6"/>
        <v>241</v>
      </c>
      <c r="B242" s="7" t="s">
        <v>937</v>
      </c>
      <c r="C242" s="7" t="str">
        <f>UPPER(_xlfn.CONCAT(tClientes[[#This Row],[FirstName]]," ",tClientes[[#This Row],[LastName]]))</f>
        <v>RODOLFO DICKERSON</v>
      </c>
      <c r="D242" s="7" t="s">
        <v>938</v>
      </c>
      <c r="E242" s="7" t="s">
        <v>126</v>
      </c>
      <c r="F242" s="7" t="s">
        <v>939</v>
      </c>
      <c r="G242" s="7" t="str">
        <f>VLOOKUP(tClientes[[#This Row],[CityID]],tCiudades[#All],2,FALSE)</f>
        <v>Miami</v>
      </c>
      <c r="H242" s="13">
        <v>61</v>
      </c>
      <c r="I242" s="7" t="s">
        <v>940</v>
      </c>
      <c r="J242" s="22" t="str">
        <f>_xlfn.CONCAT(tClientes[[#This Row],[Ciudad]]," - ",tClientes[[#This Row],[Address]])</f>
        <v>Miami - 190 Milton Avenue</v>
      </c>
      <c r="K242" s="14">
        <f t="shared" ca="1" si="7"/>
        <v>7</v>
      </c>
    </row>
    <row r="243" spans="1:11">
      <c r="A243" s="6">
        <f t="shared" si="6"/>
        <v>242</v>
      </c>
      <c r="B243" s="7" t="s">
        <v>941</v>
      </c>
      <c r="C243" s="7" t="str">
        <f>UPPER(_xlfn.CONCAT(tClientes[[#This Row],[FirstName]]," ",tClientes[[#This Row],[LastName]]))</f>
        <v>SHELBY CANTRELL</v>
      </c>
      <c r="D243" s="7" t="s">
        <v>942</v>
      </c>
      <c r="E243" s="7" t="s">
        <v>209</v>
      </c>
      <c r="F243" s="7" t="s">
        <v>943</v>
      </c>
      <c r="G243" s="7" t="str">
        <f>VLOOKUP(tClientes[[#This Row],[CityID]],tCiudades[#All],2,FALSE)</f>
        <v>Chicago</v>
      </c>
      <c r="H243" s="13">
        <v>3</v>
      </c>
      <c r="I243" s="7" t="s">
        <v>944</v>
      </c>
      <c r="J243" s="22" t="str">
        <f>_xlfn.CONCAT(tClientes[[#This Row],[Ciudad]]," - ",tClientes[[#This Row],[Address]])</f>
        <v>Chicago - 567 Hague Street</v>
      </c>
      <c r="K243" s="14">
        <f t="shared" ca="1" si="7"/>
        <v>19</v>
      </c>
    </row>
    <row r="244" spans="1:11">
      <c r="A244" s="6">
        <f t="shared" si="6"/>
        <v>243</v>
      </c>
      <c r="B244" s="7" t="s">
        <v>945</v>
      </c>
      <c r="C244" s="7" t="str">
        <f>UPPER(_xlfn.CONCAT(tClientes[[#This Row],[FirstName]]," ",tClientes[[#This Row],[LastName]]))</f>
        <v>LEON MCCOY</v>
      </c>
      <c r="D244" s="7" t="s">
        <v>762</v>
      </c>
      <c r="E244" s="7" t="s">
        <v>253</v>
      </c>
      <c r="F244" s="7" t="s">
        <v>946</v>
      </c>
      <c r="G244" s="7" t="str">
        <f>VLOOKUP(tClientes[[#This Row],[CityID]],tCiudades[#All],2,FALSE)</f>
        <v>Buffalo</v>
      </c>
      <c r="H244" s="13">
        <v>2</v>
      </c>
      <c r="I244" s="7" t="s">
        <v>947</v>
      </c>
      <c r="J244" s="22" t="str">
        <f>_xlfn.CONCAT(tClientes[[#This Row],[Ciudad]]," - ",tClientes[[#This Row],[Address]])</f>
        <v>Buffalo - 28 South Old Way</v>
      </c>
      <c r="K244" s="14">
        <f t="shared" ca="1" si="7"/>
        <v>14</v>
      </c>
    </row>
    <row r="245" spans="1:11">
      <c r="A245" s="6">
        <f t="shared" si="6"/>
        <v>244</v>
      </c>
      <c r="B245" s="7" t="s">
        <v>948</v>
      </c>
      <c r="C245" s="7" t="str">
        <f>UPPER(_xlfn.CONCAT(tClientes[[#This Row],[FirstName]]," ",tClientes[[#This Row],[LastName]]))</f>
        <v>BLAKE GLENN</v>
      </c>
      <c r="D245" s="7" t="s">
        <v>949</v>
      </c>
      <c r="E245" s="7" t="s">
        <v>82</v>
      </c>
      <c r="F245" s="7" t="s">
        <v>950</v>
      </c>
      <c r="G245" s="7" t="str">
        <f>VLOOKUP(tClientes[[#This Row],[CityID]],tCiudades[#All],2,FALSE)</f>
        <v>Lincoln</v>
      </c>
      <c r="H245" s="13">
        <v>24</v>
      </c>
      <c r="I245" s="7" t="s">
        <v>951</v>
      </c>
      <c r="J245" s="22" t="str">
        <f>_xlfn.CONCAT(tClientes[[#This Row],[Ciudad]]," - ",tClientes[[#This Row],[Address]])</f>
        <v>Lincoln - 27 Cowley Avenue</v>
      </c>
      <c r="K245" s="14">
        <f t="shared" ca="1" si="7"/>
        <v>17</v>
      </c>
    </row>
    <row r="246" spans="1:11">
      <c r="A246" s="6">
        <f t="shared" si="6"/>
        <v>245</v>
      </c>
      <c r="B246" s="7" t="s">
        <v>952</v>
      </c>
      <c r="C246" s="7" t="str">
        <f>UPPER(_xlfn.CONCAT(tClientes[[#This Row],[FirstName]]," ",tClientes[[#This Row],[LastName]]))</f>
        <v>DOMINICK BROWNING</v>
      </c>
      <c r="D246" s="7" t="s">
        <v>953</v>
      </c>
      <c r="E246" s="7" t="s">
        <v>183</v>
      </c>
      <c r="F246" s="7" t="s">
        <v>569</v>
      </c>
      <c r="G246" s="7" t="str">
        <f>VLOOKUP(tClientes[[#This Row],[CityID]],tCiudades[#All],2,FALSE)</f>
        <v>Pittsburgh</v>
      </c>
      <c r="H246" s="13">
        <v>96</v>
      </c>
      <c r="I246" s="7" t="s">
        <v>954</v>
      </c>
      <c r="J246" s="22" t="str">
        <f>_xlfn.CONCAT(tClientes[[#This Row],[Ciudad]]," - ",tClientes[[#This Row],[Address]])</f>
        <v>Pittsburgh - 684 West Green Hague Street</v>
      </c>
      <c r="K246" s="14">
        <f t="shared" ca="1" si="7"/>
        <v>9</v>
      </c>
    </row>
    <row r="247" spans="1:11">
      <c r="A247" s="6">
        <f t="shared" si="6"/>
        <v>246</v>
      </c>
      <c r="B247" s="7" t="s">
        <v>955</v>
      </c>
      <c r="C247" s="7" t="str">
        <f>UPPER(_xlfn.CONCAT(tClientes[[#This Row],[FirstName]]," ",tClientes[[#This Row],[LastName]]))</f>
        <v>JEANNETTE BECK</v>
      </c>
      <c r="D247" s="7" t="s">
        <v>956</v>
      </c>
      <c r="E247" s="7" t="s">
        <v>117</v>
      </c>
      <c r="F247" s="7" t="s">
        <v>73</v>
      </c>
      <c r="G247" s="7" t="str">
        <f>VLOOKUP(tClientes[[#This Row],[CityID]],tCiudades[#All],2,FALSE)</f>
        <v>Cincinnati</v>
      </c>
      <c r="H247" s="13">
        <v>50</v>
      </c>
      <c r="I247" s="7" t="s">
        <v>957</v>
      </c>
      <c r="J247" s="22" t="str">
        <f>_xlfn.CONCAT(tClientes[[#This Row],[Ciudad]]," - ",tClientes[[#This Row],[Address]])</f>
        <v>Cincinnati - 732 Oak Street</v>
      </c>
      <c r="K247" s="14">
        <f t="shared" ca="1" si="7"/>
        <v>10</v>
      </c>
    </row>
    <row r="248" spans="1:11">
      <c r="A248" s="6">
        <f t="shared" si="6"/>
        <v>247</v>
      </c>
      <c r="B248" s="7" t="s">
        <v>958</v>
      </c>
      <c r="C248" s="7" t="str">
        <f>UPPER(_xlfn.CONCAT(tClientes[[#This Row],[FirstName]]," ",tClientes[[#This Row],[LastName]]))</f>
        <v>JOSHUA ALEXANDER</v>
      </c>
      <c r="D248" s="7" t="s">
        <v>959</v>
      </c>
      <c r="E248" s="7" t="s">
        <v>18</v>
      </c>
      <c r="F248" s="7" t="s">
        <v>960</v>
      </c>
      <c r="G248" s="7" t="str">
        <f>VLOOKUP(tClientes[[#This Row],[CityID]],tCiudades[#All],2,FALSE)</f>
        <v>Fort Wayne</v>
      </c>
      <c r="H248" s="13">
        <v>34</v>
      </c>
      <c r="I248" s="7" t="s">
        <v>961</v>
      </c>
      <c r="J248" s="22" t="str">
        <f>_xlfn.CONCAT(tClientes[[#This Row],[Ciudad]]," - ",tClientes[[#This Row],[Address]])</f>
        <v>Fort Wayne - 981 Green Fabien Boulevard</v>
      </c>
      <c r="K248" s="14">
        <f t="shared" ca="1" si="7"/>
        <v>13</v>
      </c>
    </row>
    <row r="249" spans="1:11">
      <c r="A249" s="6">
        <f t="shared" si="6"/>
        <v>248</v>
      </c>
      <c r="B249" s="7" t="s">
        <v>962</v>
      </c>
      <c r="C249" s="7" t="str">
        <f>UPPER(_xlfn.CONCAT(tClientes[[#This Row],[FirstName]]," ",tClientes[[#This Row],[LastName]]))</f>
        <v>TRISHA WELCH</v>
      </c>
      <c r="D249" s="7" t="s">
        <v>963</v>
      </c>
      <c r="E249" s="7" t="s">
        <v>68</v>
      </c>
      <c r="F249" s="7" t="s">
        <v>964</v>
      </c>
      <c r="G249" s="7" t="str">
        <f>VLOOKUP(tClientes[[#This Row],[CityID]],tCiudades[#All],2,FALSE)</f>
        <v>Nashville</v>
      </c>
      <c r="H249" s="13">
        <v>57</v>
      </c>
      <c r="I249" s="7" t="s">
        <v>965</v>
      </c>
      <c r="J249" s="22" t="str">
        <f>_xlfn.CONCAT(tClientes[[#This Row],[Ciudad]]," - ",tClientes[[#This Row],[Address]])</f>
        <v>Nashville - 41 Rocky New Parkway</v>
      </c>
      <c r="K249" s="14">
        <f t="shared" ca="1" si="7"/>
        <v>13</v>
      </c>
    </row>
    <row r="250" spans="1:11">
      <c r="A250" s="6">
        <f t="shared" si="6"/>
        <v>249</v>
      </c>
      <c r="B250" s="7" t="s">
        <v>966</v>
      </c>
      <c r="C250" s="7" t="str">
        <f>UPPER(_xlfn.CONCAT(tClientes[[#This Row],[FirstName]]," ",tClientes[[#This Row],[LastName]]))</f>
        <v>ROBERTA STARK</v>
      </c>
      <c r="D250" s="7" t="s">
        <v>967</v>
      </c>
      <c r="E250" s="7" t="s">
        <v>58</v>
      </c>
      <c r="F250" s="7" t="s">
        <v>332</v>
      </c>
      <c r="G250" s="7" t="str">
        <f>VLOOKUP(tClientes[[#This Row],[CityID]],tCiudades[#All],2,FALSE)</f>
        <v>Newark</v>
      </c>
      <c r="H250" s="13">
        <v>84</v>
      </c>
      <c r="I250" s="7" t="s">
        <v>968</v>
      </c>
      <c r="J250" s="22" t="str">
        <f>_xlfn.CONCAT(tClientes[[#This Row],[Ciudad]]," - ",tClientes[[#This Row],[Address]])</f>
        <v>Newark - 379 Old Road</v>
      </c>
      <c r="K250" s="14">
        <f t="shared" ca="1" si="7"/>
        <v>9</v>
      </c>
    </row>
    <row r="251" spans="1:11">
      <c r="A251" s="6">
        <f t="shared" si="6"/>
        <v>250</v>
      </c>
      <c r="B251" s="7" t="s">
        <v>969</v>
      </c>
      <c r="C251" s="7" t="str">
        <f>UPPER(_xlfn.CONCAT(tClientes[[#This Row],[FirstName]]," ",tClientes[[#This Row],[LastName]]))</f>
        <v>JOSHUA MOLINA</v>
      </c>
      <c r="D251" s="7" t="s">
        <v>959</v>
      </c>
      <c r="E251" s="7" t="s">
        <v>104</v>
      </c>
      <c r="F251" s="7" t="s">
        <v>970</v>
      </c>
      <c r="G251" s="7" t="str">
        <f>VLOOKUP(tClientes[[#This Row],[CityID]],tCiudades[#All],2,FALSE)</f>
        <v>Akron</v>
      </c>
      <c r="H251" s="13">
        <v>13</v>
      </c>
      <c r="I251" s="7" t="s">
        <v>971</v>
      </c>
      <c r="J251" s="22" t="str">
        <f>_xlfn.CONCAT(tClientes[[#This Row],[Ciudad]]," - ",tClientes[[#This Row],[Address]])</f>
        <v>Akron - 291 Green Oak Way</v>
      </c>
      <c r="K251" s="14">
        <f t="shared" ca="1" si="7"/>
        <v>18</v>
      </c>
    </row>
    <row r="252" spans="1:11">
      <c r="A252" s="6">
        <f t="shared" si="6"/>
        <v>251</v>
      </c>
      <c r="B252" s="7" t="s">
        <v>972</v>
      </c>
      <c r="C252" s="7" t="str">
        <f>UPPER(_xlfn.CONCAT(tClientes[[#This Row],[FirstName]]," ",tClientes[[#This Row],[LastName]]))</f>
        <v>NAKIA GUZMAN</v>
      </c>
      <c r="D252" s="7" t="s">
        <v>973</v>
      </c>
      <c r="E252" s="7" t="s">
        <v>77</v>
      </c>
      <c r="F252" s="7" t="s">
        <v>974</v>
      </c>
      <c r="G252" s="7" t="str">
        <f>VLOOKUP(tClientes[[#This Row],[CityID]],tCiudades[#All],2,FALSE)</f>
        <v>Sacramento</v>
      </c>
      <c r="H252" s="13">
        <v>81</v>
      </c>
      <c r="I252" s="7" t="s">
        <v>975</v>
      </c>
      <c r="J252" s="22" t="str">
        <f>_xlfn.CONCAT(tClientes[[#This Row],[Ciudad]]," - ",tClientes[[#This Row],[Address]])</f>
        <v>Sacramento - 18 Green Cowley Road</v>
      </c>
      <c r="K252" s="14">
        <f t="shared" ca="1" si="7"/>
        <v>5</v>
      </c>
    </row>
    <row r="253" spans="1:11">
      <c r="A253" s="6">
        <f t="shared" si="6"/>
        <v>252</v>
      </c>
      <c r="B253" s="7" t="s">
        <v>976</v>
      </c>
      <c r="C253" s="7" t="str">
        <f>UPPER(_xlfn.CONCAT(tClientes[[#This Row],[FirstName]]," ",tClientes[[#This Row],[LastName]]))</f>
        <v>GARY SCHAEFER</v>
      </c>
      <c r="D253" s="7" t="s">
        <v>977</v>
      </c>
      <c r="E253" s="7" t="s">
        <v>209</v>
      </c>
      <c r="F253" s="7" t="s">
        <v>978</v>
      </c>
      <c r="G253" s="7" t="str">
        <f>VLOOKUP(tClientes[[#This Row],[CityID]],tCiudades[#All],2,FALSE)</f>
        <v>Omaha</v>
      </c>
      <c r="H253" s="13">
        <v>19</v>
      </c>
      <c r="I253" s="7" t="s">
        <v>979</v>
      </c>
      <c r="J253" s="22" t="str">
        <f>_xlfn.CONCAT(tClientes[[#This Row],[Ciudad]]," - ",tClientes[[#This Row],[Address]])</f>
        <v>Omaha - 76 Green Nobel St.</v>
      </c>
      <c r="K253" s="14">
        <f t="shared" ca="1" si="7"/>
        <v>7</v>
      </c>
    </row>
    <row r="254" spans="1:11">
      <c r="A254" s="6">
        <f t="shared" si="6"/>
        <v>253</v>
      </c>
      <c r="B254" s="7" t="s">
        <v>980</v>
      </c>
      <c r="C254" s="7" t="str">
        <f>UPPER(_xlfn.CONCAT(tClientes[[#This Row],[FirstName]]," ",tClientes[[#This Row],[LastName]]))</f>
        <v>PATRICIA RODRIGUEZ</v>
      </c>
      <c r="D254" s="7" t="s">
        <v>981</v>
      </c>
      <c r="E254" s="7" t="s">
        <v>13</v>
      </c>
      <c r="F254" s="7" t="s">
        <v>982</v>
      </c>
      <c r="G254" s="7" t="str">
        <f>VLOOKUP(tClientes[[#This Row],[CityID]],tCiudades[#All],2,FALSE)</f>
        <v>Atlanta</v>
      </c>
      <c r="H254" s="13">
        <v>9</v>
      </c>
      <c r="I254" s="7" t="s">
        <v>983</v>
      </c>
      <c r="J254" s="22" t="str">
        <f>_xlfn.CONCAT(tClientes[[#This Row],[Ciudad]]," - ",tClientes[[#This Row],[Address]])</f>
        <v>Atlanta - 477 Clarendon Blvd.</v>
      </c>
      <c r="K254" s="14">
        <f t="shared" ca="1" si="7"/>
        <v>7</v>
      </c>
    </row>
    <row r="255" spans="1:11">
      <c r="A255" s="6">
        <f t="shared" si="6"/>
        <v>254</v>
      </c>
      <c r="B255" s="7" t="s">
        <v>984</v>
      </c>
      <c r="C255" s="7" t="str">
        <f>UPPER(_xlfn.CONCAT(tClientes[[#This Row],[FirstName]]," ",tClientes[[#This Row],[LastName]]))</f>
        <v>SONYA CHANDLER</v>
      </c>
      <c r="D255" s="7" t="s">
        <v>985</v>
      </c>
      <c r="E255" s="7" t="s">
        <v>253</v>
      </c>
      <c r="F255" s="7" t="s">
        <v>986</v>
      </c>
      <c r="G255" s="7" t="str">
        <f>VLOOKUP(tClientes[[#This Row],[CityID]],tCiudades[#All],2,FALSE)</f>
        <v>Dayton</v>
      </c>
      <c r="H255" s="13">
        <v>1</v>
      </c>
      <c r="I255" s="7" t="s">
        <v>987</v>
      </c>
      <c r="J255" s="22" t="str">
        <f>_xlfn.CONCAT(tClientes[[#This Row],[Ciudad]]," - ",tClientes[[#This Row],[Address]])</f>
        <v>Dayton - 854 White Cowley Boulevard</v>
      </c>
      <c r="K255" s="14">
        <f t="shared" ca="1" si="7"/>
        <v>6</v>
      </c>
    </row>
    <row r="256" spans="1:11">
      <c r="A256" s="6">
        <f t="shared" si="6"/>
        <v>255</v>
      </c>
      <c r="B256" s="7" t="s">
        <v>988</v>
      </c>
      <c r="C256" s="7" t="str">
        <f>UPPER(_xlfn.CONCAT(tClientes[[#This Row],[FirstName]]," ",tClientes[[#This Row],[LastName]]))</f>
        <v>JOHNNIE MASSEY</v>
      </c>
      <c r="D256" s="7" t="s">
        <v>989</v>
      </c>
      <c r="E256" s="7" t="s">
        <v>63</v>
      </c>
      <c r="F256" s="7" t="s">
        <v>990</v>
      </c>
      <c r="G256" s="7" t="str">
        <f>VLOOKUP(tClientes[[#This Row],[CityID]],tCiudades[#All],2,FALSE)</f>
        <v>Grand Rapids</v>
      </c>
      <c r="H256" s="13">
        <v>90</v>
      </c>
      <c r="I256" s="7" t="s">
        <v>991</v>
      </c>
      <c r="J256" s="22" t="str">
        <f>_xlfn.CONCAT(tClientes[[#This Row],[Ciudad]]," - ",tClientes[[#This Row],[Address]])</f>
        <v>Grand Rapids - 581 Green New Way</v>
      </c>
      <c r="K256" s="14">
        <f t="shared" ca="1" si="7"/>
        <v>18</v>
      </c>
    </row>
    <row r="257" spans="1:11">
      <c r="A257" s="6">
        <f t="shared" si="6"/>
        <v>256</v>
      </c>
      <c r="B257" s="7" t="s">
        <v>992</v>
      </c>
      <c r="C257" s="7" t="str">
        <f>UPPER(_xlfn.CONCAT(tClientes[[#This Row],[FirstName]]," ",tClientes[[#This Row],[LastName]]))</f>
        <v>KRISTINE SANTANA</v>
      </c>
      <c r="D257" s="7" t="s">
        <v>671</v>
      </c>
      <c r="E257" s="7" t="s">
        <v>234</v>
      </c>
      <c r="F257" s="7" t="s">
        <v>993</v>
      </c>
      <c r="G257" s="7" t="str">
        <f>VLOOKUP(tClientes[[#This Row],[CityID]],tCiudades[#All],2,FALSE)</f>
        <v>Fort Wayne</v>
      </c>
      <c r="H257" s="13">
        <v>34</v>
      </c>
      <c r="I257" s="7" t="s">
        <v>994</v>
      </c>
      <c r="J257" s="22" t="str">
        <f>_xlfn.CONCAT(tClientes[[#This Row],[Ciudad]]," - ",tClientes[[#This Row],[Address]])</f>
        <v>Fort Wayne - 564 Oak Drive</v>
      </c>
      <c r="K257" s="14">
        <f t="shared" ca="1" si="7"/>
        <v>15</v>
      </c>
    </row>
    <row r="258" spans="1:11">
      <c r="A258" s="6">
        <f t="shared" ref="A258:A321" si="8">ROW()-ROW($B$1)</f>
        <v>257</v>
      </c>
      <c r="B258" s="7" t="s">
        <v>995</v>
      </c>
      <c r="C258" s="7" t="str">
        <f>UPPER(_xlfn.CONCAT(tClientes[[#This Row],[FirstName]]," ",tClientes[[#This Row],[LastName]]))</f>
        <v>LORA BUTLER</v>
      </c>
      <c r="D258" s="7" t="s">
        <v>996</v>
      </c>
      <c r="E258" s="7" t="s">
        <v>117</v>
      </c>
      <c r="F258" s="7" t="s">
        <v>997</v>
      </c>
      <c r="G258" s="7" t="str">
        <f>VLOOKUP(tClientes[[#This Row],[CityID]],tCiudades[#All],2,FALSE)</f>
        <v>Greensboro</v>
      </c>
      <c r="H258" s="13">
        <v>35</v>
      </c>
      <c r="I258" s="7" t="s">
        <v>998</v>
      </c>
      <c r="J258" s="22" t="str">
        <f>_xlfn.CONCAT(tClientes[[#This Row],[Ciudad]]," - ",tClientes[[#This Row],[Address]])</f>
        <v>Greensboro - 49 South Green New Street</v>
      </c>
      <c r="K258" s="14">
        <f t="shared" ref="K258:K321" ca="1" si="9">RANDBETWEEN(4, 19)</f>
        <v>7</v>
      </c>
    </row>
    <row r="259" spans="1:11">
      <c r="A259" s="6">
        <f t="shared" si="8"/>
        <v>258</v>
      </c>
      <c r="B259" s="7" t="s">
        <v>999</v>
      </c>
      <c r="C259" s="7" t="str">
        <f>UPPER(_xlfn.CONCAT(tClientes[[#This Row],[FirstName]]," ",tClientes[[#This Row],[LastName]]))</f>
        <v>CYNTHIA MURPHY</v>
      </c>
      <c r="D259" s="7" t="s">
        <v>1000</v>
      </c>
      <c r="E259" s="7" t="s">
        <v>23</v>
      </c>
      <c r="F259" s="7" t="s">
        <v>1001</v>
      </c>
      <c r="G259" s="7" t="str">
        <f>VLOOKUP(tClientes[[#This Row],[CityID]],tCiudades[#All],2,FALSE)</f>
        <v>Honolulu</v>
      </c>
      <c r="H259" s="13">
        <v>72</v>
      </c>
      <c r="I259" s="7" t="s">
        <v>1002</v>
      </c>
      <c r="J259" s="22" t="str">
        <f>_xlfn.CONCAT(tClientes[[#This Row],[Ciudad]]," - ",tClientes[[#This Row],[Address]])</f>
        <v>Honolulu - 730 East Cowley Drive</v>
      </c>
      <c r="K259" s="14">
        <f t="shared" ca="1" si="9"/>
        <v>17</v>
      </c>
    </row>
    <row r="260" spans="1:11">
      <c r="A260" s="6">
        <f t="shared" si="8"/>
        <v>259</v>
      </c>
      <c r="B260" s="7" t="s">
        <v>1003</v>
      </c>
      <c r="C260" s="7" t="str">
        <f>UPPER(_xlfn.CONCAT(tClientes[[#This Row],[FirstName]]," ",tClientes[[#This Row],[LastName]]))</f>
        <v>KELLI MELENDEZ</v>
      </c>
      <c r="D260" s="7" t="s">
        <v>1004</v>
      </c>
      <c r="E260" s="7" t="s">
        <v>126</v>
      </c>
      <c r="F260" s="7" t="s">
        <v>1005</v>
      </c>
      <c r="G260" s="7" t="str">
        <f>VLOOKUP(tClientes[[#This Row],[CityID]],tCiudades[#All],2,FALSE)</f>
        <v>Tacoma</v>
      </c>
      <c r="H260" s="13">
        <v>12</v>
      </c>
      <c r="I260" s="7" t="s">
        <v>1006</v>
      </c>
      <c r="J260" s="22" t="str">
        <f>_xlfn.CONCAT(tClientes[[#This Row],[Ciudad]]," - ",tClientes[[#This Row],[Address]])</f>
        <v>Tacoma - 31 West Milton Boulevard</v>
      </c>
      <c r="K260" s="14">
        <f t="shared" ca="1" si="9"/>
        <v>17</v>
      </c>
    </row>
    <row r="261" spans="1:11">
      <c r="A261" s="6">
        <f t="shared" si="8"/>
        <v>260</v>
      </c>
      <c r="B261" s="7" t="s">
        <v>1007</v>
      </c>
      <c r="C261" s="7" t="str">
        <f>UPPER(_xlfn.CONCAT(tClientes[[#This Row],[FirstName]]," ",tClientes[[#This Row],[LastName]]))</f>
        <v>LAWRENCE GORDON</v>
      </c>
      <c r="D261" s="7" t="s">
        <v>1008</v>
      </c>
      <c r="E261" s="7" t="s">
        <v>238</v>
      </c>
      <c r="F261" s="7" t="s">
        <v>1009</v>
      </c>
      <c r="G261" s="7" t="str">
        <f>VLOOKUP(tClientes[[#This Row],[CityID]],tCiudades[#All],2,FALSE)</f>
        <v>El Paso</v>
      </c>
      <c r="H261" s="13">
        <v>20</v>
      </c>
      <c r="I261" s="7" t="s">
        <v>1010</v>
      </c>
      <c r="J261" s="22" t="str">
        <f>_xlfn.CONCAT(tClientes[[#This Row],[Ciudad]]," - ",tClientes[[#This Row],[Address]])</f>
        <v>El Paso - 439 White Oak Avenue</v>
      </c>
      <c r="K261" s="14">
        <f t="shared" ca="1" si="9"/>
        <v>10</v>
      </c>
    </row>
    <row r="262" spans="1:11">
      <c r="A262" s="6">
        <f t="shared" si="8"/>
        <v>261</v>
      </c>
      <c r="B262" s="7" t="s">
        <v>1011</v>
      </c>
      <c r="C262" s="7" t="str">
        <f>UPPER(_xlfn.CONCAT(tClientes[[#This Row],[FirstName]]," ",tClientes[[#This Row],[LastName]]))</f>
        <v>NEIL FAULKNER</v>
      </c>
      <c r="D262" s="7" t="s">
        <v>1012</v>
      </c>
      <c r="E262" s="7" t="s">
        <v>68</v>
      </c>
      <c r="F262" s="7" t="s">
        <v>1013</v>
      </c>
      <c r="G262" s="7" t="str">
        <f>VLOOKUP(tClientes[[#This Row],[CityID]],tCiudades[#All],2,FALSE)</f>
        <v>Minneapolis</v>
      </c>
      <c r="H262" s="13">
        <v>33</v>
      </c>
      <c r="I262" s="7" t="s">
        <v>1014</v>
      </c>
      <c r="J262" s="22" t="str">
        <f>_xlfn.CONCAT(tClientes[[#This Row],[Ciudad]]," - ",tClientes[[#This Row],[Address]])</f>
        <v>Minneapolis - 693 North Clarendon Avenue</v>
      </c>
      <c r="K262" s="14">
        <f t="shared" ca="1" si="9"/>
        <v>9</v>
      </c>
    </row>
    <row r="263" spans="1:11">
      <c r="A263" s="6">
        <f t="shared" si="8"/>
        <v>262</v>
      </c>
      <c r="B263" s="7" t="s">
        <v>1015</v>
      </c>
      <c r="C263" s="7" t="str">
        <f>UPPER(_xlfn.CONCAT(tClientes[[#This Row],[FirstName]]," ",tClientes[[#This Row],[LastName]]))</f>
        <v>JAMES LOWERY</v>
      </c>
      <c r="D263" s="7" t="s">
        <v>1016</v>
      </c>
      <c r="E263" s="7" t="s">
        <v>13</v>
      </c>
      <c r="F263" s="7" t="s">
        <v>1017</v>
      </c>
      <c r="G263" s="7" t="str">
        <f>VLOOKUP(tClientes[[#This Row],[CityID]],tCiudades[#All],2,FALSE)</f>
        <v>Dayton</v>
      </c>
      <c r="H263" s="13">
        <v>1</v>
      </c>
      <c r="I263" s="7" t="s">
        <v>1018</v>
      </c>
      <c r="J263" s="22" t="str">
        <f>_xlfn.CONCAT(tClientes[[#This Row],[Ciudad]]," - ",tClientes[[#This Row],[Address]])</f>
        <v>Dayton - 77 Clarendon Way</v>
      </c>
      <c r="K263" s="14">
        <f t="shared" ca="1" si="9"/>
        <v>11</v>
      </c>
    </row>
    <row r="264" spans="1:11">
      <c r="A264" s="6">
        <f t="shared" si="8"/>
        <v>263</v>
      </c>
      <c r="B264" s="7" t="s">
        <v>1019</v>
      </c>
      <c r="C264" s="7" t="str">
        <f>UPPER(_xlfn.CONCAT(tClientes[[#This Row],[FirstName]]," ",tClientes[[#This Row],[LastName]]))</f>
        <v>TODD DELACRUZ</v>
      </c>
      <c r="D264" s="7" t="s">
        <v>1020</v>
      </c>
      <c r="E264" s="7" t="s">
        <v>136</v>
      </c>
      <c r="F264" s="7" t="s">
        <v>197</v>
      </c>
      <c r="G264" s="7" t="str">
        <f>VLOOKUP(tClientes[[#This Row],[CityID]],tCiudades[#All],2,FALSE)</f>
        <v>Memphis</v>
      </c>
      <c r="H264" s="13">
        <v>44</v>
      </c>
      <c r="I264" s="7" t="s">
        <v>1021</v>
      </c>
      <c r="J264" s="22" t="str">
        <f>_xlfn.CONCAT(tClientes[[#This Row],[Ciudad]]," - ",tClientes[[#This Row],[Address]])</f>
        <v>Memphis - 65 Oak Parkway</v>
      </c>
      <c r="K264" s="14">
        <f t="shared" ca="1" si="9"/>
        <v>15</v>
      </c>
    </row>
    <row r="265" spans="1:11">
      <c r="A265" s="6">
        <f t="shared" si="8"/>
        <v>264</v>
      </c>
      <c r="B265" s="7" t="s">
        <v>1022</v>
      </c>
      <c r="C265" s="7" t="str">
        <f>UPPER(_xlfn.CONCAT(tClientes[[#This Row],[FirstName]]," ",tClientes[[#This Row],[LastName]]))</f>
        <v>LATONYA HAYS</v>
      </c>
      <c r="D265" s="7" t="s">
        <v>522</v>
      </c>
      <c r="E265" s="7" t="s">
        <v>159</v>
      </c>
      <c r="F265" s="7" t="s">
        <v>1023</v>
      </c>
      <c r="G265" s="7" t="str">
        <f>VLOOKUP(tClientes[[#This Row],[CityID]],tCiudades[#All],2,FALSE)</f>
        <v>Tacoma</v>
      </c>
      <c r="H265" s="13">
        <v>12</v>
      </c>
      <c r="I265" s="7" t="s">
        <v>1024</v>
      </c>
      <c r="J265" s="22" t="str">
        <f>_xlfn.CONCAT(tClientes[[#This Row],[Ciudad]]," - ",tClientes[[#This Row],[Address]])</f>
        <v>Tacoma - 68 Hague Street</v>
      </c>
      <c r="K265" s="14">
        <f t="shared" ca="1" si="9"/>
        <v>7</v>
      </c>
    </row>
    <row r="266" spans="1:11">
      <c r="A266" s="6">
        <f t="shared" si="8"/>
        <v>265</v>
      </c>
      <c r="B266" s="7" t="s">
        <v>1025</v>
      </c>
      <c r="C266" s="7" t="str">
        <f>UPPER(_xlfn.CONCAT(tClientes[[#This Row],[FirstName]]," ",tClientes[[#This Row],[LastName]]))</f>
        <v>TERRANCE BUCKLEY</v>
      </c>
      <c r="D266" s="7" t="s">
        <v>1026</v>
      </c>
      <c r="E266" s="7" t="s">
        <v>23</v>
      </c>
      <c r="F266" s="7" t="s">
        <v>1027</v>
      </c>
      <c r="G266" s="7" t="str">
        <f>VLOOKUP(tClientes[[#This Row],[CityID]],tCiudades[#All],2,FALSE)</f>
        <v>Honolulu</v>
      </c>
      <c r="H266" s="13">
        <v>72</v>
      </c>
      <c r="I266" s="7" t="s">
        <v>1028</v>
      </c>
      <c r="J266" s="22" t="str">
        <f>_xlfn.CONCAT(tClientes[[#This Row],[Ciudad]]," - ",tClientes[[#This Row],[Address]])</f>
        <v>Honolulu - 24 Green First Way</v>
      </c>
      <c r="K266" s="14">
        <f t="shared" ca="1" si="9"/>
        <v>4</v>
      </c>
    </row>
    <row r="267" spans="1:11">
      <c r="A267" s="6">
        <f t="shared" si="8"/>
        <v>266</v>
      </c>
      <c r="B267" s="7" t="s">
        <v>1029</v>
      </c>
      <c r="C267" s="7" t="str">
        <f>UPPER(_xlfn.CONCAT(tClientes[[#This Row],[FirstName]]," ",tClientes[[#This Row],[LastName]]))</f>
        <v>REGINALD MEADOWS</v>
      </c>
      <c r="D267" s="7" t="s">
        <v>1030</v>
      </c>
      <c r="E267" s="7" t="s">
        <v>183</v>
      </c>
      <c r="F267" s="7" t="s">
        <v>1031</v>
      </c>
      <c r="G267" s="7" t="str">
        <f>VLOOKUP(tClientes[[#This Row],[CityID]],tCiudades[#All],2,FALSE)</f>
        <v>Nashville</v>
      </c>
      <c r="H267" s="13">
        <v>57</v>
      </c>
      <c r="I267" s="7" t="s">
        <v>1032</v>
      </c>
      <c r="J267" s="22" t="str">
        <f>_xlfn.CONCAT(tClientes[[#This Row],[Ciudad]]," - ",tClientes[[#This Row],[Address]])</f>
        <v>Nashville - 91 New Way</v>
      </c>
      <c r="K267" s="14">
        <f t="shared" ca="1" si="9"/>
        <v>10</v>
      </c>
    </row>
    <row r="268" spans="1:11">
      <c r="A268" s="6">
        <f t="shared" si="8"/>
        <v>267</v>
      </c>
      <c r="B268" s="7" t="s">
        <v>1033</v>
      </c>
      <c r="C268" s="7" t="str">
        <f>UPPER(_xlfn.CONCAT(tClientes[[#This Row],[FirstName]]," ",tClientes[[#This Row],[LastName]]))</f>
        <v>MONTE HURLEY</v>
      </c>
      <c r="D268" s="7" t="s">
        <v>1034</v>
      </c>
      <c r="E268" s="7" t="s">
        <v>33</v>
      </c>
      <c r="F268" s="7" t="s">
        <v>1035</v>
      </c>
      <c r="G268" s="7" t="str">
        <f>VLOOKUP(tClientes[[#This Row],[CityID]],tCiudades[#All],2,FALSE)</f>
        <v>Fresno</v>
      </c>
      <c r="H268" s="13">
        <v>37</v>
      </c>
      <c r="I268" s="7" t="s">
        <v>1036</v>
      </c>
      <c r="J268" s="22" t="str">
        <f>_xlfn.CONCAT(tClientes[[#This Row],[Ciudad]]," - ",tClientes[[#This Row],[Address]])</f>
        <v>Fresno - 48 East Oak Avenue</v>
      </c>
      <c r="K268" s="14">
        <f t="shared" ca="1" si="9"/>
        <v>16</v>
      </c>
    </row>
    <row r="269" spans="1:11">
      <c r="A269" s="6">
        <f t="shared" si="8"/>
        <v>268</v>
      </c>
      <c r="B269" s="7" t="s">
        <v>1037</v>
      </c>
      <c r="C269" s="7" t="str">
        <f>UPPER(_xlfn.CONCAT(tClientes[[#This Row],[FirstName]]," ",tClientes[[#This Row],[LastName]]))</f>
        <v>PEDRO ALVARADO</v>
      </c>
      <c r="D269" s="7" t="s">
        <v>1038</v>
      </c>
      <c r="E269" s="7" t="s">
        <v>131</v>
      </c>
      <c r="F269" s="7" t="s">
        <v>1039</v>
      </c>
      <c r="G269" s="7" t="str">
        <f>VLOOKUP(tClientes[[#This Row],[CityID]],tCiudades[#All],2,FALSE)</f>
        <v>Minneapolis</v>
      </c>
      <c r="H269" s="13">
        <v>33</v>
      </c>
      <c r="I269" s="7" t="s">
        <v>1040</v>
      </c>
      <c r="J269" s="22" t="str">
        <f>_xlfn.CONCAT(tClientes[[#This Row],[Ciudad]]," - ",tClientes[[#This Row],[Address]])</f>
        <v>Minneapolis - 444 Green Oak Avenue</v>
      </c>
      <c r="K269" s="14">
        <f t="shared" ca="1" si="9"/>
        <v>6</v>
      </c>
    </row>
    <row r="270" spans="1:11">
      <c r="A270" s="6">
        <f t="shared" si="8"/>
        <v>269</v>
      </c>
      <c r="B270" s="7" t="s">
        <v>1041</v>
      </c>
      <c r="C270" s="7" t="str">
        <f>UPPER(_xlfn.CONCAT(tClientes[[#This Row],[FirstName]]," ",tClientes[[#This Row],[LastName]]))</f>
        <v>ROMAN GARNER</v>
      </c>
      <c r="D270" s="7" t="s">
        <v>559</v>
      </c>
      <c r="E270" s="7" t="s">
        <v>117</v>
      </c>
      <c r="F270" s="7" t="s">
        <v>1042</v>
      </c>
      <c r="G270" s="7" t="str">
        <f>VLOOKUP(tClientes[[#This Row],[CityID]],tCiudades[#All],2,FALSE)</f>
        <v>Little Rock</v>
      </c>
      <c r="H270" s="13">
        <v>18</v>
      </c>
      <c r="I270" s="7" t="s">
        <v>1043</v>
      </c>
      <c r="J270" s="22" t="str">
        <f>_xlfn.CONCAT(tClientes[[#This Row],[Ciudad]]," - ",tClientes[[#This Row],[Address]])</f>
        <v>Little Rock - 654 West Oak Freeway</v>
      </c>
      <c r="K270" s="14">
        <f t="shared" ca="1" si="9"/>
        <v>13</v>
      </c>
    </row>
    <row r="271" spans="1:11">
      <c r="A271" s="6">
        <f t="shared" si="8"/>
        <v>270</v>
      </c>
      <c r="B271" s="7" t="s">
        <v>1044</v>
      </c>
      <c r="C271" s="7" t="str">
        <f>UPPER(_xlfn.CONCAT(tClientes[[#This Row],[FirstName]]," ",tClientes[[#This Row],[LastName]]))</f>
        <v>KERI STOKES</v>
      </c>
      <c r="D271" s="7" t="s">
        <v>1045</v>
      </c>
      <c r="E271" s="7" t="s">
        <v>192</v>
      </c>
      <c r="F271" s="7" t="s">
        <v>565</v>
      </c>
      <c r="G271" s="7" t="str">
        <f>VLOOKUP(tClientes[[#This Row],[CityID]],tCiudades[#All],2,FALSE)</f>
        <v>Tucson</v>
      </c>
      <c r="H271" s="13">
        <v>28</v>
      </c>
      <c r="I271" s="7" t="s">
        <v>1046</v>
      </c>
      <c r="J271" s="22" t="str">
        <f>_xlfn.CONCAT(tClientes[[#This Row],[Ciudad]]," - ",tClientes[[#This Row],[Address]])</f>
        <v>Tucson - 989 Rocky Oak Street</v>
      </c>
      <c r="K271" s="14">
        <f t="shared" ca="1" si="9"/>
        <v>6</v>
      </c>
    </row>
    <row r="272" spans="1:11">
      <c r="A272" s="6">
        <f t="shared" si="8"/>
        <v>271</v>
      </c>
      <c r="B272" s="7" t="s">
        <v>1047</v>
      </c>
      <c r="C272" s="7" t="str">
        <f>UPPER(_xlfn.CONCAT(tClientes[[#This Row],[FirstName]]," ",tClientes[[#This Row],[LastName]]))</f>
        <v>EDWARD CAIN</v>
      </c>
      <c r="D272" s="7" t="s">
        <v>1048</v>
      </c>
      <c r="E272" s="7" t="s">
        <v>150</v>
      </c>
      <c r="F272" s="7" t="s">
        <v>393</v>
      </c>
      <c r="G272" s="7" t="str">
        <f>VLOOKUP(tClientes[[#This Row],[CityID]],tCiudades[#All],2,FALSE)</f>
        <v>Long Beach</v>
      </c>
      <c r="H272" s="13">
        <v>48</v>
      </c>
      <c r="I272" s="7" t="s">
        <v>1049</v>
      </c>
      <c r="J272" s="22" t="str">
        <f>_xlfn.CONCAT(tClientes[[#This Row],[Ciudad]]," - ",tClientes[[#This Row],[Address]])</f>
        <v>Long Beach - 35 West Green Hague Road</v>
      </c>
      <c r="K272" s="14">
        <f t="shared" ca="1" si="9"/>
        <v>8</v>
      </c>
    </row>
    <row r="273" spans="1:11">
      <c r="A273" s="6">
        <f t="shared" si="8"/>
        <v>272</v>
      </c>
      <c r="B273" s="7" t="s">
        <v>1050</v>
      </c>
      <c r="C273" s="7" t="str">
        <f>UPPER(_xlfn.CONCAT(tClientes[[#This Row],[FirstName]]," ",tClientes[[#This Row],[LastName]]))</f>
        <v>ERNESTO RUSSELL</v>
      </c>
      <c r="D273" s="7" t="s">
        <v>400</v>
      </c>
      <c r="E273" s="7" t="s">
        <v>145</v>
      </c>
      <c r="F273" s="7" t="s">
        <v>1051</v>
      </c>
      <c r="G273" s="7" t="str">
        <f>VLOOKUP(tClientes[[#This Row],[CityID]],tCiudades[#All],2,FALSE)</f>
        <v>Stockton</v>
      </c>
      <c r="H273" s="13">
        <v>56</v>
      </c>
      <c r="I273" s="7" t="s">
        <v>1052</v>
      </c>
      <c r="J273" s="22" t="str">
        <f>_xlfn.CONCAT(tClientes[[#This Row],[Ciudad]]," - ",tClientes[[#This Row],[Address]])</f>
        <v>Stockton - 78 Green Cowley Blvd.</v>
      </c>
      <c r="K273" s="14">
        <f t="shared" ca="1" si="9"/>
        <v>14</v>
      </c>
    </row>
    <row r="274" spans="1:11">
      <c r="A274" s="6">
        <f t="shared" si="8"/>
        <v>273</v>
      </c>
      <c r="B274" s="7" t="s">
        <v>1053</v>
      </c>
      <c r="C274" s="7" t="str">
        <f>UPPER(_xlfn.CONCAT(tClientes[[#This Row],[FirstName]]," ",tClientes[[#This Row],[LastName]]))</f>
        <v>CHASTITY WILCOX</v>
      </c>
      <c r="D274" s="7" t="s">
        <v>777</v>
      </c>
      <c r="E274" s="7" t="s">
        <v>238</v>
      </c>
      <c r="F274" s="7" t="s">
        <v>1054</v>
      </c>
      <c r="G274" s="7" t="str">
        <f>VLOOKUP(tClientes[[#This Row],[CityID]],tCiudades[#All],2,FALSE)</f>
        <v>Tulsa</v>
      </c>
      <c r="H274" s="13">
        <v>63</v>
      </c>
      <c r="I274" s="7" t="s">
        <v>1055</v>
      </c>
      <c r="J274" s="22" t="str">
        <f>_xlfn.CONCAT(tClientes[[#This Row],[Ciudad]]," - ",tClientes[[#This Row],[Address]])</f>
        <v>Tulsa - 14 Nobel Avenue</v>
      </c>
      <c r="K274" s="14">
        <f t="shared" ca="1" si="9"/>
        <v>10</v>
      </c>
    </row>
    <row r="275" spans="1:11">
      <c r="A275" s="6">
        <f t="shared" si="8"/>
        <v>274</v>
      </c>
      <c r="B275" s="7" t="s">
        <v>1056</v>
      </c>
      <c r="C275" s="7" t="str">
        <f>UPPER(_xlfn.CONCAT(tClientes[[#This Row],[FirstName]]," ",tClientes[[#This Row],[LastName]]))</f>
        <v>FERNANDO BATES</v>
      </c>
      <c r="D275" s="7" t="s">
        <v>288</v>
      </c>
      <c r="E275" s="7" t="s">
        <v>131</v>
      </c>
      <c r="F275" s="7" t="s">
        <v>1057</v>
      </c>
      <c r="G275" s="7" t="str">
        <f>VLOOKUP(tClientes[[#This Row],[CityID]],tCiudades[#All],2,FALSE)</f>
        <v>New Orleans</v>
      </c>
      <c r="H275" s="13">
        <v>80</v>
      </c>
      <c r="I275" s="7" t="s">
        <v>1058</v>
      </c>
      <c r="J275" s="22" t="str">
        <f>_xlfn.CONCAT(tClientes[[#This Row],[Ciudad]]," - ",tClientes[[#This Row],[Address]])</f>
        <v>New Orleans - 151 West Hague Parkway</v>
      </c>
      <c r="K275" s="14">
        <f t="shared" ca="1" si="9"/>
        <v>10</v>
      </c>
    </row>
    <row r="276" spans="1:11">
      <c r="A276" s="6">
        <f t="shared" si="8"/>
        <v>275</v>
      </c>
      <c r="B276" s="7" t="s">
        <v>1059</v>
      </c>
      <c r="C276" s="7" t="str">
        <f>UPPER(_xlfn.CONCAT(tClientes[[#This Row],[FirstName]]," ",tClientes[[#This Row],[LastName]]))</f>
        <v>JOHNATHAN BRIGGS</v>
      </c>
      <c r="D276" s="7" t="s">
        <v>1060</v>
      </c>
      <c r="E276" s="7" t="s">
        <v>253</v>
      </c>
      <c r="F276" s="7" t="s">
        <v>1061</v>
      </c>
      <c r="G276" s="7" t="str">
        <f>VLOOKUP(tClientes[[#This Row],[CityID]],tCiudades[#All],2,FALSE)</f>
        <v>Fort Wayne</v>
      </c>
      <c r="H276" s="13">
        <v>34</v>
      </c>
      <c r="I276" s="7" t="s">
        <v>1062</v>
      </c>
      <c r="J276" s="22" t="str">
        <f>_xlfn.CONCAT(tClientes[[#This Row],[Ciudad]]," - ",tClientes[[#This Row],[Address]])</f>
        <v>Fort Wayne - 36 West White Fabien Road</v>
      </c>
      <c r="K276" s="14">
        <f t="shared" ca="1" si="9"/>
        <v>15</v>
      </c>
    </row>
    <row r="277" spans="1:11">
      <c r="A277" s="6">
        <f t="shared" si="8"/>
        <v>276</v>
      </c>
      <c r="B277" s="7" t="s">
        <v>1063</v>
      </c>
      <c r="C277" s="7" t="str">
        <f>UPPER(_xlfn.CONCAT(tClientes[[#This Row],[FirstName]]," ",tClientes[[#This Row],[LastName]]))</f>
        <v>RUSTY CAMPBELL</v>
      </c>
      <c r="D277" s="7" t="s">
        <v>505</v>
      </c>
      <c r="E277" s="7" t="s">
        <v>238</v>
      </c>
      <c r="F277" s="7" t="s">
        <v>1064</v>
      </c>
      <c r="G277" s="7" t="str">
        <f>VLOOKUP(tClientes[[#This Row],[CityID]],tCiudades[#All],2,FALSE)</f>
        <v>Baltimore</v>
      </c>
      <c r="H277" s="13">
        <v>65</v>
      </c>
      <c r="I277" s="7" t="s">
        <v>1065</v>
      </c>
      <c r="J277" s="22" t="str">
        <f>_xlfn.CONCAT(tClientes[[#This Row],[Ciudad]]," - ",tClientes[[#This Row],[Address]])</f>
        <v>Baltimore - 513 East Cowley Avenue</v>
      </c>
      <c r="K277" s="14">
        <f t="shared" ca="1" si="9"/>
        <v>17</v>
      </c>
    </row>
    <row r="278" spans="1:11">
      <c r="A278" s="6">
        <f t="shared" si="8"/>
        <v>277</v>
      </c>
      <c r="B278" s="7" t="s">
        <v>1066</v>
      </c>
      <c r="C278" s="7" t="str">
        <f>UPPER(_xlfn.CONCAT(tClientes[[#This Row],[FirstName]]," ",tClientes[[#This Row],[LastName]]))</f>
        <v>ALISON LUTZ</v>
      </c>
      <c r="D278" s="7" t="s">
        <v>1067</v>
      </c>
      <c r="E278" s="7" t="s">
        <v>13</v>
      </c>
      <c r="F278" s="7" t="s">
        <v>1068</v>
      </c>
      <c r="G278" s="7" t="str">
        <f>VLOOKUP(tClientes[[#This Row],[CityID]],tCiudades[#All],2,FALSE)</f>
        <v>Long Beach</v>
      </c>
      <c r="H278" s="13">
        <v>48</v>
      </c>
      <c r="I278" s="7" t="s">
        <v>1069</v>
      </c>
      <c r="J278" s="22" t="str">
        <f>_xlfn.CONCAT(tClientes[[#This Row],[Ciudad]]," - ",tClientes[[#This Row],[Address]])</f>
        <v>Long Beach - 820 Oak Street</v>
      </c>
      <c r="K278" s="14">
        <f t="shared" ca="1" si="9"/>
        <v>8</v>
      </c>
    </row>
    <row r="279" spans="1:11">
      <c r="A279" s="6">
        <f t="shared" si="8"/>
        <v>278</v>
      </c>
      <c r="B279" s="7" t="s">
        <v>1070</v>
      </c>
      <c r="C279" s="7" t="str">
        <f>UPPER(_xlfn.CONCAT(tClientes[[#This Row],[FirstName]]," ",tClientes[[#This Row],[LastName]]))</f>
        <v>GUY COLEMAN</v>
      </c>
      <c r="D279" s="7" t="s">
        <v>12</v>
      </c>
      <c r="E279" s="7" t="s">
        <v>136</v>
      </c>
      <c r="F279" s="7" t="s">
        <v>1071</v>
      </c>
      <c r="G279" s="7" t="str">
        <f>VLOOKUP(tClientes[[#This Row],[CityID]],tCiudades[#All],2,FALSE)</f>
        <v>Madison</v>
      </c>
      <c r="H279" s="13">
        <v>52</v>
      </c>
      <c r="I279" s="7" t="s">
        <v>1072</v>
      </c>
      <c r="J279" s="22" t="str">
        <f>_xlfn.CONCAT(tClientes[[#This Row],[Ciudad]]," - ",tClientes[[#This Row],[Address]])</f>
        <v>Madison - 82 South Fabien Way</v>
      </c>
      <c r="K279" s="14">
        <f t="shared" ca="1" si="9"/>
        <v>19</v>
      </c>
    </row>
    <row r="280" spans="1:11">
      <c r="A280" s="6">
        <f t="shared" si="8"/>
        <v>279</v>
      </c>
      <c r="B280" s="7" t="s">
        <v>1073</v>
      </c>
      <c r="C280" s="7" t="str">
        <f>UPPER(_xlfn.CONCAT(tClientes[[#This Row],[FirstName]]," ",tClientes[[#This Row],[LastName]]))</f>
        <v>MATHEW WALLACE</v>
      </c>
      <c r="D280" s="7" t="s">
        <v>1074</v>
      </c>
      <c r="E280" s="7" t="s">
        <v>13</v>
      </c>
      <c r="F280" s="7" t="s">
        <v>1075</v>
      </c>
      <c r="G280" s="7" t="str">
        <f>VLOOKUP(tClientes[[#This Row],[CityID]],tCiudades[#All],2,FALSE)</f>
        <v>St. Petersburg</v>
      </c>
      <c r="H280" s="13">
        <v>85</v>
      </c>
      <c r="I280" s="7" t="s">
        <v>1076</v>
      </c>
      <c r="J280" s="22" t="str">
        <f>_xlfn.CONCAT(tClientes[[#This Row],[Ciudad]]," - ",tClientes[[#This Row],[Address]])</f>
        <v>St. Petersburg - 851 Green New Boulevard</v>
      </c>
      <c r="K280" s="14">
        <f t="shared" ca="1" si="9"/>
        <v>9</v>
      </c>
    </row>
    <row r="281" spans="1:11">
      <c r="A281" s="6">
        <f t="shared" si="8"/>
        <v>280</v>
      </c>
      <c r="B281" s="7" t="s">
        <v>1077</v>
      </c>
      <c r="C281" s="7" t="str">
        <f>UPPER(_xlfn.CONCAT(tClientes[[#This Row],[FirstName]]," ",tClientes[[#This Row],[LastName]]))</f>
        <v>CESAR WHITAKER</v>
      </c>
      <c r="D281" s="7" t="s">
        <v>1078</v>
      </c>
      <c r="E281" s="7" t="s">
        <v>238</v>
      </c>
      <c r="F281" s="7" t="s">
        <v>1079</v>
      </c>
      <c r="G281" s="7" t="str">
        <f>VLOOKUP(tClientes[[#This Row],[CityID]],tCiudades[#All],2,FALSE)</f>
        <v>Mesa</v>
      </c>
      <c r="H281" s="13">
        <v>27</v>
      </c>
      <c r="I281" s="7" t="s">
        <v>1080</v>
      </c>
      <c r="J281" s="22" t="str">
        <f>_xlfn.CONCAT(tClientes[[#This Row],[Ciudad]]," - ",tClientes[[#This Row],[Address]])</f>
        <v>Mesa - 48 Oak Street</v>
      </c>
      <c r="K281" s="14">
        <f t="shared" ca="1" si="9"/>
        <v>4</v>
      </c>
    </row>
    <row r="282" spans="1:11">
      <c r="A282" s="6">
        <f t="shared" si="8"/>
        <v>281</v>
      </c>
      <c r="B282" s="7" t="s">
        <v>1081</v>
      </c>
      <c r="C282" s="7" t="str">
        <f>UPPER(_xlfn.CONCAT(tClientes[[#This Row],[FirstName]]," ",tClientes[[#This Row],[LastName]]))</f>
        <v>HILARY CLEMENTS</v>
      </c>
      <c r="D282" s="7" t="s">
        <v>1082</v>
      </c>
      <c r="E282" s="7" t="s">
        <v>159</v>
      </c>
      <c r="F282" s="7" t="s">
        <v>1083</v>
      </c>
      <c r="G282" s="7" t="str">
        <f>VLOOKUP(tClientes[[#This Row],[CityID]],tCiudades[#All],2,FALSE)</f>
        <v>San Francisco</v>
      </c>
      <c r="H282" s="13">
        <v>47</v>
      </c>
      <c r="I282" s="7" t="s">
        <v>1084</v>
      </c>
      <c r="J282" s="22" t="str">
        <f>_xlfn.CONCAT(tClientes[[#This Row],[Ciudad]]," - ",tClientes[[#This Row],[Address]])</f>
        <v>San Francisco - 871 Nobel Parkway</v>
      </c>
      <c r="K282" s="14">
        <f t="shared" ca="1" si="9"/>
        <v>19</v>
      </c>
    </row>
    <row r="283" spans="1:11">
      <c r="A283" s="6">
        <f t="shared" si="8"/>
        <v>282</v>
      </c>
      <c r="B283" s="7" t="s">
        <v>1085</v>
      </c>
      <c r="C283" s="7" t="str">
        <f>UPPER(_xlfn.CONCAT(tClientes[[#This Row],[FirstName]]," ",tClientes[[#This Row],[LastName]]))</f>
        <v>BRIAN VINCENT</v>
      </c>
      <c r="D283" s="7" t="s">
        <v>1086</v>
      </c>
      <c r="E283" s="7" t="s">
        <v>253</v>
      </c>
      <c r="F283" s="7" t="s">
        <v>346</v>
      </c>
      <c r="G283" s="7" t="str">
        <f>VLOOKUP(tClientes[[#This Row],[CityID]],tCiudades[#All],2,FALSE)</f>
        <v>Austin</v>
      </c>
      <c r="H283" s="13">
        <v>6</v>
      </c>
      <c r="I283" s="7" t="s">
        <v>1087</v>
      </c>
      <c r="J283" s="22" t="str">
        <f>_xlfn.CONCAT(tClientes[[#This Row],[Ciudad]]," - ",tClientes[[#This Row],[Address]])</f>
        <v>Austin - 584 East Second Blvd.</v>
      </c>
      <c r="K283" s="14">
        <f t="shared" ca="1" si="9"/>
        <v>8</v>
      </c>
    </row>
    <row r="284" spans="1:11">
      <c r="A284" s="6">
        <f t="shared" si="8"/>
        <v>283</v>
      </c>
      <c r="B284" s="7" t="s">
        <v>1088</v>
      </c>
      <c r="C284" s="7" t="str">
        <f>UPPER(_xlfn.CONCAT(tClientes[[#This Row],[FirstName]]," ",tClientes[[#This Row],[LastName]]))</f>
        <v>JOCELYN DONALDSON</v>
      </c>
      <c r="D284" s="7" t="s">
        <v>1089</v>
      </c>
      <c r="E284" s="7" t="s">
        <v>253</v>
      </c>
      <c r="F284" s="7" t="s">
        <v>1090</v>
      </c>
      <c r="G284" s="7" t="str">
        <f>VLOOKUP(tClientes[[#This Row],[CityID]],tCiudades[#All],2,FALSE)</f>
        <v>Baton Rouge</v>
      </c>
      <c r="H284" s="13">
        <v>22</v>
      </c>
      <c r="I284" s="7" t="s">
        <v>1091</v>
      </c>
      <c r="J284" s="22" t="str">
        <f>_xlfn.CONCAT(tClientes[[#This Row],[Ciudad]]," - ",tClientes[[#This Row],[Address]])</f>
        <v>Baton Rouge - 434 Second Way</v>
      </c>
      <c r="K284" s="14">
        <f t="shared" ca="1" si="9"/>
        <v>6</v>
      </c>
    </row>
    <row r="285" spans="1:11">
      <c r="A285" s="6">
        <f t="shared" si="8"/>
        <v>284</v>
      </c>
      <c r="B285" s="7" t="s">
        <v>1092</v>
      </c>
      <c r="C285" s="7" t="str">
        <f>UPPER(_xlfn.CONCAT(tClientes[[#This Row],[FirstName]]," ",tClientes[[#This Row],[LastName]]))</f>
        <v>ALFREDO FERRELL</v>
      </c>
      <c r="D285" s="7" t="s">
        <v>1093</v>
      </c>
      <c r="E285" s="7" t="s">
        <v>28</v>
      </c>
      <c r="F285" s="7" t="s">
        <v>1094</v>
      </c>
      <c r="G285" s="7" t="str">
        <f>VLOOKUP(tClientes[[#This Row],[CityID]],tCiudades[#All],2,FALSE)</f>
        <v>Oklahoma</v>
      </c>
      <c r="H285" s="13">
        <v>79</v>
      </c>
      <c r="I285" s="7" t="s">
        <v>1095</v>
      </c>
      <c r="J285" s="22" t="str">
        <f>_xlfn.CONCAT(tClientes[[#This Row],[Ciudad]]," - ",tClientes[[#This Row],[Address]])</f>
        <v>Oklahoma - 316 South White Old Drive</v>
      </c>
      <c r="K285" s="14">
        <f t="shared" ca="1" si="9"/>
        <v>8</v>
      </c>
    </row>
    <row r="286" spans="1:11">
      <c r="A286" s="6">
        <f t="shared" si="8"/>
        <v>285</v>
      </c>
      <c r="B286" s="7" t="s">
        <v>1096</v>
      </c>
      <c r="C286" s="7" t="str">
        <f>UPPER(_xlfn.CONCAT(tClientes[[#This Row],[FirstName]]," ",tClientes[[#This Row],[LastName]]))</f>
        <v>HILARY CUMMINGS</v>
      </c>
      <c r="D286" s="7" t="s">
        <v>1082</v>
      </c>
      <c r="E286" s="7" t="s">
        <v>63</v>
      </c>
      <c r="F286" s="7" t="s">
        <v>1097</v>
      </c>
      <c r="G286" s="7" t="str">
        <f>VLOOKUP(tClientes[[#This Row],[CityID]],tCiudades[#All],2,FALSE)</f>
        <v>Lubbock</v>
      </c>
      <c r="H286" s="13">
        <v>39</v>
      </c>
      <c r="I286" s="7" t="s">
        <v>1098</v>
      </c>
      <c r="J286" s="22" t="str">
        <f>_xlfn.CONCAT(tClientes[[#This Row],[Ciudad]]," - ",tClientes[[#This Row],[Address]])</f>
        <v>Lubbock - 970 Cowley Street</v>
      </c>
      <c r="K286" s="14">
        <f t="shared" ca="1" si="9"/>
        <v>4</v>
      </c>
    </row>
    <row r="287" spans="1:11">
      <c r="A287" s="6">
        <f t="shared" si="8"/>
        <v>286</v>
      </c>
      <c r="B287" s="7" t="s">
        <v>1099</v>
      </c>
      <c r="C287" s="7" t="str">
        <f>UPPER(_xlfn.CONCAT(tClientes[[#This Row],[FirstName]]," ",tClientes[[#This Row],[LastName]]))</f>
        <v>ANN GILL</v>
      </c>
      <c r="D287" s="7" t="s">
        <v>1100</v>
      </c>
      <c r="E287" s="7" t="s">
        <v>13</v>
      </c>
      <c r="F287" s="7" t="s">
        <v>1101</v>
      </c>
      <c r="G287" s="7" t="str">
        <f>VLOOKUP(tClientes[[#This Row],[CityID]],tCiudades[#All],2,FALSE)</f>
        <v>Tampa</v>
      </c>
      <c r="H287" s="13">
        <v>74</v>
      </c>
      <c r="I287" s="7" t="s">
        <v>1102</v>
      </c>
      <c r="J287" s="22" t="str">
        <f>_xlfn.CONCAT(tClientes[[#This Row],[Ciudad]]," - ",tClientes[[#This Row],[Address]])</f>
        <v>Tampa - 80 Clarendon Freeway</v>
      </c>
      <c r="K287" s="14">
        <f t="shared" ca="1" si="9"/>
        <v>6</v>
      </c>
    </row>
    <row r="288" spans="1:11">
      <c r="A288" s="6">
        <f t="shared" si="8"/>
        <v>287</v>
      </c>
      <c r="B288" s="7" t="s">
        <v>1103</v>
      </c>
      <c r="C288" s="7" t="str">
        <f>UPPER(_xlfn.CONCAT(tClientes[[#This Row],[FirstName]]," ",tClientes[[#This Row],[LastName]]))</f>
        <v>CALEB HAWKINS</v>
      </c>
      <c r="D288" s="7" t="s">
        <v>1104</v>
      </c>
      <c r="E288" s="7" t="s">
        <v>131</v>
      </c>
      <c r="F288" s="7" t="s">
        <v>1105</v>
      </c>
      <c r="G288" s="7" t="str">
        <f>VLOOKUP(tClientes[[#This Row],[CityID]],tCiudades[#All],2,FALSE)</f>
        <v>Riverside</v>
      </c>
      <c r="H288" s="13">
        <v>7</v>
      </c>
      <c r="I288" s="7" t="s">
        <v>1106</v>
      </c>
      <c r="J288" s="22" t="str">
        <f>_xlfn.CONCAT(tClientes[[#This Row],[Ciudad]]," - ",tClientes[[#This Row],[Address]])</f>
        <v>Riverside - 90 West Second Boulevard</v>
      </c>
      <c r="K288" s="14">
        <f t="shared" ca="1" si="9"/>
        <v>11</v>
      </c>
    </row>
    <row r="289" spans="1:11">
      <c r="A289" s="6">
        <f t="shared" si="8"/>
        <v>288</v>
      </c>
      <c r="B289" s="7" t="s">
        <v>1107</v>
      </c>
      <c r="C289" s="7" t="str">
        <f>UPPER(_xlfn.CONCAT(tClientes[[#This Row],[FirstName]]," ",tClientes[[#This Row],[LastName]]))</f>
        <v>JUAN GAINES</v>
      </c>
      <c r="D289" s="7" t="s">
        <v>1108</v>
      </c>
      <c r="E289" s="7" t="s">
        <v>159</v>
      </c>
      <c r="F289" s="7" t="s">
        <v>1109</v>
      </c>
      <c r="G289" s="7" t="str">
        <f>VLOOKUP(tClientes[[#This Row],[CityID]],tCiudades[#All],2,FALSE)</f>
        <v>Birmingham</v>
      </c>
      <c r="H289" s="13">
        <v>76</v>
      </c>
      <c r="I289" s="7" t="s">
        <v>1110</v>
      </c>
      <c r="J289" s="22" t="str">
        <f>_xlfn.CONCAT(tClientes[[#This Row],[Ciudad]]," - ",tClientes[[#This Row],[Address]])</f>
        <v>Birmingham - 484 First Avenue</v>
      </c>
      <c r="K289" s="14">
        <f t="shared" ca="1" si="9"/>
        <v>6</v>
      </c>
    </row>
    <row r="290" spans="1:11">
      <c r="A290" s="6">
        <f t="shared" si="8"/>
        <v>289</v>
      </c>
      <c r="B290" s="7" t="s">
        <v>1111</v>
      </c>
      <c r="C290" s="7" t="str">
        <f>UPPER(_xlfn.CONCAT(tClientes[[#This Row],[FirstName]]," ",tClientes[[#This Row],[LastName]]))</f>
        <v>CHERYL HALL</v>
      </c>
      <c r="D290" s="7" t="s">
        <v>1112</v>
      </c>
      <c r="E290" s="7" t="s">
        <v>18</v>
      </c>
      <c r="F290" s="7" t="s">
        <v>603</v>
      </c>
      <c r="G290" s="7" t="str">
        <f>VLOOKUP(tClientes[[#This Row],[CityID]],tCiudades[#All],2,FALSE)</f>
        <v>Colorado</v>
      </c>
      <c r="H290" s="13">
        <v>15</v>
      </c>
      <c r="I290" s="7" t="s">
        <v>1113</v>
      </c>
      <c r="J290" s="22" t="str">
        <f>_xlfn.CONCAT(tClientes[[#This Row],[Ciudad]]," - ",tClientes[[#This Row],[Address]])</f>
        <v>Colorado - 42 South Oak Road</v>
      </c>
      <c r="K290" s="14">
        <f t="shared" ca="1" si="9"/>
        <v>18</v>
      </c>
    </row>
    <row r="291" spans="1:11">
      <c r="A291" s="6">
        <f t="shared" si="8"/>
        <v>290</v>
      </c>
      <c r="B291" s="7" t="s">
        <v>1114</v>
      </c>
      <c r="C291" s="7" t="str">
        <f>UPPER(_xlfn.CONCAT(tClientes[[#This Row],[FirstName]]," ",tClientes[[#This Row],[LastName]]))</f>
        <v>PEDRO CLARK</v>
      </c>
      <c r="D291" s="7" t="s">
        <v>1038</v>
      </c>
      <c r="E291" s="7" t="s">
        <v>117</v>
      </c>
      <c r="F291" s="7" t="s">
        <v>1115</v>
      </c>
      <c r="G291" s="7" t="str">
        <f>VLOOKUP(tClientes[[#This Row],[CityID]],tCiudades[#All],2,FALSE)</f>
        <v>Houston</v>
      </c>
      <c r="H291" s="13">
        <v>55</v>
      </c>
      <c r="I291" s="7" t="s">
        <v>1116</v>
      </c>
      <c r="J291" s="22" t="str">
        <f>_xlfn.CONCAT(tClientes[[#This Row],[Ciudad]]," - ",tClientes[[#This Row],[Address]])</f>
        <v>Houston - 31 Cowley Drive</v>
      </c>
      <c r="K291" s="14">
        <f t="shared" ca="1" si="9"/>
        <v>11</v>
      </c>
    </row>
    <row r="292" spans="1:11">
      <c r="A292" s="6">
        <f t="shared" si="8"/>
        <v>291</v>
      </c>
      <c r="B292" s="7" t="s">
        <v>1117</v>
      </c>
      <c r="C292" s="7" t="str">
        <f>UPPER(_xlfn.CONCAT(tClientes[[#This Row],[FirstName]]," ",tClientes[[#This Row],[LastName]]))</f>
        <v>CHRISTIE CARSON</v>
      </c>
      <c r="D292" s="7" t="s">
        <v>1118</v>
      </c>
      <c r="E292" s="7" t="s">
        <v>238</v>
      </c>
      <c r="F292" s="7" t="s">
        <v>1119</v>
      </c>
      <c r="G292" s="7" t="str">
        <f>VLOOKUP(tClientes[[#This Row],[CityID]],tCiudades[#All],2,FALSE)</f>
        <v>Lincoln</v>
      </c>
      <c r="H292" s="13">
        <v>24</v>
      </c>
      <c r="I292" s="7" t="s">
        <v>1120</v>
      </c>
      <c r="J292" s="22" t="str">
        <f>_xlfn.CONCAT(tClientes[[#This Row],[Ciudad]]," - ",tClientes[[#This Row],[Address]])</f>
        <v>Lincoln - 31 Second Freeway</v>
      </c>
      <c r="K292" s="14">
        <f t="shared" ca="1" si="9"/>
        <v>11</v>
      </c>
    </row>
    <row r="293" spans="1:11">
      <c r="A293" s="6">
        <f t="shared" si="8"/>
        <v>292</v>
      </c>
      <c r="B293" s="7" t="s">
        <v>1121</v>
      </c>
      <c r="C293" s="7" t="str">
        <f>UPPER(_xlfn.CONCAT(tClientes[[#This Row],[FirstName]]," ",tClientes[[#This Row],[LastName]]))</f>
        <v>NATHANIEL IBARRA</v>
      </c>
      <c r="D293" s="7" t="s">
        <v>1122</v>
      </c>
      <c r="E293" s="7" t="s">
        <v>192</v>
      </c>
      <c r="F293" s="7" t="s">
        <v>1123</v>
      </c>
      <c r="G293" s="7" t="str">
        <f>VLOOKUP(tClientes[[#This Row],[CityID]],tCiudades[#All],2,FALSE)</f>
        <v>Santa Ana</v>
      </c>
      <c r="H293" s="13">
        <v>73</v>
      </c>
      <c r="I293" s="7" t="s">
        <v>1124</v>
      </c>
      <c r="J293" s="22" t="str">
        <f>_xlfn.CONCAT(tClientes[[#This Row],[Ciudad]]," - ",tClientes[[#This Row],[Address]])</f>
        <v>Santa Ana - 303 North Rocky First Boulevard</v>
      </c>
      <c r="K293" s="14">
        <f t="shared" ca="1" si="9"/>
        <v>16</v>
      </c>
    </row>
    <row r="294" spans="1:11">
      <c r="A294" s="6">
        <f t="shared" si="8"/>
        <v>293</v>
      </c>
      <c r="B294" s="7" t="s">
        <v>1125</v>
      </c>
      <c r="C294" s="7" t="str">
        <f>UPPER(_xlfn.CONCAT(tClientes[[#This Row],[FirstName]]," ",tClientes[[#This Row],[LastName]]))</f>
        <v>MARCO ELLISON</v>
      </c>
      <c r="D294" s="7" t="s">
        <v>1126</v>
      </c>
      <c r="E294" s="7" t="s">
        <v>150</v>
      </c>
      <c r="F294" s="7" t="s">
        <v>1127</v>
      </c>
      <c r="G294" s="7" t="str">
        <f>VLOOKUP(tClientes[[#This Row],[CityID]],tCiudades[#All],2,FALSE)</f>
        <v>Baton Rouge</v>
      </c>
      <c r="H294" s="13">
        <v>22</v>
      </c>
      <c r="I294" s="7" t="s">
        <v>1128</v>
      </c>
      <c r="J294" s="22" t="str">
        <f>_xlfn.CONCAT(tClientes[[#This Row],[Ciudad]]," - ",tClientes[[#This Row],[Address]])</f>
        <v>Baton Rouge - 396 Second Avenue</v>
      </c>
      <c r="K294" s="14">
        <f t="shared" ca="1" si="9"/>
        <v>14</v>
      </c>
    </row>
    <row r="295" spans="1:11">
      <c r="A295" s="6">
        <f t="shared" si="8"/>
        <v>294</v>
      </c>
      <c r="B295" s="7" t="s">
        <v>1129</v>
      </c>
      <c r="C295" s="7" t="str">
        <f>UPPER(_xlfn.CONCAT(tClientes[[#This Row],[FirstName]]," ",tClientes[[#This Row],[LastName]]))</f>
        <v>TAMI CANNON</v>
      </c>
      <c r="D295" s="7" t="s">
        <v>1130</v>
      </c>
      <c r="E295" s="7" t="s">
        <v>77</v>
      </c>
      <c r="F295" s="7" t="s">
        <v>1131</v>
      </c>
      <c r="G295" s="7" t="str">
        <f>VLOOKUP(tClientes[[#This Row],[CityID]],tCiudades[#All],2,FALSE)</f>
        <v>Fort Worth</v>
      </c>
      <c r="H295" s="13">
        <v>60</v>
      </c>
      <c r="I295" s="7" t="s">
        <v>1132</v>
      </c>
      <c r="J295" s="22" t="str">
        <f>_xlfn.CONCAT(tClientes[[#This Row],[Ciudad]]," - ",tClientes[[#This Row],[Address]])</f>
        <v>Fort Worth - 304 Cowley Boulevard</v>
      </c>
      <c r="K295" s="14">
        <f t="shared" ca="1" si="9"/>
        <v>8</v>
      </c>
    </row>
    <row r="296" spans="1:11">
      <c r="A296" s="6">
        <f t="shared" si="8"/>
        <v>295</v>
      </c>
      <c r="B296" s="7" t="s">
        <v>1133</v>
      </c>
      <c r="C296" s="7" t="str">
        <f>UPPER(_xlfn.CONCAT(tClientes[[#This Row],[FirstName]]," ",tClientes[[#This Row],[LastName]]))</f>
        <v>TAMMY DAVID</v>
      </c>
      <c r="D296" s="7" t="s">
        <v>1134</v>
      </c>
      <c r="E296" s="7" t="s">
        <v>131</v>
      </c>
      <c r="F296" s="7" t="s">
        <v>27</v>
      </c>
      <c r="G296" s="7" t="str">
        <f>VLOOKUP(tClientes[[#This Row],[CityID]],tCiudades[#All],2,FALSE)</f>
        <v>Richmond</v>
      </c>
      <c r="H296" s="13">
        <v>38</v>
      </c>
      <c r="I296" s="7" t="s">
        <v>1135</v>
      </c>
      <c r="J296" s="22" t="str">
        <f>_xlfn.CONCAT(tClientes[[#This Row],[Ciudad]]," - ",tClientes[[#This Row],[Address]])</f>
        <v>Richmond - 42 White Old Avenue</v>
      </c>
      <c r="K296" s="14">
        <f t="shared" ca="1" si="9"/>
        <v>10</v>
      </c>
    </row>
    <row r="297" spans="1:11">
      <c r="A297" s="6">
        <f t="shared" si="8"/>
        <v>296</v>
      </c>
      <c r="B297" s="7" t="s">
        <v>1136</v>
      </c>
      <c r="C297" s="7" t="str">
        <f>UPPER(_xlfn.CONCAT(tClientes[[#This Row],[FirstName]]," ",tClientes[[#This Row],[LastName]]))</f>
        <v>RYAN MCKAY</v>
      </c>
      <c r="D297" s="7" t="s">
        <v>576</v>
      </c>
      <c r="E297" s="7" t="s">
        <v>238</v>
      </c>
      <c r="F297" s="7" t="s">
        <v>1137</v>
      </c>
      <c r="G297" s="7" t="str">
        <f>VLOOKUP(tClientes[[#This Row],[CityID]],tCiudades[#All],2,FALSE)</f>
        <v>Miami</v>
      </c>
      <c r="H297" s="13">
        <v>61</v>
      </c>
      <c r="I297" s="7" t="s">
        <v>1138</v>
      </c>
      <c r="J297" s="22" t="str">
        <f>_xlfn.CONCAT(tClientes[[#This Row],[Ciudad]]," - ",tClientes[[#This Row],[Address]])</f>
        <v>Miami - 90 East White Clarendon Boulevard</v>
      </c>
      <c r="K297" s="14">
        <f t="shared" ca="1" si="9"/>
        <v>16</v>
      </c>
    </row>
    <row r="298" spans="1:11">
      <c r="A298" s="6">
        <f t="shared" si="8"/>
        <v>297</v>
      </c>
      <c r="B298" s="7" t="s">
        <v>1139</v>
      </c>
      <c r="C298" s="7" t="str">
        <f>UPPER(_xlfn.CONCAT(tClientes[[#This Row],[FirstName]]," ",tClientes[[#This Row],[LastName]]))</f>
        <v>IRENE HOPKINS</v>
      </c>
      <c r="D298" s="7" t="s">
        <v>45</v>
      </c>
      <c r="E298" s="7" t="s">
        <v>8</v>
      </c>
      <c r="F298" s="7" t="s">
        <v>19</v>
      </c>
      <c r="G298" s="7" t="str">
        <f>VLOOKUP(tClientes[[#This Row],[CityID]],tCiudades[#All],2,FALSE)</f>
        <v>Stockton</v>
      </c>
      <c r="H298" s="13">
        <v>56</v>
      </c>
      <c r="I298" s="7" t="s">
        <v>1140</v>
      </c>
      <c r="J298" s="22" t="str">
        <f>_xlfn.CONCAT(tClientes[[#This Row],[Ciudad]]," - ",tClientes[[#This Row],[Address]])</f>
        <v>Stockton - 59 Clarendon Parkway</v>
      </c>
      <c r="K298" s="14">
        <f t="shared" ca="1" si="9"/>
        <v>19</v>
      </c>
    </row>
    <row r="299" spans="1:11">
      <c r="A299" s="6">
        <f t="shared" si="8"/>
        <v>298</v>
      </c>
      <c r="B299" s="7" t="s">
        <v>1141</v>
      </c>
      <c r="C299" s="7" t="str">
        <f>UPPER(_xlfn.CONCAT(tClientes[[#This Row],[FirstName]]," ",tClientes[[#This Row],[LastName]]))</f>
        <v>TED BECK</v>
      </c>
      <c r="D299" s="7" t="s">
        <v>1142</v>
      </c>
      <c r="E299" s="7" t="s">
        <v>150</v>
      </c>
      <c r="F299" s="7" t="s">
        <v>73</v>
      </c>
      <c r="G299" s="7" t="str">
        <f>VLOOKUP(tClientes[[#This Row],[CityID]],tCiudades[#All],2,FALSE)</f>
        <v>San Jose</v>
      </c>
      <c r="H299" s="13">
        <v>86</v>
      </c>
      <c r="I299" s="7" t="s">
        <v>1143</v>
      </c>
      <c r="J299" s="22" t="str">
        <f>_xlfn.CONCAT(tClientes[[#This Row],[Ciudad]]," - ",tClientes[[#This Row],[Address]])</f>
        <v>San Jose - 318 Rocky First St.</v>
      </c>
      <c r="K299" s="14">
        <f t="shared" ca="1" si="9"/>
        <v>19</v>
      </c>
    </row>
    <row r="300" spans="1:11">
      <c r="A300" s="6">
        <f t="shared" si="8"/>
        <v>299</v>
      </c>
      <c r="B300" s="7" t="s">
        <v>1144</v>
      </c>
      <c r="C300" s="7" t="str">
        <f>UPPER(_xlfn.CONCAT(tClientes[[#This Row],[FirstName]]," ",tClientes[[#This Row],[LastName]]))</f>
        <v>SPENCER MOSES</v>
      </c>
      <c r="D300" s="7" t="s">
        <v>1145</v>
      </c>
      <c r="E300" s="7" t="s">
        <v>126</v>
      </c>
      <c r="F300" s="7" t="s">
        <v>1146</v>
      </c>
      <c r="G300" s="7" t="str">
        <f>VLOOKUP(tClientes[[#This Row],[CityID]],tCiudades[#All],2,FALSE)</f>
        <v>Long Beach</v>
      </c>
      <c r="H300" s="13">
        <v>48</v>
      </c>
      <c r="I300" s="7" t="s">
        <v>1147</v>
      </c>
      <c r="J300" s="22" t="str">
        <f>_xlfn.CONCAT(tClientes[[#This Row],[Ciudad]]," - ",tClientes[[#This Row],[Address]])</f>
        <v>Long Beach - 98 Milton Drive</v>
      </c>
      <c r="K300" s="14">
        <f t="shared" ca="1" si="9"/>
        <v>19</v>
      </c>
    </row>
    <row r="301" spans="1:11">
      <c r="A301" s="6">
        <f t="shared" si="8"/>
        <v>300</v>
      </c>
      <c r="B301" s="7" t="s">
        <v>1148</v>
      </c>
      <c r="C301" s="7" t="str">
        <f>UPPER(_xlfn.CONCAT(tClientes[[#This Row],[FirstName]]," ",tClientes[[#This Row],[LastName]]))</f>
        <v>RODNEY MILLER</v>
      </c>
      <c r="D301" s="7" t="s">
        <v>1149</v>
      </c>
      <c r="E301" s="7" t="s">
        <v>8</v>
      </c>
      <c r="F301" s="7" t="s">
        <v>1150</v>
      </c>
      <c r="G301" s="7" t="str">
        <f>VLOOKUP(tClientes[[#This Row],[CityID]],tCiudades[#All],2,FALSE)</f>
        <v>Cleveland</v>
      </c>
      <c r="H301" s="13">
        <v>40</v>
      </c>
      <c r="I301" s="7" t="s">
        <v>1151</v>
      </c>
      <c r="J301" s="22" t="str">
        <f>_xlfn.CONCAT(tClientes[[#This Row],[Ciudad]]," - ",tClientes[[#This Row],[Address]])</f>
        <v>Cleveland - 89 Hague Freeway</v>
      </c>
      <c r="K301" s="14">
        <f t="shared" ca="1" si="9"/>
        <v>19</v>
      </c>
    </row>
    <row r="302" spans="1:11">
      <c r="A302" s="6">
        <f t="shared" si="8"/>
        <v>301</v>
      </c>
      <c r="B302" s="7" t="s">
        <v>1152</v>
      </c>
      <c r="C302" s="7" t="str">
        <f>UPPER(_xlfn.CONCAT(tClientes[[#This Row],[FirstName]]," ",tClientes[[#This Row],[LastName]]))</f>
        <v>MISTY SALINAS</v>
      </c>
      <c r="D302" s="7" t="s">
        <v>1153</v>
      </c>
      <c r="E302" s="7" t="s">
        <v>131</v>
      </c>
      <c r="F302" s="7" t="s">
        <v>1154</v>
      </c>
      <c r="G302" s="7" t="str">
        <f>VLOOKUP(tClientes[[#This Row],[CityID]],tCiudades[#All],2,FALSE)</f>
        <v>Akron</v>
      </c>
      <c r="H302" s="13">
        <v>13</v>
      </c>
      <c r="I302" s="7" t="s">
        <v>1155</v>
      </c>
      <c r="J302" s="22" t="str">
        <f>_xlfn.CONCAT(tClientes[[#This Row],[Ciudad]]," - ",tClientes[[#This Row],[Address]])</f>
        <v>Akron - 756 Oak Parkway</v>
      </c>
      <c r="K302" s="14">
        <f t="shared" ca="1" si="9"/>
        <v>8</v>
      </c>
    </row>
    <row r="303" spans="1:11">
      <c r="A303" s="6">
        <f t="shared" si="8"/>
        <v>302</v>
      </c>
      <c r="B303" s="7" t="s">
        <v>1156</v>
      </c>
      <c r="C303" s="7" t="str">
        <f>UPPER(_xlfn.CONCAT(tClientes[[#This Row],[FirstName]]," ",tClientes[[#This Row],[LastName]]))</f>
        <v>RACHAEL PUGH</v>
      </c>
      <c r="D303" s="7" t="s">
        <v>1157</v>
      </c>
      <c r="E303" s="7" t="s">
        <v>209</v>
      </c>
      <c r="F303" s="7" t="s">
        <v>1158</v>
      </c>
      <c r="G303" s="7" t="str">
        <f>VLOOKUP(tClientes[[#This Row],[CityID]],tCiudades[#All],2,FALSE)</f>
        <v>Dayton</v>
      </c>
      <c r="H303" s="13">
        <v>1</v>
      </c>
      <c r="I303" s="7" t="s">
        <v>1159</v>
      </c>
      <c r="J303" s="22" t="str">
        <f>_xlfn.CONCAT(tClientes[[#This Row],[Ciudad]]," - ",tClientes[[#This Row],[Address]])</f>
        <v>Dayton - 38 South Green Fabien Road</v>
      </c>
      <c r="K303" s="14">
        <f t="shared" ca="1" si="9"/>
        <v>18</v>
      </c>
    </row>
    <row r="304" spans="1:11">
      <c r="A304" s="6">
        <f t="shared" si="8"/>
        <v>303</v>
      </c>
      <c r="B304" s="7" t="s">
        <v>1160</v>
      </c>
      <c r="C304" s="7" t="str">
        <f>UPPER(_xlfn.CONCAT(tClientes[[#This Row],[FirstName]]," ",tClientes[[#This Row],[LastName]]))</f>
        <v>MARIANNE MOSES</v>
      </c>
      <c r="D304" s="7" t="s">
        <v>1161</v>
      </c>
      <c r="E304" s="7" t="s">
        <v>209</v>
      </c>
      <c r="F304" s="7" t="s">
        <v>1146</v>
      </c>
      <c r="G304" s="7" t="str">
        <f>VLOOKUP(tClientes[[#This Row],[CityID]],tCiudades[#All],2,FALSE)</f>
        <v>Lubbock</v>
      </c>
      <c r="H304" s="13">
        <v>39</v>
      </c>
      <c r="I304" s="7" t="s">
        <v>1162</v>
      </c>
      <c r="J304" s="22" t="str">
        <f>_xlfn.CONCAT(tClientes[[#This Row],[Ciudad]]," - ",tClientes[[#This Row],[Address]])</f>
        <v>Lubbock - 74 Nobel Boulevard</v>
      </c>
      <c r="K304" s="14">
        <f t="shared" ca="1" si="9"/>
        <v>7</v>
      </c>
    </row>
    <row r="305" spans="1:11">
      <c r="A305" s="6">
        <f t="shared" si="8"/>
        <v>304</v>
      </c>
      <c r="B305" s="7" t="s">
        <v>1163</v>
      </c>
      <c r="C305" s="7" t="str">
        <f>UPPER(_xlfn.CONCAT(tClientes[[#This Row],[FirstName]]," ",tClientes[[#This Row],[LastName]]))</f>
        <v>TERRENCE SALAZAR</v>
      </c>
      <c r="D305" s="7" t="s">
        <v>1164</v>
      </c>
      <c r="E305" s="7" t="s">
        <v>131</v>
      </c>
      <c r="F305" s="7" t="s">
        <v>1165</v>
      </c>
      <c r="G305" s="7" t="str">
        <f>VLOOKUP(tClientes[[#This Row],[CityID]],tCiudades[#All],2,FALSE)</f>
        <v>Stockton</v>
      </c>
      <c r="H305" s="13">
        <v>56</v>
      </c>
      <c r="I305" s="7" t="s">
        <v>1166</v>
      </c>
      <c r="J305" s="22" t="str">
        <f>_xlfn.CONCAT(tClientes[[#This Row],[Ciudad]]," - ",tClientes[[#This Row],[Address]])</f>
        <v>Stockton - 679 Green Nobel Boulevard</v>
      </c>
      <c r="K305" s="14">
        <f t="shared" ca="1" si="9"/>
        <v>14</v>
      </c>
    </row>
    <row r="306" spans="1:11">
      <c r="A306" s="6">
        <f t="shared" si="8"/>
        <v>305</v>
      </c>
      <c r="B306" s="7" t="s">
        <v>1167</v>
      </c>
      <c r="C306" s="7" t="str">
        <f>UPPER(_xlfn.CONCAT(tClientes[[#This Row],[FirstName]]," ",tClientes[[#This Row],[LastName]]))</f>
        <v>ESTEBAN BOOKER</v>
      </c>
      <c r="D306" s="7" t="s">
        <v>1168</v>
      </c>
      <c r="E306" s="7" t="s">
        <v>253</v>
      </c>
      <c r="F306" s="7" t="s">
        <v>1169</v>
      </c>
      <c r="G306" s="7" t="str">
        <f>VLOOKUP(tClientes[[#This Row],[CityID]],tCiudades[#All],2,FALSE)</f>
        <v>Mobile</v>
      </c>
      <c r="H306" s="13">
        <v>62</v>
      </c>
      <c r="I306" s="7" t="s">
        <v>1170</v>
      </c>
      <c r="J306" s="22" t="str">
        <f>_xlfn.CONCAT(tClientes[[#This Row],[Ciudad]]," - ",tClientes[[#This Row],[Address]])</f>
        <v>Mobile - 416 New Way</v>
      </c>
      <c r="K306" s="14">
        <f t="shared" ca="1" si="9"/>
        <v>6</v>
      </c>
    </row>
    <row r="307" spans="1:11">
      <c r="A307" s="6">
        <f t="shared" si="8"/>
        <v>306</v>
      </c>
      <c r="B307" s="7" t="s">
        <v>1171</v>
      </c>
      <c r="C307" s="7" t="str">
        <f>UPPER(_xlfn.CONCAT(tClientes[[#This Row],[FirstName]]," ",tClientes[[#This Row],[LastName]]))</f>
        <v>KEITH WASHINGTON</v>
      </c>
      <c r="D307" s="7" t="s">
        <v>1172</v>
      </c>
      <c r="E307" s="7" t="s">
        <v>126</v>
      </c>
      <c r="F307" s="7" t="s">
        <v>839</v>
      </c>
      <c r="G307" s="7" t="str">
        <f>VLOOKUP(tClientes[[#This Row],[CityID]],tCiudades[#All],2,FALSE)</f>
        <v>Des Moines</v>
      </c>
      <c r="H307" s="13">
        <v>26</v>
      </c>
      <c r="I307" s="7" t="s">
        <v>1173</v>
      </c>
      <c r="J307" s="22" t="str">
        <f>_xlfn.CONCAT(tClientes[[#This Row],[Ciudad]]," - ",tClientes[[#This Row],[Address]])</f>
        <v>Des Moines - 99 Cowley Freeway</v>
      </c>
      <c r="K307" s="14">
        <f t="shared" ca="1" si="9"/>
        <v>9</v>
      </c>
    </row>
    <row r="308" spans="1:11">
      <c r="A308" s="6">
        <f t="shared" si="8"/>
        <v>307</v>
      </c>
      <c r="B308" s="7" t="s">
        <v>1174</v>
      </c>
      <c r="C308" s="7" t="str">
        <f>UPPER(_xlfn.CONCAT(tClientes[[#This Row],[FirstName]]," ",tClientes[[#This Row],[LastName]]))</f>
        <v>ALISHA CARLSON</v>
      </c>
      <c r="D308" s="7" t="s">
        <v>1175</v>
      </c>
      <c r="E308" s="7" t="s">
        <v>238</v>
      </c>
      <c r="F308" s="7" t="s">
        <v>1176</v>
      </c>
      <c r="G308" s="7" t="str">
        <f>VLOOKUP(tClientes[[#This Row],[CityID]],tCiudades[#All],2,FALSE)</f>
        <v>Madison</v>
      </c>
      <c r="H308" s="13">
        <v>52</v>
      </c>
      <c r="I308" s="7" t="s">
        <v>1177</v>
      </c>
      <c r="J308" s="22" t="str">
        <f>_xlfn.CONCAT(tClientes[[#This Row],[Ciudad]]," - ",tClientes[[#This Row],[Address]])</f>
        <v>Madison - 37 White Hague Blvd.</v>
      </c>
      <c r="K308" s="14">
        <f t="shared" ca="1" si="9"/>
        <v>6</v>
      </c>
    </row>
    <row r="309" spans="1:11">
      <c r="A309" s="6">
        <f t="shared" si="8"/>
        <v>308</v>
      </c>
      <c r="B309" s="7" t="s">
        <v>1178</v>
      </c>
      <c r="C309" s="7" t="str">
        <f>UPPER(_xlfn.CONCAT(tClientes[[#This Row],[FirstName]]," ",tClientes[[#This Row],[LastName]]))</f>
        <v>DIANA LEACH</v>
      </c>
      <c r="D309" s="7" t="s">
        <v>1179</v>
      </c>
      <c r="E309" s="7" t="s">
        <v>77</v>
      </c>
      <c r="F309" s="7" t="s">
        <v>1180</v>
      </c>
      <c r="G309" s="7" t="str">
        <f>VLOOKUP(tClientes[[#This Row],[CityID]],tCiudades[#All],2,FALSE)</f>
        <v>Boston</v>
      </c>
      <c r="H309" s="13">
        <v>25</v>
      </c>
      <c r="I309" s="7" t="s">
        <v>1181</v>
      </c>
      <c r="J309" s="22" t="str">
        <f>_xlfn.CONCAT(tClientes[[#This Row],[Ciudad]]," - ",tClientes[[#This Row],[Address]])</f>
        <v>Boston - 74 Green Oak Road</v>
      </c>
      <c r="K309" s="14">
        <f t="shared" ca="1" si="9"/>
        <v>7</v>
      </c>
    </row>
    <row r="310" spans="1:11">
      <c r="A310" s="6">
        <f t="shared" si="8"/>
        <v>309</v>
      </c>
      <c r="B310" s="7" t="s">
        <v>1182</v>
      </c>
      <c r="C310" s="7" t="str">
        <f>UPPER(_xlfn.CONCAT(tClientes[[#This Row],[FirstName]]," ",tClientes[[#This Row],[LastName]]))</f>
        <v>ALVIN SOSA</v>
      </c>
      <c r="D310" s="7" t="s">
        <v>1183</v>
      </c>
      <c r="E310" s="7" t="s">
        <v>1184</v>
      </c>
      <c r="F310" s="7" t="s">
        <v>1185</v>
      </c>
      <c r="G310" s="7" t="str">
        <f>VLOOKUP(tClientes[[#This Row],[CityID]],tCiudades[#All],2,FALSE)</f>
        <v>Tulsa</v>
      </c>
      <c r="H310" s="13">
        <v>63</v>
      </c>
      <c r="I310" s="7" t="s">
        <v>1186</v>
      </c>
      <c r="J310" s="22" t="str">
        <f>_xlfn.CONCAT(tClientes[[#This Row],[Ciudad]]," - ",tClientes[[#This Row],[Address]])</f>
        <v>Tulsa - 474 New Boulevard</v>
      </c>
      <c r="K310" s="14">
        <f t="shared" ca="1" si="9"/>
        <v>5</v>
      </c>
    </row>
    <row r="311" spans="1:11">
      <c r="A311" s="6">
        <f t="shared" si="8"/>
        <v>310</v>
      </c>
      <c r="B311" s="7" t="s">
        <v>1187</v>
      </c>
      <c r="C311" s="7" t="str">
        <f>UPPER(_xlfn.CONCAT(tClientes[[#This Row],[FirstName]]," ",tClientes[[#This Row],[LastName]]))</f>
        <v>ROMAN VELASQUEZ</v>
      </c>
      <c r="D311" s="7" t="s">
        <v>559</v>
      </c>
      <c r="E311" s="7" t="s">
        <v>8</v>
      </c>
      <c r="F311" s="7" t="s">
        <v>1188</v>
      </c>
      <c r="G311" s="7" t="str">
        <f>VLOOKUP(tClientes[[#This Row],[CityID]],tCiudades[#All],2,FALSE)</f>
        <v>Boston</v>
      </c>
      <c r="H311" s="13">
        <v>25</v>
      </c>
      <c r="I311" s="7" t="s">
        <v>1189</v>
      </c>
      <c r="J311" s="22" t="str">
        <f>_xlfn.CONCAT(tClientes[[#This Row],[Ciudad]]," - ",tClientes[[#This Row],[Address]])</f>
        <v>Boston - 57 Rocky Cowley Boulevard</v>
      </c>
      <c r="K311" s="14">
        <f t="shared" ca="1" si="9"/>
        <v>15</v>
      </c>
    </row>
    <row r="312" spans="1:11">
      <c r="A312" s="6">
        <f t="shared" si="8"/>
        <v>311</v>
      </c>
      <c r="B312" s="7" t="s">
        <v>1190</v>
      </c>
      <c r="C312" s="7" t="str">
        <f>UPPER(_xlfn.CONCAT(tClientes[[#This Row],[FirstName]]," ",tClientes[[#This Row],[LastName]]))</f>
        <v>SAMMY LEACH</v>
      </c>
      <c r="D312" s="7" t="s">
        <v>1191</v>
      </c>
      <c r="E312" s="7" t="s">
        <v>192</v>
      </c>
      <c r="F312" s="7" t="s">
        <v>1180</v>
      </c>
      <c r="G312" s="7" t="str">
        <f>VLOOKUP(tClientes[[#This Row],[CityID]],tCiudades[#All],2,FALSE)</f>
        <v>Charlotte</v>
      </c>
      <c r="H312" s="13">
        <v>82</v>
      </c>
      <c r="I312" s="7" t="s">
        <v>1192</v>
      </c>
      <c r="J312" s="22" t="str">
        <f>_xlfn.CONCAT(tClientes[[#This Row],[Ciudad]]," - ",tClientes[[#This Row],[Address]])</f>
        <v>Charlotte - 869 West Hague Way</v>
      </c>
      <c r="K312" s="14">
        <f t="shared" ca="1" si="9"/>
        <v>13</v>
      </c>
    </row>
    <row r="313" spans="1:11">
      <c r="A313" s="6">
        <f t="shared" si="8"/>
        <v>312</v>
      </c>
      <c r="B313" s="7" t="s">
        <v>1193</v>
      </c>
      <c r="C313" s="7" t="str">
        <f>UPPER(_xlfn.CONCAT(tClientes[[#This Row],[FirstName]]," ",tClientes[[#This Row],[LastName]]))</f>
        <v>CHRISTINE DUARTE</v>
      </c>
      <c r="D313" s="7" t="s">
        <v>1194</v>
      </c>
      <c r="E313" s="7" t="s">
        <v>23</v>
      </c>
      <c r="F313" s="7" t="s">
        <v>1195</v>
      </c>
      <c r="G313" s="7" t="str">
        <f>VLOOKUP(tClientes[[#This Row],[CityID]],tCiudades[#All],2,FALSE)</f>
        <v>New Orleans</v>
      </c>
      <c r="H313" s="13">
        <v>80</v>
      </c>
      <c r="I313" s="7" t="s">
        <v>1196</v>
      </c>
      <c r="J313" s="22" t="str">
        <f>_xlfn.CONCAT(tClientes[[#This Row],[Ciudad]]," - ",tClientes[[#This Row],[Address]])</f>
        <v>New Orleans - 78 Rocky Old Street</v>
      </c>
      <c r="K313" s="14">
        <f t="shared" ca="1" si="9"/>
        <v>4</v>
      </c>
    </row>
    <row r="314" spans="1:11">
      <c r="A314" s="6">
        <f t="shared" si="8"/>
        <v>313</v>
      </c>
      <c r="B314" s="7" t="s">
        <v>1197</v>
      </c>
      <c r="C314" s="7" t="str">
        <f>UPPER(_xlfn.CONCAT(tClientes[[#This Row],[FirstName]]," ",tClientes[[#This Row],[LastName]]))</f>
        <v>BRADY TERRELL</v>
      </c>
      <c r="D314" s="7" t="s">
        <v>1198</v>
      </c>
      <c r="E314" s="7" t="s">
        <v>234</v>
      </c>
      <c r="F314" s="7" t="s">
        <v>1199</v>
      </c>
      <c r="G314" s="7" t="str">
        <f>VLOOKUP(tClientes[[#This Row],[CityID]],tCiudades[#All],2,FALSE)</f>
        <v>Aurora</v>
      </c>
      <c r="H314" s="13">
        <v>83</v>
      </c>
      <c r="I314" s="7" t="s">
        <v>1200</v>
      </c>
      <c r="J314" s="22" t="str">
        <f>_xlfn.CONCAT(tClientes[[#This Row],[Ciudad]]," - ",tClientes[[#This Row],[Address]])</f>
        <v>Aurora - 555 White Clarendon Blvd.</v>
      </c>
      <c r="K314" s="14">
        <f t="shared" ca="1" si="9"/>
        <v>17</v>
      </c>
    </row>
    <row r="315" spans="1:11">
      <c r="A315" s="6">
        <f t="shared" si="8"/>
        <v>314</v>
      </c>
      <c r="B315" s="7" t="s">
        <v>1201</v>
      </c>
      <c r="C315" s="7" t="str">
        <f>UPPER(_xlfn.CONCAT(tClientes[[#This Row],[FirstName]]," ",tClientes[[#This Row],[LastName]]))</f>
        <v>DOUGLAS KELLEY</v>
      </c>
      <c r="D315" s="7" t="s">
        <v>1202</v>
      </c>
      <c r="E315" s="7" t="s">
        <v>209</v>
      </c>
      <c r="F315" s="7" t="s">
        <v>1203</v>
      </c>
      <c r="G315" s="7" t="str">
        <f>VLOOKUP(tClientes[[#This Row],[CityID]],tCiudades[#All],2,FALSE)</f>
        <v>Sacramento</v>
      </c>
      <c r="H315" s="13">
        <v>81</v>
      </c>
      <c r="I315" s="7" t="s">
        <v>1204</v>
      </c>
      <c r="J315" s="22" t="str">
        <f>_xlfn.CONCAT(tClientes[[#This Row],[Ciudad]]," - ",tClientes[[#This Row],[Address]])</f>
        <v>Sacramento - 21 Rocky Old Parkway</v>
      </c>
      <c r="K315" s="14">
        <f t="shared" ca="1" si="9"/>
        <v>13</v>
      </c>
    </row>
    <row r="316" spans="1:11">
      <c r="A316" s="6">
        <f t="shared" si="8"/>
        <v>315</v>
      </c>
      <c r="B316" s="7" t="s">
        <v>1205</v>
      </c>
      <c r="C316" s="7" t="str">
        <f>UPPER(_xlfn.CONCAT(tClientes[[#This Row],[FirstName]]," ",tClientes[[#This Row],[LastName]]))</f>
        <v>EDDIE LOWE</v>
      </c>
      <c r="D316" s="7" t="s">
        <v>1206</v>
      </c>
      <c r="E316" s="7" t="s">
        <v>13</v>
      </c>
      <c r="F316" s="7" t="s">
        <v>1207</v>
      </c>
      <c r="G316" s="7" t="str">
        <f>VLOOKUP(tClientes[[#This Row],[CityID]],tCiudades[#All],2,FALSE)</f>
        <v>Rochester</v>
      </c>
      <c r="H316" s="13">
        <v>70</v>
      </c>
      <c r="I316" s="7" t="s">
        <v>1208</v>
      </c>
      <c r="J316" s="22" t="str">
        <f>_xlfn.CONCAT(tClientes[[#This Row],[Ciudad]]," - ",tClientes[[#This Row],[Address]])</f>
        <v>Rochester - 389 First Way</v>
      </c>
      <c r="K316" s="14">
        <f t="shared" ca="1" si="9"/>
        <v>7</v>
      </c>
    </row>
    <row r="317" spans="1:11">
      <c r="A317" s="6">
        <f t="shared" si="8"/>
        <v>316</v>
      </c>
      <c r="B317" s="7" t="s">
        <v>1209</v>
      </c>
      <c r="C317" s="7" t="str">
        <f>UPPER(_xlfn.CONCAT(tClientes[[#This Row],[FirstName]]," ",tClientes[[#This Row],[LastName]]))</f>
        <v>JESSIE DOUGLAS</v>
      </c>
      <c r="D317" s="7" t="s">
        <v>860</v>
      </c>
      <c r="E317" s="7" t="s">
        <v>192</v>
      </c>
      <c r="F317" s="7" t="s">
        <v>1202</v>
      </c>
      <c r="G317" s="7" t="str">
        <f>VLOOKUP(tClientes[[#This Row],[CityID]],tCiudades[#All],2,FALSE)</f>
        <v>Tucson</v>
      </c>
      <c r="H317" s="13">
        <v>28</v>
      </c>
      <c r="I317" s="7" t="s">
        <v>1210</v>
      </c>
      <c r="J317" s="22" t="str">
        <f>_xlfn.CONCAT(tClientes[[#This Row],[Ciudad]]," - ",tClientes[[#This Row],[Address]])</f>
        <v>Tucson - 256 New Way</v>
      </c>
      <c r="K317" s="14">
        <f t="shared" ca="1" si="9"/>
        <v>7</v>
      </c>
    </row>
    <row r="318" spans="1:11">
      <c r="A318" s="6">
        <f t="shared" si="8"/>
        <v>317</v>
      </c>
      <c r="B318" s="7" t="s">
        <v>1211</v>
      </c>
      <c r="C318" s="7" t="str">
        <f>UPPER(_xlfn.CONCAT(tClientes[[#This Row],[FirstName]]," ",tClientes[[#This Row],[LastName]]))</f>
        <v>JULIE FRIEDMAN</v>
      </c>
      <c r="D318" s="7" t="s">
        <v>932</v>
      </c>
      <c r="E318" s="7" t="s">
        <v>234</v>
      </c>
      <c r="F318" s="7" t="s">
        <v>1212</v>
      </c>
      <c r="G318" s="7" t="str">
        <f>VLOOKUP(tClientes[[#This Row],[CityID]],tCiudades[#All],2,FALSE)</f>
        <v>San Antonio</v>
      </c>
      <c r="H318" s="13">
        <v>75</v>
      </c>
      <c r="I318" s="7" t="s">
        <v>1213</v>
      </c>
      <c r="J318" s="22" t="str">
        <f>_xlfn.CONCAT(tClientes[[#This Row],[Ciudad]]," - ",tClientes[[#This Row],[Address]])</f>
        <v>San Antonio - 492 New Way</v>
      </c>
      <c r="K318" s="14">
        <f t="shared" ca="1" si="9"/>
        <v>9</v>
      </c>
    </row>
    <row r="319" spans="1:11">
      <c r="A319" s="6">
        <f t="shared" si="8"/>
        <v>318</v>
      </c>
      <c r="B319" s="7" t="s">
        <v>1214</v>
      </c>
      <c r="C319" s="7" t="str">
        <f>UPPER(_xlfn.CONCAT(tClientes[[#This Row],[FirstName]]," ",tClientes[[#This Row],[LastName]]))</f>
        <v>KEVIN SALAS</v>
      </c>
      <c r="D319" s="7" t="s">
        <v>1215</v>
      </c>
      <c r="E319" s="7" t="s">
        <v>58</v>
      </c>
      <c r="F319" s="7" t="s">
        <v>1216</v>
      </c>
      <c r="G319" s="7" t="str">
        <f>VLOOKUP(tClientes[[#This Row],[CityID]],tCiudades[#All],2,FALSE)</f>
        <v>Mobile</v>
      </c>
      <c r="H319" s="13">
        <v>62</v>
      </c>
      <c r="I319" s="7" t="s">
        <v>1217</v>
      </c>
      <c r="J319" s="22" t="str">
        <f>_xlfn.CONCAT(tClientes[[#This Row],[Ciudad]]," - ",tClientes[[#This Row],[Address]])</f>
        <v>Mobile - 61 West Oak Parkway</v>
      </c>
      <c r="K319" s="14">
        <f t="shared" ca="1" si="9"/>
        <v>7</v>
      </c>
    </row>
    <row r="320" spans="1:11">
      <c r="A320" s="6">
        <f t="shared" si="8"/>
        <v>319</v>
      </c>
      <c r="B320" s="7" t="s">
        <v>1218</v>
      </c>
      <c r="C320" s="7" t="str">
        <f>UPPER(_xlfn.CONCAT(tClientes[[#This Row],[FirstName]]," ",tClientes[[#This Row],[LastName]]))</f>
        <v>CHRIS CHARLES</v>
      </c>
      <c r="D320" s="7" t="s">
        <v>1219</v>
      </c>
      <c r="E320" s="7" t="s">
        <v>209</v>
      </c>
      <c r="F320" s="7" t="s">
        <v>1220</v>
      </c>
      <c r="G320" s="7" t="str">
        <f>VLOOKUP(tClientes[[#This Row],[CityID]],tCiudades[#All],2,FALSE)</f>
        <v>Oakland</v>
      </c>
      <c r="H320" s="13">
        <v>69</v>
      </c>
      <c r="I320" s="7" t="s">
        <v>1221</v>
      </c>
      <c r="J320" s="22" t="str">
        <f>_xlfn.CONCAT(tClientes[[#This Row],[Ciudad]]," - ",tClientes[[#This Row],[Address]])</f>
        <v>Oakland - 925 Green Second Avenue</v>
      </c>
      <c r="K320" s="14">
        <f t="shared" ca="1" si="9"/>
        <v>17</v>
      </c>
    </row>
    <row r="321" spans="1:11">
      <c r="A321" s="6">
        <f t="shared" si="8"/>
        <v>320</v>
      </c>
      <c r="B321" s="7" t="s">
        <v>1222</v>
      </c>
      <c r="C321" s="7" t="str">
        <f>UPPER(_xlfn.CONCAT(tClientes[[#This Row],[FirstName]]," ",tClientes[[#This Row],[LastName]]))</f>
        <v>RUBEN GRAVES</v>
      </c>
      <c r="D321" s="7" t="s">
        <v>1223</v>
      </c>
      <c r="E321" s="7" t="s">
        <v>238</v>
      </c>
      <c r="F321" s="7" t="s">
        <v>1224</v>
      </c>
      <c r="G321" s="7" t="str">
        <f>VLOOKUP(tClientes[[#This Row],[CityID]],tCiudades[#All],2,FALSE)</f>
        <v>Garland</v>
      </c>
      <c r="H321" s="13">
        <v>95</v>
      </c>
      <c r="I321" s="7" t="s">
        <v>1225</v>
      </c>
      <c r="J321" s="22" t="str">
        <f>_xlfn.CONCAT(tClientes[[#This Row],[Ciudad]]," - ",tClientes[[#This Row],[Address]])</f>
        <v>Garland - 392 North Rocky First St.</v>
      </c>
      <c r="K321" s="14">
        <f t="shared" ca="1" si="9"/>
        <v>6</v>
      </c>
    </row>
    <row r="322" spans="1:11">
      <c r="A322" s="6">
        <f t="shared" ref="A322:A385" si="10">ROW()-ROW($B$1)</f>
        <v>321</v>
      </c>
      <c r="B322" s="7" t="s">
        <v>1226</v>
      </c>
      <c r="C322" s="7" t="str">
        <f>UPPER(_xlfn.CONCAT(tClientes[[#This Row],[FirstName]]," ",tClientes[[#This Row],[LastName]]))</f>
        <v>JEFF NICHOLSON</v>
      </c>
      <c r="D322" s="7" t="s">
        <v>542</v>
      </c>
      <c r="E322" s="7" t="s">
        <v>209</v>
      </c>
      <c r="F322" s="7" t="s">
        <v>401</v>
      </c>
      <c r="G322" s="7" t="str">
        <f>VLOOKUP(tClientes[[#This Row],[CityID]],tCiudades[#All],2,FALSE)</f>
        <v>Portland</v>
      </c>
      <c r="H322" s="13">
        <v>51</v>
      </c>
      <c r="I322" s="7" t="s">
        <v>1227</v>
      </c>
      <c r="J322" s="22" t="str">
        <f>_xlfn.CONCAT(tClientes[[#This Row],[Ciudad]]," - ",tClientes[[#This Row],[Address]])</f>
        <v>Portland - 335 Cowley Street</v>
      </c>
      <c r="K322" s="14">
        <f t="shared" ref="K322:K385" ca="1" si="11">RANDBETWEEN(4, 19)</f>
        <v>6</v>
      </c>
    </row>
    <row r="323" spans="1:11">
      <c r="A323" s="6">
        <f t="shared" si="10"/>
        <v>322</v>
      </c>
      <c r="B323" s="7" t="s">
        <v>1228</v>
      </c>
      <c r="C323" s="7" t="str">
        <f>UPPER(_xlfn.CONCAT(tClientes[[#This Row],[FirstName]]," ",tClientes[[#This Row],[LastName]]))</f>
        <v>STACIE GOMEZ</v>
      </c>
      <c r="D323" s="7" t="s">
        <v>1229</v>
      </c>
      <c r="E323" s="7" t="s">
        <v>58</v>
      </c>
      <c r="F323" s="7" t="s">
        <v>205</v>
      </c>
      <c r="G323" s="7" t="str">
        <f>VLOOKUP(tClientes[[#This Row],[CityID]],tCiudades[#All],2,FALSE)</f>
        <v>Columbus</v>
      </c>
      <c r="H323" s="13">
        <v>58</v>
      </c>
      <c r="I323" s="7" t="s">
        <v>1230</v>
      </c>
      <c r="J323" s="22" t="str">
        <f>_xlfn.CONCAT(tClientes[[#This Row],[Ciudad]]," - ",tClientes[[#This Row],[Address]])</f>
        <v>Columbus - 703 White Oak St.</v>
      </c>
      <c r="K323" s="14">
        <f t="shared" ca="1" si="11"/>
        <v>19</v>
      </c>
    </row>
    <row r="324" spans="1:11">
      <c r="A324" s="6">
        <f t="shared" si="10"/>
        <v>323</v>
      </c>
      <c r="B324" s="7" t="s">
        <v>1231</v>
      </c>
      <c r="C324" s="7" t="str">
        <f>UPPER(_xlfn.CONCAT(tClientes[[#This Row],[FirstName]]," ",tClientes[[#This Row],[LastName]]))</f>
        <v>TYLER WALSH</v>
      </c>
      <c r="D324" s="7" t="s">
        <v>1232</v>
      </c>
      <c r="E324" s="7" t="s">
        <v>136</v>
      </c>
      <c r="F324" s="7" t="s">
        <v>1233</v>
      </c>
      <c r="G324" s="7" t="str">
        <f>VLOOKUP(tClientes[[#This Row],[CityID]],tCiudades[#All],2,FALSE)</f>
        <v>Little Rock</v>
      </c>
      <c r="H324" s="13">
        <v>18</v>
      </c>
      <c r="I324" s="7" t="s">
        <v>1234</v>
      </c>
      <c r="J324" s="22" t="str">
        <f>_xlfn.CONCAT(tClientes[[#This Row],[Ciudad]]," - ",tClientes[[#This Row],[Address]])</f>
        <v>Little Rock - 894 South Green Milton Blvd.</v>
      </c>
      <c r="K324" s="14">
        <f t="shared" ca="1" si="11"/>
        <v>11</v>
      </c>
    </row>
    <row r="325" spans="1:11">
      <c r="A325" s="6">
        <f t="shared" si="10"/>
        <v>324</v>
      </c>
      <c r="B325" s="7" t="s">
        <v>1235</v>
      </c>
      <c r="C325" s="7" t="str">
        <f>UPPER(_xlfn.CONCAT(tClientes[[#This Row],[FirstName]]," ",tClientes[[#This Row],[LastName]]))</f>
        <v>CAMERON ACOSTA</v>
      </c>
      <c r="D325" s="7" t="s">
        <v>1236</v>
      </c>
      <c r="E325" s="7" t="s">
        <v>253</v>
      </c>
      <c r="F325" s="7" t="s">
        <v>83</v>
      </c>
      <c r="G325" s="7" t="str">
        <f>VLOOKUP(tClientes[[#This Row],[CityID]],tCiudades[#All],2,FALSE)</f>
        <v>Fort Worth</v>
      </c>
      <c r="H325" s="13">
        <v>60</v>
      </c>
      <c r="I325" s="7" t="s">
        <v>1237</v>
      </c>
      <c r="J325" s="22" t="str">
        <f>_xlfn.CONCAT(tClientes[[#This Row],[Ciudad]]," - ",tClientes[[#This Row],[Address]])</f>
        <v>Fort Worth - 963 White New Freeway</v>
      </c>
      <c r="K325" s="14">
        <f t="shared" ca="1" si="11"/>
        <v>13</v>
      </c>
    </row>
    <row r="326" spans="1:11">
      <c r="A326" s="6">
        <f t="shared" si="10"/>
        <v>325</v>
      </c>
      <c r="B326" s="7" t="s">
        <v>1238</v>
      </c>
      <c r="C326" s="7" t="str">
        <f>UPPER(_xlfn.CONCAT(tClientes[[#This Row],[FirstName]]," ",tClientes[[#This Row],[LastName]]))</f>
        <v>JANINE GAY</v>
      </c>
      <c r="D326" s="7" t="s">
        <v>1239</v>
      </c>
      <c r="E326" s="7" t="s">
        <v>28</v>
      </c>
      <c r="F326" s="7" t="s">
        <v>824</v>
      </c>
      <c r="G326" s="7" t="str">
        <f>VLOOKUP(tClientes[[#This Row],[CityID]],tCiudades[#All],2,FALSE)</f>
        <v>Virginia Beach</v>
      </c>
      <c r="H326" s="13">
        <v>5</v>
      </c>
      <c r="I326" s="7" t="s">
        <v>1240</v>
      </c>
      <c r="J326" s="22" t="str">
        <f>_xlfn.CONCAT(tClientes[[#This Row],[Ciudad]]," - ",tClientes[[#This Row],[Address]])</f>
        <v>Virginia Beach - 298 Fabien Blvd.</v>
      </c>
      <c r="K326" s="14">
        <f t="shared" ca="1" si="11"/>
        <v>4</v>
      </c>
    </row>
    <row r="327" spans="1:11">
      <c r="A327" s="6">
        <f t="shared" si="10"/>
        <v>326</v>
      </c>
      <c r="B327" s="7" t="s">
        <v>1241</v>
      </c>
      <c r="C327" s="7" t="str">
        <f>UPPER(_xlfn.CONCAT(tClientes[[#This Row],[FirstName]]," ",tClientes[[#This Row],[LastName]]))</f>
        <v>LAKEISHA FINLEY</v>
      </c>
      <c r="D327" s="7" t="s">
        <v>554</v>
      </c>
      <c r="E327" s="7" t="s">
        <v>23</v>
      </c>
      <c r="F327" s="7" t="s">
        <v>1242</v>
      </c>
      <c r="G327" s="7" t="str">
        <f>VLOOKUP(tClientes[[#This Row],[CityID]],tCiudades[#All],2,FALSE)</f>
        <v>Phoenix</v>
      </c>
      <c r="H327" s="13">
        <v>71</v>
      </c>
      <c r="I327" s="7" t="s">
        <v>1243</v>
      </c>
      <c r="J327" s="22" t="str">
        <f>_xlfn.CONCAT(tClientes[[#This Row],[Ciudad]]," - ",tClientes[[#This Row],[Address]])</f>
        <v>Phoenix - 60 Fabien Boulevard</v>
      </c>
      <c r="K327" s="14">
        <f t="shared" ca="1" si="11"/>
        <v>16</v>
      </c>
    </row>
    <row r="328" spans="1:11">
      <c r="A328" s="6">
        <f t="shared" si="10"/>
        <v>327</v>
      </c>
      <c r="B328" s="7" t="s">
        <v>1244</v>
      </c>
      <c r="C328" s="7" t="str">
        <f>UPPER(_xlfn.CONCAT(tClientes[[#This Row],[FirstName]]," ",tClientes[[#This Row],[LastName]]))</f>
        <v>JULIUS WOLFE</v>
      </c>
      <c r="D328" s="7" t="s">
        <v>1245</v>
      </c>
      <c r="E328" s="7" t="s">
        <v>126</v>
      </c>
      <c r="F328" s="7" t="s">
        <v>1246</v>
      </c>
      <c r="G328" s="7" t="str">
        <f>VLOOKUP(tClientes[[#This Row],[CityID]],tCiudades[#All],2,FALSE)</f>
        <v>Fort Wayne</v>
      </c>
      <c r="H328" s="13">
        <v>34</v>
      </c>
      <c r="I328" s="7" t="s">
        <v>1247</v>
      </c>
      <c r="J328" s="22" t="str">
        <f>_xlfn.CONCAT(tClientes[[#This Row],[Ciudad]]," - ",tClientes[[#This Row],[Address]])</f>
        <v>Fort Wayne - 164 East Green Nobel Blvd.</v>
      </c>
      <c r="K328" s="14">
        <f t="shared" ca="1" si="11"/>
        <v>9</v>
      </c>
    </row>
    <row r="329" spans="1:11">
      <c r="A329" s="6">
        <f t="shared" si="10"/>
        <v>328</v>
      </c>
      <c r="B329" s="7" t="s">
        <v>1248</v>
      </c>
      <c r="C329" s="7" t="str">
        <f>UPPER(_xlfn.CONCAT(tClientes[[#This Row],[FirstName]]," ",tClientes[[#This Row],[LastName]]))</f>
        <v>JANETTE ALEXANDER</v>
      </c>
      <c r="D329" s="7" t="s">
        <v>1249</v>
      </c>
      <c r="E329" s="7" t="s">
        <v>77</v>
      </c>
      <c r="F329" s="7" t="s">
        <v>960</v>
      </c>
      <c r="G329" s="7" t="str">
        <f>VLOOKUP(tClientes[[#This Row],[CityID]],tCiudades[#All],2,FALSE)</f>
        <v>Fremont</v>
      </c>
      <c r="H329" s="13">
        <v>4</v>
      </c>
      <c r="I329" s="7" t="s">
        <v>1250</v>
      </c>
      <c r="J329" s="22" t="str">
        <f>_xlfn.CONCAT(tClientes[[#This Row],[Ciudad]]," - ",tClientes[[#This Row],[Address]])</f>
        <v>Fremont - 335 Oak Avenue</v>
      </c>
      <c r="K329" s="14">
        <f t="shared" ca="1" si="11"/>
        <v>4</v>
      </c>
    </row>
    <row r="330" spans="1:11">
      <c r="A330" s="6">
        <f t="shared" si="10"/>
        <v>329</v>
      </c>
      <c r="B330" s="7" t="s">
        <v>1251</v>
      </c>
      <c r="C330" s="7" t="str">
        <f>UPPER(_xlfn.CONCAT(tClientes[[#This Row],[FirstName]]," ",tClientes[[#This Row],[LastName]]))</f>
        <v>ZACHARY TYLER</v>
      </c>
      <c r="D330" s="7" t="s">
        <v>1252</v>
      </c>
      <c r="E330" s="7" t="s">
        <v>33</v>
      </c>
      <c r="F330" s="7" t="s">
        <v>1232</v>
      </c>
      <c r="G330" s="7" t="str">
        <f>VLOOKUP(tClientes[[#This Row],[CityID]],tCiudades[#All],2,FALSE)</f>
        <v>Glendale</v>
      </c>
      <c r="H330" s="13">
        <v>43</v>
      </c>
      <c r="I330" s="7" t="s">
        <v>1253</v>
      </c>
      <c r="J330" s="22" t="str">
        <f>_xlfn.CONCAT(tClientes[[#This Row],[Ciudad]]," - ",tClientes[[#This Row],[Address]])</f>
        <v>Glendale - 53 West New Road</v>
      </c>
      <c r="K330" s="14">
        <f t="shared" ca="1" si="11"/>
        <v>19</v>
      </c>
    </row>
    <row r="331" spans="1:11">
      <c r="A331" s="6">
        <f t="shared" si="10"/>
        <v>330</v>
      </c>
      <c r="B331" s="7" t="s">
        <v>1254</v>
      </c>
      <c r="C331" s="7" t="str">
        <f>UPPER(_xlfn.CONCAT(tClientes[[#This Row],[FirstName]]," ",tClientes[[#This Row],[LastName]]))</f>
        <v>MANDI WILKERSON</v>
      </c>
      <c r="D331" s="7" t="s">
        <v>1255</v>
      </c>
      <c r="E331" s="7" t="s">
        <v>28</v>
      </c>
      <c r="F331" s="7" t="s">
        <v>1256</v>
      </c>
      <c r="G331" s="7" t="str">
        <f>VLOOKUP(tClientes[[#This Row],[CityID]],tCiudades[#All],2,FALSE)</f>
        <v>Rochester</v>
      </c>
      <c r="H331" s="13">
        <v>70</v>
      </c>
      <c r="I331" s="7" t="s">
        <v>1257</v>
      </c>
      <c r="J331" s="22" t="str">
        <f>_xlfn.CONCAT(tClientes[[#This Row],[Ciudad]]," - ",tClientes[[#This Row],[Address]])</f>
        <v>Rochester - 59 Hague St.</v>
      </c>
      <c r="K331" s="14">
        <f t="shared" ca="1" si="11"/>
        <v>17</v>
      </c>
    </row>
    <row r="332" spans="1:11">
      <c r="A332" s="6">
        <f t="shared" si="10"/>
        <v>331</v>
      </c>
      <c r="B332" s="7" t="s">
        <v>1258</v>
      </c>
      <c r="C332" s="7" t="str">
        <f>UPPER(_xlfn.CONCAT(tClientes[[#This Row],[FirstName]]," ",tClientes[[#This Row],[LastName]]))</f>
        <v>CHRISTIAN HULL</v>
      </c>
      <c r="D332" s="7" t="s">
        <v>802</v>
      </c>
      <c r="E332" s="7" t="s">
        <v>77</v>
      </c>
      <c r="F332" s="7" t="s">
        <v>1259</v>
      </c>
      <c r="G332" s="7" t="str">
        <f>VLOOKUP(tClientes[[#This Row],[CityID]],tCiudades[#All],2,FALSE)</f>
        <v>Toledo</v>
      </c>
      <c r="H332" s="13">
        <v>10</v>
      </c>
      <c r="I332" s="7" t="s">
        <v>1260</v>
      </c>
      <c r="J332" s="22" t="str">
        <f>_xlfn.CONCAT(tClientes[[#This Row],[Ciudad]]," - ",tClientes[[#This Row],[Address]])</f>
        <v>Toledo - 20 Green Clarendon Parkway</v>
      </c>
      <c r="K332" s="14">
        <f t="shared" ca="1" si="11"/>
        <v>10</v>
      </c>
    </row>
    <row r="333" spans="1:11">
      <c r="A333" s="6">
        <f t="shared" si="10"/>
        <v>332</v>
      </c>
      <c r="B333" s="7" t="s">
        <v>1261</v>
      </c>
      <c r="C333" s="7" t="str">
        <f>UPPER(_xlfn.CONCAT(tClientes[[#This Row],[FirstName]]," ",tClientes[[#This Row],[LastName]]))</f>
        <v>HILARY MOSLEY</v>
      </c>
      <c r="D333" s="7" t="s">
        <v>1082</v>
      </c>
      <c r="E333" s="7" t="s">
        <v>238</v>
      </c>
      <c r="F333" s="7" t="s">
        <v>714</v>
      </c>
      <c r="G333" s="7" t="str">
        <f>VLOOKUP(tClientes[[#This Row],[CityID]],tCiudades[#All],2,FALSE)</f>
        <v>Columbus</v>
      </c>
      <c r="H333" s="13">
        <v>58</v>
      </c>
      <c r="I333" s="7" t="s">
        <v>1262</v>
      </c>
      <c r="J333" s="22" t="str">
        <f>_xlfn.CONCAT(tClientes[[#This Row],[Ciudad]]," - ",tClientes[[#This Row],[Address]])</f>
        <v>Columbus - 86 East Nobel Road</v>
      </c>
      <c r="K333" s="14">
        <f t="shared" ca="1" si="11"/>
        <v>16</v>
      </c>
    </row>
    <row r="334" spans="1:11">
      <c r="A334" s="6">
        <f t="shared" si="10"/>
        <v>333</v>
      </c>
      <c r="B334" s="7" t="s">
        <v>1263</v>
      </c>
      <c r="C334" s="7" t="str">
        <f>UPPER(_xlfn.CONCAT(tClientes[[#This Row],[FirstName]]," ",tClientes[[#This Row],[LastName]]))</f>
        <v>BRADY JENSEN</v>
      </c>
      <c r="D334" s="7" t="s">
        <v>1198</v>
      </c>
      <c r="E334" s="7" t="s">
        <v>8</v>
      </c>
      <c r="F334" s="7" t="s">
        <v>1264</v>
      </c>
      <c r="G334" s="7" t="str">
        <f>VLOOKUP(tClientes[[#This Row],[CityID]],tCiudades[#All],2,FALSE)</f>
        <v>Virginia Beach</v>
      </c>
      <c r="H334" s="13">
        <v>5</v>
      </c>
      <c r="I334" s="7" t="s">
        <v>1265</v>
      </c>
      <c r="J334" s="22" t="str">
        <f>_xlfn.CONCAT(tClientes[[#This Row],[Ciudad]]," - ",tClientes[[#This Row],[Address]])</f>
        <v>Virginia Beach - 620 Oak Road</v>
      </c>
      <c r="K334" s="14">
        <f t="shared" ca="1" si="11"/>
        <v>17</v>
      </c>
    </row>
    <row r="335" spans="1:11">
      <c r="A335" s="6">
        <f t="shared" si="10"/>
        <v>334</v>
      </c>
      <c r="B335" s="7" t="s">
        <v>1266</v>
      </c>
      <c r="C335" s="7" t="str">
        <f>UPPER(_xlfn.CONCAT(tClientes[[#This Row],[FirstName]]," ",tClientes[[#This Row],[LastName]]))</f>
        <v>YOLANDA HAMILTON</v>
      </c>
      <c r="D335" s="7" t="s">
        <v>1267</v>
      </c>
      <c r="E335" s="7" t="s">
        <v>68</v>
      </c>
      <c r="F335" s="7" t="s">
        <v>1268</v>
      </c>
      <c r="G335" s="7" t="str">
        <f>VLOOKUP(tClientes[[#This Row],[CityID]],tCiudades[#All],2,FALSE)</f>
        <v>New York</v>
      </c>
      <c r="H335" s="13">
        <v>46</v>
      </c>
      <c r="I335" s="7" t="s">
        <v>1269</v>
      </c>
      <c r="J335" s="22" t="str">
        <f>_xlfn.CONCAT(tClientes[[#This Row],[Ciudad]]," - ",tClientes[[#This Row],[Address]])</f>
        <v>New York - 392 West First Avenue</v>
      </c>
      <c r="K335" s="14">
        <f t="shared" ca="1" si="11"/>
        <v>12</v>
      </c>
    </row>
    <row r="336" spans="1:11">
      <c r="A336" s="6">
        <f t="shared" si="10"/>
        <v>335</v>
      </c>
      <c r="B336" s="7" t="s">
        <v>1270</v>
      </c>
      <c r="C336" s="7" t="str">
        <f>UPPER(_xlfn.CONCAT(tClientes[[#This Row],[FirstName]]," ",tClientes[[#This Row],[LastName]]))</f>
        <v>RANDOLPH KELLY</v>
      </c>
      <c r="D336" s="7" t="s">
        <v>1271</v>
      </c>
      <c r="E336" s="7" t="s">
        <v>150</v>
      </c>
      <c r="F336" s="7" t="s">
        <v>1272</v>
      </c>
      <c r="G336" s="7" t="str">
        <f>VLOOKUP(tClientes[[#This Row],[CityID]],tCiudades[#All],2,FALSE)</f>
        <v>Colorado</v>
      </c>
      <c r="H336" s="13">
        <v>15</v>
      </c>
      <c r="I336" s="7" t="s">
        <v>1273</v>
      </c>
      <c r="J336" s="22" t="str">
        <f>_xlfn.CONCAT(tClientes[[#This Row],[Ciudad]]," - ",tClientes[[#This Row],[Address]])</f>
        <v>Colorado - 82 East White Fabien Drive</v>
      </c>
      <c r="K336" s="14">
        <f t="shared" ca="1" si="11"/>
        <v>12</v>
      </c>
    </row>
    <row r="337" spans="1:11">
      <c r="A337" s="6">
        <f t="shared" si="10"/>
        <v>336</v>
      </c>
      <c r="B337" s="7" t="s">
        <v>1274</v>
      </c>
      <c r="C337" s="7" t="str">
        <f>UPPER(_xlfn.CONCAT(tClientes[[#This Row],[FirstName]]," ",tClientes[[#This Row],[LastName]]))</f>
        <v>HENRY LEWIS</v>
      </c>
      <c r="D337" s="7" t="s">
        <v>1275</v>
      </c>
      <c r="E337" s="7" t="s">
        <v>209</v>
      </c>
      <c r="F337" s="7" t="s">
        <v>1276</v>
      </c>
      <c r="G337" s="7" t="str">
        <f>VLOOKUP(tClientes[[#This Row],[CityID]],tCiudades[#All],2,FALSE)</f>
        <v>New York</v>
      </c>
      <c r="H337" s="13">
        <v>46</v>
      </c>
      <c r="I337" s="7" t="s">
        <v>1277</v>
      </c>
      <c r="J337" s="22" t="str">
        <f>_xlfn.CONCAT(tClientes[[#This Row],[Ciudad]]," - ",tClientes[[#This Row],[Address]])</f>
        <v>New York - 18 Clarendon Way</v>
      </c>
      <c r="K337" s="14">
        <f t="shared" ca="1" si="11"/>
        <v>14</v>
      </c>
    </row>
    <row r="338" spans="1:11">
      <c r="A338" s="6">
        <f t="shared" si="10"/>
        <v>337</v>
      </c>
      <c r="B338" s="7" t="s">
        <v>1278</v>
      </c>
      <c r="C338" s="7" t="str">
        <f>UPPER(_xlfn.CONCAT(tClientes[[#This Row],[FirstName]]," ",tClientes[[#This Row],[LastName]]))</f>
        <v>VANESSA LOWERY</v>
      </c>
      <c r="D338" s="7" t="s">
        <v>1279</v>
      </c>
      <c r="E338" s="7" t="s">
        <v>145</v>
      </c>
      <c r="F338" s="7" t="s">
        <v>1017</v>
      </c>
      <c r="G338" s="7" t="str">
        <f>VLOOKUP(tClientes[[#This Row],[CityID]],tCiudades[#All],2,FALSE)</f>
        <v>Tulsa</v>
      </c>
      <c r="H338" s="13">
        <v>63</v>
      </c>
      <c r="I338" s="7" t="s">
        <v>1280</v>
      </c>
      <c r="J338" s="22" t="str">
        <f>_xlfn.CONCAT(tClientes[[#This Row],[Ciudad]]," - ",tClientes[[#This Row],[Address]])</f>
        <v>Tulsa - 15 North Clarendon Road</v>
      </c>
      <c r="K338" s="14">
        <f t="shared" ca="1" si="11"/>
        <v>18</v>
      </c>
    </row>
    <row r="339" spans="1:11">
      <c r="A339" s="6">
        <f t="shared" si="10"/>
        <v>338</v>
      </c>
      <c r="B339" s="7" t="s">
        <v>1281</v>
      </c>
      <c r="C339" s="7" t="str">
        <f>UPPER(_xlfn.CONCAT(tClientes[[#This Row],[FirstName]]," ",tClientes[[#This Row],[LastName]]))</f>
        <v>AUDRA RICH</v>
      </c>
      <c r="D339" s="7" t="s">
        <v>1282</v>
      </c>
      <c r="E339" s="7" t="s">
        <v>136</v>
      </c>
      <c r="F339" s="7" t="s">
        <v>1283</v>
      </c>
      <c r="G339" s="7" t="str">
        <f>VLOOKUP(tClientes[[#This Row],[CityID]],tCiudades[#All],2,FALSE)</f>
        <v>Mobile</v>
      </c>
      <c r="H339" s="13">
        <v>62</v>
      </c>
      <c r="I339" s="7" t="s">
        <v>1284</v>
      </c>
      <c r="J339" s="22" t="str">
        <f>_xlfn.CONCAT(tClientes[[#This Row],[Ciudad]]," - ",tClientes[[#This Row],[Address]])</f>
        <v>Mobile - 34 New Boulevard</v>
      </c>
      <c r="K339" s="14">
        <f t="shared" ca="1" si="11"/>
        <v>19</v>
      </c>
    </row>
    <row r="340" spans="1:11">
      <c r="A340" s="6">
        <f t="shared" si="10"/>
        <v>339</v>
      </c>
      <c r="B340" s="7" t="s">
        <v>1285</v>
      </c>
      <c r="C340" s="7" t="str">
        <f>UPPER(_xlfn.CONCAT(tClientes[[#This Row],[FirstName]]," ",tClientes[[#This Row],[LastName]]))</f>
        <v>ISAAC MYERS</v>
      </c>
      <c r="D340" s="7" t="s">
        <v>1286</v>
      </c>
      <c r="E340" s="7" t="s">
        <v>68</v>
      </c>
      <c r="F340" s="7" t="s">
        <v>1287</v>
      </c>
      <c r="G340" s="7" t="str">
        <f>VLOOKUP(tClientes[[#This Row],[CityID]],tCiudades[#All],2,FALSE)</f>
        <v>Little Rock</v>
      </c>
      <c r="H340" s="13">
        <v>18</v>
      </c>
      <c r="I340" s="7" t="s">
        <v>1288</v>
      </c>
      <c r="J340" s="22" t="str">
        <f>_xlfn.CONCAT(tClientes[[#This Row],[Ciudad]]," - ",tClientes[[#This Row],[Address]])</f>
        <v>Little Rock - 37 Rocky Oak Drive</v>
      </c>
      <c r="K340" s="14">
        <f t="shared" ca="1" si="11"/>
        <v>14</v>
      </c>
    </row>
    <row r="341" spans="1:11">
      <c r="A341" s="6">
        <f t="shared" si="10"/>
        <v>340</v>
      </c>
      <c r="B341" s="7" t="s">
        <v>1289</v>
      </c>
      <c r="C341" s="7" t="str">
        <f>UPPER(_xlfn.CONCAT(tClientes[[#This Row],[FirstName]]," ",tClientes[[#This Row],[LastName]]))</f>
        <v>KENDRA LAWSON</v>
      </c>
      <c r="D341" s="7" t="s">
        <v>1290</v>
      </c>
      <c r="E341" s="7" t="s">
        <v>136</v>
      </c>
      <c r="F341" s="7" t="s">
        <v>14</v>
      </c>
      <c r="G341" s="7" t="str">
        <f>VLOOKUP(tClientes[[#This Row],[CityID]],tCiudades[#All],2,FALSE)</f>
        <v>Indianapolis</v>
      </c>
      <c r="H341" s="13">
        <v>14</v>
      </c>
      <c r="I341" s="7" t="s">
        <v>1291</v>
      </c>
      <c r="J341" s="22" t="str">
        <f>_xlfn.CONCAT(tClientes[[#This Row],[Ciudad]]," - ",tClientes[[#This Row],[Address]])</f>
        <v>Indianapolis - 822 Oak St.</v>
      </c>
      <c r="K341" s="14">
        <f t="shared" ca="1" si="11"/>
        <v>6</v>
      </c>
    </row>
    <row r="342" spans="1:11">
      <c r="A342" s="6">
        <f t="shared" si="10"/>
        <v>341</v>
      </c>
      <c r="B342" s="7" t="s">
        <v>1292</v>
      </c>
      <c r="C342" s="7" t="str">
        <f>UPPER(_xlfn.CONCAT(tClientes[[#This Row],[FirstName]]," ",tClientes[[#This Row],[LastName]]))</f>
        <v>RACHEL DUNCAN</v>
      </c>
      <c r="D342" s="7" t="s">
        <v>526</v>
      </c>
      <c r="E342" s="7" t="s">
        <v>77</v>
      </c>
      <c r="F342" s="7" t="s">
        <v>1293</v>
      </c>
      <c r="G342" s="7" t="str">
        <f>VLOOKUP(tClientes[[#This Row],[CityID]],tCiudades[#All],2,FALSE)</f>
        <v>Baton Rouge</v>
      </c>
      <c r="H342" s="13">
        <v>22</v>
      </c>
      <c r="I342" s="7" t="s">
        <v>1294</v>
      </c>
      <c r="J342" s="22" t="str">
        <f>_xlfn.CONCAT(tClientes[[#This Row],[Ciudad]]," - ",tClientes[[#This Row],[Address]])</f>
        <v>Baton Rouge - 78 White Old Boulevard</v>
      </c>
      <c r="K342" s="14">
        <f t="shared" ca="1" si="11"/>
        <v>18</v>
      </c>
    </row>
    <row r="343" spans="1:11">
      <c r="A343" s="6">
        <f t="shared" si="10"/>
        <v>342</v>
      </c>
      <c r="B343" s="7" t="s">
        <v>1295</v>
      </c>
      <c r="C343" s="7" t="str">
        <f>UPPER(_xlfn.CONCAT(tClientes[[#This Row],[FirstName]]," ",tClientes[[#This Row],[LastName]]))</f>
        <v>ROSS TYLER</v>
      </c>
      <c r="D343" s="7" t="s">
        <v>611</v>
      </c>
      <c r="E343" s="7" t="s">
        <v>18</v>
      </c>
      <c r="F343" s="7" t="s">
        <v>1232</v>
      </c>
      <c r="G343" s="7" t="str">
        <f>VLOOKUP(tClientes[[#This Row],[CityID]],tCiudades[#All],2,FALSE)</f>
        <v>San Diego</v>
      </c>
      <c r="H343" s="13">
        <v>78</v>
      </c>
      <c r="I343" s="7" t="s">
        <v>1296</v>
      </c>
      <c r="J343" s="22" t="str">
        <f>_xlfn.CONCAT(tClientes[[#This Row],[Ciudad]]," - ",tClientes[[#This Row],[Address]])</f>
        <v>San Diego - 517 New Street</v>
      </c>
      <c r="K343" s="14">
        <f t="shared" ca="1" si="11"/>
        <v>19</v>
      </c>
    </row>
    <row r="344" spans="1:11">
      <c r="A344" s="6">
        <f t="shared" si="10"/>
        <v>343</v>
      </c>
      <c r="B344" s="7" t="s">
        <v>1297</v>
      </c>
      <c r="C344" s="7" t="str">
        <f>UPPER(_xlfn.CONCAT(tClientes[[#This Row],[FirstName]]," ",tClientes[[#This Row],[LastName]]))</f>
        <v>DEVON MCCARTY</v>
      </c>
      <c r="D344" s="7" t="s">
        <v>641</v>
      </c>
      <c r="E344" s="7" t="s">
        <v>209</v>
      </c>
      <c r="F344" s="7" t="s">
        <v>1298</v>
      </c>
      <c r="G344" s="7" t="str">
        <f>VLOOKUP(tClientes[[#This Row],[CityID]],tCiudades[#All],2,FALSE)</f>
        <v>Akron</v>
      </c>
      <c r="H344" s="13">
        <v>13</v>
      </c>
      <c r="I344" s="7" t="s">
        <v>1299</v>
      </c>
      <c r="J344" s="22" t="str">
        <f>_xlfn.CONCAT(tClientes[[#This Row],[Ciudad]]," - ",tClientes[[#This Row],[Address]])</f>
        <v>Akron - 258 Green Fabien Way</v>
      </c>
      <c r="K344" s="14">
        <f t="shared" ca="1" si="11"/>
        <v>13</v>
      </c>
    </row>
    <row r="345" spans="1:11">
      <c r="A345" s="6">
        <f t="shared" si="10"/>
        <v>344</v>
      </c>
      <c r="B345" s="7" t="s">
        <v>1300</v>
      </c>
      <c r="C345" s="7" t="str">
        <f>UPPER(_xlfn.CONCAT(tClientes[[#This Row],[FirstName]]," ",tClientes[[#This Row],[LastName]]))</f>
        <v>JOHNNY TRUJILLO</v>
      </c>
      <c r="D345" s="7" t="s">
        <v>242</v>
      </c>
      <c r="E345" s="7" t="s">
        <v>159</v>
      </c>
      <c r="F345" s="7" t="s">
        <v>477</v>
      </c>
      <c r="G345" s="7" t="str">
        <f>VLOOKUP(tClientes[[#This Row],[CityID]],tCiudades[#All],2,FALSE)</f>
        <v>San Jose</v>
      </c>
      <c r="H345" s="13">
        <v>86</v>
      </c>
      <c r="I345" s="7" t="s">
        <v>1301</v>
      </c>
      <c r="J345" s="22" t="str">
        <f>_xlfn.CONCAT(tClientes[[#This Row],[Ciudad]]," - ",tClientes[[#This Row],[Address]])</f>
        <v>San Jose - 431 Old St.</v>
      </c>
      <c r="K345" s="14">
        <f t="shared" ca="1" si="11"/>
        <v>16</v>
      </c>
    </row>
    <row r="346" spans="1:11">
      <c r="A346" s="6">
        <f t="shared" si="10"/>
        <v>345</v>
      </c>
      <c r="B346" s="7" t="s">
        <v>1302</v>
      </c>
      <c r="C346" s="7" t="str">
        <f>UPPER(_xlfn.CONCAT(tClientes[[#This Row],[FirstName]]," ",tClientes[[#This Row],[LastName]]))</f>
        <v>STEVE LOWE</v>
      </c>
      <c r="D346" s="7" t="s">
        <v>1303</v>
      </c>
      <c r="E346" s="7" t="s">
        <v>82</v>
      </c>
      <c r="F346" s="7" t="s">
        <v>1207</v>
      </c>
      <c r="G346" s="7" t="str">
        <f>VLOOKUP(tClientes[[#This Row],[CityID]],tCiudades[#All],2,FALSE)</f>
        <v>Rochester</v>
      </c>
      <c r="H346" s="13">
        <v>70</v>
      </c>
      <c r="I346" s="7" t="s">
        <v>1304</v>
      </c>
      <c r="J346" s="22" t="str">
        <f>_xlfn.CONCAT(tClientes[[#This Row],[Ciudad]]," - ",tClientes[[#This Row],[Address]])</f>
        <v>Rochester - 216 White Old Parkway</v>
      </c>
      <c r="K346" s="14">
        <f t="shared" ca="1" si="11"/>
        <v>8</v>
      </c>
    </row>
    <row r="347" spans="1:11">
      <c r="A347" s="6">
        <f t="shared" si="10"/>
        <v>346</v>
      </c>
      <c r="B347" s="7" t="s">
        <v>1305</v>
      </c>
      <c r="C347" s="7" t="str">
        <f>UPPER(_xlfn.CONCAT(tClientes[[#This Row],[FirstName]]," ",tClientes[[#This Row],[LastName]]))</f>
        <v>MARILYN SUMMERS</v>
      </c>
      <c r="D347" s="7" t="s">
        <v>1306</v>
      </c>
      <c r="E347" s="7" t="s">
        <v>68</v>
      </c>
      <c r="F347" s="7" t="s">
        <v>1307</v>
      </c>
      <c r="G347" s="7" t="str">
        <f>VLOOKUP(tClientes[[#This Row],[CityID]],tCiudades[#All],2,FALSE)</f>
        <v>Bakersfield</v>
      </c>
      <c r="H347" s="13">
        <v>41</v>
      </c>
      <c r="I347" s="7" t="s">
        <v>1308</v>
      </c>
      <c r="J347" s="22" t="str">
        <f>_xlfn.CONCAT(tClientes[[#This Row],[Ciudad]]," - ",tClientes[[#This Row],[Address]])</f>
        <v>Bakersfield - 944 Second St.</v>
      </c>
      <c r="K347" s="14">
        <f t="shared" ca="1" si="11"/>
        <v>7</v>
      </c>
    </row>
    <row r="348" spans="1:11">
      <c r="A348" s="6">
        <f t="shared" si="10"/>
        <v>347</v>
      </c>
      <c r="B348" s="7" t="s">
        <v>1309</v>
      </c>
      <c r="C348" s="7" t="str">
        <f>UPPER(_xlfn.CONCAT(tClientes[[#This Row],[FirstName]]," ",tClientes[[#This Row],[LastName]]))</f>
        <v>HENRY STRONG</v>
      </c>
      <c r="D348" s="7" t="s">
        <v>1275</v>
      </c>
      <c r="E348" s="7" t="s">
        <v>63</v>
      </c>
      <c r="F348" s="7" t="s">
        <v>29</v>
      </c>
      <c r="G348" s="7" t="str">
        <f>VLOOKUP(tClientes[[#This Row],[CityID]],tCiudades[#All],2,FALSE)</f>
        <v>San Jose</v>
      </c>
      <c r="H348" s="13">
        <v>86</v>
      </c>
      <c r="I348" s="7" t="s">
        <v>1310</v>
      </c>
      <c r="J348" s="22" t="str">
        <f>_xlfn.CONCAT(tClientes[[#This Row],[Ciudad]]," - ",tClientes[[#This Row],[Address]])</f>
        <v>San Jose - 10 White Clarendon Parkway</v>
      </c>
      <c r="K348" s="14">
        <f t="shared" ca="1" si="11"/>
        <v>14</v>
      </c>
    </row>
    <row r="349" spans="1:11">
      <c r="A349" s="6">
        <f t="shared" si="10"/>
        <v>348</v>
      </c>
      <c r="B349" s="7" t="s">
        <v>1311</v>
      </c>
      <c r="C349" s="7" t="str">
        <f>UPPER(_xlfn.CONCAT(tClientes[[#This Row],[FirstName]]," ",tClientes[[#This Row],[LastName]]))</f>
        <v>STUART COMBS</v>
      </c>
      <c r="D349" s="7" t="s">
        <v>95</v>
      </c>
      <c r="E349" s="7" t="s">
        <v>126</v>
      </c>
      <c r="F349" s="7" t="s">
        <v>1312</v>
      </c>
      <c r="G349" s="7" t="str">
        <f>VLOOKUP(tClientes[[#This Row],[CityID]],tCiudades[#All],2,FALSE)</f>
        <v>Richmond</v>
      </c>
      <c r="H349" s="13">
        <v>38</v>
      </c>
      <c r="I349" s="7" t="s">
        <v>1313</v>
      </c>
      <c r="J349" s="22" t="str">
        <f>_xlfn.CONCAT(tClientes[[#This Row],[Ciudad]]," - ",tClientes[[#This Row],[Address]])</f>
        <v>Richmond - 26 Rocky Old Drive</v>
      </c>
      <c r="K349" s="14">
        <f t="shared" ca="1" si="11"/>
        <v>17</v>
      </c>
    </row>
    <row r="350" spans="1:11">
      <c r="A350" s="6">
        <f t="shared" si="10"/>
        <v>349</v>
      </c>
      <c r="B350" s="7" t="s">
        <v>1314</v>
      </c>
      <c r="C350" s="7" t="str">
        <f>UPPER(_xlfn.CONCAT(tClientes[[#This Row],[FirstName]]," ",tClientes[[#This Row],[LastName]]))</f>
        <v>ANGEL MARSHALL</v>
      </c>
      <c r="D350" s="7" t="s">
        <v>1315</v>
      </c>
      <c r="E350" s="7" t="s">
        <v>63</v>
      </c>
      <c r="F350" s="7" t="s">
        <v>1316</v>
      </c>
      <c r="G350" s="7" t="str">
        <f>VLOOKUP(tClientes[[#This Row],[CityID]],tCiudades[#All],2,FALSE)</f>
        <v>Los Angeles</v>
      </c>
      <c r="H350" s="13">
        <v>87</v>
      </c>
      <c r="I350" s="7" t="s">
        <v>1317</v>
      </c>
      <c r="J350" s="22" t="str">
        <f>_xlfn.CONCAT(tClientes[[#This Row],[Ciudad]]," - ",tClientes[[#This Row],[Address]])</f>
        <v>Los Angeles - 687 First Street</v>
      </c>
      <c r="K350" s="14">
        <f t="shared" ca="1" si="11"/>
        <v>18</v>
      </c>
    </row>
    <row r="351" spans="1:11">
      <c r="A351" s="6">
        <f t="shared" si="10"/>
        <v>350</v>
      </c>
      <c r="B351" s="7" t="s">
        <v>1318</v>
      </c>
      <c r="C351" s="7" t="str">
        <f>UPPER(_xlfn.CONCAT(tClientes[[#This Row],[FirstName]]," ",tClientes[[#This Row],[LastName]]))</f>
        <v>JOHNNY FUENTES</v>
      </c>
      <c r="D351" s="7" t="s">
        <v>242</v>
      </c>
      <c r="E351" s="7" t="s">
        <v>33</v>
      </c>
      <c r="F351" s="7" t="s">
        <v>1319</v>
      </c>
      <c r="G351" s="7" t="str">
        <f>VLOOKUP(tClientes[[#This Row],[CityID]],tCiudades[#All],2,FALSE)</f>
        <v>Spokane</v>
      </c>
      <c r="H351" s="13">
        <v>11</v>
      </c>
      <c r="I351" s="7" t="s">
        <v>1320</v>
      </c>
      <c r="J351" s="22" t="str">
        <f>_xlfn.CONCAT(tClientes[[#This Row],[Ciudad]]," - ",tClientes[[#This Row],[Address]])</f>
        <v>Spokane - 50 Oak Boulevard</v>
      </c>
      <c r="K351" s="14">
        <f t="shared" ca="1" si="11"/>
        <v>18</v>
      </c>
    </row>
    <row r="352" spans="1:11">
      <c r="A352" s="6">
        <f t="shared" si="10"/>
        <v>351</v>
      </c>
      <c r="B352" s="7" t="s">
        <v>1321</v>
      </c>
      <c r="C352" s="7" t="str">
        <f>UPPER(_xlfn.CONCAT(tClientes[[#This Row],[FirstName]]," ",tClientes[[#This Row],[LastName]]))</f>
        <v>LAWANDA DUARTE</v>
      </c>
      <c r="D352" s="7" t="s">
        <v>813</v>
      </c>
      <c r="E352" s="7" t="s">
        <v>58</v>
      </c>
      <c r="F352" s="7" t="s">
        <v>1195</v>
      </c>
      <c r="G352" s="7" t="str">
        <f>VLOOKUP(tClientes[[#This Row],[CityID]],tCiudades[#All],2,FALSE)</f>
        <v>Charlotte</v>
      </c>
      <c r="H352" s="13">
        <v>82</v>
      </c>
      <c r="I352" s="7" t="s">
        <v>1322</v>
      </c>
      <c r="J352" s="22" t="str">
        <f>_xlfn.CONCAT(tClientes[[#This Row],[Ciudad]]," - ",tClientes[[#This Row],[Address]])</f>
        <v>Charlotte - 73 Green Fabien St.</v>
      </c>
      <c r="K352" s="14">
        <f t="shared" ca="1" si="11"/>
        <v>17</v>
      </c>
    </row>
    <row r="353" spans="1:11">
      <c r="A353" s="6">
        <f t="shared" si="10"/>
        <v>352</v>
      </c>
      <c r="B353" s="7" t="s">
        <v>1323</v>
      </c>
      <c r="C353" s="7" t="str">
        <f>UPPER(_xlfn.CONCAT(tClientes[[#This Row],[FirstName]]," ",tClientes[[#This Row],[LastName]]))</f>
        <v>LUIS RUSSO</v>
      </c>
      <c r="D353" s="7" t="s">
        <v>1324</v>
      </c>
      <c r="E353" s="7" t="s">
        <v>150</v>
      </c>
      <c r="F353" s="7" t="s">
        <v>892</v>
      </c>
      <c r="G353" s="7" t="str">
        <f>VLOOKUP(tClientes[[#This Row],[CityID]],tCiudades[#All],2,FALSE)</f>
        <v>Jacksonville</v>
      </c>
      <c r="H353" s="13">
        <v>91</v>
      </c>
      <c r="I353" s="7" t="s">
        <v>1325</v>
      </c>
      <c r="J353" s="22" t="str">
        <f>_xlfn.CONCAT(tClientes[[#This Row],[Ciudad]]," - ",tClientes[[#This Row],[Address]])</f>
        <v>Jacksonville - 924 Nobel Boulevard</v>
      </c>
      <c r="K353" s="14">
        <f t="shared" ca="1" si="11"/>
        <v>6</v>
      </c>
    </row>
    <row r="354" spans="1:11">
      <c r="A354" s="6">
        <f t="shared" si="10"/>
        <v>353</v>
      </c>
      <c r="B354" s="7" t="s">
        <v>1326</v>
      </c>
      <c r="C354" s="7" t="str">
        <f>UPPER(_xlfn.CONCAT(tClientes[[#This Row],[FirstName]]," ",tClientes[[#This Row],[LastName]]))</f>
        <v>ZACHARY LAM</v>
      </c>
      <c r="D354" s="7" t="s">
        <v>1252</v>
      </c>
      <c r="E354" s="7" t="s">
        <v>253</v>
      </c>
      <c r="F354" s="7" t="s">
        <v>146</v>
      </c>
      <c r="G354" s="7" t="str">
        <f>VLOOKUP(tClientes[[#This Row],[CityID]],tCiudades[#All],2,FALSE)</f>
        <v>Little Rock</v>
      </c>
      <c r="H354" s="13">
        <v>18</v>
      </c>
      <c r="I354" s="7" t="s">
        <v>1327</v>
      </c>
      <c r="J354" s="22" t="str">
        <f>_xlfn.CONCAT(tClientes[[#This Row],[Ciudad]]," - ",tClientes[[#This Row],[Address]])</f>
        <v>Little Rock - 84 Second Street</v>
      </c>
      <c r="K354" s="14">
        <f t="shared" ca="1" si="11"/>
        <v>6</v>
      </c>
    </row>
    <row r="355" spans="1:11">
      <c r="A355" s="6">
        <f t="shared" si="10"/>
        <v>354</v>
      </c>
      <c r="B355" s="7" t="s">
        <v>1328</v>
      </c>
      <c r="C355" s="7" t="str">
        <f>UPPER(_xlfn.CONCAT(tClientes[[#This Row],[FirstName]]," ",tClientes[[#This Row],[LastName]]))</f>
        <v>JULIA SHEPHERD</v>
      </c>
      <c r="D355" s="7" t="s">
        <v>1329</v>
      </c>
      <c r="E355" s="7" t="s">
        <v>159</v>
      </c>
      <c r="F355" s="7" t="s">
        <v>1330</v>
      </c>
      <c r="G355" s="7" t="str">
        <f>VLOOKUP(tClientes[[#This Row],[CityID]],tCiudades[#All],2,FALSE)</f>
        <v>Montgomery</v>
      </c>
      <c r="H355" s="13">
        <v>49</v>
      </c>
      <c r="I355" s="7" t="s">
        <v>1331</v>
      </c>
      <c r="J355" s="22" t="str">
        <f>_xlfn.CONCAT(tClientes[[#This Row],[Ciudad]]," - ",tClientes[[#This Row],[Address]])</f>
        <v>Montgomery - 90 First Drive</v>
      </c>
      <c r="K355" s="14">
        <f t="shared" ca="1" si="11"/>
        <v>19</v>
      </c>
    </row>
    <row r="356" spans="1:11">
      <c r="A356" s="6">
        <f t="shared" si="10"/>
        <v>355</v>
      </c>
      <c r="B356" s="7" t="s">
        <v>1332</v>
      </c>
      <c r="C356" s="7" t="str">
        <f>UPPER(_xlfn.CONCAT(tClientes[[#This Row],[FirstName]]," ",tClientes[[#This Row],[LastName]]))</f>
        <v>LINDA COBB</v>
      </c>
      <c r="D356" s="7" t="s">
        <v>1333</v>
      </c>
      <c r="E356" s="7" t="s">
        <v>159</v>
      </c>
      <c r="F356" s="7" t="s">
        <v>1334</v>
      </c>
      <c r="G356" s="7" t="str">
        <f>VLOOKUP(tClientes[[#This Row],[CityID]],tCiudades[#All],2,FALSE)</f>
        <v>San Jose</v>
      </c>
      <c r="H356" s="13">
        <v>86</v>
      </c>
      <c r="I356" s="7" t="s">
        <v>1335</v>
      </c>
      <c r="J356" s="22" t="str">
        <f>_xlfn.CONCAT(tClientes[[#This Row],[Ciudad]]," - ",tClientes[[#This Row],[Address]])</f>
        <v>San Jose - 94 White Milton Road</v>
      </c>
      <c r="K356" s="14">
        <f t="shared" ca="1" si="11"/>
        <v>11</v>
      </c>
    </row>
    <row r="357" spans="1:11">
      <c r="A357" s="6">
        <f t="shared" si="10"/>
        <v>356</v>
      </c>
      <c r="B357" s="7" t="s">
        <v>1336</v>
      </c>
      <c r="C357" s="7" t="str">
        <f>UPPER(_xlfn.CONCAT(tClientes[[#This Row],[FirstName]]," ",tClientes[[#This Row],[LastName]]))</f>
        <v>LARA SHERMAN</v>
      </c>
      <c r="D357" s="7" t="s">
        <v>672</v>
      </c>
      <c r="E357" s="7" t="s">
        <v>18</v>
      </c>
      <c r="F357" s="7" t="s">
        <v>1337</v>
      </c>
      <c r="G357" s="7" t="str">
        <f>VLOOKUP(tClientes[[#This Row],[CityID]],tCiudades[#All],2,FALSE)</f>
        <v>Madison</v>
      </c>
      <c r="H357" s="13">
        <v>52</v>
      </c>
      <c r="I357" s="7" t="s">
        <v>1338</v>
      </c>
      <c r="J357" s="22" t="str">
        <f>_xlfn.CONCAT(tClientes[[#This Row],[Ciudad]]," - ",tClientes[[#This Row],[Address]])</f>
        <v>Madison - 64 Rocky Milton Way</v>
      </c>
      <c r="K357" s="14">
        <f t="shared" ca="1" si="11"/>
        <v>14</v>
      </c>
    </row>
    <row r="358" spans="1:11">
      <c r="A358" s="6">
        <f t="shared" si="10"/>
        <v>357</v>
      </c>
      <c r="B358" s="7" t="s">
        <v>1339</v>
      </c>
      <c r="C358" s="7" t="str">
        <f>UPPER(_xlfn.CONCAT(tClientes[[#This Row],[FirstName]]," ",tClientes[[#This Row],[LastName]]))</f>
        <v>SHERRY CALDERON</v>
      </c>
      <c r="D358" s="7" t="s">
        <v>1340</v>
      </c>
      <c r="E358" s="7" t="s">
        <v>117</v>
      </c>
      <c r="F358" s="7" t="s">
        <v>1341</v>
      </c>
      <c r="G358" s="7" t="str">
        <f>VLOOKUP(tClientes[[#This Row],[CityID]],tCiudades[#All],2,FALSE)</f>
        <v>New Orleans</v>
      </c>
      <c r="H358" s="13">
        <v>80</v>
      </c>
      <c r="I358" s="7" t="s">
        <v>1342</v>
      </c>
      <c r="J358" s="22" t="str">
        <f>_xlfn.CONCAT(tClientes[[#This Row],[Ciudad]]," - ",tClientes[[#This Row],[Address]])</f>
        <v>New Orleans - 615 East Fabien St.</v>
      </c>
      <c r="K358" s="14">
        <f t="shared" ca="1" si="11"/>
        <v>10</v>
      </c>
    </row>
    <row r="359" spans="1:11">
      <c r="A359" s="6">
        <f t="shared" si="10"/>
        <v>358</v>
      </c>
      <c r="B359" s="7" t="s">
        <v>1343</v>
      </c>
      <c r="C359" s="7" t="str">
        <f>UPPER(_xlfn.CONCAT(tClientes[[#This Row],[FirstName]]," ",tClientes[[#This Row],[LastName]]))</f>
        <v>ANN GIBBS</v>
      </c>
      <c r="D359" s="7" t="s">
        <v>1100</v>
      </c>
      <c r="E359" s="7" t="s">
        <v>253</v>
      </c>
      <c r="F359" s="7" t="s">
        <v>1344</v>
      </c>
      <c r="G359" s="7" t="str">
        <f>VLOOKUP(tClientes[[#This Row],[CityID]],tCiudades[#All],2,FALSE)</f>
        <v>Birmingham</v>
      </c>
      <c r="H359" s="13">
        <v>76</v>
      </c>
      <c r="I359" s="7" t="s">
        <v>1345</v>
      </c>
      <c r="J359" s="22" t="str">
        <f>_xlfn.CONCAT(tClientes[[#This Row],[Ciudad]]," - ",tClientes[[#This Row],[Address]])</f>
        <v>Birmingham - 154 Rocky Clarendon Avenue</v>
      </c>
      <c r="K359" s="14">
        <f t="shared" ca="1" si="11"/>
        <v>7</v>
      </c>
    </row>
    <row r="360" spans="1:11">
      <c r="A360" s="6">
        <f t="shared" si="10"/>
        <v>359</v>
      </c>
      <c r="B360" s="7" t="s">
        <v>1346</v>
      </c>
      <c r="C360" s="7" t="str">
        <f>UPPER(_xlfn.CONCAT(tClientes[[#This Row],[FirstName]]," ",tClientes[[#This Row],[LastName]]))</f>
        <v>ERIN FOWLER</v>
      </c>
      <c r="D360" s="7" t="s">
        <v>1347</v>
      </c>
      <c r="E360" s="7" t="s">
        <v>82</v>
      </c>
      <c r="F360" s="7" t="s">
        <v>1348</v>
      </c>
      <c r="G360" s="7" t="str">
        <f>VLOOKUP(tClientes[[#This Row],[CityID]],tCiudades[#All],2,FALSE)</f>
        <v>Madison</v>
      </c>
      <c r="H360" s="13">
        <v>52</v>
      </c>
      <c r="I360" s="7" t="s">
        <v>1349</v>
      </c>
      <c r="J360" s="22" t="str">
        <f>_xlfn.CONCAT(tClientes[[#This Row],[Ciudad]]," - ",tClientes[[#This Row],[Address]])</f>
        <v>Madison - 41 East Rocky Cowley Parkway</v>
      </c>
      <c r="K360" s="14">
        <f t="shared" ca="1" si="11"/>
        <v>4</v>
      </c>
    </row>
    <row r="361" spans="1:11">
      <c r="A361" s="6">
        <f t="shared" si="10"/>
        <v>360</v>
      </c>
      <c r="B361" s="7" t="s">
        <v>1350</v>
      </c>
      <c r="C361" s="7" t="str">
        <f>UPPER(_xlfn.CONCAT(tClientes[[#This Row],[FirstName]]," ",tClientes[[#This Row],[LastName]]))</f>
        <v>RANDI EVANS</v>
      </c>
      <c r="D361" s="7" t="s">
        <v>1351</v>
      </c>
      <c r="E361" s="7" t="s">
        <v>238</v>
      </c>
      <c r="F361" s="7" t="s">
        <v>164</v>
      </c>
      <c r="G361" s="7" t="str">
        <f>VLOOKUP(tClientes[[#This Row],[CityID]],tCiudades[#All],2,FALSE)</f>
        <v>Los Angeles</v>
      </c>
      <c r="H361" s="13">
        <v>87</v>
      </c>
      <c r="I361" s="7" t="s">
        <v>1352</v>
      </c>
      <c r="J361" s="22" t="str">
        <f>_xlfn.CONCAT(tClientes[[#This Row],[Ciudad]]," - ",tClientes[[#This Row],[Address]])</f>
        <v>Los Angeles - 263 Green Old Freeway</v>
      </c>
      <c r="K361" s="14">
        <f t="shared" ca="1" si="11"/>
        <v>8</v>
      </c>
    </row>
    <row r="362" spans="1:11">
      <c r="A362" s="6">
        <f t="shared" si="10"/>
        <v>361</v>
      </c>
      <c r="B362" s="7" t="s">
        <v>1353</v>
      </c>
      <c r="C362" s="7" t="str">
        <f>UPPER(_xlfn.CONCAT(tClientes[[#This Row],[FirstName]]," ",tClientes[[#This Row],[LastName]]))</f>
        <v>BRIDGETTE WALLS</v>
      </c>
      <c r="D362" s="7" t="s">
        <v>1354</v>
      </c>
      <c r="E362" s="7" t="s">
        <v>234</v>
      </c>
      <c r="F362" s="7" t="s">
        <v>1355</v>
      </c>
      <c r="G362" s="7" t="str">
        <f>VLOOKUP(tClientes[[#This Row],[CityID]],tCiudades[#All],2,FALSE)</f>
        <v>Seattle</v>
      </c>
      <c r="H362" s="13">
        <v>88</v>
      </c>
      <c r="I362" s="7" t="s">
        <v>1356</v>
      </c>
      <c r="J362" s="22" t="str">
        <f>_xlfn.CONCAT(tClientes[[#This Row],[Ciudad]]," - ",tClientes[[#This Row],[Address]])</f>
        <v>Seattle - 543 Rocky Hague Boulevard</v>
      </c>
      <c r="K362" s="14">
        <f t="shared" ca="1" si="11"/>
        <v>12</v>
      </c>
    </row>
    <row r="363" spans="1:11">
      <c r="A363" s="6">
        <f t="shared" si="10"/>
        <v>362</v>
      </c>
      <c r="B363" s="7" t="s">
        <v>1357</v>
      </c>
      <c r="C363" s="7" t="str">
        <f>UPPER(_xlfn.CONCAT(tClientes[[#This Row],[FirstName]]," ",tClientes[[#This Row],[LastName]]))</f>
        <v>FRANKLIN WEST</v>
      </c>
      <c r="D363" s="7" t="s">
        <v>845</v>
      </c>
      <c r="E363" s="7" t="s">
        <v>63</v>
      </c>
      <c r="F363" s="7" t="s">
        <v>1358</v>
      </c>
      <c r="G363" s="7" t="str">
        <f>VLOOKUP(tClientes[[#This Row],[CityID]],tCiudades[#All],2,FALSE)</f>
        <v>Montgomery</v>
      </c>
      <c r="H363" s="13">
        <v>49</v>
      </c>
      <c r="I363" s="7" t="s">
        <v>1359</v>
      </c>
      <c r="J363" s="22" t="str">
        <f>_xlfn.CONCAT(tClientes[[#This Row],[Ciudad]]," - ",tClientes[[#This Row],[Address]])</f>
        <v>Montgomery - 86 Rocky Old Boulevard</v>
      </c>
      <c r="K363" s="14">
        <f t="shared" ca="1" si="11"/>
        <v>12</v>
      </c>
    </row>
    <row r="364" spans="1:11">
      <c r="A364" s="6">
        <f t="shared" si="10"/>
        <v>363</v>
      </c>
      <c r="B364" s="7" t="s">
        <v>1360</v>
      </c>
      <c r="C364" s="7" t="str">
        <f>UPPER(_xlfn.CONCAT(tClientes[[#This Row],[FirstName]]," ",tClientes[[#This Row],[LastName]]))</f>
        <v>MARCELLA LYNCH</v>
      </c>
      <c r="D364" s="7" t="s">
        <v>1361</v>
      </c>
      <c r="E364" s="7" t="s">
        <v>77</v>
      </c>
      <c r="F364" s="7" t="s">
        <v>555</v>
      </c>
      <c r="G364" s="7" t="str">
        <f>VLOOKUP(tClientes[[#This Row],[CityID]],tCiudades[#All],2,FALSE)</f>
        <v>Oklahoma</v>
      </c>
      <c r="H364" s="13">
        <v>79</v>
      </c>
      <c r="I364" s="7" t="s">
        <v>1362</v>
      </c>
      <c r="J364" s="22" t="str">
        <f>_xlfn.CONCAT(tClientes[[#This Row],[Ciudad]]," - ",tClientes[[#This Row],[Address]])</f>
        <v>Oklahoma - 51 East Second Parkway</v>
      </c>
      <c r="K364" s="14">
        <f t="shared" ca="1" si="11"/>
        <v>17</v>
      </c>
    </row>
    <row r="365" spans="1:11">
      <c r="A365" s="6">
        <f t="shared" si="10"/>
        <v>364</v>
      </c>
      <c r="B365" s="7" t="s">
        <v>1363</v>
      </c>
      <c r="C365" s="7" t="str">
        <f>UPPER(_xlfn.CONCAT(tClientes[[#This Row],[FirstName]]," ",tClientes[[#This Row],[LastName]]))</f>
        <v>NATASHA ARNOLD</v>
      </c>
      <c r="D365" s="7" t="s">
        <v>1364</v>
      </c>
      <c r="E365" s="7" t="s">
        <v>77</v>
      </c>
      <c r="F365" s="7" t="s">
        <v>1365</v>
      </c>
      <c r="G365" s="7" t="str">
        <f>VLOOKUP(tClientes[[#This Row],[CityID]],tCiudades[#All],2,FALSE)</f>
        <v>St. Paul</v>
      </c>
      <c r="H365" s="13">
        <v>89</v>
      </c>
      <c r="I365" s="7" t="s">
        <v>1366</v>
      </c>
      <c r="J365" s="22" t="str">
        <f>_xlfn.CONCAT(tClientes[[#This Row],[Ciudad]]," - ",tClientes[[#This Row],[Address]])</f>
        <v>St. Paul - 875 North Fabien Avenue</v>
      </c>
      <c r="K365" s="14">
        <f t="shared" ca="1" si="11"/>
        <v>6</v>
      </c>
    </row>
    <row r="366" spans="1:11">
      <c r="A366" s="6">
        <f t="shared" si="10"/>
        <v>365</v>
      </c>
      <c r="B366" s="7" t="s">
        <v>1367</v>
      </c>
      <c r="C366" s="7" t="str">
        <f>UPPER(_xlfn.CONCAT(tClientes[[#This Row],[FirstName]]," ",tClientes[[#This Row],[LastName]]))</f>
        <v>ARTURO SCHAEFER</v>
      </c>
      <c r="D366" s="7" t="s">
        <v>1368</v>
      </c>
      <c r="E366" s="7" t="s">
        <v>117</v>
      </c>
      <c r="F366" s="7" t="s">
        <v>978</v>
      </c>
      <c r="G366" s="7" t="str">
        <f>VLOOKUP(tClientes[[#This Row],[CityID]],tCiudades[#All],2,FALSE)</f>
        <v>Norfolk</v>
      </c>
      <c r="H366" s="13">
        <v>16</v>
      </c>
      <c r="I366" s="7" t="s">
        <v>1369</v>
      </c>
      <c r="J366" s="22" t="str">
        <f>_xlfn.CONCAT(tClientes[[#This Row],[Ciudad]]," - ",tClientes[[#This Row],[Address]])</f>
        <v>Norfolk - 828 Green Second Way</v>
      </c>
      <c r="K366" s="14">
        <f t="shared" ca="1" si="11"/>
        <v>13</v>
      </c>
    </row>
    <row r="367" spans="1:11">
      <c r="A367" s="6">
        <f t="shared" si="10"/>
        <v>366</v>
      </c>
      <c r="B367" s="7" t="s">
        <v>1370</v>
      </c>
      <c r="C367" s="7" t="str">
        <f>UPPER(_xlfn.CONCAT(tClientes[[#This Row],[FirstName]]," ",tClientes[[#This Row],[LastName]]))</f>
        <v>BRENT HERNANDEZ</v>
      </c>
      <c r="D367" s="7" t="s">
        <v>1371</v>
      </c>
      <c r="E367" s="7" t="s">
        <v>58</v>
      </c>
      <c r="F367" s="7" t="s">
        <v>461</v>
      </c>
      <c r="G367" s="7" t="str">
        <f>VLOOKUP(tClientes[[#This Row],[CityID]],tCiudades[#All],2,FALSE)</f>
        <v>Boston</v>
      </c>
      <c r="H367" s="13">
        <v>25</v>
      </c>
      <c r="I367" s="7" t="s">
        <v>1372</v>
      </c>
      <c r="J367" s="22" t="str">
        <f>_xlfn.CONCAT(tClientes[[#This Row],[Ciudad]]," - ",tClientes[[#This Row],[Address]])</f>
        <v>Boston - 783 Clarendon Street</v>
      </c>
      <c r="K367" s="14">
        <f t="shared" ca="1" si="11"/>
        <v>19</v>
      </c>
    </row>
    <row r="368" spans="1:11">
      <c r="A368" s="6">
        <f t="shared" si="10"/>
        <v>367</v>
      </c>
      <c r="B368" s="7" t="s">
        <v>1373</v>
      </c>
      <c r="C368" s="7" t="str">
        <f>UPPER(_xlfn.CONCAT(tClientes[[#This Row],[FirstName]]," ",tClientes[[#This Row],[LastName]]))</f>
        <v>JODY LOWERY</v>
      </c>
      <c r="D368" s="7" t="s">
        <v>1374</v>
      </c>
      <c r="E368" s="7" t="s">
        <v>58</v>
      </c>
      <c r="F368" s="7" t="s">
        <v>1017</v>
      </c>
      <c r="G368" s="7" t="str">
        <f>VLOOKUP(tClientes[[#This Row],[CityID]],tCiudades[#All],2,FALSE)</f>
        <v>Birmingham</v>
      </c>
      <c r="H368" s="13">
        <v>76</v>
      </c>
      <c r="I368" s="7" t="s">
        <v>1375</v>
      </c>
      <c r="J368" s="22" t="str">
        <f>_xlfn.CONCAT(tClientes[[#This Row],[Ciudad]]," - ",tClientes[[#This Row],[Address]])</f>
        <v>Birmingham - 33 White Oak Blvd.</v>
      </c>
      <c r="K368" s="14">
        <f t="shared" ca="1" si="11"/>
        <v>6</v>
      </c>
    </row>
    <row r="369" spans="1:11">
      <c r="A369" s="6">
        <f t="shared" si="10"/>
        <v>368</v>
      </c>
      <c r="B369" s="7" t="s">
        <v>1376</v>
      </c>
      <c r="C369" s="7" t="str">
        <f>UPPER(_xlfn.CONCAT(tClientes[[#This Row],[FirstName]]," ",tClientes[[#This Row],[LastName]]))</f>
        <v>ADRIENNE RUSH</v>
      </c>
      <c r="D369" s="7" t="s">
        <v>618</v>
      </c>
      <c r="E369" s="7" t="s">
        <v>209</v>
      </c>
      <c r="F369" s="7" t="s">
        <v>1377</v>
      </c>
      <c r="G369" s="7" t="str">
        <f>VLOOKUP(tClientes[[#This Row],[CityID]],tCiudades[#All],2,FALSE)</f>
        <v>Richmond</v>
      </c>
      <c r="H369" s="13">
        <v>38</v>
      </c>
      <c r="I369" s="7" t="s">
        <v>1378</v>
      </c>
      <c r="J369" s="22" t="str">
        <f>_xlfn.CONCAT(tClientes[[#This Row],[Ciudad]]," - ",tClientes[[#This Row],[Address]])</f>
        <v>Richmond - 42 Rocky Hague Avenue</v>
      </c>
      <c r="K369" s="14">
        <f t="shared" ca="1" si="11"/>
        <v>5</v>
      </c>
    </row>
    <row r="370" spans="1:11">
      <c r="A370" s="6">
        <f t="shared" si="10"/>
        <v>369</v>
      </c>
      <c r="B370" s="7" t="s">
        <v>1379</v>
      </c>
      <c r="C370" s="7" t="str">
        <f>UPPER(_xlfn.CONCAT(tClientes[[#This Row],[FirstName]]," ",tClientes[[#This Row],[LastName]]))</f>
        <v>SAMMY COLE</v>
      </c>
      <c r="D370" s="7" t="s">
        <v>1191</v>
      </c>
      <c r="E370" s="7" t="s">
        <v>192</v>
      </c>
      <c r="F370" s="7" t="s">
        <v>1380</v>
      </c>
      <c r="G370" s="7" t="str">
        <f>VLOOKUP(tClientes[[#This Row],[CityID]],tCiudades[#All],2,FALSE)</f>
        <v>Corpus Christi</v>
      </c>
      <c r="H370" s="13">
        <v>67</v>
      </c>
      <c r="I370" s="7" t="s">
        <v>1381</v>
      </c>
      <c r="J370" s="22" t="str">
        <f>_xlfn.CONCAT(tClientes[[#This Row],[Ciudad]]," - ",tClientes[[#This Row],[Address]])</f>
        <v>Corpus Christi - 43 Oak St.</v>
      </c>
      <c r="K370" s="14">
        <f t="shared" ca="1" si="11"/>
        <v>11</v>
      </c>
    </row>
    <row r="371" spans="1:11">
      <c r="A371" s="6">
        <f t="shared" si="10"/>
        <v>370</v>
      </c>
      <c r="B371" s="7" t="s">
        <v>1382</v>
      </c>
      <c r="C371" s="7" t="str">
        <f>UPPER(_xlfn.CONCAT(tClientes[[#This Row],[FirstName]]," ",tClientes[[#This Row],[LastName]]))</f>
        <v>LARRY VALDEZ</v>
      </c>
      <c r="D371" s="7" t="s">
        <v>1383</v>
      </c>
      <c r="E371" s="7" t="s">
        <v>63</v>
      </c>
      <c r="F371" s="7" t="s">
        <v>1384</v>
      </c>
      <c r="G371" s="7" t="str">
        <f>VLOOKUP(tClientes[[#This Row],[CityID]],tCiudades[#All],2,FALSE)</f>
        <v>Lincoln</v>
      </c>
      <c r="H371" s="13">
        <v>24</v>
      </c>
      <c r="I371" s="7" t="s">
        <v>1385</v>
      </c>
      <c r="J371" s="22" t="str">
        <f>_xlfn.CONCAT(tClientes[[#This Row],[Ciudad]]," - ",tClientes[[#This Row],[Address]])</f>
        <v>Lincoln - 48 North Green Hague St.</v>
      </c>
      <c r="K371" s="14">
        <f t="shared" ca="1" si="11"/>
        <v>9</v>
      </c>
    </row>
    <row r="372" spans="1:11">
      <c r="A372" s="6">
        <f t="shared" si="10"/>
        <v>371</v>
      </c>
      <c r="B372" s="7" t="s">
        <v>1386</v>
      </c>
      <c r="C372" s="7" t="str">
        <f>UPPER(_xlfn.CONCAT(tClientes[[#This Row],[FirstName]]," ",tClientes[[#This Row],[LastName]]))</f>
        <v>ELIZABETH UNDERWOOD</v>
      </c>
      <c r="D372" s="7" t="s">
        <v>1387</v>
      </c>
      <c r="E372" s="7" t="s">
        <v>145</v>
      </c>
      <c r="F372" s="7" t="s">
        <v>1388</v>
      </c>
      <c r="G372" s="7" t="str">
        <f>VLOOKUP(tClientes[[#This Row],[CityID]],tCiudades[#All],2,FALSE)</f>
        <v>Miami</v>
      </c>
      <c r="H372" s="13">
        <v>61</v>
      </c>
      <c r="I372" s="7" t="s">
        <v>1389</v>
      </c>
      <c r="J372" s="22" t="str">
        <f>_xlfn.CONCAT(tClientes[[#This Row],[Ciudad]]," - ",tClientes[[#This Row],[Address]])</f>
        <v>Miami - 40 Green Milton St.</v>
      </c>
      <c r="K372" s="14">
        <f t="shared" ca="1" si="11"/>
        <v>5</v>
      </c>
    </row>
    <row r="373" spans="1:11">
      <c r="A373" s="6">
        <f t="shared" si="10"/>
        <v>372</v>
      </c>
      <c r="B373" s="7" t="s">
        <v>1390</v>
      </c>
      <c r="C373" s="7" t="str">
        <f>UPPER(_xlfn.CONCAT(tClientes[[#This Row],[FirstName]]," ",tClientes[[#This Row],[LastName]]))</f>
        <v>ROBERTA BRADLEY</v>
      </c>
      <c r="D373" s="7" t="s">
        <v>967</v>
      </c>
      <c r="E373" s="7" t="s">
        <v>58</v>
      </c>
      <c r="F373" s="7" t="s">
        <v>1391</v>
      </c>
      <c r="G373" s="7" t="str">
        <f>VLOOKUP(tClientes[[#This Row],[CityID]],tCiudades[#All],2,FALSE)</f>
        <v>Akron</v>
      </c>
      <c r="H373" s="13">
        <v>13</v>
      </c>
      <c r="I373" s="7" t="s">
        <v>1392</v>
      </c>
      <c r="J373" s="22" t="str">
        <f>_xlfn.CONCAT(tClientes[[#This Row],[Ciudad]]," - ",tClientes[[#This Row],[Address]])</f>
        <v>Akron - 60 West Oak Drive</v>
      </c>
      <c r="K373" s="14">
        <f t="shared" ca="1" si="11"/>
        <v>18</v>
      </c>
    </row>
    <row r="374" spans="1:11">
      <c r="A374" s="6">
        <f t="shared" si="10"/>
        <v>373</v>
      </c>
      <c r="B374" s="7" t="s">
        <v>1393</v>
      </c>
      <c r="C374" s="7" t="str">
        <f>UPPER(_xlfn.CONCAT(tClientes[[#This Row],[FirstName]]," ",tClientes[[#This Row],[LastName]]))</f>
        <v>MANDI WHITAKER</v>
      </c>
      <c r="D374" s="7" t="s">
        <v>1255</v>
      </c>
      <c r="E374" s="7" t="s">
        <v>145</v>
      </c>
      <c r="F374" s="7" t="s">
        <v>1079</v>
      </c>
      <c r="G374" s="7" t="str">
        <f>VLOOKUP(tClientes[[#This Row],[CityID]],tCiudades[#All],2,FALSE)</f>
        <v>Memphis</v>
      </c>
      <c r="H374" s="13">
        <v>44</v>
      </c>
      <c r="I374" s="7" t="s">
        <v>1394</v>
      </c>
      <c r="J374" s="22" t="str">
        <f>_xlfn.CONCAT(tClientes[[#This Row],[Ciudad]]," - ",tClientes[[#This Row],[Address]])</f>
        <v>Memphis - 601 Rocky First Drive</v>
      </c>
      <c r="K374" s="14">
        <f t="shared" ca="1" si="11"/>
        <v>11</v>
      </c>
    </row>
    <row r="375" spans="1:11">
      <c r="A375" s="6">
        <f t="shared" si="10"/>
        <v>374</v>
      </c>
      <c r="B375" s="7" t="s">
        <v>1395</v>
      </c>
      <c r="C375" s="7" t="str">
        <f>UPPER(_xlfn.CONCAT(tClientes[[#This Row],[FirstName]]," ",tClientes[[#This Row],[LastName]]))</f>
        <v>LANCE MCKINNEY</v>
      </c>
      <c r="D375" s="7" t="s">
        <v>1396</v>
      </c>
      <c r="E375" s="7" t="s">
        <v>145</v>
      </c>
      <c r="F375" s="7" t="s">
        <v>1397</v>
      </c>
      <c r="G375" s="7" t="str">
        <f>VLOOKUP(tClientes[[#This Row],[CityID]],tCiudades[#All],2,FALSE)</f>
        <v>Stockton</v>
      </c>
      <c r="H375" s="13">
        <v>56</v>
      </c>
      <c r="I375" s="7" t="s">
        <v>1398</v>
      </c>
      <c r="J375" s="22" t="str">
        <f>_xlfn.CONCAT(tClientes[[#This Row],[Ciudad]]," - ",tClientes[[#This Row],[Address]])</f>
        <v>Stockton - 64 Old Road</v>
      </c>
      <c r="K375" s="14">
        <f t="shared" ca="1" si="11"/>
        <v>4</v>
      </c>
    </row>
    <row r="376" spans="1:11">
      <c r="A376" s="6">
        <f t="shared" si="10"/>
        <v>375</v>
      </c>
      <c r="B376" s="7" t="s">
        <v>1399</v>
      </c>
      <c r="C376" s="7" t="str">
        <f>UPPER(_xlfn.CONCAT(tClientes[[#This Row],[FirstName]]," ",tClientes[[#This Row],[LastName]]))</f>
        <v>MELINDA WASHINGTON</v>
      </c>
      <c r="D376" s="7" t="s">
        <v>1400</v>
      </c>
      <c r="E376" s="7" t="s">
        <v>253</v>
      </c>
      <c r="F376" s="7" t="s">
        <v>839</v>
      </c>
      <c r="G376" s="7" t="str">
        <f>VLOOKUP(tClientes[[#This Row],[CityID]],tCiudades[#All],2,FALSE)</f>
        <v>Tampa</v>
      </c>
      <c r="H376" s="13">
        <v>74</v>
      </c>
      <c r="I376" s="7" t="s">
        <v>1401</v>
      </c>
      <c r="J376" s="22" t="str">
        <f>_xlfn.CONCAT(tClientes[[#This Row],[Ciudad]]," - ",tClientes[[#This Row],[Address]])</f>
        <v>Tampa - 151 Green Hague St.</v>
      </c>
      <c r="K376" s="14">
        <f t="shared" ca="1" si="11"/>
        <v>5</v>
      </c>
    </row>
    <row r="377" spans="1:11">
      <c r="A377" s="6">
        <f t="shared" si="10"/>
        <v>376</v>
      </c>
      <c r="B377" s="7" t="s">
        <v>1402</v>
      </c>
      <c r="C377" s="7" t="str">
        <f>UPPER(_xlfn.CONCAT(tClientes[[#This Row],[FirstName]]," ",tClientes[[#This Row],[LastName]]))</f>
        <v>MICHELE MURPHY</v>
      </c>
      <c r="D377" s="7" t="s">
        <v>1403</v>
      </c>
      <c r="E377" s="7" t="s">
        <v>234</v>
      </c>
      <c r="F377" s="7" t="s">
        <v>1001</v>
      </c>
      <c r="G377" s="7" t="str">
        <f>VLOOKUP(tClientes[[#This Row],[CityID]],tCiudades[#All],2,FALSE)</f>
        <v>Oakland</v>
      </c>
      <c r="H377" s="13">
        <v>69</v>
      </c>
      <c r="I377" s="7" t="s">
        <v>1404</v>
      </c>
      <c r="J377" s="22" t="str">
        <f>_xlfn.CONCAT(tClientes[[#This Row],[Ciudad]]," - ",tClientes[[#This Row],[Address]])</f>
        <v>Oakland - 321 Rocky Hague St.</v>
      </c>
      <c r="K377" s="14">
        <f t="shared" ca="1" si="11"/>
        <v>5</v>
      </c>
    </row>
    <row r="378" spans="1:11">
      <c r="A378" s="6">
        <f t="shared" si="10"/>
        <v>377</v>
      </c>
      <c r="B378" s="7" t="s">
        <v>1405</v>
      </c>
      <c r="C378" s="7" t="str">
        <f>UPPER(_xlfn.CONCAT(tClientes[[#This Row],[FirstName]]," ",tClientes[[#This Row],[LastName]]))</f>
        <v>DORA ARNOLD</v>
      </c>
      <c r="D378" s="7" t="s">
        <v>1406</v>
      </c>
      <c r="E378" s="7" t="s">
        <v>150</v>
      </c>
      <c r="F378" s="7" t="s">
        <v>1365</v>
      </c>
      <c r="G378" s="7" t="str">
        <f>VLOOKUP(tClientes[[#This Row],[CityID]],tCiudades[#All],2,FALSE)</f>
        <v>Dallas</v>
      </c>
      <c r="H378" s="13">
        <v>45</v>
      </c>
      <c r="I378" s="7" t="s">
        <v>1407</v>
      </c>
      <c r="J378" s="22" t="str">
        <f>_xlfn.CONCAT(tClientes[[#This Row],[Ciudad]]," - ",tClientes[[#This Row],[Address]])</f>
        <v>Dallas - 39 Second Boulevard</v>
      </c>
      <c r="K378" s="14">
        <f t="shared" ca="1" si="11"/>
        <v>17</v>
      </c>
    </row>
    <row r="379" spans="1:11">
      <c r="A379" s="6">
        <f t="shared" si="10"/>
        <v>378</v>
      </c>
      <c r="B379" s="7" t="s">
        <v>1408</v>
      </c>
      <c r="C379" s="7" t="str">
        <f>UPPER(_xlfn.CONCAT(tClientes[[#This Row],[FirstName]]," ",tClientes[[#This Row],[LastName]]))</f>
        <v>COURTNEY DORSEY</v>
      </c>
      <c r="D379" s="7" t="s">
        <v>1409</v>
      </c>
      <c r="E379" s="7" t="s">
        <v>234</v>
      </c>
      <c r="F379" s="7" t="s">
        <v>1410</v>
      </c>
      <c r="G379" s="7" t="str">
        <f>VLOOKUP(tClientes[[#This Row],[CityID]],tCiudades[#All],2,FALSE)</f>
        <v>Tucson</v>
      </c>
      <c r="H379" s="13">
        <v>28</v>
      </c>
      <c r="I379" s="7" t="s">
        <v>1411</v>
      </c>
      <c r="J379" s="22" t="str">
        <f>_xlfn.CONCAT(tClientes[[#This Row],[Ciudad]]," - ",tClientes[[#This Row],[Address]])</f>
        <v>Tucson - 48 Rocky Hague Drive</v>
      </c>
      <c r="K379" s="14">
        <f t="shared" ca="1" si="11"/>
        <v>14</v>
      </c>
    </row>
    <row r="380" spans="1:11">
      <c r="A380" s="6">
        <f t="shared" si="10"/>
        <v>379</v>
      </c>
      <c r="B380" s="7" t="s">
        <v>1412</v>
      </c>
      <c r="C380" s="7" t="str">
        <f>UPPER(_xlfn.CONCAT(tClientes[[#This Row],[FirstName]]," ",tClientes[[#This Row],[LastName]]))</f>
        <v>ALLYSON GOMEZ</v>
      </c>
      <c r="D380" s="7" t="s">
        <v>1413</v>
      </c>
      <c r="E380" s="7" t="s">
        <v>13</v>
      </c>
      <c r="F380" s="7" t="s">
        <v>205</v>
      </c>
      <c r="G380" s="7" t="str">
        <f>VLOOKUP(tClientes[[#This Row],[CityID]],tCiudades[#All],2,FALSE)</f>
        <v>San Jose</v>
      </c>
      <c r="H380" s="13">
        <v>86</v>
      </c>
      <c r="I380" s="7" t="s">
        <v>1414</v>
      </c>
      <c r="J380" s="22" t="str">
        <f>_xlfn.CONCAT(tClientes[[#This Row],[Ciudad]]," - ",tClientes[[#This Row],[Address]])</f>
        <v>San Jose - 711 Fabien Avenue</v>
      </c>
      <c r="K380" s="14">
        <f t="shared" ca="1" si="11"/>
        <v>16</v>
      </c>
    </row>
    <row r="381" spans="1:11">
      <c r="A381" s="6">
        <f t="shared" si="10"/>
        <v>380</v>
      </c>
      <c r="B381" s="7" t="s">
        <v>1415</v>
      </c>
      <c r="C381" s="7" t="str">
        <f>UPPER(_xlfn.CONCAT(tClientes[[#This Row],[FirstName]]," ",tClientes[[#This Row],[LastName]]))</f>
        <v>TRAVIS HINES</v>
      </c>
      <c r="D381" s="7" t="s">
        <v>1416</v>
      </c>
      <c r="E381" s="7" t="s">
        <v>159</v>
      </c>
      <c r="F381" s="7" t="s">
        <v>1417</v>
      </c>
      <c r="G381" s="7" t="str">
        <f>VLOOKUP(tClientes[[#This Row],[CityID]],tCiudades[#All],2,FALSE)</f>
        <v>Fort Worth</v>
      </c>
      <c r="H381" s="13">
        <v>60</v>
      </c>
      <c r="I381" s="7" t="s">
        <v>1418</v>
      </c>
      <c r="J381" s="22" t="str">
        <f>_xlfn.CONCAT(tClientes[[#This Row],[Ciudad]]," - ",tClientes[[#This Row],[Address]])</f>
        <v>Fort Worth - 768 West First St.</v>
      </c>
      <c r="K381" s="14">
        <f t="shared" ca="1" si="11"/>
        <v>14</v>
      </c>
    </row>
    <row r="382" spans="1:11">
      <c r="A382" s="6">
        <f t="shared" si="10"/>
        <v>381</v>
      </c>
      <c r="B382" s="7" t="s">
        <v>1419</v>
      </c>
      <c r="C382" s="7" t="str">
        <f>UPPER(_xlfn.CONCAT(tClientes[[#This Row],[FirstName]]," ",tClientes[[#This Row],[LastName]]))</f>
        <v>BERNARD CASTILLO</v>
      </c>
      <c r="D382" s="7" t="s">
        <v>1420</v>
      </c>
      <c r="E382" s="7" t="s">
        <v>33</v>
      </c>
      <c r="F382" s="7" t="s">
        <v>1421</v>
      </c>
      <c r="G382" s="7" t="str">
        <f>VLOOKUP(tClientes[[#This Row],[CityID]],tCiudades[#All],2,FALSE)</f>
        <v>Charlotte</v>
      </c>
      <c r="H382" s="13">
        <v>82</v>
      </c>
      <c r="I382" s="7" t="s">
        <v>1422</v>
      </c>
      <c r="J382" s="22" t="str">
        <f>_xlfn.CONCAT(tClientes[[#This Row],[Ciudad]]," - ",tClientes[[#This Row],[Address]])</f>
        <v>Charlotte - 731 Rocky Hague Way</v>
      </c>
      <c r="K382" s="14">
        <f t="shared" ca="1" si="11"/>
        <v>5</v>
      </c>
    </row>
    <row r="383" spans="1:11">
      <c r="A383" s="6">
        <f t="shared" si="10"/>
        <v>382</v>
      </c>
      <c r="B383" s="7" t="s">
        <v>1423</v>
      </c>
      <c r="C383" s="7" t="str">
        <f>UPPER(_xlfn.CONCAT(tClientes[[#This Row],[FirstName]]," ",tClientes[[#This Row],[LastName]]))</f>
        <v>ANN BRADSHAW</v>
      </c>
      <c r="D383" s="7" t="s">
        <v>1100</v>
      </c>
      <c r="E383" s="7" t="s">
        <v>1184</v>
      </c>
      <c r="F383" s="7" t="s">
        <v>547</v>
      </c>
      <c r="G383" s="7" t="str">
        <f>VLOOKUP(tClientes[[#This Row],[CityID]],tCiudades[#All],2,FALSE)</f>
        <v>Jersey</v>
      </c>
      <c r="H383" s="13">
        <v>93</v>
      </c>
      <c r="I383" s="7" t="s">
        <v>1424</v>
      </c>
      <c r="J383" s="22" t="str">
        <f>_xlfn.CONCAT(tClientes[[#This Row],[Ciudad]]," - ",tClientes[[#This Row],[Address]])</f>
        <v>Jersey - 66 Rocky Milton Road</v>
      </c>
      <c r="K383" s="14">
        <f t="shared" ca="1" si="11"/>
        <v>7</v>
      </c>
    </row>
    <row r="384" spans="1:11">
      <c r="A384" s="6">
        <f t="shared" si="10"/>
        <v>383</v>
      </c>
      <c r="B384" s="7" t="s">
        <v>1425</v>
      </c>
      <c r="C384" s="7" t="str">
        <f>UPPER(_xlfn.CONCAT(tClientes[[#This Row],[FirstName]]," ",tClientes[[#This Row],[LastName]]))</f>
        <v>JOSEPH FORBES</v>
      </c>
      <c r="D384" s="7" t="s">
        <v>1426</v>
      </c>
      <c r="E384" s="7" t="s">
        <v>28</v>
      </c>
      <c r="F384" s="7" t="s">
        <v>1427</v>
      </c>
      <c r="G384" s="7" t="str">
        <f>VLOOKUP(tClientes[[#This Row],[CityID]],tCiudades[#All],2,FALSE)</f>
        <v>Indianapolis</v>
      </c>
      <c r="H384" s="13">
        <v>14</v>
      </c>
      <c r="I384" s="7" t="s">
        <v>1428</v>
      </c>
      <c r="J384" s="22" t="str">
        <f>_xlfn.CONCAT(tClientes[[#This Row],[Ciudad]]," - ",tClientes[[#This Row],[Address]])</f>
        <v>Indianapolis - 805 West Cowley Road</v>
      </c>
      <c r="K384" s="14">
        <f t="shared" ca="1" si="11"/>
        <v>15</v>
      </c>
    </row>
    <row r="385" spans="1:11">
      <c r="A385" s="6">
        <f t="shared" si="10"/>
        <v>384</v>
      </c>
      <c r="B385" s="7" t="s">
        <v>1429</v>
      </c>
      <c r="C385" s="7" t="str">
        <f>UPPER(_xlfn.CONCAT(tClientes[[#This Row],[FirstName]]," ",tClientes[[#This Row],[LastName]]))</f>
        <v>ROGER JOYCE</v>
      </c>
      <c r="D385" s="7" t="s">
        <v>1430</v>
      </c>
      <c r="E385" s="7" t="s">
        <v>150</v>
      </c>
      <c r="F385" s="7" t="s">
        <v>476</v>
      </c>
      <c r="G385" s="7" t="str">
        <f>VLOOKUP(tClientes[[#This Row],[CityID]],tCiudades[#All],2,FALSE)</f>
        <v>Jackson</v>
      </c>
      <c r="H385" s="13">
        <v>32</v>
      </c>
      <c r="I385" s="7" t="s">
        <v>1431</v>
      </c>
      <c r="J385" s="22" t="str">
        <f>_xlfn.CONCAT(tClientes[[#This Row],[Ciudad]]," - ",tClientes[[#This Row],[Address]])</f>
        <v>Jackson - 31 Second Way</v>
      </c>
      <c r="K385" s="14">
        <f t="shared" ca="1" si="11"/>
        <v>18</v>
      </c>
    </row>
    <row r="386" spans="1:11">
      <c r="A386" s="6">
        <f t="shared" ref="A386:A449" si="12">ROW()-ROW($B$1)</f>
        <v>385</v>
      </c>
      <c r="B386" s="7" t="s">
        <v>1432</v>
      </c>
      <c r="C386" s="7" t="str">
        <f>UPPER(_xlfn.CONCAT(tClientes[[#This Row],[FirstName]]," ",tClientes[[#This Row],[LastName]]))</f>
        <v>CARLOS MERCADO</v>
      </c>
      <c r="D386" s="7" t="s">
        <v>125</v>
      </c>
      <c r="E386" s="7" t="s">
        <v>8</v>
      </c>
      <c r="F386" s="7" t="s">
        <v>1433</v>
      </c>
      <c r="G386" s="7" t="str">
        <f>VLOOKUP(tClientes[[#This Row],[CityID]],tCiudades[#All],2,FALSE)</f>
        <v>St. Petersburg</v>
      </c>
      <c r="H386" s="13">
        <v>85</v>
      </c>
      <c r="I386" s="7" t="s">
        <v>1434</v>
      </c>
      <c r="J386" s="22" t="str">
        <f>_xlfn.CONCAT(tClientes[[#This Row],[Ciudad]]," - ",tClientes[[#This Row],[Address]])</f>
        <v>St. Petersburg - 30 Hague Way</v>
      </c>
      <c r="K386" s="14">
        <f t="shared" ref="K386:K449" ca="1" si="13">RANDBETWEEN(4, 19)</f>
        <v>4</v>
      </c>
    </row>
    <row r="387" spans="1:11">
      <c r="A387" s="6">
        <f t="shared" si="12"/>
        <v>386</v>
      </c>
      <c r="B387" s="7" t="s">
        <v>1435</v>
      </c>
      <c r="C387" s="7" t="str">
        <f>UPPER(_xlfn.CONCAT(tClientes[[#This Row],[FirstName]]," ",tClientes[[#This Row],[LastName]]))</f>
        <v>BRYON HAMILTON</v>
      </c>
      <c r="D387" s="7" t="s">
        <v>799</v>
      </c>
      <c r="E387" s="7" t="s">
        <v>159</v>
      </c>
      <c r="F387" s="7" t="s">
        <v>1268</v>
      </c>
      <c r="G387" s="7" t="str">
        <f>VLOOKUP(tClientes[[#This Row],[CityID]],tCiudades[#All],2,FALSE)</f>
        <v>Colorado</v>
      </c>
      <c r="H387" s="13">
        <v>15</v>
      </c>
      <c r="I387" s="7" t="s">
        <v>566</v>
      </c>
      <c r="J387" s="22" t="str">
        <f>_xlfn.CONCAT(tClientes[[#This Row],[Ciudad]]," - ",tClientes[[#This Row],[Address]])</f>
        <v>Colorado - 148 Oak St.</v>
      </c>
      <c r="K387" s="14">
        <f t="shared" ca="1" si="13"/>
        <v>15</v>
      </c>
    </row>
    <row r="388" spans="1:11">
      <c r="A388" s="6">
        <f t="shared" si="12"/>
        <v>387</v>
      </c>
      <c r="B388" s="7" t="s">
        <v>1436</v>
      </c>
      <c r="C388" s="7" t="str">
        <f>UPPER(_xlfn.CONCAT(tClientes[[#This Row],[FirstName]]," ",tClientes[[#This Row],[LastName]]))</f>
        <v>DARIUS CUEVAS</v>
      </c>
      <c r="D388" s="7" t="s">
        <v>1437</v>
      </c>
      <c r="E388" s="7" t="s">
        <v>234</v>
      </c>
      <c r="F388" s="7" t="s">
        <v>246</v>
      </c>
      <c r="G388" s="7" t="str">
        <f>VLOOKUP(tClientes[[#This Row],[CityID]],tCiudades[#All],2,FALSE)</f>
        <v>Bakersfield</v>
      </c>
      <c r="H388" s="13">
        <v>41</v>
      </c>
      <c r="I388" s="7" t="s">
        <v>1438</v>
      </c>
      <c r="J388" s="22" t="str">
        <f>_xlfn.CONCAT(tClientes[[#This Row],[Ciudad]]," - ",tClientes[[#This Row],[Address]])</f>
        <v>Bakersfield - 50 West New Freeway</v>
      </c>
      <c r="K388" s="14">
        <f t="shared" ca="1" si="13"/>
        <v>18</v>
      </c>
    </row>
    <row r="389" spans="1:11">
      <c r="A389" s="6">
        <f t="shared" si="12"/>
        <v>388</v>
      </c>
      <c r="B389" s="7" t="s">
        <v>1439</v>
      </c>
      <c r="C389" s="7" t="str">
        <f>UPPER(_xlfn.CONCAT(tClientes[[#This Row],[FirstName]]," ",tClientes[[#This Row],[LastName]]))</f>
        <v>MONTE STOUT</v>
      </c>
      <c r="D389" s="7" t="s">
        <v>1034</v>
      </c>
      <c r="E389" s="7" t="s">
        <v>77</v>
      </c>
      <c r="F389" s="7" t="s">
        <v>308</v>
      </c>
      <c r="G389" s="7" t="str">
        <f>VLOOKUP(tClientes[[#This Row],[CityID]],tCiudades[#All],2,FALSE)</f>
        <v>Madison</v>
      </c>
      <c r="H389" s="13">
        <v>52</v>
      </c>
      <c r="I389" s="7" t="s">
        <v>1440</v>
      </c>
      <c r="J389" s="22" t="str">
        <f>_xlfn.CONCAT(tClientes[[#This Row],[Ciudad]]," - ",tClientes[[#This Row],[Address]])</f>
        <v>Madison - 33 West Fabien Way</v>
      </c>
      <c r="K389" s="14">
        <f t="shared" ca="1" si="13"/>
        <v>8</v>
      </c>
    </row>
    <row r="390" spans="1:11">
      <c r="A390" s="6">
        <f t="shared" si="12"/>
        <v>389</v>
      </c>
      <c r="B390" s="7" t="s">
        <v>1441</v>
      </c>
      <c r="C390" s="7" t="str">
        <f>UPPER(_xlfn.CONCAT(tClientes[[#This Row],[FirstName]]," ",tClientes[[#This Row],[LastName]]))</f>
        <v>LORENZO BOOTH</v>
      </c>
      <c r="D390" s="7" t="s">
        <v>1442</v>
      </c>
      <c r="E390" s="7" t="s">
        <v>23</v>
      </c>
      <c r="F390" s="7" t="s">
        <v>921</v>
      </c>
      <c r="G390" s="7" t="str">
        <f>VLOOKUP(tClientes[[#This Row],[CityID]],tCiudades[#All],2,FALSE)</f>
        <v>Nashville</v>
      </c>
      <c r="H390" s="13">
        <v>57</v>
      </c>
      <c r="I390" s="7" t="s">
        <v>1443</v>
      </c>
      <c r="J390" s="22" t="str">
        <f>_xlfn.CONCAT(tClientes[[#This Row],[Ciudad]]," - ",tClientes[[#This Row],[Address]])</f>
        <v>Nashville - 306 Rocky Clarendon Drive</v>
      </c>
      <c r="K390" s="14">
        <f t="shared" ca="1" si="13"/>
        <v>19</v>
      </c>
    </row>
    <row r="391" spans="1:11">
      <c r="A391" s="6">
        <f t="shared" si="12"/>
        <v>390</v>
      </c>
      <c r="B391" s="7" t="s">
        <v>1444</v>
      </c>
      <c r="C391" s="7" t="str">
        <f>UPPER(_xlfn.CONCAT(tClientes[[#This Row],[FirstName]]," ",tClientes[[#This Row],[LastName]]))</f>
        <v>JEANINE SAWYER</v>
      </c>
      <c r="D391" s="7" t="s">
        <v>766</v>
      </c>
      <c r="E391" s="7" t="s">
        <v>77</v>
      </c>
      <c r="F391" s="7" t="s">
        <v>1445</v>
      </c>
      <c r="G391" s="7" t="str">
        <f>VLOOKUP(tClientes[[#This Row],[CityID]],tCiudades[#All],2,FALSE)</f>
        <v>Kansas</v>
      </c>
      <c r="H391" s="13">
        <v>59</v>
      </c>
      <c r="I391" s="7" t="s">
        <v>1446</v>
      </c>
      <c r="J391" s="22" t="str">
        <f>_xlfn.CONCAT(tClientes[[#This Row],[Ciudad]]," - ",tClientes[[#This Row],[Address]])</f>
        <v>Kansas - 698 North Green Oak Avenue</v>
      </c>
      <c r="K391" s="14">
        <f t="shared" ca="1" si="13"/>
        <v>5</v>
      </c>
    </row>
    <row r="392" spans="1:11">
      <c r="A392" s="6">
        <f t="shared" si="12"/>
        <v>391</v>
      </c>
      <c r="B392" s="7" t="s">
        <v>1447</v>
      </c>
      <c r="C392" s="7" t="str">
        <f>UPPER(_xlfn.CONCAT(tClientes[[#This Row],[FirstName]]," ",tClientes[[#This Row],[LastName]]))</f>
        <v>ALAN CLARKE</v>
      </c>
      <c r="D392" s="7" t="s">
        <v>407</v>
      </c>
      <c r="E392" s="7" t="s">
        <v>18</v>
      </c>
      <c r="F392" s="7" t="s">
        <v>731</v>
      </c>
      <c r="G392" s="7" t="str">
        <f>VLOOKUP(tClientes[[#This Row],[CityID]],tCiudades[#All],2,FALSE)</f>
        <v>Mobile</v>
      </c>
      <c r="H392" s="13">
        <v>62</v>
      </c>
      <c r="I392" s="7" t="s">
        <v>1448</v>
      </c>
      <c r="J392" s="22" t="str">
        <f>_xlfn.CONCAT(tClientes[[#This Row],[Ciudad]]," - ",tClientes[[#This Row],[Address]])</f>
        <v>Mobile - 400 Cowley Drive</v>
      </c>
      <c r="K392" s="14">
        <f t="shared" ca="1" si="13"/>
        <v>16</v>
      </c>
    </row>
    <row r="393" spans="1:11">
      <c r="A393" s="6">
        <f t="shared" si="12"/>
        <v>392</v>
      </c>
      <c r="B393" s="7" t="s">
        <v>1449</v>
      </c>
      <c r="C393" s="7" t="str">
        <f>UPPER(_xlfn.CONCAT(tClientes[[#This Row],[FirstName]]," ",tClientes[[#This Row],[LastName]]))</f>
        <v>DARRICK NEWMAN</v>
      </c>
      <c r="D393" s="7" t="s">
        <v>1450</v>
      </c>
      <c r="E393" s="7" t="s">
        <v>91</v>
      </c>
      <c r="F393" s="7" t="s">
        <v>1451</v>
      </c>
      <c r="G393" s="7" t="str">
        <f>VLOOKUP(tClientes[[#This Row],[CityID]],tCiudades[#All],2,FALSE)</f>
        <v>Aurora</v>
      </c>
      <c r="H393" s="13">
        <v>83</v>
      </c>
      <c r="I393" s="7" t="s">
        <v>1452</v>
      </c>
      <c r="J393" s="22" t="str">
        <f>_xlfn.CONCAT(tClientes[[#This Row],[Ciudad]]," - ",tClientes[[#This Row],[Address]])</f>
        <v>Aurora - 82 Fabien Boulevard</v>
      </c>
      <c r="K393" s="14">
        <f t="shared" ca="1" si="13"/>
        <v>11</v>
      </c>
    </row>
    <row r="394" spans="1:11">
      <c r="A394" s="6">
        <f t="shared" si="12"/>
        <v>393</v>
      </c>
      <c r="B394" s="7" t="s">
        <v>1453</v>
      </c>
      <c r="C394" s="7" t="str">
        <f>UPPER(_xlfn.CONCAT(tClientes[[#This Row],[FirstName]]," ",tClientes[[#This Row],[LastName]]))</f>
        <v>KELLEY QUINN</v>
      </c>
      <c r="D394" s="7" t="s">
        <v>1203</v>
      </c>
      <c r="E394" s="7" t="s">
        <v>82</v>
      </c>
      <c r="F394" s="7" t="s">
        <v>1454</v>
      </c>
      <c r="G394" s="7" t="str">
        <f>VLOOKUP(tClientes[[#This Row],[CityID]],tCiudades[#All],2,FALSE)</f>
        <v>Spokane</v>
      </c>
      <c r="H394" s="13">
        <v>11</v>
      </c>
      <c r="I394" s="7" t="s">
        <v>1455</v>
      </c>
      <c r="J394" s="22" t="str">
        <f>_xlfn.CONCAT(tClientes[[#This Row],[Ciudad]]," - ",tClientes[[#This Row],[Address]])</f>
        <v>Spokane - 38 East White First Freeway</v>
      </c>
      <c r="K394" s="14">
        <f t="shared" ca="1" si="13"/>
        <v>7</v>
      </c>
    </row>
    <row r="395" spans="1:11">
      <c r="A395" s="6">
        <f t="shared" si="12"/>
        <v>394</v>
      </c>
      <c r="B395" s="7" t="s">
        <v>1456</v>
      </c>
      <c r="C395" s="7" t="str">
        <f>UPPER(_xlfn.CONCAT(tClientes[[#This Row],[FirstName]]," ",tClientes[[#This Row],[LastName]]))</f>
        <v>JANINE BAKER</v>
      </c>
      <c r="D395" s="7" t="s">
        <v>1239</v>
      </c>
      <c r="E395" s="7" t="s">
        <v>63</v>
      </c>
      <c r="F395" s="7" t="s">
        <v>1457</v>
      </c>
      <c r="G395" s="7" t="str">
        <f>VLOOKUP(tClientes[[#This Row],[CityID]],tCiudades[#All],2,FALSE)</f>
        <v>Tucson</v>
      </c>
      <c r="H395" s="13">
        <v>28</v>
      </c>
      <c r="I395" s="7" t="s">
        <v>1458</v>
      </c>
      <c r="J395" s="22" t="str">
        <f>_xlfn.CONCAT(tClientes[[#This Row],[Ciudad]]," - ",tClientes[[#This Row],[Address]])</f>
        <v>Tucson - 98 Rocky Clarendon Blvd.</v>
      </c>
      <c r="K395" s="14">
        <f t="shared" ca="1" si="13"/>
        <v>4</v>
      </c>
    </row>
    <row r="396" spans="1:11">
      <c r="A396" s="6">
        <f t="shared" si="12"/>
        <v>395</v>
      </c>
      <c r="B396" s="7" t="s">
        <v>1459</v>
      </c>
      <c r="C396" s="7" t="str">
        <f>UPPER(_xlfn.CONCAT(tClientes[[#This Row],[FirstName]]," ",tClientes[[#This Row],[LastName]]))</f>
        <v>JOHN CANNON</v>
      </c>
      <c r="D396" s="7" t="s">
        <v>1460</v>
      </c>
      <c r="E396" s="7" t="s">
        <v>33</v>
      </c>
      <c r="F396" s="7" t="s">
        <v>1131</v>
      </c>
      <c r="G396" s="7" t="str">
        <f>VLOOKUP(tClientes[[#This Row],[CityID]],tCiudades[#All],2,FALSE)</f>
        <v>Anaheim</v>
      </c>
      <c r="H396" s="13">
        <v>23</v>
      </c>
      <c r="I396" s="7" t="s">
        <v>1461</v>
      </c>
      <c r="J396" s="22" t="str">
        <f>_xlfn.CONCAT(tClientes[[#This Row],[Ciudad]]," - ",tClientes[[#This Row],[Address]])</f>
        <v>Anaheim - 87 Fabien Street</v>
      </c>
      <c r="K396" s="14">
        <f t="shared" ca="1" si="13"/>
        <v>7</v>
      </c>
    </row>
    <row r="397" spans="1:11">
      <c r="A397" s="6">
        <f t="shared" si="12"/>
        <v>396</v>
      </c>
      <c r="B397" s="7" t="s">
        <v>1462</v>
      </c>
      <c r="C397" s="7" t="str">
        <f>UPPER(_xlfn.CONCAT(tClientes[[#This Row],[FirstName]]," ",tClientes[[#This Row],[LastName]]))</f>
        <v>KELVIN SANDERS</v>
      </c>
      <c r="D397" s="7" t="s">
        <v>1463</v>
      </c>
      <c r="E397" s="7" t="s">
        <v>159</v>
      </c>
      <c r="F397" s="7" t="s">
        <v>1464</v>
      </c>
      <c r="G397" s="7" t="str">
        <f>VLOOKUP(tClientes[[#This Row],[CityID]],tCiudades[#All],2,FALSE)</f>
        <v>Rochester</v>
      </c>
      <c r="H397" s="13">
        <v>70</v>
      </c>
      <c r="I397" s="7" t="s">
        <v>1465</v>
      </c>
      <c r="J397" s="22" t="str">
        <f>_xlfn.CONCAT(tClientes[[#This Row],[Ciudad]]," - ",tClientes[[#This Row],[Address]])</f>
        <v>Rochester - 813 Old Road</v>
      </c>
      <c r="K397" s="14">
        <f t="shared" ca="1" si="13"/>
        <v>9</v>
      </c>
    </row>
    <row r="398" spans="1:11">
      <c r="A398" s="6">
        <f t="shared" si="12"/>
        <v>397</v>
      </c>
      <c r="B398" s="7" t="s">
        <v>1466</v>
      </c>
      <c r="C398" s="7" t="str">
        <f>UPPER(_xlfn.CONCAT(tClientes[[#This Row],[FirstName]]," ",tClientes[[#This Row],[LastName]]))</f>
        <v>MARISSA BISHOP</v>
      </c>
      <c r="D398" s="7" t="s">
        <v>221</v>
      </c>
      <c r="E398" s="7" t="s">
        <v>117</v>
      </c>
      <c r="F398" s="7" t="s">
        <v>1467</v>
      </c>
      <c r="G398" s="7" t="str">
        <f>VLOOKUP(tClientes[[#This Row],[CityID]],tCiudades[#All],2,FALSE)</f>
        <v>Pittsburgh</v>
      </c>
      <c r="H398" s="13">
        <v>96</v>
      </c>
      <c r="I398" s="7" t="s">
        <v>1468</v>
      </c>
      <c r="J398" s="22" t="str">
        <f>_xlfn.CONCAT(tClientes[[#This Row],[Ciudad]]," - ",tClientes[[#This Row],[Address]])</f>
        <v>Pittsburgh - 885 West Milton Way</v>
      </c>
      <c r="K398" s="14">
        <f t="shared" ca="1" si="13"/>
        <v>9</v>
      </c>
    </row>
    <row r="399" spans="1:11">
      <c r="A399" s="6">
        <f t="shared" si="12"/>
        <v>398</v>
      </c>
      <c r="B399" s="7" t="s">
        <v>1469</v>
      </c>
      <c r="C399" s="7" t="str">
        <f>UPPER(_xlfn.CONCAT(tClientes[[#This Row],[FirstName]]," ",tClientes[[#This Row],[LastName]]))</f>
        <v>NORMA ENGLISH</v>
      </c>
      <c r="D399" s="7" t="s">
        <v>1470</v>
      </c>
      <c r="E399" s="7" t="s">
        <v>23</v>
      </c>
      <c r="F399" s="7" t="s">
        <v>1471</v>
      </c>
      <c r="G399" s="7" t="str">
        <f>VLOOKUP(tClientes[[#This Row],[CityID]],tCiudades[#All],2,FALSE)</f>
        <v>El Paso</v>
      </c>
      <c r="H399" s="13">
        <v>20</v>
      </c>
      <c r="I399" s="7" t="s">
        <v>1472</v>
      </c>
      <c r="J399" s="22" t="str">
        <f>_xlfn.CONCAT(tClientes[[#This Row],[Ciudad]]," - ",tClientes[[#This Row],[Address]])</f>
        <v>El Paso - 90 White Hague Avenue</v>
      </c>
      <c r="K399" s="14">
        <f t="shared" ca="1" si="13"/>
        <v>4</v>
      </c>
    </row>
    <row r="400" spans="1:11">
      <c r="A400" s="6">
        <f t="shared" si="12"/>
        <v>399</v>
      </c>
      <c r="B400" s="7" t="s">
        <v>1473</v>
      </c>
      <c r="C400" s="7" t="str">
        <f>UPPER(_xlfn.CONCAT(tClientes[[#This Row],[FirstName]]," ",tClientes[[#This Row],[LastName]]))</f>
        <v>CHRISTI KENT</v>
      </c>
      <c r="D400" s="7" t="s">
        <v>1474</v>
      </c>
      <c r="E400" s="7" t="s">
        <v>68</v>
      </c>
      <c r="F400" s="7" t="s">
        <v>1475</v>
      </c>
      <c r="G400" s="7" t="str">
        <f>VLOOKUP(tClientes[[#This Row],[CityID]],tCiudades[#All],2,FALSE)</f>
        <v>Phoenix</v>
      </c>
      <c r="H400" s="13">
        <v>71</v>
      </c>
      <c r="I400" s="7" t="s">
        <v>1476</v>
      </c>
      <c r="J400" s="22" t="str">
        <f>_xlfn.CONCAT(tClientes[[#This Row],[Ciudad]]," - ",tClientes[[#This Row],[Address]])</f>
        <v>Phoenix - 16 Green First Boulevard</v>
      </c>
      <c r="K400" s="14">
        <f t="shared" ca="1" si="13"/>
        <v>18</v>
      </c>
    </row>
    <row r="401" spans="1:11">
      <c r="A401" s="6">
        <f t="shared" si="12"/>
        <v>400</v>
      </c>
      <c r="B401" s="7" t="s">
        <v>1477</v>
      </c>
      <c r="C401" s="7" t="str">
        <f>UPPER(_xlfn.CONCAT(tClientes[[#This Row],[FirstName]]," ",tClientes[[#This Row],[LastName]]))</f>
        <v>AIMEE BECK</v>
      </c>
      <c r="D401" s="7" t="s">
        <v>1478</v>
      </c>
      <c r="E401" s="7" t="s">
        <v>68</v>
      </c>
      <c r="F401" s="7" t="s">
        <v>73</v>
      </c>
      <c r="G401" s="7" t="str">
        <f>VLOOKUP(tClientes[[#This Row],[CityID]],tCiudades[#All],2,FALSE)</f>
        <v>Dallas</v>
      </c>
      <c r="H401" s="13">
        <v>45</v>
      </c>
      <c r="I401" s="7" t="s">
        <v>1479</v>
      </c>
      <c r="J401" s="22" t="str">
        <f>_xlfn.CONCAT(tClientes[[#This Row],[Ciudad]]," - ",tClientes[[#This Row],[Address]])</f>
        <v>Dallas - 85 Clarendon Parkway</v>
      </c>
      <c r="K401" s="14">
        <f t="shared" ca="1" si="13"/>
        <v>19</v>
      </c>
    </row>
    <row r="402" spans="1:11">
      <c r="A402" s="6">
        <f t="shared" si="12"/>
        <v>401</v>
      </c>
      <c r="B402" s="7" t="s">
        <v>1480</v>
      </c>
      <c r="C402" s="7" t="str">
        <f>UPPER(_xlfn.CONCAT(tClientes[[#This Row],[FirstName]]," ",tClientes[[#This Row],[LastName]]))</f>
        <v>TRAVIS FREDERICK</v>
      </c>
      <c r="D402" s="7" t="s">
        <v>1416</v>
      </c>
      <c r="E402" s="7" t="s">
        <v>126</v>
      </c>
      <c r="F402" s="7" t="s">
        <v>1481</v>
      </c>
      <c r="G402" s="7" t="str">
        <f>VLOOKUP(tClientes[[#This Row],[CityID]],tCiudades[#All],2,FALSE)</f>
        <v>Mobile</v>
      </c>
      <c r="H402" s="13">
        <v>62</v>
      </c>
      <c r="I402" s="7" t="s">
        <v>1482</v>
      </c>
      <c r="J402" s="22" t="str">
        <f>_xlfn.CONCAT(tClientes[[#This Row],[Ciudad]]," - ",tClientes[[#This Row],[Address]])</f>
        <v>Mobile - 77 Nobel Boulevard</v>
      </c>
      <c r="K402" s="14">
        <f t="shared" ca="1" si="13"/>
        <v>9</v>
      </c>
    </row>
    <row r="403" spans="1:11">
      <c r="A403" s="6">
        <f t="shared" si="12"/>
        <v>402</v>
      </c>
      <c r="B403" s="7" t="s">
        <v>1483</v>
      </c>
      <c r="C403" s="7" t="str">
        <f>UPPER(_xlfn.CONCAT(tClientes[[#This Row],[FirstName]]," ",tClientes[[#This Row],[LastName]]))</f>
        <v>KIRK MCCARTY</v>
      </c>
      <c r="D403" s="7" t="s">
        <v>848</v>
      </c>
      <c r="E403" s="7" t="s">
        <v>28</v>
      </c>
      <c r="F403" s="7" t="s">
        <v>1298</v>
      </c>
      <c r="G403" s="7" t="str">
        <f>VLOOKUP(tClientes[[#This Row],[CityID]],tCiudades[#All],2,FALSE)</f>
        <v>Long Beach</v>
      </c>
      <c r="H403" s="13">
        <v>48</v>
      </c>
      <c r="I403" s="7" t="s">
        <v>1484</v>
      </c>
      <c r="J403" s="22" t="str">
        <f>_xlfn.CONCAT(tClientes[[#This Row],[Ciudad]]," - ",tClientes[[#This Row],[Address]])</f>
        <v>Long Beach - 58 Clarendon Freeway</v>
      </c>
      <c r="K403" s="14">
        <f t="shared" ca="1" si="13"/>
        <v>4</v>
      </c>
    </row>
    <row r="404" spans="1:11">
      <c r="A404" s="6">
        <f t="shared" si="12"/>
        <v>403</v>
      </c>
      <c r="B404" s="7" t="s">
        <v>1485</v>
      </c>
      <c r="C404" s="7" t="str">
        <f>UPPER(_xlfn.CONCAT(tClientes[[#This Row],[FirstName]]," ",tClientes[[#This Row],[LastName]]))</f>
        <v>DARLENE FRANK</v>
      </c>
      <c r="D404" s="7" t="s">
        <v>1486</v>
      </c>
      <c r="E404" s="7" t="s">
        <v>58</v>
      </c>
      <c r="F404" s="7" t="s">
        <v>1487</v>
      </c>
      <c r="G404" s="7" t="str">
        <f>VLOOKUP(tClientes[[#This Row],[CityID]],tCiudades[#All],2,FALSE)</f>
        <v>Corpus Christi</v>
      </c>
      <c r="H404" s="13">
        <v>67</v>
      </c>
      <c r="I404" s="7" t="s">
        <v>1488</v>
      </c>
      <c r="J404" s="22" t="str">
        <f>_xlfn.CONCAT(tClientes[[#This Row],[Ciudad]]," - ",tClientes[[#This Row],[Address]])</f>
        <v>Corpus Christi - 929 Second Drive</v>
      </c>
      <c r="K404" s="14">
        <f t="shared" ca="1" si="13"/>
        <v>9</v>
      </c>
    </row>
    <row r="405" spans="1:11">
      <c r="A405" s="6">
        <f t="shared" si="12"/>
        <v>404</v>
      </c>
      <c r="B405" s="7" t="s">
        <v>1489</v>
      </c>
      <c r="C405" s="7" t="str">
        <f>UPPER(_xlfn.CONCAT(tClientes[[#This Row],[FirstName]]," ",tClientes[[#This Row],[LastName]]))</f>
        <v>SUMMER CLEMENTS</v>
      </c>
      <c r="D405" s="7" t="s">
        <v>1490</v>
      </c>
      <c r="E405" s="7" t="s">
        <v>253</v>
      </c>
      <c r="F405" s="7" t="s">
        <v>1083</v>
      </c>
      <c r="G405" s="7" t="str">
        <f>VLOOKUP(tClientes[[#This Row],[CityID]],tCiudades[#All],2,FALSE)</f>
        <v>Tulsa</v>
      </c>
      <c r="H405" s="13">
        <v>63</v>
      </c>
      <c r="I405" s="7" t="s">
        <v>1491</v>
      </c>
      <c r="J405" s="22" t="str">
        <f>_xlfn.CONCAT(tClientes[[#This Row],[Ciudad]]," - ",tClientes[[#This Row],[Address]])</f>
        <v>Tulsa - 57 Milton Freeway</v>
      </c>
      <c r="K405" s="14">
        <f t="shared" ca="1" si="13"/>
        <v>12</v>
      </c>
    </row>
    <row r="406" spans="1:11">
      <c r="A406" s="6">
        <f t="shared" si="12"/>
        <v>405</v>
      </c>
      <c r="B406" s="7" t="s">
        <v>1492</v>
      </c>
      <c r="C406" s="7" t="str">
        <f>UPPER(_xlfn.CONCAT(tClientes[[#This Row],[FirstName]]," ",tClientes[[#This Row],[LastName]]))</f>
        <v>SHELBY MURILLO</v>
      </c>
      <c r="D406" s="7" t="s">
        <v>942</v>
      </c>
      <c r="E406" s="7" t="s">
        <v>8</v>
      </c>
      <c r="F406" s="7" t="s">
        <v>1493</v>
      </c>
      <c r="G406" s="7" t="str">
        <f>VLOOKUP(tClientes[[#This Row],[CityID]],tCiudades[#All],2,FALSE)</f>
        <v>New York</v>
      </c>
      <c r="H406" s="13">
        <v>46</v>
      </c>
      <c r="I406" s="7" t="s">
        <v>1494</v>
      </c>
      <c r="J406" s="22" t="str">
        <f>_xlfn.CONCAT(tClientes[[#This Row],[Ciudad]]," - ",tClientes[[#This Row],[Address]])</f>
        <v>New York - 54 Hague St.</v>
      </c>
      <c r="K406" s="14">
        <f t="shared" ca="1" si="13"/>
        <v>15</v>
      </c>
    </row>
    <row r="407" spans="1:11">
      <c r="A407" s="6">
        <f t="shared" si="12"/>
        <v>406</v>
      </c>
      <c r="B407" s="7" t="s">
        <v>1495</v>
      </c>
      <c r="C407" s="7" t="str">
        <f>UPPER(_xlfn.CONCAT(tClientes[[#This Row],[FirstName]]," ",tClientes[[#This Row],[LastName]]))</f>
        <v>SCOTT MICHAEL</v>
      </c>
      <c r="D407" s="7" t="s">
        <v>675</v>
      </c>
      <c r="E407" s="7" t="s">
        <v>253</v>
      </c>
      <c r="F407" s="7" t="s">
        <v>543</v>
      </c>
      <c r="G407" s="7" t="str">
        <f>VLOOKUP(tClientes[[#This Row],[CityID]],tCiudades[#All],2,FALSE)</f>
        <v>Oakland</v>
      </c>
      <c r="H407" s="13">
        <v>69</v>
      </c>
      <c r="I407" s="7" t="s">
        <v>1496</v>
      </c>
      <c r="J407" s="22" t="str">
        <f>_xlfn.CONCAT(tClientes[[#This Row],[Ciudad]]," - ",tClientes[[#This Row],[Address]])</f>
        <v>Oakland - 89 South Cowley Boulevard</v>
      </c>
      <c r="K407" s="14">
        <f t="shared" ca="1" si="13"/>
        <v>5</v>
      </c>
    </row>
    <row r="408" spans="1:11">
      <c r="A408" s="6">
        <f t="shared" si="12"/>
        <v>407</v>
      </c>
      <c r="B408" s="7" t="s">
        <v>1497</v>
      </c>
      <c r="C408" s="7" t="str">
        <f>UPPER(_xlfn.CONCAT(tClientes[[#This Row],[FirstName]]," ",tClientes[[#This Row],[LastName]]))</f>
        <v>RODERICK SANDERS</v>
      </c>
      <c r="D408" s="7" t="s">
        <v>1498</v>
      </c>
      <c r="E408" s="7" t="s">
        <v>28</v>
      </c>
      <c r="F408" s="7" t="s">
        <v>1464</v>
      </c>
      <c r="G408" s="7" t="str">
        <f>VLOOKUP(tClientes[[#This Row],[CityID]],tCiudades[#All],2,FALSE)</f>
        <v>San Francisco</v>
      </c>
      <c r="H408" s="13">
        <v>47</v>
      </c>
      <c r="I408" s="7" t="s">
        <v>1499</v>
      </c>
      <c r="J408" s="22" t="str">
        <f>_xlfn.CONCAT(tClientes[[#This Row],[Ciudad]]," - ",tClientes[[#This Row],[Address]])</f>
        <v>San Francisco - 488 South Second Parkway</v>
      </c>
      <c r="K408" s="14">
        <f t="shared" ca="1" si="13"/>
        <v>14</v>
      </c>
    </row>
    <row r="409" spans="1:11">
      <c r="A409" s="6">
        <f t="shared" si="12"/>
        <v>408</v>
      </c>
      <c r="B409" s="7" t="s">
        <v>1500</v>
      </c>
      <c r="C409" s="7" t="str">
        <f>UPPER(_xlfn.CONCAT(tClientes[[#This Row],[FirstName]]," ",tClientes[[#This Row],[LastName]]))</f>
        <v>HARRY ERICKSON</v>
      </c>
      <c r="D409" s="7" t="s">
        <v>1501</v>
      </c>
      <c r="E409" s="7" t="s">
        <v>117</v>
      </c>
      <c r="F409" s="7" t="s">
        <v>1502</v>
      </c>
      <c r="G409" s="7" t="str">
        <f>VLOOKUP(tClientes[[#This Row],[CityID]],tCiudades[#All],2,FALSE)</f>
        <v>Columbus</v>
      </c>
      <c r="H409" s="13">
        <v>58</v>
      </c>
      <c r="I409" s="7" t="s">
        <v>1503</v>
      </c>
      <c r="J409" s="22" t="str">
        <f>_xlfn.CONCAT(tClientes[[#This Row],[Ciudad]]," - ",tClientes[[#This Row],[Address]])</f>
        <v>Columbus - 78 West Green Hague St.</v>
      </c>
      <c r="K409" s="14">
        <f t="shared" ca="1" si="13"/>
        <v>7</v>
      </c>
    </row>
    <row r="410" spans="1:11">
      <c r="A410" s="6">
        <f t="shared" si="12"/>
        <v>409</v>
      </c>
      <c r="B410" s="7" t="s">
        <v>1504</v>
      </c>
      <c r="C410" s="7" t="str">
        <f>UPPER(_xlfn.CONCAT(tClientes[[#This Row],[FirstName]]," ",tClientes[[#This Row],[LastName]]))</f>
        <v>TISHA BARBER</v>
      </c>
      <c r="D410" s="7" t="s">
        <v>550</v>
      </c>
      <c r="E410" s="7" t="s">
        <v>23</v>
      </c>
      <c r="F410" s="7" t="s">
        <v>1505</v>
      </c>
      <c r="G410" s="7" t="str">
        <f>VLOOKUP(tClientes[[#This Row],[CityID]],tCiudades[#All],2,FALSE)</f>
        <v>Honolulu</v>
      </c>
      <c r="H410" s="13">
        <v>72</v>
      </c>
      <c r="I410" s="7" t="s">
        <v>1506</v>
      </c>
      <c r="J410" s="22" t="str">
        <f>_xlfn.CONCAT(tClientes[[#This Row],[Ciudad]]," - ",tClientes[[#This Row],[Address]])</f>
        <v>Honolulu - 958 Rocky Nobel Road</v>
      </c>
      <c r="K410" s="14">
        <f t="shared" ca="1" si="13"/>
        <v>19</v>
      </c>
    </row>
    <row r="411" spans="1:11">
      <c r="A411" s="6">
        <f t="shared" si="12"/>
        <v>410</v>
      </c>
      <c r="B411" s="7" t="s">
        <v>1507</v>
      </c>
      <c r="C411" s="7" t="str">
        <f>UPPER(_xlfn.CONCAT(tClientes[[#This Row],[FirstName]]," ",tClientes[[#This Row],[LastName]]))</f>
        <v>CRAIG WALTON</v>
      </c>
      <c r="D411" s="7" t="s">
        <v>122</v>
      </c>
      <c r="E411" s="7" t="s">
        <v>126</v>
      </c>
      <c r="F411" s="7" t="s">
        <v>1508</v>
      </c>
      <c r="G411" s="7" t="str">
        <f>VLOOKUP(tClientes[[#This Row],[CityID]],tCiudades[#All],2,FALSE)</f>
        <v>St. Louis</v>
      </c>
      <c r="H411" s="13">
        <v>17</v>
      </c>
      <c r="I411" s="7" t="s">
        <v>1509</v>
      </c>
      <c r="J411" s="22" t="str">
        <f>_xlfn.CONCAT(tClientes[[#This Row],[Ciudad]]," - ",tClientes[[#This Row],[Address]])</f>
        <v>St. Louis - 616 Hague Avenue</v>
      </c>
      <c r="K411" s="14">
        <f t="shared" ca="1" si="13"/>
        <v>9</v>
      </c>
    </row>
    <row r="412" spans="1:11">
      <c r="A412" s="6">
        <f t="shared" si="12"/>
        <v>411</v>
      </c>
      <c r="B412" s="7" t="s">
        <v>1510</v>
      </c>
      <c r="C412" s="7" t="str">
        <f>UPPER(_xlfn.CONCAT(tClientes[[#This Row],[FirstName]]," ",tClientes[[#This Row],[LastName]]))</f>
        <v>NICOLAS OBRIEN</v>
      </c>
      <c r="D412" s="7" t="s">
        <v>17</v>
      </c>
      <c r="E412" s="7" t="s">
        <v>238</v>
      </c>
      <c r="F412" s="7" t="s">
        <v>434</v>
      </c>
      <c r="G412" s="7" t="str">
        <f>VLOOKUP(tClientes[[#This Row],[CityID]],tCiudades[#All],2,FALSE)</f>
        <v>Riverside</v>
      </c>
      <c r="H412" s="13">
        <v>7</v>
      </c>
      <c r="I412" s="7" t="s">
        <v>1511</v>
      </c>
      <c r="J412" s="22" t="str">
        <f>_xlfn.CONCAT(tClientes[[#This Row],[Ciudad]]," - ",tClientes[[#This Row],[Address]])</f>
        <v>Riverside - 28 West Clarendon Street</v>
      </c>
      <c r="K412" s="14">
        <f t="shared" ca="1" si="13"/>
        <v>19</v>
      </c>
    </row>
    <row r="413" spans="1:11">
      <c r="A413" s="6">
        <f t="shared" si="12"/>
        <v>412</v>
      </c>
      <c r="B413" s="7" t="s">
        <v>1512</v>
      </c>
      <c r="C413" s="7" t="str">
        <f>UPPER(_xlfn.CONCAT(tClientes[[#This Row],[FirstName]]," ",tClientes[[#This Row],[LastName]]))</f>
        <v>GINGER VELAZQUEZ</v>
      </c>
      <c r="D413" s="7" t="s">
        <v>1513</v>
      </c>
      <c r="E413" s="7" t="s">
        <v>68</v>
      </c>
      <c r="F413" s="7" t="s">
        <v>1514</v>
      </c>
      <c r="G413" s="7" t="str">
        <f>VLOOKUP(tClientes[[#This Row],[CityID]],tCiudades[#All],2,FALSE)</f>
        <v>Las Vegas</v>
      </c>
      <c r="H413" s="13">
        <v>53</v>
      </c>
      <c r="I413" s="7" t="s">
        <v>1515</v>
      </c>
      <c r="J413" s="22" t="str">
        <f>_xlfn.CONCAT(tClientes[[#This Row],[Ciudad]]," - ",tClientes[[#This Row],[Address]])</f>
        <v>Las Vegas - 799 Oak Road</v>
      </c>
      <c r="K413" s="14">
        <f t="shared" ca="1" si="13"/>
        <v>12</v>
      </c>
    </row>
    <row r="414" spans="1:11">
      <c r="A414" s="6">
        <f t="shared" si="12"/>
        <v>413</v>
      </c>
      <c r="B414" s="7" t="s">
        <v>1516</v>
      </c>
      <c r="C414" s="7" t="str">
        <f>UPPER(_xlfn.CONCAT(tClientes[[#This Row],[FirstName]]," ",tClientes[[#This Row],[LastName]]))</f>
        <v>PHILLIP CURRY</v>
      </c>
      <c r="D414" s="7" t="s">
        <v>534</v>
      </c>
      <c r="E414" s="7" t="s">
        <v>136</v>
      </c>
      <c r="F414" s="7" t="s">
        <v>1517</v>
      </c>
      <c r="G414" s="7" t="str">
        <f>VLOOKUP(tClientes[[#This Row],[CityID]],tCiudades[#All],2,FALSE)</f>
        <v>San Jose</v>
      </c>
      <c r="H414" s="13">
        <v>86</v>
      </c>
      <c r="I414" s="7" t="s">
        <v>1518</v>
      </c>
      <c r="J414" s="22" t="str">
        <f>_xlfn.CONCAT(tClientes[[#This Row],[Ciudad]]," - ",tClientes[[#This Row],[Address]])</f>
        <v>San Jose - 20 North White Hague Drive</v>
      </c>
      <c r="K414" s="14">
        <f t="shared" ca="1" si="13"/>
        <v>4</v>
      </c>
    </row>
    <row r="415" spans="1:11">
      <c r="A415" s="6">
        <f t="shared" si="12"/>
        <v>414</v>
      </c>
      <c r="B415" s="7" t="s">
        <v>1519</v>
      </c>
      <c r="C415" s="7" t="str">
        <f>UPPER(_xlfn.CONCAT(tClientes[[#This Row],[FirstName]]," ",tClientes[[#This Row],[LastName]]))</f>
        <v>KIRSTEN VAUGHAN</v>
      </c>
      <c r="D415" s="7" t="s">
        <v>1520</v>
      </c>
      <c r="E415" s="7" t="s">
        <v>82</v>
      </c>
      <c r="F415" s="7" t="s">
        <v>1521</v>
      </c>
      <c r="G415" s="7" t="str">
        <f>VLOOKUP(tClientes[[#This Row],[CityID]],tCiudades[#All],2,FALSE)</f>
        <v>Seattle</v>
      </c>
      <c r="H415" s="13">
        <v>88</v>
      </c>
      <c r="I415" s="7" t="s">
        <v>1522</v>
      </c>
      <c r="J415" s="22" t="str">
        <f>_xlfn.CONCAT(tClientes[[#This Row],[Ciudad]]," - ",tClientes[[#This Row],[Address]])</f>
        <v>Seattle - 754 New Avenue</v>
      </c>
      <c r="K415" s="14">
        <f t="shared" ca="1" si="13"/>
        <v>12</v>
      </c>
    </row>
    <row r="416" spans="1:11">
      <c r="A416" s="6">
        <f t="shared" si="12"/>
        <v>415</v>
      </c>
      <c r="B416" s="7" t="s">
        <v>1523</v>
      </c>
      <c r="C416" s="7" t="str">
        <f>UPPER(_xlfn.CONCAT(tClientes[[#This Row],[FirstName]]," ",tClientes[[#This Row],[LastName]]))</f>
        <v>MONTE MCPHERSON</v>
      </c>
      <c r="D416" s="7" t="s">
        <v>1034</v>
      </c>
      <c r="E416" s="7" t="s">
        <v>63</v>
      </c>
      <c r="F416" s="7" t="s">
        <v>1524</v>
      </c>
      <c r="G416" s="7" t="str">
        <f>VLOOKUP(tClientes[[#This Row],[CityID]],tCiudades[#All],2,FALSE)</f>
        <v>Virginia Beach</v>
      </c>
      <c r="H416" s="13">
        <v>5</v>
      </c>
      <c r="I416" s="7" t="s">
        <v>1525</v>
      </c>
      <c r="J416" s="22" t="str">
        <f>_xlfn.CONCAT(tClientes[[#This Row],[Ciudad]]," - ",tClientes[[#This Row],[Address]])</f>
        <v>Virginia Beach - 90 Oak Street</v>
      </c>
      <c r="K416" s="14">
        <f t="shared" ca="1" si="13"/>
        <v>18</v>
      </c>
    </row>
    <row r="417" spans="1:11">
      <c r="A417" s="6">
        <f t="shared" si="12"/>
        <v>416</v>
      </c>
      <c r="B417" s="7" t="s">
        <v>1526</v>
      </c>
      <c r="C417" s="7" t="str">
        <f>UPPER(_xlfn.CONCAT(tClientes[[#This Row],[FirstName]]," ",tClientes[[#This Row],[LastName]]))</f>
        <v>JUDITH ALLEN</v>
      </c>
      <c r="D417" s="7" t="s">
        <v>687</v>
      </c>
      <c r="E417" s="7" t="s">
        <v>126</v>
      </c>
      <c r="F417" s="7" t="s">
        <v>823</v>
      </c>
      <c r="G417" s="7" t="str">
        <f>VLOOKUP(tClientes[[#This Row],[CityID]],tCiudades[#All],2,FALSE)</f>
        <v>Jacksonville</v>
      </c>
      <c r="H417" s="13">
        <v>91</v>
      </c>
      <c r="I417" s="7" t="s">
        <v>1527</v>
      </c>
      <c r="J417" s="22" t="str">
        <f>_xlfn.CONCAT(tClientes[[#This Row],[Ciudad]]," - ",tClientes[[#This Row],[Address]])</f>
        <v>Jacksonville - 134 Cowley Avenue</v>
      </c>
      <c r="K417" s="14">
        <f t="shared" ca="1" si="13"/>
        <v>10</v>
      </c>
    </row>
    <row r="418" spans="1:11">
      <c r="A418" s="6">
        <f t="shared" si="12"/>
        <v>417</v>
      </c>
      <c r="B418" s="7" t="s">
        <v>1528</v>
      </c>
      <c r="C418" s="7" t="str">
        <f>UPPER(_xlfn.CONCAT(tClientes[[#This Row],[FirstName]]," ",tClientes[[#This Row],[LastName]]))</f>
        <v>LINDSAY KENNEDY</v>
      </c>
      <c r="D418" s="7" t="s">
        <v>1529</v>
      </c>
      <c r="E418" s="7" t="s">
        <v>234</v>
      </c>
      <c r="F418" s="7" t="s">
        <v>1530</v>
      </c>
      <c r="G418" s="7" t="str">
        <f>VLOOKUP(tClientes[[#This Row],[CityID]],tCiudades[#All],2,FALSE)</f>
        <v>Greensboro</v>
      </c>
      <c r="H418" s="13">
        <v>35</v>
      </c>
      <c r="I418" s="7" t="s">
        <v>1531</v>
      </c>
      <c r="J418" s="22" t="str">
        <f>_xlfn.CONCAT(tClientes[[#This Row],[Ciudad]]," - ",tClientes[[#This Row],[Address]])</f>
        <v>Greensboro - 477 Old Parkway</v>
      </c>
      <c r="K418" s="14">
        <f t="shared" ca="1" si="13"/>
        <v>17</v>
      </c>
    </row>
    <row r="419" spans="1:11">
      <c r="A419" s="6">
        <f t="shared" si="12"/>
        <v>418</v>
      </c>
      <c r="B419" s="7" t="s">
        <v>1532</v>
      </c>
      <c r="C419" s="7" t="str">
        <f>UPPER(_xlfn.CONCAT(tClientes[[#This Row],[FirstName]]," ",tClientes[[#This Row],[LastName]]))</f>
        <v>REGINA KELLER</v>
      </c>
      <c r="D419" s="7" t="s">
        <v>1533</v>
      </c>
      <c r="E419" s="7" t="s">
        <v>183</v>
      </c>
      <c r="F419" s="7" t="s">
        <v>1534</v>
      </c>
      <c r="G419" s="7" t="str">
        <f>VLOOKUP(tClientes[[#This Row],[CityID]],tCiudades[#All],2,FALSE)</f>
        <v>San Francisco</v>
      </c>
      <c r="H419" s="13">
        <v>47</v>
      </c>
      <c r="I419" s="7" t="s">
        <v>1535</v>
      </c>
      <c r="J419" s="22" t="str">
        <f>_xlfn.CONCAT(tClientes[[#This Row],[Ciudad]]," - ",tClientes[[#This Row],[Address]])</f>
        <v>San Francisco - 210 Second Way</v>
      </c>
      <c r="K419" s="14">
        <f t="shared" ca="1" si="13"/>
        <v>18</v>
      </c>
    </row>
    <row r="420" spans="1:11">
      <c r="A420" s="6">
        <f t="shared" si="12"/>
        <v>419</v>
      </c>
      <c r="B420" s="7" t="s">
        <v>1536</v>
      </c>
      <c r="C420" s="7" t="str">
        <f>UPPER(_xlfn.CONCAT(tClientes[[#This Row],[FirstName]]," ",tClientes[[#This Row],[LastName]]))</f>
        <v>RAFAEL PATRICK</v>
      </c>
      <c r="D420" s="7" t="s">
        <v>750</v>
      </c>
      <c r="E420" s="7" t="s">
        <v>77</v>
      </c>
      <c r="F420" s="7" t="s">
        <v>163</v>
      </c>
      <c r="G420" s="7" t="str">
        <f>VLOOKUP(tClientes[[#This Row],[CityID]],tCiudades[#All],2,FALSE)</f>
        <v>Virginia Beach</v>
      </c>
      <c r="H420" s="13">
        <v>5</v>
      </c>
      <c r="I420" s="7" t="s">
        <v>1537</v>
      </c>
      <c r="J420" s="22" t="str">
        <f>_xlfn.CONCAT(tClientes[[#This Row],[Ciudad]]," - ",tClientes[[#This Row],[Address]])</f>
        <v>Virginia Beach - 40 Fabien Street</v>
      </c>
      <c r="K420" s="14">
        <f t="shared" ca="1" si="13"/>
        <v>9</v>
      </c>
    </row>
    <row r="421" spans="1:11">
      <c r="A421" s="6">
        <f t="shared" si="12"/>
        <v>420</v>
      </c>
      <c r="B421" s="7" t="s">
        <v>1538</v>
      </c>
      <c r="C421" s="7" t="str">
        <f>UPPER(_xlfn.CONCAT(tClientes[[#This Row],[FirstName]]," ",tClientes[[#This Row],[LastName]]))</f>
        <v>PHILIP MACIAS</v>
      </c>
      <c r="D421" s="7" t="s">
        <v>1539</v>
      </c>
      <c r="E421" s="7" t="s">
        <v>159</v>
      </c>
      <c r="F421" s="7" t="s">
        <v>1540</v>
      </c>
      <c r="G421" s="7" t="str">
        <f>VLOOKUP(tClientes[[#This Row],[CityID]],tCiudades[#All],2,FALSE)</f>
        <v>Buffalo</v>
      </c>
      <c r="H421" s="13">
        <v>2</v>
      </c>
      <c r="I421" s="7" t="s">
        <v>1541</v>
      </c>
      <c r="J421" s="22" t="str">
        <f>_xlfn.CONCAT(tClientes[[#This Row],[Ciudad]]," - ",tClientes[[#This Row],[Address]])</f>
        <v>Buffalo - 609 South New Blvd.</v>
      </c>
      <c r="K421" s="14">
        <f t="shared" ca="1" si="13"/>
        <v>16</v>
      </c>
    </row>
    <row r="422" spans="1:11">
      <c r="A422" s="6">
        <f t="shared" si="12"/>
        <v>421</v>
      </c>
      <c r="B422" s="7" t="s">
        <v>1542</v>
      </c>
      <c r="C422" s="7" t="str">
        <f>UPPER(_xlfn.CONCAT(tClientes[[#This Row],[FirstName]]," ",tClientes[[#This Row],[LastName]]))</f>
        <v>WAYNE LEE</v>
      </c>
      <c r="D422" s="7" t="s">
        <v>1543</v>
      </c>
      <c r="E422" s="7" t="s">
        <v>136</v>
      </c>
      <c r="F422" s="7" t="s">
        <v>551</v>
      </c>
      <c r="G422" s="7" t="str">
        <f>VLOOKUP(tClientes[[#This Row],[CityID]],tCiudades[#All],2,FALSE)</f>
        <v>Sacramento</v>
      </c>
      <c r="H422" s="13">
        <v>81</v>
      </c>
      <c r="I422" s="7" t="s">
        <v>1544</v>
      </c>
      <c r="J422" s="22" t="str">
        <f>_xlfn.CONCAT(tClientes[[#This Row],[Ciudad]]," - ",tClientes[[#This Row],[Address]])</f>
        <v>Sacramento - 818 Rocky Milton Road</v>
      </c>
      <c r="K422" s="14">
        <f t="shared" ca="1" si="13"/>
        <v>8</v>
      </c>
    </row>
    <row r="423" spans="1:11">
      <c r="A423" s="6">
        <f t="shared" si="12"/>
        <v>422</v>
      </c>
      <c r="B423" s="7" t="s">
        <v>1545</v>
      </c>
      <c r="C423" s="7" t="str">
        <f>UPPER(_xlfn.CONCAT(tClientes[[#This Row],[FirstName]]," ",tClientes[[#This Row],[LastName]]))</f>
        <v>TERRI LEE</v>
      </c>
      <c r="D423" s="7" t="s">
        <v>299</v>
      </c>
      <c r="E423" s="7" t="s">
        <v>18</v>
      </c>
      <c r="F423" s="7" t="s">
        <v>551</v>
      </c>
      <c r="G423" s="7" t="str">
        <f>VLOOKUP(tClientes[[#This Row],[CityID]],tCiudades[#All],2,FALSE)</f>
        <v>Lincoln</v>
      </c>
      <c r="H423" s="13">
        <v>24</v>
      </c>
      <c r="I423" s="7" t="s">
        <v>1546</v>
      </c>
      <c r="J423" s="22" t="str">
        <f>_xlfn.CONCAT(tClientes[[#This Row],[Ciudad]]," - ",tClientes[[#This Row],[Address]])</f>
        <v>Lincoln - 71 Rocky Hague St.</v>
      </c>
      <c r="K423" s="14">
        <f t="shared" ca="1" si="13"/>
        <v>6</v>
      </c>
    </row>
    <row r="424" spans="1:11">
      <c r="A424" s="6">
        <f t="shared" si="12"/>
        <v>423</v>
      </c>
      <c r="B424" s="7" t="s">
        <v>1547</v>
      </c>
      <c r="C424" s="7" t="str">
        <f>UPPER(_xlfn.CONCAT(tClientes[[#This Row],[FirstName]]," ",tClientes[[#This Row],[LastName]]))</f>
        <v>RAY CARROLL</v>
      </c>
      <c r="D424" s="7" t="s">
        <v>1548</v>
      </c>
      <c r="E424" s="7" t="s">
        <v>28</v>
      </c>
      <c r="F424" s="7" t="s">
        <v>1549</v>
      </c>
      <c r="G424" s="7" t="str">
        <f>VLOOKUP(tClientes[[#This Row],[CityID]],tCiudades[#All],2,FALSE)</f>
        <v>San Diego</v>
      </c>
      <c r="H424" s="13">
        <v>78</v>
      </c>
      <c r="I424" s="7" t="s">
        <v>1550</v>
      </c>
      <c r="J424" s="22" t="str">
        <f>_xlfn.CONCAT(tClientes[[#This Row],[Ciudad]]," - ",tClientes[[#This Row],[Address]])</f>
        <v>San Diego - 72 West Hague St.</v>
      </c>
      <c r="K424" s="14">
        <f t="shared" ca="1" si="13"/>
        <v>8</v>
      </c>
    </row>
    <row r="425" spans="1:11">
      <c r="A425" s="6">
        <f t="shared" si="12"/>
        <v>424</v>
      </c>
      <c r="B425" s="7" t="s">
        <v>1551</v>
      </c>
      <c r="C425" s="7" t="str">
        <f>UPPER(_xlfn.CONCAT(tClientes[[#This Row],[FirstName]]," ",tClientes[[#This Row],[LastName]]))</f>
        <v>JEANETTE HARTMAN</v>
      </c>
      <c r="D425" s="7" t="s">
        <v>1552</v>
      </c>
      <c r="E425" s="7" t="s">
        <v>68</v>
      </c>
      <c r="F425" s="7" t="s">
        <v>1553</v>
      </c>
      <c r="G425" s="7" t="str">
        <f>VLOOKUP(tClientes[[#This Row],[CityID]],tCiudades[#All],2,FALSE)</f>
        <v>Arlington</v>
      </c>
      <c r="H425" s="13">
        <v>8</v>
      </c>
      <c r="I425" s="7" t="s">
        <v>1554</v>
      </c>
      <c r="J425" s="22" t="str">
        <f>_xlfn.CONCAT(tClientes[[#This Row],[Ciudad]]," - ",tClientes[[#This Row],[Address]])</f>
        <v>Arlington - 335 Hague Drive</v>
      </c>
      <c r="K425" s="14">
        <f t="shared" ca="1" si="13"/>
        <v>13</v>
      </c>
    </row>
    <row r="426" spans="1:11">
      <c r="A426" s="6">
        <f t="shared" si="12"/>
        <v>425</v>
      </c>
      <c r="B426" s="7" t="s">
        <v>1555</v>
      </c>
      <c r="C426" s="7" t="str">
        <f>UPPER(_xlfn.CONCAT(tClientes[[#This Row],[FirstName]]," ",tClientes[[#This Row],[LastName]]))</f>
        <v>PEGGY MC MILLAN</v>
      </c>
      <c r="D426" s="7" t="s">
        <v>1556</v>
      </c>
      <c r="E426" s="7" t="s">
        <v>253</v>
      </c>
      <c r="F426" s="7" t="s">
        <v>1557</v>
      </c>
      <c r="G426" s="7" t="str">
        <f>VLOOKUP(tClientes[[#This Row],[CityID]],tCiudades[#All],2,FALSE)</f>
        <v>Kansas</v>
      </c>
      <c r="H426" s="13">
        <v>59</v>
      </c>
      <c r="I426" s="7" t="s">
        <v>1558</v>
      </c>
      <c r="J426" s="22" t="str">
        <f>_xlfn.CONCAT(tClientes[[#This Row],[Ciudad]]," - ",tClientes[[#This Row],[Address]])</f>
        <v>Kansas - 672 Fabien Blvd.</v>
      </c>
      <c r="K426" s="14">
        <f t="shared" ca="1" si="13"/>
        <v>18</v>
      </c>
    </row>
    <row r="427" spans="1:11">
      <c r="A427" s="6">
        <f t="shared" si="12"/>
        <v>426</v>
      </c>
      <c r="B427" s="7" t="s">
        <v>1559</v>
      </c>
      <c r="C427" s="7" t="str">
        <f>UPPER(_xlfn.CONCAT(tClientes[[#This Row],[FirstName]]," ",tClientes[[#This Row],[LastName]]))</f>
        <v>CARLTON SCHULTZ</v>
      </c>
      <c r="D427" s="7" t="s">
        <v>404</v>
      </c>
      <c r="E427" s="7" t="s">
        <v>159</v>
      </c>
      <c r="F427" s="7" t="s">
        <v>1560</v>
      </c>
      <c r="G427" s="7" t="str">
        <f>VLOOKUP(tClientes[[#This Row],[CityID]],tCiudades[#All],2,FALSE)</f>
        <v>San Antonio</v>
      </c>
      <c r="H427" s="13">
        <v>75</v>
      </c>
      <c r="I427" s="7" t="s">
        <v>1561</v>
      </c>
      <c r="J427" s="22" t="str">
        <f>_xlfn.CONCAT(tClientes[[#This Row],[Ciudad]]," - ",tClientes[[#This Row],[Address]])</f>
        <v>San Antonio - 765 White Second Drive</v>
      </c>
      <c r="K427" s="14">
        <f t="shared" ca="1" si="13"/>
        <v>9</v>
      </c>
    </row>
    <row r="428" spans="1:11">
      <c r="A428" s="6">
        <f t="shared" si="12"/>
        <v>427</v>
      </c>
      <c r="B428" s="7" t="s">
        <v>1562</v>
      </c>
      <c r="C428" s="7" t="str">
        <f>UPPER(_xlfn.CONCAT(tClientes[[#This Row],[FirstName]]," ",tClientes[[#This Row],[LastName]]))</f>
        <v>LORRAINE BENTLEY</v>
      </c>
      <c r="D428" s="7" t="s">
        <v>1563</v>
      </c>
      <c r="E428" s="7" t="s">
        <v>253</v>
      </c>
      <c r="F428" s="7" t="s">
        <v>1564</v>
      </c>
      <c r="G428" s="7" t="str">
        <f>VLOOKUP(tClientes[[#This Row],[CityID]],tCiudades[#All],2,FALSE)</f>
        <v>Chicago</v>
      </c>
      <c r="H428" s="13">
        <v>3</v>
      </c>
      <c r="I428" s="7" t="s">
        <v>1565</v>
      </c>
      <c r="J428" s="22" t="str">
        <f>_xlfn.CONCAT(tClientes[[#This Row],[Ciudad]]," - ",tClientes[[#This Row],[Address]])</f>
        <v>Chicago - 84 Oak Freeway</v>
      </c>
      <c r="K428" s="14">
        <f t="shared" ca="1" si="13"/>
        <v>7</v>
      </c>
    </row>
    <row r="429" spans="1:11">
      <c r="A429" s="6">
        <f t="shared" si="12"/>
        <v>428</v>
      </c>
      <c r="B429" s="7" t="s">
        <v>1566</v>
      </c>
      <c r="C429" s="7" t="str">
        <f>UPPER(_xlfn.CONCAT(tClientes[[#This Row],[FirstName]]," ",tClientes[[#This Row],[LastName]]))</f>
        <v>MARK CERVANTES</v>
      </c>
      <c r="D429" s="7" t="s">
        <v>1567</v>
      </c>
      <c r="E429" s="7" t="s">
        <v>253</v>
      </c>
      <c r="F429" s="7" t="s">
        <v>1568</v>
      </c>
      <c r="G429" s="7" t="str">
        <f>VLOOKUP(tClientes[[#This Row],[CityID]],tCiudades[#All],2,FALSE)</f>
        <v>St. Louis</v>
      </c>
      <c r="H429" s="13">
        <v>17</v>
      </c>
      <c r="I429" s="7" t="s">
        <v>1569</v>
      </c>
      <c r="J429" s="22" t="str">
        <f>_xlfn.CONCAT(tClientes[[#This Row],[Ciudad]]," - ",tClientes[[#This Row],[Address]])</f>
        <v>St. Louis - 86 Clarendon Way</v>
      </c>
      <c r="K429" s="14">
        <f t="shared" ca="1" si="13"/>
        <v>18</v>
      </c>
    </row>
    <row r="430" spans="1:11">
      <c r="A430" s="6">
        <f t="shared" si="12"/>
        <v>429</v>
      </c>
      <c r="B430" s="7" t="s">
        <v>1570</v>
      </c>
      <c r="C430" s="7" t="str">
        <f>UPPER(_xlfn.CONCAT(tClientes[[#This Row],[FirstName]]," ",tClientes[[#This Row],[LastName]]))</f>
        <v>PATRICE HESTER</v>
      </c>
      <c r="D430" s="7" t="s">
        <v>1571</v>
      </c>
      <c r="E430" s="7" t="s">
        <v>209</v>
      </c>
      <c r="F430" s="7" t="s">
        <v>1572</v>
      </c>
      <c r="G430" s="7" t="str">
        <f>VLOOKUP(tClientes[[#This Row],[CityID]],tCiudades[#All],2,FALSE)</f>
        <v>Minneapolis</v>
      </c>
      <c r="H430" s="13">
        <v>33</v>
      </c>
      <c r="I430" s="7" t="s">
        <v>1573</v>
      </c>
      <c r="J430" s="22" t="str">
        <f>_xlfn.CONCAT(tClientes[[#This Row],[Ciudad]]," - ",tClientes[[#This Row],[Address]])</f>
        <v>Minneapolis - 839 Nobel Street</v>
      </c>
      <c r="K430" s="14">
        <f t="shared" ca="1" si="13"/>
        <v>15</v>
      </c>
    </row>
    <row r="431" spans="1:11">
      <c r="A431" s="6">
        <f t="shared" si="12"/>
        <v>430</v>
      </c>
      <c r="B431" s="7" t="s">
        <v>1574</v>
      </c>
      <c r="C431" s="7" t="str">
        <f>UPPER(_xlfn.CONCAT(tClientes[[#This Row],[FirstName]]," ",tClientes[[#This Row],[LastName]]))</f>
        <v>CARLTON TORRES</v>
      </c>
      <c r="D431" s="7" t="s">
        <v>404</v>
      </c>
      <c r="E431" s="7" t="s">
        <v>23</v>
      </c>
      <c r="F431" s="7" t="s">
        <v>1575</v>
      </c>
      <c r="G431" s="7" t="str">
        <f>VLOOKUP(tClientes[[#This Row],[CityID]],tCiudades[#All],2,FALSE)</f>
        <v>Virginia Beach</v>
      </c>
      <c r="H431" s="13">
        <v>5</v>
      </c>
      <c r="I431" s="7" t="s">
        <v>1576</v>
      </c>
      <c r="J431" s="22" t="str">
        <f>_xlfn.CONCAT(tClientes[[#This Row],[Ciudad]]," - ",tClientes[[#This Row],[Address]])</f>
        <v>Virginia Beach - 63 Green First Parkway</v>
      </c>
      <c r="K431" s="14">
        <f t="shared" ca="1" si="13"/>
        <v>8</v>
      </c>
    </row>
    <row r="432" spans="1:11">
      <c r="A432" s="6">
        <f t="shared" si="12"/>
        <v>431</v>
      </c>
      <c r="B432" s="7" t="s">
        <v>1577</v>
      </c>
      <c r="C432" s="7" t="str">
        <f>UPPER(_xlfn.CONCAT(tClientes[[#This Row],[FirstName]]," ",tClientes[[#This Row],[LastName]]))</f>
        <v>TERRELL DUNLAP</v>
      </c>
      <c r="D432" s="7" t="s">
        <v>1199</v>
      </c>
      <c r="E432" s="7" t="s">
        <v>18</v>
      </c>
      <c r="F432" s="7" t="s">
        <v>1578</v>
      </c>
      <c r="G432" s="7" t="str">
        <f>VLOOKUP(tClientes[[#This Row],[CityID]],tCiudades[#All],2,FALSE)</f>
        <v>Oakland</v>
      </c>
      <c r="H432" s="13">
        <v>69</v>
      </c>
      <c r="I432" s="7" t="s">
        <v>1579</v>
      </c>
      <c r="J432" s="22" t="str">
        <f>_xlfn.CONCAT(tClientes[[#This Row],[Ciudad]]," - ",tClientes[[#This Row],[Address]])</f>
        <v>Oakland - 729 Fabien Drive</v>
      </c>
      <c r="K432" s="14">
        <f t="shared" ca="1" si="13"/>
        <v>16</v>
      </c>
    </row>
    <row r="433" spans="1:11">
      <c r="A433" s="6">
        <f t="shared" si="12"/>
        <v>432</v>
      </c>
      <c r="B433" s="7" t="s">
        <v>1580</v>
      </c>
      <c r="C433" s="7" t="str">
        <f>UPPER(_xlfn.CONCAT(tClientes[[#This Row],[FirstName]]," ",tClientes[[#This Row],[LastName]]))</f>
        <v>BILLY MC BRIDE</v>
      </c>
      <c r="D433" s="7" t="s">
        <v>1581</v>
      </c>
      <c r="E433" s="7" t="s">
        <v>13</v>
      </c>
      <c r="F433" s="7" t="s">
        <v>1582</v>
      </c>
      <c r="G433" s="7" t="str">
        <f>VLOOKUP(tClientes[[#This Row],[CityID]],tCiudades[#All],2,FALSE)</f>
        <v>Des Moines</v>
      </c>
      <c r="H433" s="13">
        <v>26</v>
      </c>
      <c r="I433" s="7" t="s">
        <v>1583</v>
      </c>
      <c r="J433" s="22" t="str">
        <f>_xlfn.CONCAT(tClientes[[#This Row],[Ciudad]]," - ",tClientes[[#This Row],[Address]])</f>
        <v>Des Moines - 900 Milton Way</v>
      </c>
      <c r="K433" s="14">
        <f t="shared" ca="1" si="13"/>
        <v>19</v>
      </c>
    </row>
    <row r="434" spans="1:11">
      <c r="A434" s="6">
        <f t="shared" si="12"/>
        <v>433</v>
      </c>
      <c r="B434" s="7" t="s">
        <v>1584</v>
      </c>
      <c r="C434" s="7" t="str">
        <f>UPPER(_xlfn.CONCAT(tClientes[[#This Row],[FirstName]]," ",tClientes[[#This Row],[LastName]]))</f>
        <v>BONNIE HALL</v>
      </c>
      <c r="D434" s="7" t="s">
        <v>1585</v>
      </c>
      <c r="E434" s="7" t="s">
        <v>33</v>
      </c>
      <c r="F434" s="7" t="s">
        <v>603</v>
      </c>
      <c r="G434" s="7" t="str">
        <f>VLOOKUP(tClientes[[#This Row],[CityID]],tCiudades[#All],2,FALSE)</f>
        <v>Albuquerque</v>
      </c>
      <c r="H434" s="13">
        <v>54</v>
      </c>
      <c r="I434" s="7" t="s">
        <v>1586</v>
      </c>
      <c r="J434" s="22" t="str">
        <f>_xlfn.CONCAT(tClientes[[#This Row],[Ciudad]]," - ",tClientes[[#This Row],[Address]])</f>
        <v>Albuquerque - 33 Green Oak Blvd.</v>
      </c>
      <c r="K434" s="14">
        <f t="shared" ca="1" si="13"/>
        <v>5</v>
      </c>
    </row>
    <row r="435" spans="1:11">
      <c r="A435" s="6">
        <f t="shared" si="12"/>
        <v>434</v>
      </c>
      <c r="B435" s="7" t="s">
        <v>1587</v>
      </c>
      <c r="C435" s="7" t="str">
        <f>UPPER(_xlfn.CONCAT(tClientes[[#This Row],[FirstName]]," ",tClientes[[#This Row],[LastName]]))</f>
        <v>GUSTAVO SCHAEFER</v>
      </c>
      <c r="D435" s="7" t="s">
        <v>1588</v>
      </c>
      <c r="E435" s="7" t="s">
        <v>209</v>
      </c>
      <c r="F435" s="7" t="s">
        <v>978</v>
      </c>
      <c r="G435" s="7" t="str">
        <f>VLOOKUP(tClientes[[#This Row],[CityID]],tCiudades[#All],2,FALSE)</f>
        <v>Denver</v>
      </c>
      <c r="H435" s="13">
        <v>42</v>
      </c>
      <c r="I435" s="7" t="s">
        <v>1589</v>
      </c>
      <c r="J435" s="22" t="str">
        <f>_xlfn.CONCAT(tClientes[[#This Row],[Ciudad]]," - ",tClientes[[#This Row],[Address]])</f>
        <v>Denver - 65 First Drive</v>
      </c>
      <c r="K435" s="14">
        <f t="shared" ca="1" si="13"/>
        <v>16</v>
      </c>
    </row>
    <row r="436" spans="1:11">
      <c r="A436" s="6">
        <f t="shared" si="12"/>
        <v>435</v>
      </c>
      <c r="B436" s="7" t="s">
        <v>1590</v>
      </c>
      <c r="C436" s="7" t="str">
        <f>UPPER(_xlfn.CONCAT(tClientes[[#This Row],[FirstName]]," ",tClientes[[#This Row],[LastName]]))</f>
        <v>MARISOL SAVAGE</v>
      </c>
      <c r="D436" s="7" t="s">
        <v>1591</v>
      </c>
      <c r="E436" s="7" t="s">
        <v>91</v>
      </c>
      <c r="F436" s="7" t="s">
        <v>24</v>
      </c>
      <c r="G436" s="7" t="str">
        <f>VLOOKUP(tClientes[[#This Row],[CityID]],tCiudades[#All],2,FALSE)</f>
        <v>Garland</v>
      </c>
      <c r="H436" s="13">
        <v>95</v>
      </c>
      <c r="I436" s="7" t="s">
        <v>1592</v>
      </c>
      <c r="J436" s="22" t="str">
        <f>_xlfn.CONCAT(tClientes[[#This Row],[Ciudad]]," - ",tClientes[[#This Row],[Address]])</f>
        <v>Garland - 422 Rocky New Blvd.</v>
      </c>
      <c r="K436" s="14">
        <f t="shared" ca="1" si="13"/>
        <v>13</v>
      </c>
    </row>
    <row r="437" spans="1:11">
      <c r="A437" s="6">
        <f t="shared" si="12"/>
        <v>436</v>
      </c>
      <c r="B437" s="7" t="s">
        <v>1593</v>
      </c>
      <c r="C437" s="7" t="str">
        <f>UPPER(_xlfn.CONCAT(tClientes[[#This Row],[FirstName]]," ",tClientes[[#This Row],[LastName]]))</f>
        <v>TIA BURTON</v>
      </c>
      <c r="D437" s="7" t="s">
        <v>1594</v>
      </c>
      <c r="E437" s="7" t="s">
        <v>18</v>
      </c>
      <c r="F437" s="7" t="s">
        <v>1595</v>
      </c>
      <c r="G437" s="7" t="str">
        <f>VLOOKUP(tClientes[[#This Row],[CityID]],tCiudades[#All],2,FALSE)</f>
        <v>Fort Wayne</v>
      </c>
      <c r="H437" s="13">
        <v>34</v>
      </c>
      <c r="I437" s="7" t="s">
        <v>1596</v>
      </c>
      <c r="J437" s="22" t="str">
        <f>_xlfn.CONCAT(tClientes[[#This Row],[Ciudad]]," - ",tClientes[[#This Row],[Address]])</f>
        <v>Fort Wayne - 22 Rocky Milton St.</v>
      </c>
      <c r="K437" s="14">
        <f t="shared" ca="1" si="13"/>
        <v>16</v>
      </c>
    </row>
    <row r="438" spans="1:11">
      <c r="A438" s="6">
        <f t="shared" si="12"/>
        <v>437</v>
      </c>
      <c r="B438" s="7" t="s">
        <v>1597</v>
      </c>
      <c r="C438" s="7" t="str">
        <f>UPPER(_xlfn.CONCAT(tClientes[[#This Row],[FirstName]]," ",tClientes[[#This Row],[LastName]]))</f>
        <v>SHAWNA SHELTON</v>
      </c>
      <c r="D438" s="7" t="s">
        <v>879</v>
      </c>
      <c r="E438" s="7" t="s">
        <v>131</v>
      </c>
      <c r="F438" s="7" t="s">
        <v>1598</v>
      </c>
      <c r="G438" s="7" t="str">
        <f>VLOOKUP(tClientes[[#This Row],[CityID]],tCiudades[#All],2,FALSE)</f>
        <v>Des Moines</v>
      </c>
      <c r="H438" s="13">
        <v>26</v>
      </c>
      <c r="I438" s="7" t="s">
        <v>1599</v>
      </c>
      <c r="J438" s="22" t="str">
        <f>_xlfn.CONCAT(tClientes[[#This Row],[Ciudad]]," - ",tClientes[[#This Row],[Address]])</f>
        <v>Des Moines - 74 White Oak Blvd.</v>
      </c>
      <c r="K438" s="14">
        <f t="shared" ca="1" si="13"/>
        <v>19</v>
      </c>
    </row>
    <row r="439" spans="1:11">
      <c r="A439" s="6">
        <f t="shared" si="12"/>
        <v>438</v>
      </c>
      <c r="B439" s="7" t="s">
        <v>1600</v>
      </c>
      <c r="C439" s="7" t="str">
        <f>UPPER(_xlfn.CONCAT(tClientes[[#This Row],[FirstName]]," ",tClientes[[#This Row],[LastName]]))</f>
        <v>EVERETT SNYDER</v>
      </c>
      <c r="D439" s="7" t="s">
        <v>590</v>
      </c>
      <c r="E439" s="7" t="s">
        <v>209</v>
      </c>
      <c r="F439" s="7" t="s">
        <v>1601</v>
      </c>
      <c r="G439" s="7" t="str">
        <f>VLOOKUP(tClientes[[#This Row],[CityID]],tCiudades[#All],2,FALSE)</f>
        <v>Long Beach</v>
      </c>
      <c r="H439" s="13">
        <v>48</v>
      </c>
      <c r="I439" s="7" t="s">
        <v>1602</v>
      </c>
      <c r="J439" s="22" t="str">
        <f>_xlfn.CONCAT(tClientes[[#This Row],[Ciudad]]," - ",tClientes[[#This Row],[Address]])</f>
        <v>Long Beach - 574 Oak Drive</v>
      </c>
      <c r="K439" s="14">
        <f t="shared" ca="1" si="13"/>
        <v>4</v>
      </c>
    </row>
    <row r="440" spans="1:11">
      <c r="A440" s="6">
        <f t="shared" si="12"/>
        <v>439</v>
      </c>
      <c r="B440" s="7" t="s">
        <v>1603</v>
      </c>
      <c r="C440" s="7" t="str">
        <f>UPPER(_xlfn.CONCAT(tClientes[[#This Row],[FirstName]]," ",tClientes[[#This Row],[LastName]]))</f>
        <v>ANA ODOM</v>
      </c>
      <c r="D440" s="7" t="s">
        <v>1604</v>
      </c>
      <c r="E440" s="7" t="s">
        <v>150</v>
      </c>
      <c r="F440" s="7" t="s">
        <v>884</v>
      </c>
      <c r="G440" s="7" t="str">
        <f>VLOOKUP(tClientes[[#This Row],[CityID]],tCiudades[#All],2,FALSE)</f>
        <v>Aurora</v>
      </c>
      <c r="H440" s="13">
        <v>83</v>
      </c>
      <c r="I440" s="7" t="s">
        <v>1605</v>
      </c>
      <c r="J440" s="22" t="str">
        <f>_xlfn.CONCAT(tClientes[[#This Row],[Ciudad]]," - ",tClientes[[#This Row],[Address]])</f>
        <v>Aurora - 231 Green Milton Avenue</v>
      </c>
      <c r="K440" s="14">
        <f t="shared" ca="1" si="13"/>
        <v>6</v>
      </c>
    </row>
    <row r="441" spans="1:11">
      <c r="A441" s="6">
        <f t="shared" si="12"/>
        <v>440</v>
      </c>
      <c r="B441" s="7" t="s">
        <v>1606</v>
      </c>
      <c r="C441" s="7" t="str">
        <f>UPPER(_xlfn.CONCAT(tClientes[[#This Row],[FirstName]]," ",tClientes[[#This Row],[LastName]]))</f>
        <v>APRIL ESTES</v>
      </c>
      <c r="D441" s="7" t="s">
        <v>1607</v>
      </c>
      <c r="E441" s="7" t="s">
        <v>82</v>
      </c>
      <c r="F441" s="7" t="s">
        <v>1608</v>
      </c>
      <c r="G441" s="7" t="str">
        <f>VLOOKUP(tClientes[[#This Row],[CityID]],tCiudades[#All],2,FALSE)</f>
        <v>Norfolk</v>
      </c>
      <c r="H441" s="13">
        <v>16</v>
      </c>
      <c r="I441" s="7" t="s">
        <v>1609</v>
      </c>
      <c r="J441" s="22" t="str">
        <f>_xlfn.CONCAT(tClientes[[#This Row],[Ciudad]]," - ",tClientes[[#This Row],[Address]])</f>
        <v>Norfolk - 663 West Rocky Nobel Road</v>
      </c>
      <c r="K441" s="14">
        <f t="shared" ca="1" si="13"/>
        <v>18</v>
      </c>
    </row>
    <row r="442" spans="1:11">
      <c r="A442" s="6">
        <f t="shared" si="12"/>
        <v>441</v>
      </c>
      <c r="B442" s="7" t="s">
        <v>1610</v>
      </c>
      <c r="C442" s="7" t="str">
        <f>UPPER(_xlfn.CONCAT(tClientes[[#This Row],[FirstName]]," ",tClientes[[#This Row],[LastName]]))</f>
        <v>KRISTA THOMPSON</v>
      </c>
      <c r="D442" s="7" t="s">
        <v>1611</v>
      </c>
      <c r="E442" s="7" t="s">
        <v>159</v>
      </c>
      <c r="F442" s="7" t="s">
        <v>631</v>
      </c>
      <c r="G442" s="7" t="str">
        <f>VLOOKUP(tClientes[[#This Row],[CityID]],tCiudades[#All],2,FALSE)</f>
        <v>Raleigh</v>
      </c>
      <c r="H442" s="13">
        <v>64</v>
      </c>
      <c r="I442" s="7" t="s">
        <v>1612</v>
      </c>
      <c r="J442" s="22" t="str">
        <f>_xlfn.CONCAT(tClientes[[#This Row],[Ciudad]]," - ",tClientes[[#This Row],[Address]])</f>
        <v>Raleigh - 998 Hague St.</v>
      </c>
      <c r="K442" s="14">
        <f t="shared" ca="1" si="13"/>
        <v>6</v>
      </c>
    </row>
    <row r="443" spans="1:11">
      <c r="A443" s="6">
        <f t="shared" si="12"/>
        <v>442</v>
      </c>
      <c r="B443" s="7" t="s">
        <v>1613</v>
      </c>
      <c r="C443" s="7" t="str">
        <f>UPPER(_xlfn.CONCAT(tClientes[[#This Row],[FirstName]]," ",tClientes[[#This Row],[LastName]]))</f>
        <v>GENE SAVAGE</v>
      </c>
      <c r="D443" s="7" t="s">
        <v>1614</v>
      </c>
      <c r="E443" s="7" t="s">
        <v>183</v>
      </c>
      <c r="F443" s="7" t="s">
        <v>24</v>
      </c>
      <c r="G443" s="7" t="str">
        <f>VLOOKUP(tClientes[[#This Row],[CityID]],tCiudades[#All],2,FALSE)</f>
        <v>Oklahoma</v>
      </c>
      <c r="H443" s="13">
        <v>79</v>
      </c>
      <c r="I443" s="7" t="s">
        <v>1615</v>
      </c>
      <c r="J443" s="22" t="str">
        <f>_xlfn.CONCAT(tClientes[[#This Row],[Ciudad]]," - ",tClientes[[#This Row],[Address]])</f>
        <v>Oklahoma - 43 First Way</v>
      </c>
      <c r="K443" s="14">
        <f t="shared" ca="1" si="13"/>
        <v>11</v>
      </c>
    </row>
    <row r="444" spans="1:11">
      <c r="A444" s="6">
        <f t="shared" si="12"/>
        <v>443</v>
      </c>
      <c r="B444" s="7" t="s">
        <v>1616</v>
      </c>
      <c r="C444" s="7" t="str">
        <f>UPPER(_xlfn.CONCAT(tClientes[[#This Row],[FirstName]]," ",tClientes[[#This Row],[LastName]]))</f>
        <v>BROOKE ERICKSON</v>
      </c>
      <c r="D444" s="7" t="s">
        <v>1617</v>
      </c>
      <c r="E444" s="7" t="s">
        <v>68</v>
      </c>
      <c r="F444" s="7" t="s">
        <v>1502</v>
      </c>
      <c r="G444" s="7" t="str">
        <f>VLOOKUP(tClientes[[#This Row],[CityID]],tCiudades[#All],2,FALSE)</f>
        <v>Louisville</v>
      </c>
      <c r="H444" s="13">
        <v>77</v>
      </c>
      <c r="I444" s="7" t="s">
        <v>1618</v>
      </c>
      <c r="J444" s="22" t="str">
        <f>_xlfn.CONCAT(tClientes[[#This Row],[Ciudad]]," - ",tClientes[[#This Row],[Address]])</f>
        <v>Louisville - 350 Rocky Fabien Avenue</v>
      </c>
      <c r="K444" s="14">
        <f t="shared" ca="1" si="13"/>
        <v>8</v>
      </c>
    </row>
    <row r="445" spans="1:11">
      <c r="A445" s="6">
        <f t="shared" si="12"/>
        <v>444</v>
      </c>
      <c r="B445" s="7" t="s">
        <v>1619</v>
      </c>
      <c r="C445" s="7" t="str">
        <f>UPPER(_xlfn.CONCAT(tClientes[[#This Row],[FirstName]]," ",tClientes[[#This Row],[LastName]]))</f>
        <v>LEANNE WATKINS</v>
      </c>
      <c r="D445" s="7" t="s">
        <v>899</v>
      </c>
      <c r="E445" s="7" t="s">
        <v>104</v>
      </c>
      <c r="F445" s="7" t="s">
        <v>1620</v>
      </c>
      <c r="G445" s="7" t="str">
        <f>VLOOKUP(tClientes[[#This Row],[CityID]],tCiudades[#All],2,FALSE)</f>
        <v>Cleveland</v>
      </c>
      <c r="H445" s="13">
        <v>40</v>
      </c>
      <c r="I445" s="7" t="s">
        <v>1621</v>
      </c>
      <c r="J445" s="22" t="str">
        <f>_xlfn.CONCAT(tClientes[[#This Row],[Ciudad]]," - ",tClientes[[#This Row],[Address]])</f>
        <v>Cleveland - 370 Old Boulevard</v>
      </c>
      <c r="K445" s="14">
        <f t="shared" ca="1" si="13"/>
        <v>13</v>
      </c>
    </row>
    <row r="446" spans="1:11">
      <c r="A446" s="6">
        <f t="shared" si="12"/>
        <v>445</v>
      </c>
      <c r="B446" s="7" t="s">
        <v>1622</v>
      </c>
      <c r="C446" s="7" t="str">
        <f>UPPER(_xlfn.CONCAT(tClientes[[#This Row],[FirstName]]," ",tClientes[[#This Row],[LastName]]))</f>
        <v>DOMINIC POTTER</v>
      </c>
      <c r="D446" s="7" t="s">
        <v>1623</v>
      </c>
      <c r="E446" s="7" t="s">
        <v>136</v>
      </c>
      <c r="F446" s="7" t="s">
        <v>1624</v>
      </c>
      <c r="G446" s="7" t="str">
        <f>VLOOKUP(tClientes[[#This Row],[CityID]],tCiudades[#All],2,FALSE)</f>
        <v>Las Vegas</v>
      </c>
      <c r="H446" s="13">
        <v>53</v>
      </c>
      <c r="I446" s="7" t="s">
        <v>1625</v>
      </c>
      <c r="J446" s="22" t="str">
        <f>_xlfn.CONCAT(tClientes[[#This Row],[Ciudad]]," - ",tClientes[[#This Row],[Address]])</f>
        <v>Las Vegas - 17 Rocky Fabien Road</v>
      </c>
      <c r="K446" s="14">
        <f t="shared" ca="1" si="13"/>
        <v>6</v>
      </c>
    </row>
    <row r="447" spans="1:11">
      <c r="A447" s="6">
        <f t="shared" si="12"/>
        <v>446</v>
      </c>
      <c r="B447" s="7" t="s">
        <v>1626</v>
      </c>
      <c r="C447" s="7" t="str">
        <f>UPPER(_xlfn.CONCAT(tClientes[[#This Row],[FirstName]]," ",tClientes[[#This Row],[LastName]]))</f>
        <v>ADRIENNE SNOW</v>
      </c>
      <c r="D447" s="7" t="s">
        <v>618</v>
      </c>
      <c r="E447" s="7" t="s">
        <v>13</v>
      </c>
      <c r="F447" s="7" t="s">
        <v>646</v>
      </c>
      <c r="G447" s="7" t="str">
        <f>VLOOKUP(tClientes[[#This Row],[CityID]],tCiudades[#All],2,FALSE)</f>
        <v>Toledo</v>
      </c>
      <c r="H447" s="13">
        <v>10</v>
      </c>
      <c r="I447" s="7" t="s">
        <v>1627</v>
      </c>
      <c r="J447" s="22" t="str">
        <f>_xlfn.CONCAT(tClientes[[#This Row],[Ciudad]]," - ",tClientes[[#This Row],[Address]])</f>
        <v>Toledo - 529 White Hague Parkway</v>
      </c>
      <c r="K447" s="14">
        <f t="shared" ca="1" si="13"/>
        <v>18</v>
      </c>
    </row>
    <row r="448" spans="1:11">
      <c r="A448" s="6">
        <f t="shared" si="12"/>
        <v>447</v>
      </c>
      <c r="B448" s="7" t="s">
        <v>1628</v>
      </c>
      <c r="C448" s="7" t="str">
        <f>UPPER(_xlfn.CONCAT(tClientes[[#This Row],[FirstName]]," ",tClientes[[#This Row],[LastName]]))</f>
        <v>JANICE ROSARIO</v>
      </c>
      <c r="D448" s="7" t="s">
        <v>1629</v>
      </c>
      <c r="E448" s="7" t="s">
        <v>117</v>
      </c>
      <c r="F448" s="7" t="s">
        <v>1630</v>
      </c>
      <c r="G448" s="7" t="str">
        <f>VLOOKUP(tClientes[[#This Row],[CityID]],tCiudades[#All],2,FALSE)</f>
        <v>Jersey</v>
      </c>
      <c r="H448" s="13">
        <v>93</v>
      </c>
      <c r="I448" s="7" t="s">
        <v>1631</v>
      </c>
      <c r="J448" s="22" t="str">
        <f>_xlfn.CONCAT(tClientes[[#This Row],[Ciudad]]," - ",tClientes[[#This Row],[Address]])</f>
        <v>Jersey - 50 North New Avenue</v>
      </c>
      <c r="K448" s="14">
        <f t="shared" ca="1" si="13"/>
        <v>6</v>
      </c>
    </row>
    <row r="449" spans="1:11">
      <c r="A449" s="6">
        <f t="shared" si="12"/>
        <v>448</v>
      </c>
      <c r="B449" s="7" t="s">
        <v>1632</v>
      </c>
      <c r="C449" s="7" t="str">
        <f>UPPER(_xlfn.CONCAT(tClientes[[#This Row],[FirstName]]," ",tClientes[[#This Row],[LastName]]))</f>
        <v>MICKEY GALLEGOS</v>
      </c>
      <c r="D449" s="7" t="s">
        <v>1633</v>
      </c>
      <c r="E449" s="7" t="s">
        <v>28</v>
      </c>
      <c r="F449" s="7" t="s">
        <v>1634</v>
      </c>
      <c r="G449" s="7" t="str">
        <f>VLOOKUP(tClientes[[#This Row],[CityID]],tCiudades[#All],2,FALSE)</f>
        <v>El Paso</v>
      </c>
      <c r="H449" s="13">
        <v>20</v>
      </c>
      <c r="I449" s="7" t="s">
        <v>1635</v>
      </c>
      <c r="J449" s="22" t="str">
        <f>_xlfn.CONCAT(tClientes[[#This Row],[Ciudad]]," - ",tClientes[[#This Row],[Address]])</f>
        <v>El Paso - 61 Green Nobel Street</v>
      </c>
      <c r="K449" s="14">
        <f t="shared" ca="1" si="13"/>
        <v>5</v>
      </c>
    </row>
    <row r="450" spans="1:11">
      <c r="A450" s="6">
        <f t="shared" ref="A450:A513" si="14">ROW()-ROW($B$1)</f>
        <v>449</v>
      </c>
      <c r="B450" s="7" t="s">
        <v>1636</v>
      </c>
      <c r="C450" s="7" t="str">
        <f>UPPER(_xlfn.CONCAT(tClientes[[#This Row],[FirstName]]," ",tClientes[[#This Row],[LastName]]))</f>
        <v>STACIE MARSHALL</v>
      </c>
      <c r="D450" s="7" t="s">
        <v>1229</v>
      </c>
      <c r="E450" s="7" t="s">
        <v>8</v>
      </c>
      <c r="F450" s="7" t="s">
        <v>1316</v>
      </c>
      <c r="G450" s="7" t="str">
        <f>VLOOKUP(tClientes[[#This Row],[CityID]],tCiudades[#All],2,FALSE)</f>
        <v>Anaheim</v>
      </c>
      <c r="H450" s="13">
        <v>23</v>
      </c>
      <c r="I450" s="7" t="s">
        <v>1637</v>
      </c>
      <c r="J450" s="22" t="str">
        <f>_xlfn.CONCAT(tClientes[[#This Row],[Ciudad]]," - ",tClientes[[#This Row],[Address]])</f>
        <v>Anaheim - 825 Clarendon Boulevard</v>
      </c>
      <c r="K450" s="14">
        <f t="shared" ref="K450:K513" ca="1" si="15">RANDBETWEEN(4, 19)</f>
        <v>19</v>
      </c>
    </row>
    <row r="451" spans="1:11">
      <c r="A451" s="6">
        <f t="shared" si="14"/>
        <v>450</v>
      </c>
      <c r="B451" s="7" t="s">
        <v>1638</v>
      </c>
      <c r="C451" s="7" t="str">
        <f>UPPER(_xlfn.CONCAT(tClientes[[#This Row],[FirstName]]," ",tClientes[[#This Row],[LastName]]))</f>
        <v>GARRETT MC GEE</v>
      </c>
      <c r="D451" s="7" t="s">
        <v>1639</v>
      </c>
      <c r="E451" s="7" t="s">
        <v>63</v>
      </c>
      <c r="F451" s="7" t="s">
        <v>591</v>
      </c>
      <c r="G451" s="7" t="str">
        <f>VLOOKUP(tClientes[[#This Row],[CityID]],tCiudades[#All],2,FALSE)</f>
        <v>Tucson</v>
      </c>
      <c r="H451" s="13">
        <v>28</v>
      </c>
      <c r="I451" s="7" t="s">
        <v>1640</v>
      </c>
      <c r="J451" s="22" t="str">
        <f>_xlfn.CONCAT(tClientes[[#This Row],[Ciudad]]," - ",tClientes[[#This Row],[Address]])</f>
        <v>Tucson - 160 Oak Avenue</v>
      </c>
      <c r="K451" s="14">
        <f t="shared" ca="1" si="15"/>
        <v>6</v>
      </c>
    </row>
    <row r="452" spans="1:11">
      <c r="A452" s="6">
        <f t="shared" si="14"/>
        <v>451</v>
      </c>
      <c r="B452" s="7" t="s">
        <v>1641</v>
      </c>
      <c r="C452" s="7" t="str">
        <f>UPPER(_xlfn.CONCAT(tClientes[[#This Row],[FirstName]]," ",tClientes[[#This Row],[LastName]]))</f>
        <v>DARLA HUERTA</v>
      </c>
      <c r="D452" s="7" t="s">
        <v>1642</v>
      </c>
      <c r="E452" s="7" t="s">
        <v>104</v>
      </c>
      <c r="F452" s="7" t="s">
        <v>1643</v>
      </c>
      <c r="G452" s="7" t="str">
        <f>VLOOKUP(tClientes[[#This Row],[CityID]],tCiudades[#All],2,FALSE)</f>
        <v>Greensboro</v>
      </c>
      <c r="H452" s="13">
        <v>35</v>
      </c>
      <c r="I452" s="7" t="s">
        <v>1644</v>
      </c>
      <c r="J452" s="22" t="str">
        <f>_xlfn.CONCAT(tClientes[[#This Row],[Ciudad]]," - ",tClientes[[#This Row],[Address]])</f>
        <v>Greensboro - 402 Green Oak Blvd.</v>
      </c>
      <c r="K452" s="14">
        <f t="shared" ca="1" si="15"/>
        <v>9</v>
      </c>
    </row>
    <row r="453" spans="1:11">
      <c r="A453" s="6">
        <f t="shared" si="14"/>
        <v>452</v>
      </c>
      <c r="B453" s="7" t="s">
        <v>1645</v>
      </c>
      <c r="C453" s="7" t="str">
        <f>UPPER(_xlfn.CONCAT(tClientes[[#This Row],[FirstName]]," ",tClientes[[#This Row],[LastName]]))</f>
        <v>CECILIA MERCER</v>
      </c>
      <c r="D453" s="7" t="s">
        <v>1646</v>
      </c>
      <c r="E453" s="7" t="s">
        <v>131</v>
      </c>
      <c r="F453" s="7" t="s">
        <v>381</v>
      </c>
      <c r="G453" s="7" t="str">
        <f>VLOOKUP(tClientes[[#This Row],[CityID]],tCiudades[#All],2,FALSE)</f>
        <v>Cincinnati</v>
      </c>
      <c r="H453" s="13">
        <v>50</v>
      </c>
      <c r="I453" s="7" t="s">
        <v>1647</v>
      </c>
      <c r="J453" s="22" t="str">
        <f>_xlfn.CONCAT(tClientes[[#This Row],[Ciudad]]," - ",tClientes[[#This Row],[Address]])</f>
        <v>Cincinnati - 10 East New Freeway</v>
      </c>
      <c r="K453" s="14">
        <f t="shared" ca="1" si="15"/>
        <v>13</v>
      </c>
    </row>
    <row r="454" spans="1:11">
      <c r="A454" s="6">
        <f t="shared" si="14"/>
        <v>453</v>
      </c>
      <c r="B454" s="7" t="s">
        <v>1648</v>
      </c>
      <c r="C454" s="7" t="str">
        <f>UPPER(_xlfn.CONCAT(tClientes[[#This Row],[FirstName]]," ",tClientes[[#This Row],[LastName]]))</f>
        <v>BRENT DANIELS</v>
      </c>
      <c r="D454" s="7" t="s">
        <v>1371</v>
      </c>
      <c r="E454" s="7" t="s">
        <v>238</v>
      </c>
      <c r="F454" s="7" t="s">
        <v>1649</v>
      </c>
      <c r="G454" s="7" t="str">
        <f>VLOOKUP(tClientes[[#This Row],[CityID]],tCiudades[#All],2,FALSE)</f>
        <v>Colorado</v>
      </c>
      <c r="H454" s="13">
        <v>15</v>
      </c>
      <c r="I454" s="7" t="s">
        <v>1650</v>
      </c>
      <c r="J454" s="22" t="str">
        <f>_xlfn.CONCAT(tClientes[[#This Row],[Ciudad]]," - ",tClientes[[#This Row],[Address]])</f>
        <v>Colorado - 143 Hague Drive</v>
      </c>
      <c r="K454" s="14">
        <f t="shared" ca="1" si="15"/>
        <v>10</v>
      </c>
    </row>
    <row r="455" spans="1:11">
      <c r="A455" s="6">
        <f t="shared" si="14"/>
        <v>454</v>
      </c>
      <c r="B455" s="7" t="s">
        <v>1651</v>
      </c>
      <c r="C455" s="7" t="str">
        <f>UPPER(_xlfn.CONCAT(tClientes[[#This Row],[FirstName]]," ",tClientes[[#This Row],[LastName]]))</f>
        <v>KELLEY BELL</v>
      </c>
      <c r="D455" s="7" t="s">
        <v>1203</v>
      </c>
      <c r="E455" s="7" t="s">
        <v>126</v>
      </c>
      <c r="F455" s="7" t="s">
        <v>1652</v>
      </c>
      <c r="G455" s="7" t="str">
        <f>VLOOKUP(tClientes[[#This Row],[CityID]],tCiudades[#All],2,FALSE)</f>
        <v>Oakland</v>
      </c>
      <c r="H455" s="13">
        <v>69</v>
      </c>
      <c r="I455" s="7" t="s">
        <v>1653</v>
      </c>
      <c r="J455" s="22" t="str">
        <f>_xlfn.CONCAT(tClientes[[#This Row],[Ciudad]]," - ",tClientes[[#This Row],[Address]])</f>
        <v>Oakland - 59 North Old Drive</v>
      </c>
      <c r="K455" s="14">
        <f t="shared" ca="1" si="15"/>
        <v>19</v>
      </c>
    </row>
    <row r="456" spans="1:11">
      <c r="A456" s="6">
        <f t="shared" si="14"/>
        <v>455</v>
      </c>
      <c r="B456" s="7" t="s">
        <v>1654</v>
      </c>
      <c r="C456" s="7" t="str">
        <f>UPPER(_xlfn.CONCAT(tClientes[[#This Row],[FirstName]]," ",tClientes[[#This Row],[LastName]]))</f>
        <v>KENNETH NEWMAN</v>
      </c>
      <c r="D456" s="7" t="s">
        <v>1655</v>
      </c>
      <c r="E456" s="7" t="s">
        <v>150</v>
      </c>
      <c r="F456" s="7" t="s">
        <v>1451</v>
      </c>
      <c r="G456" s="7" t="str">
        <f>VLOOKUP(tClientes[[#This Row],[CityID]],tCiudades[#All],2,FALSE)</f>
        <v>Miami</v>
      </c>
      <c r="H456" s="13">
        <v>61</v>
      </c>
      <c r="I456" s="7" t="s">
        <v>1656</v>
      </c>
      <c r="J456" s="22" t="str">
        <f>_xlfn.CONCAT(tClientes[[#This Row],[Ciudad]]," - ",tClientes[[#This Row],[Address]])</f>
        <v>Miami - 858 Nobel Boulevard</v>
      </c>
      <c r="K456" s="14">
        <f t="shared" ca="1" si="15"/>
        <v>10</v>
      </c>
    </row>
    <row r="457" spans="1:11">
      <c r="A457" s="6">
        <f t="shared" si="14"/>
        <v>456</v>
      </c>
      <c r="B457" s="7" t="s">
        <v>1657</v>
      </c>
      <c r="C457" s="7" t="str">
        <f>UPPER(_xlfn.CONCAT(tClientes[[#This Row],[FirstName]]," ",tClientes[[#This Row],[LastName]]))</f>
        <v>ALBERT GLASS</v>
      </c>
      <c r="D457" s="7" t="s">
        <v>1658</v>
      </c>
      <c r="E457" s="7" t="s">
        <v>209</v>
      </c>
      <c r="F457" s="7" t="s">
        <v>516</v>
      </c>
      <c r="G457" s="7" t="str">
        <f>VLOOKUP(tClientes[[#This Row],[CityID]],tCiudades[#All],2,FALSE)</f>
        <v>Richmond</v>
      </c>
      <c r="H457" s="13">
        <v>38</v>
      </c>
      <c r="I457" s="7" t="s">
        <v>1659</v>
      </c>
      <c r="J457" s="22" t="str">
        <f>_xlfn.CONCAT(tClientes[[#This Row],[Ciudad]]," - ",tClientes[[#This Row],[Address]])</f>
        <v>Richmond - 67 First Way</v>
      </c>
      <c r="K457" s="14">
        <f t="shared" ca="1" si="15"/>
        <v>7</v>
      </c>
    </row>
    <row r="458" spans="1:11">
      <c r="A458" s="6">
        <f t="shared" si="14"/>
        <v>457</v>
      </c>
      <c r="B458" s="7" t="s">
        <v>1660</v>
      </c>
      <c r="C458" s="7" t="str">
        <f>UPPER(_xlfn.CONCAT(tClientes[[#This Row],[FirstName]]," ",tClientes[[#This Row],[LastName]]))</f>
        <v>JANET BARRON</v>
      </c>
      <c r="D458" s="7" t="s">
        <v>256</v>
      </c>
      <c r="E458" s="7" t="s">
        <v>28</v>
      </c>
      <c r="F458" s="7" t="s">
        <v>1661</v>
      </c>
      <c r="G458" s="7" t="str">
        <f>VLOOKUP(tClientes[[#This Row],[CityID]],tCiudades[#All],2,FALSE)</f>
        <v>Corpus Christi</v>
      </c>
      <c r="H458" s="13">
        <v>67</v>
      </c>
      <c r="I458" s="7" t="s">
        <v>1662</v>
      </c>
      <c r="J458" s="22" t="str">
        <f>_xlfn.CONCAT(tClientes[[#This Row],[Ciudad]]," - ",tClientes[[#This Row],[Address]])</f>
        <v>Corpus Christi - 600 East Cowley Road</v>
      </c>
      <c r="K458" s="14">
        <f t="shared" ca="1" si="15"/>
        <v>6</v>
      </c>
    </row>
    <row r="459" spans="1:11">
      <c r="A459" s="6">
        <f t="shared" si="14"/>
        <v>458</v>
      </c>
      <c r="B459" s="7" t="s">
        <v>1663</v>
      </c>
      <c r="C459" s="7" t="str">
        <f>UPPER(_xlfn.CONCAT(tClientes[[#This Row],[FirstName]]," ",tClientes[[#This Row],[LastName]]))</f>
        <v>ADAM COWAN</v>
      </c>
      <c r="D459" s="7" t="s">
        <v>1664</v>
      </c>
      <c r="E459" s="7" t="s">
        <v>145</v>
      </c>
      <c r="F459" s="7" t="s">
        <v>1665</v>
      </c>
      <c r="G459" s="7" t="str">
        <f>VLOOKUP(tClientes[[#This Row],[CityID]],tCiudades[#All],2,FALSE)</f>
        <v>Fort Worth</v>
      </c>
      <c r="H459" s="13">
        <v>60</v>
      </c>
      <c r="I459" s="7" t="s">
        <v>1666</v>
      </c>
      <c r="J459" s="22" t="str">
        <f>_xlfn.CONCAT(tClientes[[#This Row],[Ciudad]]," - ",tClientes[[#This Row],[Address]])</f>
        <v>Fort Worth - 463 Rocky Old Way</v>
      </c>
      <c r="K459" s="14">
        <f t="shared" ca="1" si="15"/>
        <v>13</v>
      </c>
    </row>
    <row r="460" spans="1:11">
      <c r="A460" s="6">
        <f t="shared" si="14"/>
        <v>459</v>
      </c>
      <c r="B460" s="7" t="s">
        <v>1667</v>
      </c>
      <c r="C460" s="7" t="str">
        <f>UPPER(_xlfn.CONCAT(tClientes[[#This Row],[FirstName]]," ",tClientes[[#This Row],[LastName]]))</f>
        <v>CATHY SANCHEZ</v>
      </c>
      <c r="D460" s="7" t="s">
        <v>519</v>
      </c>
      <c r="E460" s="7" t="s">
        <v>8</v>
      </c>
      <c r="F460" s="7" t="s">
        <v>226</v>
      </c>
      <c r="G460" s="7" t="str">
        <f>VLOOKUP(tClientes[[#This Row],[CityID]],tCiudades[#All],2,FALSE)</f>
        <v>Virginia Beach</v>
      </c>
      <c r="H460" s="13">
        <v>5</v>
      </c>
      <c r="I460" s="7" t="s">
        <v>1668</v>
      </c>
      <c r="J460" s="22" t="str">
        <f>_xlfn.CONCAT(tClientes[[#This Row],[Ciudad]]," - ",tClientes[[#This Row],[Address]])</f>
        <v>Virginia Beach - 412 East Milton Avenue</v>
      </c>
      <c r="K460" s="14">
        <f t="shared" ca="1" si="15"/>
        <v>8</v>
      </c>
    </row>
    <row r="461" spans="1:11">
      <c r="A461" s="6">
        <f t="shared" si="14"/>
        <v>460</v>
      </c>
      <c r="B461" s="7" t="s">
        <v>1669</v>
      </c>
      <c r="C461" s="7" t="str">
        <f>UPPER(_xlfn.CONCAT(tClientes[[#This Row],[FirstName]]," ",tClientes[[#This Row],[LastName]]))</f>
        <v>JO LOZANO</v>
      </c>
      <c r="D461" s="7" t="s">
        <v>1670</v>
      </c>
      <c r="E461" s="7" t="s">
        <v>58</v>
      </c>
      <c r="F461" s="7" t="s">
        <v>1671</v>
      </c>
      <c r="G461" s="7" t="str">
        <f>VLOOKUP(tClientes[[#This Row],[CityID]],tCiudades[#All],2,FALSE)</f>
        <v>Anchorage</v>
      </c>
      <c r="H461" s="13">
        <v>68</v>
      </c>
      <c r="I461" s="7" t="s">
        <v>1672</v>
      </c>
      <c r="J461" s="22" t="str">
        <f>_xlfn.CONCAT(tClientes[[#This Row],[Ciudad]]," - ",tClientes[[#This Row],[Address]])</f>
        <v>Anchorage - 10 Milton St.</v>
      </c>
      <c r="K461" s="14">
        <f t="shared" ca="1" si="15"/>
        <v>11</v>
      </c>
    </row>
    <row r="462" spans="1:11">
      <c r="A462" s="6">
        <f t="shared" si="14"/>
        <v>461</v>
      </c>
      <c r="B462" s="7" t="s">
        <v>1673</v>
      </c>
      <c r="C462" s="7" t="str">
        <f>UPPER(_xlfn.CONCAT(tClientes[[#This Row],[FirstName]]," ",tClientes[[#This Row],[LastName]]))</f>
        <v>STEFANIE CARNEY</v>
      </c>
      <c r="D462" s="7" t="s">
        <v>1674</v>
      </c>
      <c r="E462" s="7" t="s">
        <v>28</v>
      </c>
      <c r="F462" s="7" t="s">
        <v>1675</v>
      </c>
      <c r="G462" s="7" t="str">
        <f>VLOOKUP(tClientes[[#This Row],[CityID]],tCiudades[#All],2,FALSE)</f>
        <v>Corpus Christi</v>
      </c>
      <c r="H462" s="13">
        <v>67</v>
      </c>
      <c r="I462" s="7" t="s">
        <v>1676</v>
      </c>
      <c r="J462" s="22" t="str">
        <f>_xlfn.CONCAT(tClientes[[#This Row],[Ciudad]]," - ",tClientes[[#This Row],[Address]])</f>
        <v>Corpus Christi - 723 Milton Drive</v>
      </c>
      <c r="K462" s="14">
        <f t="shared" ca="1" si="15"/>
        <v>16</v>
      </c>
    </row>
    <row r="463" spans="1:11">
      <c r="A463" s="6">
        <f t="shared" si="14"/>
        <v>462</v>
      </c>
      <c r="B463" s="7" t="s">
        <v>1677</v>
      </c>
      <c r="C463" s="7" t="str">
        <f>UPPER(_xlfn.CONCAT(tClientes[[#This Row],[FirstName]]," ",tClientes[[#This Row],[LastName]]))</f>
        <v>CLAY MASSEY</v>
      </c>
      <c r="D463" s="7" t="s">
        <v>1678</v>
      </c>
      <c r="E463" s="7" t="s">
        <v>136</v>
      </c>
      <c r="F463" s="7" t="s">
        <v>990</v>
      </c>
      <c r="G463" s="7" t="str">
        <f>VLOOKUP(tClientes[[#This Row],[CityID]],tCiudades[#All],2,FALSE)</f>
        <v>Wichita</v>
      </c>
      <c r="H463" s="13">
        <v>31</v>
      </c>
      <c r="I463" s="7" t="s">
        <v>1679</v>
      </c>
      <c r="J463" s="22" t="str">
        <f>_xlfn.CONCAT(tClientes[[#This Row],[Ciudad]]," - ",tClientes[[#This Row],[Address]])</f>
        <v>Wichita - 229 West White Oak Parkway</v>
      </c>
      <c r="K463" s="14">
        <f t="shared" ca="1" si="15"/>
        <v>14</v>
      </c>
    </row>
    <row r="464" spans="1:11">
      <c r="A464" s="6">
        <f t="shared" si="14"/>
        <v>463</v>
      </c>
      <c r="B464" s="7" t="s">
        <v>1680</v>
      </c>
      <c r="C464" s="7" t="str">
        <f>UPPER(_xlfn.CONCAT(tClientes[[#This Row],[FirstName]]," ",tClientes[[#This Row],[LastName]]))</f>
        <v>VERONICA DURAN</v>
      </c>
      <c r="D464" s="7" t="s">
        <v>1681</v>
      </c>
      <c r="E464" s="7" t="s">
        <v>238</v>
      </c>
      <c r="F464" s="7" t="s">
        <v>38</v>
      </c>
      <c r="G464" s="7" t="str">
        <f>VLOOKUP(tClientes[[#This Row],[CityID]],tCiudades[#All],2,FALSE)</f>
        <v>Des Moines</v>
      </c>
      <c r="H464" s="13">
        <v>26</v>
      </c>
      <c r="I464" s="7" t="s">
        <v>1682</v>
      </c>
      <c r="J464" s="22" t="str">
        <f>_xlfn.CONCAT(tClientes[[#This Row],[Ciudad]]," - ",tClientes[[#This Row],[Address]])</f>
        <v>Des Moines - 67 White Hague St.</v>
      </c>
      <c r="K464" s="14">
        <f t="shared" ca="1" si="15"/>
        <v>19</v>
      </c>
    </row>
    <row r="465" spans="1:11">
      <c r="A465" s="6">
        <f t="shared" si="14"/>
        <v>464</v>
      </c>
      <c r="B465" s="7" t="s">
        <v>1683</v>
      </c>
      <c r="C465" s="7" t="str">
        <f>UPPER(_xlfn.CONCAT(tClientes[[#This Row],[FirstName]]," ",tClientes[[#This Row],[LastName]]))</f>
        <v>BRADY VAUGHN</v>
      </c>
      <c r="D465" s="7" t="s">
        <v>1198</v>
      </c>
      <c r="E465" s="7" t="s">
        <v>8</v>
      </c>
      <c r="F465" s="7" t="s">
        <v>105</v>
      </c>
      <c r="G465" s="7" t="str">
        <f>VLOOKUP(tClientes[[#This Row],[CityID]],tCiudades[#All],2,FALSE)</f>
        <v>Corpus Christi</v>
      </c>
      <c r="H465" s="13">
        <v>67</v>
      </c>
      <c r="I465" s="7" t="s">
        <v>1684</v>
      </c>
      <c r="J465" s="22" t="str">
        <f>_xlfn.CONCAT(tClientes[[#This Row],[Ciudad]]," - ",tClientes[[#This Row],[Address]])</f>
        <v>Corpus Christi - 988 Green Nobel Blvd.</v>
      </c>
      <c r="K465" s="14">
        <f t="shared" ca="1" si="15"/>
        <v>16</v>
      </c>
    </row>
    <row r="466" spans="1:11">
      <c r="A466" s="6">
        <f t="shared" si="14"/>
        <v>465</v>
      </c>
      <c r="B466" s="7" t="s">
        <v>1685</v>
      </c>
      <c r="C466" s="7" t="str">
        <f>UPPER(_xlfn.CONCAT(tClientes[[#This Row],[FirstName]]," ",tClientes[[#This Row],[LastName]]))</f>
        <v>SHERRY JEFFERSON</v>
      </c>
      <c r="D466" s="7" t="s">
        <v>1340</v>
      </c>
      <c r="E466" s="7" t="s">
        <v>136</v>
      </c>
      <c r="F466" s="7" t="s">
        <v>1686</v>
      </c>
      <c r="G466" s="7" t="str">
        <f>VLOOKUP(tClientes[[#This Row],[CityID]],tCiudades[#All],2,FALSE)</f>
        <v>Memphis</v>
      </c>
      <c r="H466" s="13">
        <v>44</v>
      </c>
      <c r="I466" s="7" t="s">
        <v>1687</v>
      </c>
      <c r="J466" s="22" t="str">
        <f>_xlfn.CONCAT(tClientes[[#This Row],[Ciudad]]," - ",tClientes[[#This Row],[Address]])</f>
        <v>Memphis - 844 East Green Milton Street</v>
      </c>
      <c r="K466" s="14">
        <f t="shared" ca="1" si="15"/>
        <v>5</v>
      </c>
    </row>
    <row r="467" spans="1:11">
      <c r="A467" s="6">
        <f t="shared" si="14"/>
        <v>466</v>
      </c>
      <c r="B467" s="7" t="s">
        <v>1688</v>
      </c>
      <c r="C467" s="7" t="str">
        <f>UPPER(_xlfn.CONCAT(tClientes[[#This Row],[FirstName]]," ",tClientes[[#This Row],[LastName]]))</f>
        <v>ERICH DURHAM</v>
      </c>
      <c r="D467" s="7" t="s">
        <v>1689</v>
      </c>
      <c r="E467" s="7" t="s">
        <v>68</v>
      </c>
      <c r="F467" s="7" t="s">
        <v>1690</v>
      </c>
      <c r="G467" s="7" t="str">
        <f>VLOOKUP(tClientes[[#This Row],[CityID]],tCiudades[#All],2,FALSE)</f>
        <v>Louisville</v>
      </c>
      <c r="H467" s="13">
        <v>77</v>
      </c>
      <c r="I467" s="7" t="s">
        <v>1691</v>
      </c>
      <c r="J467" s="22" t="str">
        <f>_xlfn.CONCAT(tClientes[[#This Row],[Ciudad]]," - ",tClientes[[#This Row],[Address]])</f>
        <v>Louisville - 331 Old Boulevard</v>
      </c>
      <c r="K467" s="14">
        <f t="shared" ca="1" si="15"/>
        <v>8</v>
      </c>
    </row>
    <row r="468" spans="1:11">
      <c r="A468" s="6">
        <f t="shared" si="14"/>
        <v>467</v>
      </c>
      <c r="B468" s="7" t="s">
        <v>1692</v>
      </c>
      <c r="C468" s="7" t="str">
        <f>UPPER(_xlfn.CONCAT(tClientes[[#This Row],[FirstName]]," ",tClientes[[#This Row],[LastName]]))</f>
        <v>JODY MORA</v>
      </c>
      <c r="D468" s="7" t="s">
        <v>1374</v>
      </c>
      <c r="E468" s="7" t="s">
        <v>238</v>
      </c>
      <c r="F468" s="7" t="s">
        <v>1693</v>
      </c>
      <c r="G468" s="7" t="str">
        <f>VLOOKUP(tClientes[[#This Row],[CityID]],tCiudades[#All],2,FALSE)</f>
        <v>Garland</v>
      </c>
      <c r="H468" s="13">
        <v>95</v>
      </c>
      <c r="I468" s="7" t="s">
        <v>1694</v>
      </c>
      <c r="J468" s="22" t="str">
        <f>_xlfn.CONCAT(tClientes[[#This Row],[Ciudad]]," - ",tClientes[[#This Row],[Address]])</f>
        <v>Garland - 360 First Way</v>
      </c>
      <c r="K468" s="14">
        <f t="shared" ca="1" si="15"/>
        <v>9</v>
      </c>
    </row>
    <row r="469" spans="1:11">
      <c r="A469" s="6">
        <f t="shared" si="14"/>
        <v>468</v>
      </c>
      <c r="B469" s="7" t="s">
        <v>1695</v>
      </c>
      <c r="C469" s="7" t="str">
        <f>UPPER(_xlfn.CONCAT(tClientes[[#This Row],[FirstName]]," ",tClientes[[#This Row],[LastName]]))</f>
        <v>FELIX BERG</v>
      </c>
      <c r="D469" s="7" t="s">
        <v>1696</v>
      </c>
      <c r="E469" s="7" t="s">
        <v>63</v>
      </c>
      <c r="F469" s="7" t="s">
        <v>1697</v>
      </c>
      <c r="G469" s="7" t="str">
        <f>VLOOKUP(tClientes[[#This Row],[CityID]],tCiudades[#All],2,FALSE)</f>
        <v>Dallas</v>
      </c>
      <c r="H469" s="13">
        <v>45</v>
      </c>
      <c r="I469" s="7" t="s">
        <v>1698</v>
      </c>
      <c r="J469" s="22" t="str">
        <f>_xlfn.CONCAT(tClientes[[#This Row],[Ciudad]]," - ",tClientes[[#This Row],[Address]])</f>
        <v>Dallas - 59 Old Blvd.</v>
      </c>
      <c r="K469" s="14">
        <f t="shared" ca="1" si="15"/>
        <v>8</v>
      </c>
    </row>
    <row r="470" spans="1:11">
      <c r="A470" s="6">
        <f t="shared" si="14"/>
        <v>469</v>
      </c>
      <c r="B470" s="7" t="s">
        <v>1699</v>
      </c>
      <c r="C470" s="7" t="str">
        <f>UPPER(_xlfn.CONCAT(tClientes[[#This Row],[FirstName]]," ",tClientes[[#This Row],[LastName]]))</f>
        <v>JOANNE HOFFMAN</v>
      </c>
      <c r="D470" s="7" t="s">
        <v>1700</v>
      </c>
      <c r="E470" s="7" t="s">
        <v>150</v>
      </c>
      <c r="F470" s="7" t="s">
        <v>1701</v>
      </c>
      <c r="G470" s="7" t="str">
        <f>VLOOKUP(tClientes[[#This Row],[CityID]],tCiudades[#All],2,FALSE)</f>
        <v>Grand Rapids</v>
      </c>
      <c r="H470" s="13">
        <v>90</v>
      </c>
      <c r="I470" s="7" t="s">
        <v>1702</v>
      </c>
      <c r="J470" s="22" t="str">
        <f>_xlfn.CONCAT(tClientes[[#This Row],[Ciudad]]," - ",tClientes[[#This Row],[Address]])</f>
        <v>Grand Rapids - 703 Clarendon St.</v>
      </c>
      <c r="K470" s="14">
        <f t="shared" ca="1" si="15"/>
        <v>14</v>
      </c>
    </row>
    <row r="471" spans="1:11">
      <c r="A471" s="6">
        <f t="shared" si="14"/>
        <v>470</v>
      </c>
      <c r="B471" s="7" t="s">
        <v>1703</v>
      </c>
      <c r="C471" s="7" t="str">
        <f>UPPER(_xlfn.CONCAT(tClientes[[#This Row],[FirstName]]," ",tClientes[[#This Row],[LastName]]))</f>
        <v>CAROLINE JOHNS</v>
      </c>
      <c r="D471" s="7" t="s">
        <v>1704</v>
      </c>
      <c r="E471" s="7" t="s">
        <v>131</v>
      </c>
      <c r="F471" s="7" t="s">
        <v>751</v>
      </c>
      <c r="G471" s="7" t="str">
        <f>VLOOKUP(tClientes[[#This Row],[CityID]],tCiudades[#All],2,FALSE)</f>
        <v>Corpus Christi</v>
      </c>
      <c r="H471" s="13">
        <v>67</v>
      </c>
      <c r="I471" s="7" t="s">
        <v>1705</v>
      </c>
      <c r="J471" s="22" t="str">
        <f>_xlfn.CONCAT(tClientes[[#This Row],[Ciudad]]," - ",tClientes[[#This Row],[Address]])</f>
        <v>Corpus Christi - 55 Green Old Way</v>
      </c>
      <c r="K471" s="14">
        <f t="shared" ca="1" si="15"/>
        <v>18</v>
      </c>
    </row>
    <row r="472" spans="1:11">
      <c r="A472" s="6">
        <f t="shared" si="14"/>
        <v>471</v>
      </c>
      <c r="B472" s="7" t="s">
        <v>1706</v>
      </c>
      <c r="C472" s="7" t="str">
        <f>UPPER(_xlfn.CONCAT(tClientes[[#This Row],[FirstName]]," ",tClientes[[#This Row],[LastName]]))</f>
        <v>RONNIE MCKEE</v>
      </c>
      <c r="D472" s="7" t="s">
        <v>1707</v>
      </c>
      <c r="E472" s="7" t="s">
        <v>253</v>
      </c>
      <c r="F472" s="7" t="s">
        <v>1708</v>
      </c>
      <c r="G472" s="7" t="str">
        <f>VLOOKUP(tClientes[[#This Row],[CityID]],tCiudades[#All],2,FALSE)</f>
        <v>Baltimore</v>
      </c>
      <c r="H472" s="13">
        <v>65</v>
      </c>
      <c r="I472" s="7" t="s">
        <v>1709</v>
      </c>
      <c r="J472" s="22" t="str">
        <f>_xlfn.CONCAT(tClientes[[#This Row],[Ciudad]]," - ",tClientes[[#This Row],[Address]])</f>
        <v>Baltimore - 39 South Oak Parkway</v>
      </c>
      <c r="K472" s="14">
        <f t="shared" ca="1" si="15"/>
        <v>12</v>
      </c>
    </row>
    <row r="473" spans="1:11">
      <c r="A473" s="6">
        <f t="shared" si="14"/>
        <v>472</v>
      </c>
      <c r="B473" s="7" t="s">
        <v>1710</v>
      </c>
      <c r="C473" s="7" t="str">
        <f>UPPER(_xlfn.CONCAT(tClientes[[#This Row],[FirstName]]," ",tClientes[[#This Row],[LastName]]))</f>
        <v>BELINDA FORBES</v>
      </c>
      <c r="D473" s="7" t="s">
        <v>791</v>
      </c>
      <c r="E473" s="7" t="s">
        <v>68</v>
      </c>
      <c r="F473" s="7" t="s">
        <v>1427</v>
      </c>
      <c r="G473" s="7" t="str">
        <f>VLOOKUP(tClientes[[#This Row],[CityID]],tCiudades[#All],2,FALSE)</f>
        <v>Aurora</v>
      </c>
      <c r="H473" s="13">
        <v>83</v>
      </c>
      <c r="I473" s="7" t="s">
        <v>1711</v>
      </c>
      <c r="J473" s="22" t="str">
        <f>_xlfn.CONCAT(tClientes[[#This Row],[Ciudad]]," - ",tClientes[[#This Row],[Address]])</f>
        <v>Aurora - 10 Rocky Milton Street</v>
      </c>
      <c r="K473" s="14">
        <f t="shared" ca="1" si="15"/>
        <v>11</v>
      </c>
    </row>
    <row r="474" spans="1:11">
      <c r="A474" s="6">
        <f t="shared" si="14"/>
        <v>473</v>
      </c>
      <c r="B474" s="7" t="s">
        <v>1712</v>
      </c>
      <c r="C474" s="7" t="str">
        <f>UPPER(_xlfn.CONCAT(tClientes[[#This Row],[FirstName]]," ",tClientes[[#This Row],[LastName]]))</f>
        <v>CHARLENE WOLFE</v>
      </c>
      <c r="D474" s="7" t="s">
        <v>1713</v>
      </c>
      <c r="E474" s="7" t="s">
        <v>104</v>
      </c>
      <c r="F474" s="7" t="s">
        <v>1246</v>
      </c>
      <c r="G474" s="7" t="str">
        <f>VLOOKUP(tClientes[[#This Row],[CityID]],tCiudades[#All],2,FALSE)</f>
        <v>Miami</v>
      </c>
      <c r="H474" s="13">
        <v>61</v>
      </c>
      <c r="I474" s="7" t="s">
        <v>1714</v>
      </c>
      <c r="J474" s="22" t="str">
        <f>_xlfn.CONCAT(tClientes[[#This Row],[Ciudad]]," - ",tClientes[[#This Row],[Address]])</f>
        <v>Miami - 54 Rocky Clarendon Way</v>
      </c>
      <c r="K474" s="14">
        <f t="shared" ca="1" si="15"/>
        <v>5</v>
      </c>
    </row>
    <row r="475" spans="1:11">
      <c r="A475" s="6">
        <f t="shared" si="14"/>
        <v>474</v>
      </c>
      <c r="B475" s="7" t="s">
        <v>1715</v>
      </c>
      <c r="C475" s="7" t="str">
        <f>UPPER(_xlfn.CONCAT(tClientes[[#This Row],[FirstName]]," ",tClientes[[#This Row],[LastName]]))</f>
        <v>KATHLEEN O'NEILL</v>
      </c>
      <c r="D475" s="7" t="s">
        <v>1716</v>
      </c>
      <c r="E475" s="7" t="s">
        <v>18</v>
      </c>
      <c r="F475" s="7" t="s">
        <v>1717</v>
      </c>
      <c r="G475" s="7" t="str">
        <f>VLOOKUP(tClientes[[#This Row],[CityID]],tCiudades[#All],2,FALSE)</f>
        <v>San Jose</v>
      </c>
      <c r="H475" s="13">
        <v>86</v>
      </c>
      <c r="I475" s="7" t="s">
        <v>1718</v>
      </c>
      <c r="J475" s="22" t="str">
        <f>_xlfn.CONCAT(tClientes[[#This Row],[Ciudad]]," - ",tClientes[[#This Row],[Address]])</f>
        <v>San Jose - 660 Nobel Road</v>
      </c>
      <c r="K475" s="14">
        <f t="shared" ca="1" si="15"/>
        <v>5</v>
      </c>
    </row>
    <row r="476" spans="1:11">
      <c r="A476" s="6">
        <f t="shared" si="14"/>
        <v>475</v>
      </c>
      <c r="B476" s="7" t="s">
        <v>1719</v>
      </c>
      <c r="C476" s="7" t="str">
        <f>UPPER(_xlfn.CONCAT(tClientes[[#This Row],[FirstName]]," ",tClientes[[#This Row],[LastName]]))</f>
        <v>DOMINICK SAWYER</v>
      </c>
      <c r="D476" s="7" t="s">
        <v>953</v>
      </c>
      <c r="E476" s="7" t="s">
        <v>8</v>
      </c>
      <c r="F476" s="7" t="s">
        <v>1445</v>
      </c>
      <c r="G476" s="7" t="str">
        <f>VLOOKUP(tClientes[[#This Row],[CityID]],tCiudades[#All],2,FALSE)</f>
        <v>Fort Wayne</v>
      </c>
      <c r="H476" s="13">
        <v>34</v>
      </c>
      <c r="I476" s="7" t="s">
        <v>1720</v>
      </c>
      <c r="J476" s="22" t="str">
        <f>_xlfn.CONCAT(tClientes[[#This Row],[Ciudad]]," - ",tClientes[[#This Row],[Address]])</f>
        <v>Fort Wayne - 341 Cowley Parkway</v>
      </c>
      <c r="K476" s="14">
        <f t="shared" ca="1" si="15"/>
        <v>7</v>
      </c>
    </row>
    <row r="477" spans="1:11">
      <c r="A477" s="6">
        <f t="shared" si="14"/>
        <v>476</v>
      </c>
      <c r="B477" s="7" t="s">
        <v>1721</v>
      </c>
      <c r="C477" s="7" t="str">
        <f>UPPER(_xlfn.CONCAT(tClientes[[#This Row],[FirstName]]," ",tClientes[[#This Row],[LastName]]))</f>
        <v>DWIGHT BLAIR</v>
      </c>
      <c r="D477" s="7" t="s">
        <v>1722</v>
      </c>
      <c r="E477" s="7" t="s">
        <v>58</v>
      </c>
      <c r="F477" s="7" t="s">
        <v>1723</v>
      </c>
      <c r="G477" s="7" t="str">
        <f>VLOOKUP(tClientes[[#This Row],[CityID]],tCiudades[#All],2,FALSE)</f>
        <v>Buffalo</v>
      </c>
      <c r="H477" s="13">
        <v>2</v>
      </c>
      <c r="I477" s="7" t="s">
        <v>1724</v>
      </c>
      <c r="J477" s="22" t="str">
        <f>_xlfn.CONCAT(tClientes[[#This Row],[Ciudad]]," - ",tClientes[[#This Row],[Address]])</f>
        <v>Buffalo - 42 West Green Hague Avenue</v>
      </c>
      <c r="K477" s="14">
        <f t="shared" ca="1" si="15"/>
        <v>8</v>
      </c>
    </row>
    <row r="478" spans="1:11">
      <c r="A478" s="6">
        <f t="shared" si="14"/>
        <v>477</v>
      </c>
      <c r="B478" s="7" t="s">
        <v>1725</v>
      </c>
      <c r="C478" s="7" t="str">
        <f>UPPER(_xlfn.CONCAT(tClientes[[#This Row],[FirstName]]," ",tClientes[[#This Row],[LastName]]))</f>
        <v>KARIN STEPHENSON</v>
      </c>
      <c r="D478" s="7" t="s">
        <v>349</v>
      </c>
      <c r="E478" s="7" t="s">
        <v>150</v>
      </c>
      <c r="F478" s="7" t="s">
        <v>1726</v>
      </c>
      <c r="G478" s="7" t="str">
        <f>VLOOKUP(tClientes[[#This Row],[CityID]],tCiudades[#All],2,FALSE)</f>
        <v>Memphis</v>
      </c>
      <c r="H478" s="13">
        <v>44</v>
      </c>
      <c r="I478" s="7" t="s">
        <v>1727</v>
      </c>
      <c r="J478" s="22" t="str">
        <f>_xlfn.CONCAT(tClientes[[#This Row],[Ciudad]]," - ",tClientes[[#This Row],[Address]])</f>
        <v>Memphis - 64 East Fabien Blvd.</v>
      </c>
      <c r="K478" s="14">
        <f t="shared" ca="1" si="15"/>
        <v>5</v>
      </c>
    </row>
    <row r="479" spans="1:11">
      <c r="A479" s="6">
        <f t="shared" si="14"/>
        <v>478</v>
      </c>
      <c r="B479" s="7" t="s">
        <v>1728</v>
      </c>
      <c r="C479" s="7" t="str">
        <f>UPPER(_xlfn.CONCAT(tClientes[[#This Row],[FirstName]]," ",tClientes[[#This Row],[LastName]]))</f>
        <v>JODI MC KNIGHT</v>
      </c>
      <c r="D479" s="7" t="s">
        <v>610</v>
      </c>
      <c r="E479" s="7" t="s">
        <v>131</v>
      </c>
      <c r="F479" s="7" t="s">
        <v>1729</v>
      </c>
      <c r="G479" s="7" t="str">
        <f>VLOOKUP(tClientes[[#This Row],[CityID]],tCiudades[#All],2,FALSE)</f>
        <v>Richmond</v>
      </c>
      <c r="H479" s="13">
        <v>38</v>
      </c>
      <c r="I479" s="7" t="s">
        <v>1730</v>
      </c>
      <c r="J479" s="22" t="str">
        <f>_xlfn.CONCAT(tClientes[[#This Row],[Ciudad]]," - ",tClientes[[#This Row],[Address]])</f>
        <v>Richmond - 979 White Cowley St.</v>
      </c>
      <c r="K479" s="14">
        <f t="shared" ca="1" si="15"/>
        <v>15</v>
      </c>
    </row>
    <row r="480" spans="1:11">
      <c r="A480" s="6">
        <f t="shared" si="14"/>
        <v>479</v>
      </c>
      <c r="B480" s="7" t="s">
        <v>1731</v>
      </c>
      <c r="C480" s="7" t="str">
        <f>UPPER(_xlfn.CONCAT(tClientes[[#This Row],[FirstName]]," ",tClientes[[#This Row],[LastName]]))</f>
        <v>ANGIE MURPHY</v>
      </c>
      <c r="D480" s="7" t="s">
        <v>1732</v>
      </c>
      <c r="E480" s="7" t="s">
        <v>150</v>
      </c>
      <c r="F480" s="7" t="s">
        <v>1001</v>
      </c>
      <c r="G480" s="7" t="str">
        <f>VLOOKUP(tClientes[[#This Row],[CityID]],tCiudades[#All],2,FALSE)</f>
        <v>Portland</v>
      </c>
      <c r="H480" s="13">
        <v>51</v>
      </c>
      <c r="I480" s="7" t="s">
        <v>1733</v>
      </c>
      <c r="J480" s="22" t="str">
        <f>_xlfn.CONCAT(tClientes[[#This Row],[Ciudad]]," - ",tClientes[[#This Row],[Address]])</f>
        <v>Portland - 28 First Parkway</v>
      </c>
      <c r="K480" s="14">
        <f t="shared" ca="1" si="15"/>
        <v>19</v>
      </c>
    </row>
    <row r="481" spans="1:11">
      <c r="A481" s="6">
        <f t="shared" si="14"/>
        <v>480</v>
      </c>
      <c r="B481" s="7" t="s">
        <v>1734</v>
      </c>
      <c r="C481" s="7" t="str">
        <f>UPPER(_xlfn.CONCAT(tClientes[[#This Row],[FirstName]]," ",tClientes[[#This Row],[LastName]]))</f>
        <v>TERRENCE BRYANT</v>
      </c>
      <c r="D481" s="7" t="s">
        <v>1164</v>
      </c>
      <c r="E481" s="7" t="s">
        <v>82</v>
      </c>
      <c r="F481" s="7" t="s">
        <v>924</v>
      </c>
      <c r="G481" s="7" t="str">
        <f>VLOOKUP(tClientes[[#This Row],[CityID]],tCiudades[#All],2,FALSE)</f>
        <v>Montgomery</v>
      </c>
      <c r="H481" s="13">
        <v>49</v>
      </c>
      <c r="I481" s="7" t="s">
        <v>1735</v>
      </c>
      <c r="J481" s="22" t="str">
        <f>_xlfn.CONCAT(tClientes[[#This Row],[Ciudad]]," - ",tClientes[[#This Row],[Address]])</f>
        <v>Montgomery - 249 White Hague Drive</v>
      </c>
      <c r="K481" s="14">
        <f t="shared" ca="1" si="15"/>
        <v>9</v>
      </c>
    </row>
    <row r="482" spans="1:11">
      <c r="A482" s="6">
        <f t="shared" si="14"/>
        <v>481</v>
      </c>
      <c r="B482" s="7" t="s">
        <v>1736</v>
      </c>
      <c r="C482" s="7" t="str">
        <f>UPPER(_xlfn.CONCAT(tClientes[[#This Row],[FirstName]]," ",tClientes[[#This Row],[LastName]]))</f>
        <v>JOHN YANG</v>
      </c>
      <c r="D482" s="7" t="s">
        <v>1460</v>
      </c>
      <c r="E482" s="7" t="s">
        <v>58</v>
      </c>
      <c r="F482" s="7" t="s">
        <v>814</v>
      </c>
      <c r="G482" s="7" t="str">
        <f>VLOOKUP(tClientes[[#This Row],[CityID]],tCiudades[#All],2,FALSE)</f>
        <v>San Diego</v>
      </c>
      <c r="H482" s="13">
        <v>78</v>
      </c>
      <c r="I482" s="7" t="s">
        <v>1737</v>
      </c>
      <c r="J482" s="22" t="str">
        <f>_xlfn.CONCAT(tClientes[[#This Row],[Ciudad]]," - ",tClientes[[#This Row],[Address]])</f>
        <v>San Diego - 503 Clarendon Avenue</v>
      </c>
      <c r="K482" s="14">
        <f t="shared" ca="1" si="15"/>
        <v>12</v>
      </c>
    </row>
    <row r="483" spans="1:11">
      <c r="A483" s="6">
        <f t="shared" si="14"/>
        <v>482</v>
      </c>
      <c r="B483" s="7" t="s">
        <v>1738</v>
      </c>
      <c r="C483" s="7" t="str">
        <f>UPPER(_xlfn.CONCAT(tClientes[[#This Row],[FirstName]]," ",tClientes[[#This Row],[LastName]]))</f>
        <v>JAMEY CHEN</v>
      </c>
      <c r="D483" s="7" t="s">
        <v>1739</v>
      </c>
      <c r="E483" s="7" t="s">
        <v>253</v>
      </c>
      <c r="F483" s="7" t="s">
        <v>1740</v>
      </c>
      <c r="G483" s="7" t="str">
        <f>VLOOKUP(tClientes[[#This Row],[CityID]],tCiudades[#All],2,FALSE)</f>
        <v>New Orleans</v>
      </c>
      <c r="H483" s="13">
        <v>80</v>
      </c>
      <c r="I483" s="7" t="s">
        <v>1741</v>
      </c>
      <c r="J483" s="22" t="str">
        <f>_xlfn.CONCAT(tClientes[[#This Row],[Ciudad]]," - ",tClientes[[#This Row],[Address]])</f>
        <v>New Orleans - 124 First Way</v>
      </c>
      <c r="K483" s="14">
        <f t="shared" ca="1" si="15"/>
        <v>11</v>
      </c>
    </row>
    <row r="484" spans="1:11">
      <c r="A484" s="6">
        <f t="shared" si="14"/>
        <v>483</v>
      </c>
      <c r="B484" s="7" t="s">
        <v>1742</v>
      </c>
      <c r="C484" s="7" t="str">
        <f>UPPER(_xlfn.CONCAT(tClientes[[#This Row],[FirstName]]," ",tClientes[[#This Row],[LastName]]))</f>
        <v>ANN RODGERS</v>
      </c>
      <c r="D484" s="7" t="s">
        <v>1100</v>
      </c>
      <c r="E484" s="7" t="s">
        <v>253</v>
      </c>
      <c r="F484" s="7" t="s">
        <v>1743</v>
      </c>
      <c r="G484" s="7" t="str">
        <f>VLOOKUP(tClientes[[#This Row],[CityID]],tCiudades[#All],2,FALSE)</f>
        <v>Jacksonville</v>
      </c>
      <c r="H484" s="13">
        <v>91</v>
      </c>
      <c r="I484" s="7" t="s">
        <v>1744</v>
      </c>
      <c r="J484" s="22" t="str">
        <f>_xlfn.CONCAT(tClientes[[#This Row],[Ciudad]]," - ",tClientes[[#This Row],[Address]])</f>
        <v>Jacksonville - 301 Second Road</v>
      </c>
      <c r="K484" s="14">
        <f t="shared" ca="1" si="15"/>
        <v>8</v>
      </c>
    </row>
    <row r="485" spans="1:11">
      <c r="A485" s="6">
        <f t="shared" si="14"/>
        <v>484</v>
      </c>
      <c r="B485" s="7" t="s">
        <v>1745</v>
      </c>
      <c r="C485" s="7" t="str">
        <f>UPPER(_xlfn.CONCAT(tClientes[[#This Row],[FirstName]]," ",tClientes[[#This Row],[LastName]]))</f>
        <v>RITA COCHRAN</v>
      </c>
      <c r="D485" s="7" t="s">
        <v>630</v>
      </c>
      <c r="E485" s="7" t="s">
        <v>159</v>
      </c>
      <c r="F485" s="7" t="s">
        <v>1746</v>
      </c>
      <c r="G485" s="7" t="str">
        <f>VLOOKUP(tClientes[[#This Row],[CityID]],tCiudades[#All],2,FALSE)</f>
        <v>Austin</v>
      </c>
      <c r="H485" s="13">
        <v>6</v>
      </c>
      <c r="I485" s="7" t="s">
        <v>1747</v>
      </c>
      <c r="J485" s="22" t="str">
        <f>_xlfn.CONCAT(tClientes[[#This Row],[Ciudad]]," - ",tClientes[[#This Row],[Address]])</f>
        <v>Austin - 893 Oak Drive</v>
      </c>
      <c r="K485" s="14">
        <f t="shared" ca="1" si="15"/>
        <v>16</v>
      </c>
    </row>
    <row r="486" spans="1:11">
      <c r="A486" s="6">
        <f t="shared" si="14"/>
        <v>485</v>
      </c>
      <c r="B486" s="7" t="s">
        <v>1748</v>
      </c>
      <c r="C486" s="7" t="str">
        <f>UPPER(_xlfn.CONCAT(tClientes[[#This Row],[FirstName]]," ",tClientes[[#This Row],[LastName]]))</f>
        <v>BRIDGETTE POWELL</v>
      </c>
      <c r="D486" s="7" t="s">
        <v>1354</v>
      </c>
      <c r="E486" s="7" t="s">
        <v>126</v>
      </c>
      <c r="F486" s="7" t="s">
        <v>1749</v>
      </c>
      <c r="G486" s="7" t="str">
        <f>VLOOKUP(tClientes[[#This Row],[CityID]],tCiudades[#All],2,FALSE)</f>
        <v>Shreveport</v>
      </c>
      <c r="H486" s="13">
        <v>66</v>
      </c>
      <c r="I486" s="7" t="s">
        <v>1750</v>
      </c>
      <c r="J486" s="22" t="str">
        <f>_xlfn.CONCAT(tClientes[[#This Row],[Ciudad]]," - ",tClientes[[#This Row],[Address]])</f>
        <v>Shreveport - 79 White Milton Drive</v>
      </c>
      <c r="K486" s="14">
        <f t="shared" ca="1" si="15"/>
        <v>9</v>
      </c>
    </row>
    <row r="487" spans="1:11">
      <c r="A487" s="6">
        <f t="shared" si="14"/>
        <v>486</v>
      </c>
      <c r="B487" s="7" t="s">
        <v>1751</v>
      </c>
      <c r="C487" s="7" t="str">
        <f>UPPER(_xlfn.CONCAT(tClientes[[#This Row],[FirstName]]," ",tClientes[[#This Row],[LastName]]))</f>
        <v>ORLANDO MOYER</v>
      </c>
      <c r="D487" s="7" t="s">
        <v>259</v>
      </c>
      <c r="E487" s="7" t="s">
        <v>136</v>
      </c>
      <c r="F487" s="7" t="s">
        <v>1752</v>
      </c>
      <c r="G487" s="7" t="str">
        <f>VLOOKUP(tClientes[[#This Row],[CityID]],tCiudades[#All],2,FALSE)</f>
        <v>El Paso</v>
      </c>
      <c r="H487" s="13">
        <v>20</v>
      </c>
      <c r="I487" s="7" t="s">
        <v>1753</v>
      </c>
      <c r="J487" s="22" t="str">
        <f>_xlfn.CONCAT(tClientes[[#This Row],[Ciudad]]," - ",tClientes[[#This Row],[Address]])</f>
        <v>El Paso - 744 Fabien Blvd.</v>
      </c>
      <c r="K487" s="14">
        <f t="shared" ca="1" si="15"/>
        <v>13</v>
      </c>
    </row>
    <row r="488" spans="1:11">
      <c r="A488" s="6">
        <f t="shared" si="14"/>
        <v>487</v>
      </c>
      <c r="B488" s="7" t="s">
        <v>1754</v>
      </c>
      <c r="C488" s="7" t="str">
        <f>UPPER(_xlfn.CONCAT(tClientes[[#This Row],[FirstName]]," ",tClientes[[#This Row],[LastName]]))</f>
        <v>BRANDIE FRAZIER</v>
      </c>
      <c r="D488" s="7" t="s">
        <v>1755</v>
      </c>
      <c r="E488" s="7" t="s">
        <v>18</v>
      </c>
      <c r="F488" s="7" t="s">
        <v>1756</v>
      </c>
      <c r="G488" s="7" t="str">
        <f>VLOOKUP(tClientes[[#This Row],[CityID]],tCiudades[#All],2,FALSE)</f>
        <v>Spokane</v>
      </c>
      <c r="H488" s="13">
        <v>11</v>
      </c>
      <c r="I488" s="7" t="s">
        <v>1757</v>
      </c>
      <c r="J488" s="22" t="str">
        <f>_xlfn.CONCAT(tClientes[[#This Row],[Ciudad]]," - ",tClientes[[#This Row],[Address]])</f>
        <v>Spokane - 396 White Fabien Boulevard</v>
      </c>
      <c r="K488" s="14">
        <f t="shared" ca="1" si="15"/>
        <v>13</v>
      </c>
    </row>
    <row r="489" spans="1:11">
      <c r="A489" s="6">
        <f t="shared" si="14"/>
        <v>488</v>
      </c>
      <c r="B489" s="7" t="s">
        <v>1758</v>
      </c>
      <c r="C489" s="7" t="str">
        <f>UPPER(_xlfn.CONCAT(tClientes[[#This Row],[FirstName]]," ",tClientes[[#This Row],[LastName]]))</f>
        <v>KERRIE HAYS</v>
      </c>
      <c r="D489" s="7" t="s">
        <v>1759</v>
      </c>
      <c r="E489" s="7" t="s">
        <v>63</v>
      </c>
      <c r="F489" s="7" t="s">
        <v>1023</v>
      </c>
      <c r="G489" s="7" t="str">
        <f>VLOOKUP(tClientes[[#This Row],[CityID]],tCiudades[#All],2,FALSE)</f>
        <v>Sacramento</v>
      </c>
      <c r="H489" s="13">
        <v>81</v>
      </c>
      <c r="I489" s="7" t="s">
        <v>1760</v>
      </c>
      <c r="J489" s="22" t="str">
        <f>_xlfn.CONCAT(tClientes[[#This Row],[Ciudad]]," - ",tClientes[[#This Row],[Address]])</f>
        <v>Sacramento - 96 Hague Avenue</v>
      </c>
      <c r="K489" s="14">
        <f t="shared" ca="1" si="15"/>
        <v>18</v>
      </c>
    </row>
    <row r="490" spans="1:11">
      <c r="A490" s="6">
        <f t="shared" si="14"/>
        <v>489</v>
      </c>
      <c r="B490" s="7" t="s">
        <v>1761</v>
      </c>
      <c r="C490" s="7" t="str">
        <f>UPPER(_xlfn.CONCAT(tClientes[[#This Row],[FirstName]]," ",tClientes[[#This Row],[LastName]]))</f>
        <v>MELISA PHAM</v>
      </c>
      <c r="D490" s="7" t="s">
        <v>895</v>
      </c>
      <c r="E490" s="7" t="s">
        <v>131</v>
      </c>
      <c r="F490" s="7" t="s">
        <v>929</v>
      </c>
      <c r="G490" s="7" t="str">
        <f>VLOOKUP(tClientes[[#This Row],[CityID]],tCiudades[#All],2,FALSE)</f>
        <v>Louisville</v>
      </c>
      <c r="H490" s="13">
        <v>77</v>
      </c>
      <c r="I490" s="7" t="s">
        <v>1762</v>
      </c>
      <c r="J490" s="22" t="str">
        <f>_xlfn.CONCAT(tClientes[[#This Row],[Ciudad]]," - ",tClientes[[#This Row],[Address]])</f>
        <v>Louisville - 70 Clarendon Street</v>
      </c>
      <c r="K490" s="14">
        <f t="shared" ca="1" si="15"/>
        <v>19</v>
      </c>
    </row>
    <row r="491" spans="1:11">
      <c r="A491" s="6">
        <f t="shared" si="14"/>
        <v>490</v>
      </c>
      <c r="B491" s="7" t="s">
        <v>1763</v>
      </c>
      <c r="C491" s="7" t="str">
        <f>UPPER(_xlfn.CONCAT(tClientes[[#This Row],[FirstName]]," ",tClientes[[#This Row],[LastName]]))</f>
        <v>JULIO HORNE</v>
      </c>
      <c r="D491" s="7" t="s">
        <v>1764</v>
      </c>
      <c r="E491" s="7" t="s">
        <v>77</v>
      </c>
      <c r="F491" s="7" t="s">
        <v>1765</v>
      </c>
      <c r="G491" s="7" t="str">
        <f>VLOOKUP(tClientes[[#This Row],[CityID]],tCiudades[#All],2,FALSE)</f>
        <v>Nashville</v>
      </c>
      <c r="H491" s="13">
        <v>57</v>
      </c>
      <c r="I491" s="7" t="s">
        <v>1766</v>
      </c>
      <c r="J491" s="22" t="str">
        <f>_xlfn.CONCAT(tClientes[[#This Row],[Ciudad]]," - ",tClientes[[#This Row],[Address]])</f>
        <v>Nashville - 572 Second Way</v>
      </c>
      <c r="K491" s="14">
        <f t="shared" ca="1" si="15"/>
        <v>19</v>
      </c>
    </row>
    <row r="492" spans="1:11">
      <c r="A492" s="6">
        <f t="shared" si="14"/>
        <v>491</v>
      </c>
      <c r="B492" s="7" t="s">
        <v>1767</v>
      </c>
      <c r="C492" s="7" t="str">
        <f>UPPER(_xlfn.CONCAT(tClientes[[#This Row],[FirstName]]," ",tClientes[[#This Row],[LastName]]))</f>
        <v>ALICIA KIRBY</v>
      </c>
      <c r="D492" s="7" t="s">
        <v>213</v>
      </c>
      <c r="E492" s="7" t="s">
        <v>238</v>
      </c>
      <c r="F492" s="7" t="s">
        <v>1768</v>
      </c>
      <c r="G492" s="7" t="str">
        <f>VLOOKUP(tClientes[[#This Row],[CityID]],tCiudades[#All],2,FALSE)</f>
        <v>Raleigh</v>
      </c>
      <c r="H492" s="13">
        <v>64</v>
      </c>
      <c r="I492" s="7" t="s">
        <v>1769</v>
      </c>
      <c r="J492" s="22" t="str">
        <f>_xlfn.CONCAT(tClientes[[#This Row],[Ciudad]]," - ",tClientes[[#This Row],[Address]])</f>
        <v>Raleigh - 19 North Green Second St.</v>
      </c>
      <c r="K492" s="14">
        <f t="shared" ca="1" si="15"/>
        <v>5</v>
      </c>
    </row>
    <row r="493" spans="1:11">
      <c r="A493" s="6">
        <f t="shared" si="14"/>
        <v>492</v>
      </c>
      <c r="B493" s="7" t="s">
        <v>1770</v>
      </c>
      <c r="C493" s="7" t="str">
        <f>UPPER(_xlfn.CONCAT(tClientes[[#This Row],[FirstName]]," ",tClientes[[#This Row],[LastName]]))</f>
        <v>LEON HOLT</v>
      </c>
      <c r="D493" s="7" t="s">
        <v>762</v>
      </c>
      <c r="E493" s="7" t="s">
        <v>145</v>
      </c>
      <c r="F493" s="7" t="s">
        <v>1771</v>
      </c>
      <c r="G493" s="7" t="str">
        <f>VLOOKUP(tClientes[[#This Row],[CityID]],tCiudades[#All],2,FALSE)</f>
        <v>Tulsa</v>
      </c>
      <c r="H493" s="13">
        <v>63</v>
      </c>
      <c r="I493" s="7" t="s">
        <v>1772</v>
      </c>
      <c r="J493" s="22" t="str">
        <f>_xlfn.CONCAT(tClientes[[#This Row],[Ciudad]]," - ",tClientes[[#This Row],[Address]])</f>
        <v>Tulsa - 34 Green Old St.</v>
      </c>
      <c r="K493" s="14">
        <f t="shared" ca="1" si="15"/>
        <v>11</v>
      </c>
    </row>
    <row r="494" spans="1:11">
      <c r="A494" s="6">
        <f t="shared" si="14"/>
        <v>493</v>
      </c>
      <c r="B494" s="7" t="s">
        <v>1773</v>
      </c>
      <c r="C494" s="7" t="str">
        <f>UPPER(_xlfn.CONCAT(tClientes[[#This Row],[FirstName]]," ",tClientes[[#This Row],[LastName]]))</f>
        <v>DYLAN ALEXANDER</v>
      </c>
      <c r="D494" s="7" t="s">
        <v>1774</v>
      </c>
      <c r="E494" s="7" t="s">
        <v>209</v>
      </c>
      <c r="F494" s="7" t="s">
        <v>960</v>
      </c>
      <c r="G494" s="7" t="str">
        <f>VLOOKUP(tClientes[[#This Row],[CityID]],tCiudades[#All],2,FALSE)</f>
        <v>Memphis</v>
      </c>
      <c r="H494" s="13">
        <v>44</v>
      </c>
      <c r="I494" s="7" t="s">
        <v>1775</v>
      </c>
      <c r="J494" s="22" t="str">
        <f>_xlfn.CONCAT(tClientes[[#This Row],[Ciudad]]," - ",tClientes[[#This Row],[Address]])</f>
        <v>Memphis - 33 Green Clarendon Road</v>
      </c>
      <c r="K494" s="14">
        <f t="shared" ca="1" si="15"/>
        <v>15</v>
      </c>
    </row>
    <row r="495" spans="1:11">
      <c r="A495" s="6">
        <f t="shared" si="14"/>
        <v>494</v>
      </c>
      <c r="B495" s="7" t="s">
        <v>1776</v>
      </c>
      <c r="C495" s="7" t="str">
        <f>UPPER(_xlfn.CONCAT(tClientes[[#This Row],[FirstName]]," ",tClientes[[#This Row],[LastName]]))</f>
        <v>TYLER CHAPMAN</v>
      </c>
      <c r="D495" s="7" t="s">
        <v>1232</v>
      </c>
      <c r="E495" s="7" t="s">
        <v>23</v>
      </c>
      <c r="F495" s="7" t="s">
        <v>1777</v>
      </c>
      <c r="G495" s="7" t="str">
        <f>VLOOKUP(tClientes[[#This Row],[CityID]],tCiudades[#All],2,FALSE)</f>
        <v>Colorado</v>
      </c>
      <c r="H495" s="13">
        <v>15</v>
      </c>
      <c r="I495" s="7" t="s">
        <v>1778</v>
      </c>
      <c r="J495" s="22" t="str">
        <f>_xlfn.CONCAT(tClientes[[#This Row],[Ciudad]]," - ",tClientes[[#This Row],[Address]])</f>
        <v>Colorado - 493 East Rocky Clarendon St.</v>
      </c>
      <c r="K495" s="14">
        <f t="shared" ca="1" si="15"/>
        <v>8</v>
      </c>
    </row>
    <row r="496" spans="1:11">
      <c r="A496" s="6">
        <f t="shared" si="14"/>
        <v>495</v>
      </c>
      <c r="B496" s="7" t="s">
        <v>1779</v>
      </c>
      <c r="C496" s="7" t="str">
        <f>UPPER(_xlfn.CONCAT(tClientes[[#This Row],[FirstName]]," ",tClientes[[#This Row],[LastName]]))</f>
        <v>JORGE FAULKNER</v>
      </c>
      <c r="D496" s="7" t="s">
        <v>1780</v>
      </c>
      <c r="E496" s="7" t="s">
        <v>82</v>
      </c>
      <c r="F496" s="7" t="s">
        <v>1013</v>
      </c>
      <c r="G496" s="7" t="str">
        <f>VLOOKUP(tClientes[[#This Row],[CityID]],tCiudades[#All],2,FALSE)</f>
        <v>New York</v>
      </c>
      <c r="H496" s="13">
        <v>46</v>
      </c>
      <c r="I496" s="7" t="s">
        <v>1781</v>
      </c>
      <c r="J496" s="22" t="str">
        <f>_xlfn.CONCAT(tClientes[[#This Row],[Ciudad]]," - ",tClientes[[#This Row],[Address]])</f>
        <v>New York - 574 Nobel Boulevard</v>
      </c>
      <c r="K496" s="14">
        <f t="shared" ca="1" si="15"/>
        <v>8</v>
      </c>
    </row>
    <row r="497" spans="1:11">
      <c r="A497" s="6">
        <f t="shared" si="14"/>
        <v>496</v>
      </c>
      <c r="B497" s="7" t="s">
        <v>1782</v>
      </c>
      <c r="C497" s="7" t="str">
        <f>UPPER(_xlfn.CONCAT(tClientes[[#This Row],[FirstName]]," ",tClientes[[#This Row],[LastName]]))</f>
        <v>RAY HAMPTON</v>
      </c>
      <c r="D497" s="7" t="s">
        <v>1548</v>
      </c>
      <c r="E497" s="7" t="s">
        <v>192</v>
      </c>
      <c r="F497" s="7" t="s">
        <v>1783</v>
      </c>
      <c r="G497" s="7" t="str">
        <f>VLOOKUP(tClientes[[#This Row],[CityID]],tCiudades[#All],2,FALSE)</f>
        <v>Fort Wayne</v>
      </c>
      <c r="H497" s="13">
        <v>34</v>
      </c>
      <c r="I497" s="7" t="s">
        <v>1784</v>
      </c>
      <c r="J497" s="22" t="str">
        <f>_xlfn.CONCAT(tClientes[[#This Row],[Ciudad]]," - ",tClientes[[#This Row],[Address]])</f>
        <v>Fort Wayne - 82 First Blvd.</v>
      </c>
      <c r="K497" s="14">
        <f t="shared" ca="1" si="15"/>
        <v>19</v>
      </c>
    </row>
    <row r="498" spans="1:11">
      <c r="A498" s="6">
        <f t="shared" si="14"/>
        <v>497</v>
      </c>
      <c r="B498" s="7" t="s">
        <v>1785</v>
      </c>
      <c r="C498" s="7" t="str">
        <f>UPPER(_xlfn.CONCAT(tClientes[[#This Row],[FirstName]]," ",tClientes[[#This Row],[LastName]]))</f>
        <v>LENA ANDREWS</v>
      </c>
      <c r="D498" s="7" t="s">
        <v>649</v>
      </c>
      <c r="E498" s="7" t="s">
        <v>13</v>
      </c>
      <c r="F498" s="7" t="s">
        <v>1786</v>
      </c>
      <c r="G498" s="7" t="str">
        <f>VLOOKUP(tClientes[[#This Row],[CityID]],tCiudades[#All],2,FALSE)</f>
        <v>Albuquerque</v>
      </c>
      <c r="H498" s="13">
        <v>54</v>
      </c>
      <c r="I498" s="7" t="s">
        <v>1787</v>
      </c>
      <c r="J498" s="22" t="str">
        <f>_xlfn.CONCAT(tClientes[[#This Row],[Ciudad]]," - ",tClientes[[#This Row],[Address]])</f>
        <v>Albuquerque - 152 Oak Blvd.</v>
      </c>
      <c r="K498" s="14">
        <f t="shared" ca="1" si="15"/>
        <v>9</v>
      </c>
    </row>
    <row r="499" spans="1:11">
      <c r="A499" s="6">
        <f t="shared" si="14"/>
        <v>498</v>
      </c>
      <c r="B499" s="7" t="s">
        <v>1788</v>
      </c>
      <c r="C499" s="7" t="str">
        <f>UPPER(_xlfn.CONCAT(tClientes[[#This Row],[FirstName]]," ",tClientes[[#This Row],[LastName]]))</f>
        <v>MIGUEL HARRIS</v>
      </c>
      <c r="D499" s="7" t="s">
        <v>1789</v>
      </c>
      <c r="E499" s="7" t="s">
        <v>68</v>
      </c>
      <c r="F499" s="7" t="s">
        <v>1790</v>
      </c>
      <c r="G499" s="7" t="str">
        <f>VLOOKUP(tClientes[[#This Row],[CityID]],tCiudades[#All],2,FALSE)</f>
        <v>Toledo</v>
      </c>
      <c r="H499" s="13">
        <v>10</v>
      </c>
      <c r="I499" s="7" t="s">
        <v>1791</v>
      </c>
      <c r="J499" s="22" t="str">
        <f>_xlfn.CONCAT(tClientes[[#This Row],[Ciudad]]," - ",tClientes[[#This Row],[Address]])</f>
        <v>Toledo - 67 Oak Drive</v>
      </c>
      <c r="K499" s="14">
        <f t="shared" ca="1" si="15"/>
        <v>4</v>
      </c>
    </row>
    <row r="500" spans="1:11">
      <c r="A500" s="6">
        <f t="shared" si="14"/>
        <v>499</v>
      </c>
      <c r="B500" s="7" t="s">
        <v>1792</v>
      </c>
      <c r="C500" s="7" t="str">
        <f>UPPER(_xlfn.CONCAT(tClientes[[#This Row],[FirstName]]," ",tClientes[[#This Row],[LastName]]))</f>
        <v>SPENCER GLENN</v>
      </c>
      <c r="D500" s="7" t="s">
        <v>1145</v>
      </c>
      <c r="E500" s="7" t="s">
        <v>68</v>
      </c>
      <c r="F500" s="7" t="s">
        <v>950</v>
      </c>
      <c r="G500" s="7" t="str">
        <f>VLOOKUP(tClientes[[#This Row],[CityID]],tCiudades[#All],2,FALSE)</f>
        <v>Hialeah</v>
      </c>
      <c r="H500" s="13">
        <v>92</v>
      </c>
      <c r="I500" s="7" t="s">
        <v>1793</v>
      </c>
      <c r="J500" s="22" t="str">
        <f>_xlfn.CONCAT(tClientes[[#This Row],[Ciudad]]," - ",tClientes[[#This Row],[Address]])</f>
        <v>Hialeah - 99 Old St.</v>
      </c>
      <c r="K500" s="14">
        <f t="shared" ca="1" si="15"/>
        <v>4</v>
      </c>
    </row>
    <row r="501" spans="1:11">
      <c r="A501" s="6">
        <f t="shared" si="14"/>
        <v>500</v>
      </c>
      <c r="B501" s="7" t="s">
        <v>1794</v>
      </c>
      <c r="C501" s="7" t="str">
        <f>UPPER(_xlfn.CONCAT(tClientes[[#This Row],[FirstName]]," ",tClientes[[#This Row],[LastName]]))</f>
        <v>JACKIE MC CLURE</v>
      </c>
      <c r="D501" s="7" t="s">
        <v>1795</v>
      </c>
      <c r="E501" s="7" t="s">
        <v>126</v>
      </c>
      <c r="F501" s="7" t="s">
        <v>595</v>
      </c>
      <c r="G501" s="7" t="str">
        <f>VLOOKUP(tClientes[[#This Row],[CityID]],tCiudades[#All],2,FALSE)</f>
        <v>Santa Ana</v>
      </c>
      <c r="H501" s="13">
        <v>73</v>
      </c>
      <c r="I501" s="7" t="s">
        <v>1796</v>
      </c>
      <c r="J501" s="22" t="str">
        <f>_xlfn.CONCAT(tClientes[[#This Row],[Ciudad]]," - ",tClientes[[#This Row],[Address]])</f>
        <v>Santa Ana - 79 West Nobel St.</v>
      </c>
      <c r="K501" s="14">
        <f t="shared" ca="1" si="15"/>
        <v>15</v>
      </c>
    </row>
    <row r="502" spans="1:11">
      <c r="A502" s="6">
        <f t="shared" si="14"/>
        <v>501</v>
      </c>
      <c r="B502" s="7" t="s">
        <v>1797</v>
      </c>
      <c r="C502" s="7" t="str">
        <f>UPPER(_xlfn.CONCAT(tClientes[[#This Row],[FirstName]]," ",tClientes[[#This Row],[LastName]]))</f>
        <v>SALVADOR WERNER</v>
      </c>
      <c r="D502" s="7" t="s">
        <v>140</v>
      </c>
      <c r="E502" s="7" t="s">
        <v>159</v>
      </c>
      <c r="F502" s="7" t="s">
        <v>412</v>
      </c>
      <c r="G502" s="7" t="str">
        <f>VLOOKUP(tClientes[[#This Row],[CityID]],tCiudades[#All],2,FALSE)</f>
        <v>Spokane</v>
      </c>
      <c r="H502" s="13">
        <v>11</v>
      </c>
      <c r="I502" s="7" t="s">
        <v>1798</v>
      </c>
      <c r="J502" s="22" t="str">
        <f>_xlfn.CONCAT(tClientes[[#This Row],[Ciudad]]," - ",tClientes[[#This Row],[Address]])</f>
        <v>Spokane - 12 Green Second Drive</v>
      </c>
      <c r="K502" s="14">
        <f t="shared" ca="1" si="15"/>
        <v>9</v>
      </c>
    </row>
    <row r="503" spans="1:11">
      <c r="A503" s="6">
        <f t="shared" si="14"/>
        <v>502</v>
      </c>
      <c r="B503" s="7" t="s">
        <v>1799</v>
      </c>
      <c r="C503" s="7" t="str">
        <f>UPPER(_xlfn.CONCAT(tClientes[[#This Row],[FirstName]]," ",tClientes[[#This Row],[LastName]]))</f>
        <v>SCOT CARLSON</v>
      </c>
      <c r="D503" s="7" t="s">
        <v>1800</v>
      </c>
      <c r="E503" s="7" t="s">
        <v>150</v>
      </c>
      <c r="F503" s="7" t="s">
        <v>1176</v>
      </c>
      <c r="G503" s="7" t="str">
        <f>VLOOKUP(tClientes[[#This Row],[CityID]],tCiudades[#All],2,FALSE)</f>
        <v>Montgomery</v>
      </c>
      <c r="H503" s="13">
        <v>49</v>
      </c>
      <c r="I503" s="7" t="s">
        <v>1801</v>
      </c>
      <c r="J503" s="22" t="str">
        <f>_xlfn.CONCAT(tClientes[[#This Row],[Ciudad]]," - ",tClientes[[#This Row],[Address]])</f>
        <v>Montgomery - 813 West New Freeway</v>
      </c>
      <c r="K503" s="14">
        <f t="shared" ca="1" si="15"/>
        <v>8</v>
      </c>
    </row>
    <row r="504" spans="1:11">
      <c r="A504" s="6">
        <f t="shared" si="14"/>
        <v>503</v>
      </c>
      <c r="B504" s="7" t="s">
        <v>1802</v>
      </c>
      <c r="C504" s="7" t="str">
        <f>UPPER(_xlfn.CONCAT(tClientes[[#This Row],[FirstName]]," ",tClientes[[#This Row],[LastName]]))</f>
        <v>LEON DAWSON</v>
      </c>
      <c r="D504" s="7" t="s">
        <v>762</v>
      </c>
      <c r="E504" s="7" t="s">
        <v>126</v>
      </c>
      <c r="F504" s="7" t="s">
        <v>1803</v>
      </c>
      <c r="G504" s="7" t="str">
        <f>VLOOKUP(tClientes[[#This Row],[CityID]],tCiudades[#All],2,FALSE)</f>
        <v>Mesa</v>
      </c>
      <c r="H504" s="13">
        <v>27</v>
      </c>
      <c r="I504" s="7" t="s">
        <v>1804</v>
      </c>
      <c r="J504" s="22" t="str">
        <f>_xlfn.CONCAT(tClientes[[#This Row],[Ciudad]]," - ",tClientes[[#This Row],[Address]])</f>
        <v>Mesa - 205 West Rocky Milton Boulevard</v>
      </c>
      <c r="K504" s="14">
        <f t="shared" ca="1" si="15"/>
        <v>6</v>
      </c>
    </row>
    <row r="505" spans="1:11">
      <c r="A505" s="6">
        <f t="shared" si="14"/>
        <v>504</v>
      </c>
      <c r="B505" s="7" t="s">
        <v>1805</v>
      </c>
      <c r="C505" s="7" t="str">
        <f>UPPER(_xlfn.CONCAT(tClientes[[#This Row],[FirstName]]," ",tClientes[[#This Row],[LastName]]))</f>
        <v>ROBERTO FLOYD</v>
      </c>
      <c r="D505" s="7" t="s">
        <v>1806</v>
      </c>
      <c r="E505" s="7" t="s">
        <v>234</v>
      </c>
      <c r="F505" s="7" t="s">
        <v>1807</v>
      </c>
      <c r="G505" s="7" t="str">
        <f>VLOOKUP(tClientes[[#This Row],[CityID]],tCiudades[#All],2,FALSE)</f>
        <v>Madison</v>
      </c>
      <c r="H505" s="13">
        <v>52</v>
      </c>
      <c r="I505" s="7" t="s">
        <v>1808</v>
      </c>
      <c r="J505" s="22" t="str">
        <f>_xlfn.CONCAT(tClientes[[#This Row],[Ciudad]]," - ",tClientes[[#This Row],[Address]])</f>
        <v>Madison - 857 Rocky Clarendon Avenue</v>
      </c>
      <c r="K505" s="14">
        <f t="shared" ca="1" si="15"/>
        <v>17</v>
      </c>
    </row>
    <row r="506" spans="1:11">
      <c r="A506" s="6">
        <f t="shared" si="14"/>
        <v>505</v>
      </c>
      <c r="B506" s="7" t="s">
        <v>1809</v>
      </c>
      <c r="C506" s="7" t="str">
        <f>UPPER(_xlfn.CONCAT(tClientes[[#This Row],[FirstName]]," ",tClientes[[#This Row],[LastName]]))</f>
        <v>MARISOL VANCE</v>
      </c>
      <c r="D506" s="7" t="s">
        <v>1591</v>
      </c>
      <c r="E506" s="7" t="s">
        <v>13</v>
      </c>
      <c r="F506" s="7" t="s">
        <v>1810</v>
      </c>
      <c r="G506" s="7" t="str">
        <f>VLOOKUP(tClientes[[#This Row],[CityID]],tCiudades[#All],2,FALSE)</f>
        <v>Kansas</v>
      </c>
      <c r="H506" s="13">
        <v>59</v>
      </c>
      <c r="I506" s="7" t="s">
        <v>1811</v>
      </c>
      <c r="J506" s="22" t="str">
        <f>_xlfn.CONCAT(tClientes[[#This Row],[Ciudad]]," - ",tClientes[[#This Row],[Address]])</f>
        <v>Kansas - 42 Nobel Freeway</v>
      </c>
      <c r="K506" s="14">
        <f t="shared" ca="1" si="15"/>
        <v>17</v>
      </c>
    </row>
    <row r="507" spans="1:11">
      <c r="A507" s="6">
        <f t="shared" si="14"/>
        <v>506</v>
      </c>
      <c r="B507" s="7" t="s">
        <v>1812</v>
      </c>
      <c r="C507" s="7" t="str">
        <f>UPPER(_xlfn.CONCAT(tClientes[[#This Row],[FirstName]]," ",tClientes[[#This Row],[LastName]]))</f>
        <v>NIKKI BRAUN</v>
      </c>
      <c r="D507" s="7" t="s">
        <v>342</v>
      </c>
      <c r="E507" s="7" t="s">
        <v>136</v>
      </c>
      <c r="F507" s="7" t="s">
        <v>1813</v>
      </c>
      <c r="G507" s="7" t="str">
        <f>VLOOKUP(tClientes[[#This Row],[CityID]],tCiudades[#All],2,FALSE)</f>
        <v>Long Beach</v>
      </c>
      <c r="H507" s="13">
        <v>48</v>
      </c>
      <c r="I507" s="7" t="s">
        <v>1814</v>
      </c>
      <c r="J507" s="22" t="str">
        <f>_xlfn.CONCAT(tClientes[[#This Row],[Ciudad]]," - ",tClientes[[#This Row],[Address]])</f>
        <v>Long Beach - 98 East First Freeway</v>
      </c>
      <c r="K507" s="14">
        <f t="shared" ca="1" si="15"/>
        <v>13</v>
      </c>
    </row>
    <row r="508" spans="1:11">
      <c r="A508" s="6">
        <f t="shared" si="14"/>
        <v>507</v>
      </c>
      <c r="B508" s="7" t="s">
        <v>1815</v>
      </c>
      <c r="C508" s="7" t="str">
        <f>UPPER(_xlfn.CONCAT(tClientes[[#This Row],[FirstName]]," ",tClientes[[#This Row],[LastName]]))</f>
        <v>KURT HODGE</v>
      </c>
      <c r="D508" s="7" t="s">
        <v>1816</v>
      </c>
      <c r="E508" s="7" t="s">
        <v>23</v>
      </c>
      <c r="F508" s="7" t="s">
        <v>638</v>
      </c>
      <c r="G508" s="7" t="str">
        <f>VLOOKUP(tClientes[[#This Row],[CityID]],tCiudades[#All],2,FALSE)</f>
        <v>St. Petersburg</v>
      </c>
      <c r="H508" s="13">
        <v>85</v>
      </c>
      <c r="I508" s="7" t="s">
        <v>1817</v>
      </c>
      <c r="J508" s="22" t="str">
        <f>_xlfn.CONCAT(tClientes[[#This Row],[Ciudad]]," - ",tClientes[[#This Row],[Address]])</f>
        <v>St. Petersburg - 700 Fabien Way</v>
      </c>
      <c r="K508" s="14">
        <f t="shared" ca="1" si="15"/>
        <v>13</v>
      </c>
    </row>
    <row r="509" spans="1:11">
      <c r="A509" s="6">
        <f t="shared" si="14"/>
        <v>508</v>
      </c>
      <c r="B509" s="7" t="s">
        <v>1818</v>
      </c>
      <c r="C509" s="7" t="str">
        <f>UPPER(_xlfn.CONCAT(tClientes[[#This Row],[FirstName]]," ",tClientes[[#This Row],[LastName]]))</f>
        <v>LORRAINE WILCOX</v>
      </c>
      <c r="D509" s="7" t="s">
        <v>1563</v>
      </c>
      <c r="E509" s="7" t="s">
        <v>145</v>
      </c>
      <c r="F509" s="7" t="s">
        <v>1054</v>
      </c>
      <c r="G509" s="7" t="str">
        <f>VLOOKUP(tClientes[[#This Row],[CityID]],tCiudades[#All],2,FALSE)</f>
        <v>Des Moines</v>
      </c>
      <c r="H509" s="13">
        <v>26</v>
      </c>
      <c r="I509" s="7" t="s">
        <v>1819</v>
      </c>
      <c r="J509" s="22" t="str">
        <f>_xlfn.CONCAT(tClientes[[#This Row],[Ciudad]]," - ",tClientes[[#This Row],[Address]])</f>
        <v>Des Moines - 993 Rocky Milton Freeway</v>
      </c>
      <c r="K509" s="14">
        <f t="shared" ca="1" si="15"/>
        <v>11</v>
      </c>
    </row>
    <row r="510" spans="1:11">
      <c r="A510" s="6">
        <f t="shared" si="14"/>
        <v>509</v>
      </c>
      <c r="B510" s="7" t="s">
        <v>1820</v>
      </c>
      <c r="C510" s="7" t="str">
        <f>UPPER(_xlfn.CONCAT(tClientes[[#This Row],[FirstName]]," ",tClientes[[#This Row],[LastName]]))</f>
        <v>PETER CAMPOS</v>
      </c>
      <c r="D510" s="7" t="s">
        <v>86</v>
      </c>
      <c r="E510" s="7" t="s">
        <v>126</v>
      </c>
      <c r="F510" s="7" t="s">
        <v>1821</v>
      </c>
      <c r="G510" s="7" t="str">
        <f>VLOOKUP(tClientes[[#This Row],[CityID]],tCiudades[#All],2,FALSE)</f>
        <v>Detroit</v>
      </c>
      <c r="H510" s="13">
        <v>36</v>
      </c>
      <c r="I510" s="7" t="s">
        <v>1822</v>
      </c>
      <c r="J510" s="22" t="str">
        <f>_xlfn.CONCAT(tClientes[[#This Row],[Ciudad]]," - ",tClientes[[#This Row],[Address]])</f>
        <v>Detroit - 147 Fabien Street</v>
      </c>
      <c r="K510" s="14">
        <f t="shared" ca="1" si="15"/>
        <v>5</v>
      </c>
    </row>
    <row r="511" spans="1:11">
      <c r="A511" s="6">
        <f t="shared" si="14"/>
        <v>510</v>
      </c>
      <c r="B511" s="7" t="s">
        <v>1823</v>
      </c>
      <c r="C511" s="7" t="str">
        <f>UPPER(_xlfn.CONCAT(tClientes[[#This Row],[FirstName]]," ",tClientes[[#This Row],[LastName]]))</f>
        <v>MITCHELL COFFEY</v>
      </c>
      <c r="D511" s="7" t="s">
        <v>1824</v>
      </c>
      <c r="E511" s="7" t="s">
        <v>253</v>
      </c>
      <c r="F511" s="7" t="s">
        <v>1825</v>
      </c>
      <c r="G511" s="7" t="str">
        <f>VLOOKUP(tClientes[[#This Row],[CityID]],tCiudades[#All],2,FALSE)</f>
        <v>Kansas</v>
      </c>
      <c r="H511" s="13">
        <v>59</v>
      </c>
      <c r="I511" s="7" t="s">
        <v>1826</v>
      </c>
      <c r="J511" s="22" t="str">
        <f>_xlfn.CONCAT(tClientes[[#This Row],[Ciudad]]," - ",tClientes[[#This Row],[Address]])</f>
        <v>Kansas - 201 White Hague Street</v>
      </c>
      <c r="K511" s="14">
        <f t="shared" ca="1" si="15"/>
        <v>14</v>
      </c>
    </row>
    <row r="512" spans="1:11">
      <c r="A512" s="6">
        <f t="shared" si="14"/>
        <v>511</v>
      </c>
      <c r="B512" s="7" t="s">
        <v>1827</v>
      </c>
      <c r="C512" s="7" t="str">
        <f>UPPER(_xlfn.CONCAT(tClientes[[#This Row],[FirstName]]," ",tClientes[[#This Row],[LastName]]))</f>
        <v>BRANDON FISHER</v>
      </c>
      <c r="D512" s="7" t="s">
        <v>1828</v>
      </c>
      <c r="E512" s="7" t="s">
        <v>192</v>
      </c>
      <c r="F512" s="7" t="s">
        <v>1829</v>
      </c>
      <c r="G512" s="7" t="str">
        <f>VLOOKUP(tClientes[[#This Row],[CityID]],tCiudades[#All],2,FALSE)</f>
        <v>Jacksonville</v>
      </c>
      <c r="H512" s="13">
        <v>91</v>
      </c>
      <c r="I512" s="7" t="s">
        <v>1830</v>
      </c>
      <c r="J512" s="22" t="str">
        <f>_xlfn.CONCAT(tClientes[[#This Row],[Ciudad]]," - ",tClientes[[#This Row],[Address]])</f>
        <v>Jacksonville - 41 North White New Road</v>
      </c>
      <c r="K512" s="14">
        <f t="shared" ca="1" si="15"/>
        <v>19</v>
      </c>
    </row>
    <row r="513" spans="1:11">
      <c r="A513" s="6">
        <f t="shared" si="14"/>
        <v>512</v>
      </c>
      <c r="B513" s="7" t="s">
        <v>1831</v>
      </c>
      <c r="C513" s="7" t="str">
        <f>UPPER(_xlfn.CONCAT(tClientes[[#This Row],[FirstName]]," ",tClientes[[#This Row],[LastName]]))</f>
        <v>TAMARA KEMP</v>
      </c>
      <c r="D513" s="7" t="s">
        <v>1832</v>
      </c>
      <c r="E513" s="7" t="s">
        <v>104</v>
      </c>
      <c r="F513" s="7" t="s">
        <v>328</v>
      </c>
      <c r="G513" s="7" t="str">
        <f>VLOOKUP(tClientes[[#This Row],[CityID]],tCiudades[#All],2,FALSE)</f>
        <v>Philadelphia</v>
      </c>
      <c r="H513" s="13">
        <v>30</v>
      </c>
      <c r="I513" s="7" t="s">
        <v>1833</v>
      </c>
      <c r="J513" s="22" t="str">
        <f>_xlfn.CONCAT(tClientes[[#This Row],[Ciudad]]," - ",tClientes[[#This Row],[Address]])</f>
        <v>Philadelphia - 123 Fabien St.</v>
      </c>
      <c r="K513" s="14">
        <f t="shared" ca="1" si="15"/>
        <v>4</v>
      </c>
    </row>
    <row r="514" spans="1:11">
      <c r="A514" s="6">
        <f t="shared" ref="A514:A577" si="16">ROW()-ROW($B$1)</f>
        <v>513</v>
      </c>
      <c r="B514" s="7" t="s">
        <v>1834</v>
      </c>
      <c r="C514" s="7" t="str">
        <f>UPPER(_xlfn.CONCAT(tClientes[[#This Row],[FirstName]]," ",tClientes[[#This Row],[LastName]]))</f>
        <v>GARRY SPENCE</v>
      </c>
      <c r="D514" s="7" t="s">
        <v>1835</v>
      </c>
      <c r="E514" s="7" t="s">
        <v>77</v>
      </c>
      <c r="F514" s="7" t="s">
        <v>1836</v>
      </c>
      <c r="G514" s="7" t="str">
        <f>VLOOKUP(tClientes[[#This Row],[CityID]],tCiudades[#All],2,FALSE)</f>
        <v>Atlanta</v>
      </c>
      <c r="H514" s="13">
        <v>9</v>
      </c>
      <c r="I514" s="7" t="s">
        <v>1837</v>
      </c>
      <c r="J514" s="22" t="str">
        <f>_xlfn.CONCAT(tClientes[[#This Row],[Ciudad]]," - ",tClientes[[#This Row],[Address]])</f>
        <v>Atlanta - 399 Rocky New Boulevard</v>
      </c>
      <c r="K514" s="14">
        <f t="shared" ref="K514:K577" ca="1" si="17">RANDBETWEEN(4, 19)</f>
        <v>16</v>
      </c>
    </row>
    <row r="515" spans="1:11">
      <c r="A515" s="6">
        <f t="shared" si="16"/>
        <v>514</v>
      </c>
      <c r="B515" s="7" t="s">
        <v>1838</v>
      </c>
      <c r="C515" s="7" t="str">
        <f>UPPER(_xlfn.CONCAT(tClientes[[#This Row],[FirstName]]," ",tClientes[[#This Row],[LastName]]))</f>
        <v>SHELIA BELTRAN</v>
      </c>
      <c r="D515" s="7" t="s">
        <v>1839</v>
      </c>
      <c r="E515" s="7" t="s">
        <v>23</v>
      </c>
      <c r="F515" s="7" t="s">
        <v>662</v>
      </c>
      <c r="G515" s="7" t="str">
        <f>VLOOKUP(tClientes[[#This Row],[CityID]],tCiudades[#All],2,FALSE)</f>
        <v>Madison</v>
      </c>
      <c r="H515" s="13">
        <v>52</v>
      </c>
      <c r="I515" s="7" t="s">
        <v>1840</v>
      </c>
      <c r="J515" s="22" t="str">
        <f>_xlfn.CONCAT(tClientes[[#This Row],[Ciudad]]," - ",tClientes[[#This Row],[Address]])</f>
        <v>Madison - 888 White Milton Avenue</v>
      </c>
      <c r="K515" s="14">
        <f t="shared" ca="1" si="17"/>
        <v>19</v>
      </c>
    </row>
    <row r="516" spans="1:11">
      <c r="A516" s="6">
        <f t="shared" si="16"/>
        <v>515</v>
      </c>
      <c r="B516" s="7" t="s">
        <v>1841</v>
      </c>
      <c r="C516" s="7" t="str">
        <f>UPPER(_xlfn.CONCAT(tClientes[[#This Row],[FirstName]]," ",tClientes[[#This Row],[LastName]]))</f>
        <v>MILTON DOMINGUEZ</v>
      </c>
      <c r="D516" s="7" t="s">
        <v>1842</v>
      </c>
      <c r="E516" s="7" t="s">
        <v>8</v>
      </c>
      <c r="F516" s="7" t="s">
        <v>1843</v>
      </c>
      <c r="G516" s="7" t="str">
        <f>VLOOKUP(tClientes[[#This Row],[CityID]],tCiudades[#All],2,FALSE)</f>
        <v>San Jose</v>
      </c>
      <c r="H516" s="13">
        <v>86</v>
      </c>
      <c r="I516" s="7" t="s">
        <v>1844</v>
      </c>
      <c r="J516" s="22" t="str">
        <f>_xlfn.CONCAT(tClientes[[#This Row],[Ciudad]]," - ",tClientes[[#This Row],[Address]])</f>
        <v>San Jose - 769 Milton Avenue</v>
      </c>
      <c r="K516" s="14">
        <f t="shared" ca="1" si="17"/>
        <v>4</v>
      </c>
    </row>
    <row r="517" spans="1:11">
      <c r="A517" s="6">
        <f t="shared" si="16"/>
        <v>516</v>
      </c>
      <c r="B517" s="7" t="s">
        <v>1845</v>
      </c>
      <c r="C517" s="7" t="str">
        <f>UPPER(_xlfn.CONCAT(tClientes[[#This Row],[FirstName]]," ",tClientes[[#This Row],[LastName]]))</f>
        <v>KENT ESCOBAR</v>
      </c>
      <c r="D517" s="7" t="s">
        <v>1475</v>
      </c>
      <c r="E517" s="7" t="s">
        <v>209</v>
      </c>
      <c r="F517" s="7" t="s">
        <v>1846</v>
      </c>
      <c r="G517" s="7" t="str">
        <f>VLOOKUP(tClientes[[#This Row],[CityID]],tCiudades[#All],2,FALSE)</f>
        <v>Newark</v>
      </c>
      <c r="H517" s="13">
        <v>84</v>
      </c>
      <c r="I517" s="7" t="s">
        <v>1847</v>
      </c>
      <c r="J517" s="22" t="str">
        <f>_xlfn.CONCAT(tClientes[[#This Row],[Ciudad]]," - ",tClientes[[#This Row],[Address]])</f>
        <v>Newark - 395 Second Drive</v>
      </c>
      <c r="K517" s="14">
        <f t="shared" ca="1" si="17"/>
        <v>12</v>
      </c>
    </row>
    <row r="518" spans="1:11">
      <c r="A518" s="6">
        <f t="shared" si="16"/>
        <v>517</v>
      </c>
      <c r="B518" s="7" t="s">
        <v>1848</v>
      </c>
      <c r="C518" s="7" t="str">
        <f>UPPER(_xlfn.CONCAT(tClientes[[#This Row],[FirstName]]," ",tClientes[[#This Row],[LastName]]))</f>
        <v>JAMEY FERGUSON</v>
      </c>
      <c r="D518" s="7" t="s">
        <v>1739</v>
      </c>
      <c r="E518" s="7" t="s">
        <v>253</v>
      </c>
      <c r="F518" s="7" t="s">
        <v>1849</v>
      </c>
      <c r="G518" s="7" t="str">
        <f>VLOOKUP(tClientes[[#This Row],[CityID]],tCiudades[#All],2,FALSE)</f>
        <v>Detroit</v>
      </c>
      <c r="H518" s="13">
        <v>36</v>
      </c>
      <c r="I518" s="7" t="s">
        <v>1850</v>
      </c>
      <c r="J518" s="22" t="str">
        <f>_xlfn.CONCAT(tClientes[[#This Row],[Ciudad]]," - ",tClientes[[#This Row],[Address]])</f>
        <v>Detroit - 172 Rocky Cowley Drive</v>
      </c>
      <c r="K518" s="14">
        <f t="shared" ca="1" si="17"/>
        <v>17</v>
      </c>
    </row>
    <row r="519" spans="1:11">
      <c r="A519" s="6">
        <f t="shared" si="16"/>
        <v>518</v>
      </c>
      <c r="B519" s="7" t="s">
        <v>1851</v>
      </c>
      <c r="C519" s="7" t="str">
        <f>UPPER(_xlfn.CONCAT(tClientes[[#This Row],[FirstName]]," ",tClientes[[#This Row],[LastName]]))</f>
        <v>BRET DAUGHERTY</v>
      </c>
      <c r="D519" s="7" t="s">
        <v>1852</v>
      </c>
      <c r="E519" s="7" t="s">
        <v>145</v>
      </c>
      <c r="F519" s="7" t="s">
        <v>1853</v>
      </c>
      <c r="G519" s="7" t="str">
        <f>VLOOKUP(tClientes[[#This Row],[CityID]],tCiudades[#All],2,FALSE)</f>
        <v>El Paso</v>
      </c>
      <c r="H519" s="13">
        <v>20</v>
      </c>
      <c r="I519" s="7" t="s">
        <v>1854</v>
      </c>
      <c r="J519" s="22" t="str">
        <f>_xlfn.CONCAT(tClientes[[#This Row],[Ciudad]]," - ",tClientes[[#This Row],[Address]])</f>
        <v>El Paso - 62 West Old Drive</v>
      </c>
      <c r="K519" s="14">
        <f t="shared" ca="1" si="17"/>
        <v>11</v>
      </c>
    </row>
    <row r="520" spans="1:11">
      <c r="A520" s="6">
        <f t="shared" si="16"/>
        <v>519</v>
      </c>
      <c r="B520" s="7" t="s">
        <v>1855</v>
      </c>
      <c r="C520" s="7" t="str">
        <f>UPPER(_xlfn.CONCAT(tClientes[[#This Row],[FirstName]]," ",tClientes[[#This Row],[LastName]]))</f>
        <v>JULIE FRANKLIN</v>
      </c>
      <c r="D520" s="7" t="s">
        <v>932</v>
      </c>
      <c r="E520" s="7" t="s">
        <v>150</v>
      </c>
      <c r="F520" s="7" t="s">
        <v>845</v>
      </c>
      <c r="G520" s="7" t="str">
        <f>VLOOKUP(tClientes[[#This Row],[CityID]],tCiudades[#All],2,FALSE)</f>
        <v>Dayton</v>
      </c>
      <c r="H520" s="13">
        <v>1</v>
      </c>
      <c r="I520" s="7" t="s">
        <v>1856</v>
      </c>
      <c r="J520" s="22" t="str">
        <f>_xlfn.CONCAT(tClientes[[#This Row],[Ciudad]]," - ",tClientes[[#This Row],[Address]])</f>
        <v>Dayton - 826 East Hague Freeway</v>
      </c>
      <c r="K520" s="14">
        <f t="shared" ca="1" si="17"/>
        <v>14</v>
      </c>
    </row>
    <row r="521" spans="1:11">
      <c r="A521" s="6">
        <f t="shared" si="16"/>
        <v>520</v>
      </c>
      <c r="B521" s="7" t="s">
        <v>1857</v>
      </c>
      <c r="C521" s="7" t="str">
        <f>UPPER(_xlfn.CONCAT(tClientes[[#This Row],[FirstName]]," ",tClientes[[#This Row],[LastName]]))</f>
        <v>WHITNEY MEADOWS</v>
      </c>
      <c r="D521" s="7" t="s">
        <v>135</v>
      </c>
      <c r="E521" s="7" t="s">
        <v>8</v>
      </c>
      <c r="F521" s="7" t="s">
        <v>1031</v>
      </c>
      <c r="G521" s="7" t="str">
        <f>VLOOKUP(tClientes[[#This Row],[CityID]],tCiudades[#All],2,FALSE)</f>
        <v>Boston</v>
      </c>
      <c r="H521" s="13">
        <v>25</v>
      </c>
      <c r="I521" s="7" t="s">
        <v>1858</v>
      </c>
      <c r="J521" s="22" t="str">
        <f>_xlfn.CONCAT(tClientes[[#This Row],[Ciudad]]," - ",tClientes[[#This Row],[Address]])</f>
        <v>Boston - 70 Nobel St.</v>
      </c>
      <c r="K521" s="14">
        <f t="shared" ca="1" si="17"/>
        <v>6</v>
      </c>
    </row>
    <row r="522" spans="1:11">
      <c r="A522" s="6">
        <f t="shared" si="16"/>
        <v>521</v>
      </c>
      <c r="B522" s="7" t="s">
        <v>1859</v>
      </c>
      <c r="C522" s="7" t="str">
        <f>UPPER(_xlfn.CONCAT(tClientes[[#This Row],[FirstName]]," ",tClientes[[#This Row],[LastName]]))</f>
        <v>NOEL BLAKE</v>
      </c>
      <c r="D522" s="7" t="s">
        <v>727</v>
      </c>
      <c r="E522" s="7" t="s">
        <v>126</v>
      </c>
      <c r="F522" s="7" t="s">
        <v>949</v>
      </c>
      <c r="G522" s="7" t="str">
        <f>VLOOKUP(tClientes[[#This Row],[CityID]],tCiudades[#All],2,FALSE)</f>
        <v>Corpus Christi</v>
      </c>
      <c r="H522" s="13">
        <v>67</v>
      </c>
      <c r="I522" s="7" t="s">
        <v>1860</v>
      </c>
      <c r="J522" s="22" t="str">
        <f>_xlfn.CONCAT(tClientes[[#This Row],[Ciudad]]," - ",tClientes[[#This Row],[Address]])</f>
        <v>Corpus Christi - 435 Green Hague Drive</v>
      </c>
      <c r="K522" s="14">
        <f t="shared" ca="1" si="17"/>
        <v>11</v>
      </c>
    </row>
    <row r="523" spans="1:11">
      <c r="A523" s="6">
        <f t="shared" si="16"/>
        <v>522</v>
      </c>
      <c r="B523" s="7" t="s">
        <v>1861</v>
      </c>
      <c r="C523" s="7" t="str">
        <f>UPPER(_xlfn.CONCAT(tClientes[[#This Row],[FirstName]]," ",tClientes[[#This Row],[LastName]]))</f>
        <v>DIANNA PECK</v>
      </c>
      <c r="D523" s="7" t="s">
        <v>1862</v>
      </c>
      <c r="E523" s="7" t="s">
        <v>234</v>
      </c>
      <c r="F523" s="7" t="s">
        <v>1863</v>
      </c>
      <c r="G523" s="7" t="str">
        <f>VLOOKUP(tClientes[[#This Row],[CityID]],tCiudades[#All],2,FALSE)</f>
        <v>Colorado</v>
      </c>
      <c r="H523" s="13">
        <v>15</v>
      </c>
      <c r="I523" s="7" t="s">
        <v>1864</v>
      </c>
      <c r="J523" s="22" t="str">
        <f>_xlfn.CONCAT(tClientes[[#This Row],[Ciudad]]," - ",tClientes[[#This Row],[Address]])</f>
        <v>Colorado - 943 Rocky Clarendon Drive</v>
      </c>
      <c r="K523" s="14">
        <f t="shared" ca="1" si="17"/>
        <v>12</v>
      </c>
    </row>
    <row r="524" spans="1:11">
      <c r="A524" s="6">
        <f t="shared" si="16"/>
        <v>523</v>
      </c>
      <c r="B524" s="7" t="s">
        <v>1865</v>
      </c>
      <c r="C524" s="7" t="str">
        <f>UPPER(_xlfn.CONCAT(tClientes[[#This Row],[FirstName]]," ",tClientes[[#This Row],[LastName]]))</f>
        <v>TASHA TUCKER</v>
      </c>
      <c r="D524" s="7" t="s">
        <v>1866</v>
      </c>
      <c r="E524" s="7" t="s">
        <v>238</v>
      </c>
      <c r="F524" s="7" t="s">
        <v>1867</v>
      </c>
      <c r="G524" s="7" t="str">
        <f>VLOOKUP(tClientes[[#This Row],[CityID]],tCiudades[#All],2,FALSE)</f>
        <v>Raleigh</v>
      </c>
      <c r="H524" s="13">
        <v>64</v>
      </c>
      <c r="I524" s="7" t="s">
        <v>1868</v>
      </c>
      <c r="J524" s="22" t="str">
        <f>_xlfn.CONCAT(tClientes[[#This Row],[Ciudad]]," - ",tClientes[[#This Row],[Address]])</f>
        <v>Raleigh - 435 South Rocky Old Avenue</v>
      </c>
      <c r="K524" s="14">
        <f t="shared" ca="1" si="17"/>
        <v>18</v>
      </c>
    </row>
    <row r="525" spans="1:11">
      <c r="A525" s="6">
        <f t="shared" si="16"/>
        <v>524</v>
      </c>
      <c r="B525" s="7" t="s">
        <v>1869</v>
      </c>
      <c r="C525" s="7" t="str">
        <f>UPPER(_xlfn.CONCAT(tClientes[[#This Row],[FirstName]]," ",tClientes[[#This Row],[LastName]]))</f>
        <v>LATANYA PARKS</v>
      </c>
      <c r="D525" s="7" t="s">
        <v>872</v>
      </c>
      <c r="E525" s="7" t="s">
        <v>192</v>
      </c>
      <c r="F525" s="7" t="s">
        <v>1870</v>
      </c>
      <c r="G525" s="7" t="str">
        <f>VLOOKUP(tClientes[[#This Row],[CityID]],tCiudades[#All],2,FALSE)</f>
        <v>Minneapolis</v>
      </c>
      <c r="H525" s="13">
        <v>33</v>
      </c>
      <c r="I525" s="7" t="s">
        <v>1871</v>
      </c>
      <c r="J525" s="22" t="str">
        <f>_xlfn.CONCAT(tClientes[[#This Row],[Ciudad]]," - ",tClientes[[#This Row],[Address]])</f>
        <v>Minneapolis - 383 South Cowley Boulevard</v>
      </c>
      <c r="K525" s="14">
        <f t="shared" ca="1" si="17"/>
        <v>17</v>
      </c>
    </row>
    <row r="526" spans="1:11">
      <c r="A526" s="6">
        <f t="shared" si="16"/>
        <v>525</v>
      </c>
      <c r="B526" s="7" t="s">
        <v>1872</v>
      </c>
      <c r="C526" s="7" t="str">
        <f>UPPER(_xlfn.CONCAT(tClientes[[#This Row],[FirstName]]," ",tClientes[[#This Row],[LastName]]))</f>
        <v>CHRISTINA JAMES</v>
      </c>
      <c r="D526" s="7" t="s">
        <v>1873</v>
      </c>
      <c r="E526" s="7" t="s">
        <v>253</v>
      </c>
      <c r="F526" s="7" t="s">
        <v>1016</v>
      </c>
      <c r="G526" s="7" t="str">
        <f>VLOOKUP(tClientes[[#This Row],[CityID]],tCiudades[#All],2,FALSE)</f>
        <v>Fremont</v>
      </c>
      <c r="H526" s="13">
        <v>4</v>
      </c>
      <c r="I526" s="7" t="s">
        <v>1874</v>
      </c>
      <c r="J526" s="22" t="str">
        <f>_xlfn.CONCAT(tClientes[[#This Row],[Ciudad]]," - ",tClientes[[#This Row],[Address]])</f>
        <v>Fremont - 74 Second Street</v>
      </c>
      <c r="K526" s="14">
        <f t="shared" ca="1" si="17"/>
        <v>5</v>
      </c>
    </row>
    <row r="527" spans="1:11">
      <c r="A527" s="6">
        <f t="shared" si="16"/>
        <v>526</v>
      </c>
      <c r="B527" s="7" t="s">
        <v>1875</v>
      </c>
      <c r="C527" s="7" t="str">
        <f>UPPER(_xlfn.CONCAT(tClientes[[#This Row],[FirstName]]," ",tClientes[[#This Row],[LastName]]))</f>
        <v>SHELLEY QUINN</v>
      </c>
      <c r="D527" s="7" t="s">
        <v>653</v>
      </c>
      <c r="E527" s="7" t="s">
        <v>58</v>
      </c>
      <c r="F527" s="7" t="s">
        <v>1454</v>
      </c>
      <c r="G527" s="7" t="str">
        <f>VLOOKUP(tClientes[[#This Row],[CityID]],tCiudades[#All],2,FALSE)</f>
        <v>Buffalo</v>
      </c>
      <c r="H527" s="13">
        <v>2</v>
      </c>
      <c r="I527" s="7" t="s">
        <v>1876</v>
      </c>
      <c r="J527" s="22" t="str">
        <f>_xlfn.CONCAT(tClientes[[#This Row],[Ciudad]]," - ",tClientes[[#This Row],[Address]])</f>
        <v>Buffalo - 76 West White Milton Street</v>
      </c>
      <c r="K527" s="14">
        <f t="shared" ca="1" si="17"/>
        <v>14</v>
      </c>
    </row>
    <row r="528" spans="1:11">
      <c r="A528" s="6">
        <f t="shared" si="16"/>
        <v>527</v>
      </c>
      <c r="B528" s="7" t="s">
        <v>1877</v>
      </c>
      <c r="C528" s="7" t="str">
        <f>UPPER(_xlfn.CONCAT(tClientes[[#This Row],[FirstName]]," ",tClientes[[#This Row],[LastName]]))</f>
        <v>JANET ALI</v>
      </c>
      <c r="D528" s="7" t="s">
        <v>256</v>
      </c>
      <c r="E528" s="7" t="s">
        <v>150</v>
      </c>
      <c r="F528" s="7" t="s">
        <v>1878</v>
      </c>
      <c r="G528" s="7" t="str">
        <f>VLOOKUP(tClientes[[#This Row],[CityID]],tCiudades[#All],2,FALSE)</f>
        <v>Cleveland</v>
      </c>
      <c r="H528" s="13">
        <v>40</v>
      </c>
      <c r="I528" s="7" t="s">
        <v>1879</v>
      </c>
      <c r="J528" s="22" t="str">
        <f>_xlfn.CONCAT(tClientes[[#This Row],[Ciudad]]," - ",tClientes[[#This Row],[Address]])</f>
        <v>Cleveland - 92 South Rocky Oak Road</v>
      </c>
      <c r="K528" s="14">
        <f t="shared" ca="1" si="17"/>
        <v>9</v>
      </c>
    </row>
    <row r="529" spans="1:11">
      <c r="A529" s="6">
        <f t="shared" si="16"/>
        <v>528</v>
      </c>
      <c r="B529" s="7" t="s">
        <v>1880</v>
      </c>
      <c r="C529" s="7" t="str">
        <f>UPPER(_xlfn.CONCAT(tClientes[[#This Row],[FirstName]]," ",tClientes[[#This Row],[LastName]]))</f>
        <v>GRACE GIBSON</v>
      </c>
      <c r="D529" s="7" t="s">
        <v>1881</v>
      </c>
      <c r="E529" s="7" t="s">
        <v>150</v>
      </c>
      <c r="F529" s="7" t="s">
        <v>1882</v>
      </c>
      <c r="G529" s="7" t="str">
        <f>VLOOKUP(tClientes[[#This Row],[CityID]],tCiudades[#All],2,FALSE)</f>
        <v>New York</v>
      </c>
      <c r="H529" s="13">
        <v>46</v>
      </c>
      <c r="I529" s="7" t="s">
        <v>1883</v>
      </c>
      <c r="J529" s="22" t="str">
        <f>_xlfn.CONCAT(tClientes[[#This Row],[Ciudad]]," - ",tClientes[[#This Row],[Address]])</f>
        <v>New York - 49 White Hague Boulevard</v>
      </c>
      <c r="K529" s="14">
        <f t="shared" ca="1" si="17"/>
        <v>17</v>
      </c>
    </row>
    <row r="530" spans="1:11">
      <c r="A530" s="6">
        <f t="shared" si="16"/>
        <v>529</v>
      </c>
      <c r="B530" s="7" t="s">
        <v>1884</v>
      </c>
      <c r="C530" s="7" t="str">
        <f>UPPER(_xlfn.CONCAT(tClientes[[#This Row],[FirstName]]," ",tClientes[[#This Row],[LastName]]))</f>
        <v>ERIN DURHAM</v>
      </c>
      <c r="D530" s="7" t="s">
        <v>1347</v>
      </c>
      <c r="E530" s="7" t="s">
        <v>145</v>
      </c>
      <c r="F530" s="7" t="s">
        <v>1690</v>
      </c>
      <c r="G530" s="7" t="str">
        <f>VLOOKUP(tClientes[[#This Row],[CityID]],tCiudades[#All],2,FALSE)</f>
        <v>Bakersfield</v>
      </c>
      <c r="H530" s="13">
        <v>41</v>
      </c>
      <c r="I530" s="7" t="s">
        <v>1885</v>
      </c>
      <c r="J530" s="22" t="str">
        <f>_xlfn.CONCAT(tClientes[[#This Row],[Ciudad]]," - ",tClientes[[#This Row],[Address]])</f>
        <v>Bakersfield - 88 Hague Freeway</v>
      </c>
      <c r="K530" s="14">
        <f t="shared" ca="1" si="17"/>
        <v>6</v>
      </c>
    </row>
    <row r="531" spans="1:11">
      <c r="A531" s="6">
        <f t="shared" si="16"/>
        <v>530</v>
      </c>
      <c r="B531" s="7" t="s">
        <v>1886</v>
      </c>
      <c r="C531" s="7" t="str">
        <f>UPPER(_xlfn.CONCAT(tClientes[[#This Row],[FirstName]]," ",tClientes[[#This Row],[LastName]]))</f>
        <v>JOSHUA HOFFMAN</v>
      </c>
      <c r="D531" s="7" t="s">
        <v>959</v>
      </c>
      <c r="E531" s="7" t="s">
        <v>234</v>
      </c>
      <c r="F531" s="7" t="s">
        <v>1701</v>
      </c>
      <c r="G531" s="7" t="str">
        <f>VLOOKUP(tClientes[[#This Row],[CityID]],tCiudades[#All],2,FALSE)</f>
        <v>Pittsburgh</v>
      </c>
      <c r="H531" s="13">
        <v>96</v>
      </c>
      <c r="I531" s="7" t="s">
        <v>1887</v>
      </c>
      <c r="J531" s="22" t="str">
        <f>_xlfn.CONCAT(tClientes[[#This Row],[Ciudad]]," - ",tClientes[[#This Row],[Address]])</f>
        <v>Pittsburgh - 840 North White Cowley Blvd.</v>
      </c>
      <c r="K531" s="14">
        <f t="shared" ca="1" si="17"/>
        <v>16</v>
      </c>
    </row>
    <row r="532" spans="1:11">
      <c r="A532" s="6">
        <f t="shared" si="16"/>
        <v>531</v>
      </c>
      <c r="B532" s="7" t="s">
        <v>1888</v>
      </c>
      <c r="C532" s="7" t="str">
        <f>UPPER(_xlfn.CONCAT(tClientes[[#This Row],[FirstName]]," ",tClientes[[#This Row],[LastName]]))</f>
        <v>LASHONDA HERRERA</v>
      </c>
      <c r="D532" s="7" t="s">
        <v>1889</v>
      </c>
      <c r="E532" s="7" t="s">
        <v>136</v>
      </c>
      <c r="F532" s="7" t="s">
        <v>1890</v>
      </c>
      <c r="G532" s="7" t="str">
        <f>VLOOKUP(tClientes[[#This Row],[CityID]],tCiudades[#All],2,FALSE)</f>
        <v>Dallas</v>
      </c>
      <c r="H532" s="13">
        <v>45</v>
      </c>
      <c r="I532" s="7" t="s">
        <v>1891</v>
      </c>
      <c r="J532" s="22" t="str">
        <f>_xlfn.CONCAT(tClientes[[#This Row],[Ciudad]]," - ",tClientes[[#This Row],[Address]])</f>
        <v>Dallas - 72 White Milton Blvd.</v>
      </c>
      <c r="K532" s="14">
        <f t="shared" ca="1" si="17"/>
        <v>13</v>
      </c>
    </row>
    <row r="533" spans="1:11">
      <c r="A533" s="6">
        <f t="shared" si="16"/>
        <v>532</v>
      </c>
      <c r="B533" s="7" t="s">
        <v>1892</v>
      </c>
      <c r="C533" s="7" t="str">
        <f>UPPER(_xlfn.CONCAT(tClientes[[#This Row],[FirstName]]," ",tClientes[[#This Row],[LastName]]))</f>
        <v>LAKESHA MARKS</v>
      </c>
      <c r="D533" s="7" t="s">
        <v>1893</v>
      </c>
      <c r="E533" s="7" t="s">
        <v>33</v>
      </c>
      <c r="F533" s="7" t="s">
        <v>1894</v>
      </c>
      <c r="G533" s="7" t="str">
        <f>VLOOKUP(tClientes[[#This Row],[CityID]],tCiudades[#All],2,FALSE)</f>
        <v>Fort Wayne</v>
      </c>
      <c r="H533" s="13">
        <v>34</v>
      </c>
      <c r="I533" s="7" t="s">
        <v>1895</v>
      </c>
      <c r="J533" s="22" t="str">
        <f>_xlfn.CONCAT(tClientes[[#This Row],[Ciudad]]," - ",tClientes[[#This Row],[Address]])</f>
        <v>Fort Wayne - 493 White First Blvd.</v>
      </c>
      <c r="K533" s="14">
        <f t="shared" ca="1" si="17"/>
        <v>11</v>
      </c>
    </row>
    <row r="534" spans="1:11">
      <c r="A534" s="6">
        <f t="shared" si="16"/>
        <v>533</v>
      </c>
      <c r="B534" s="7" t="s">
        <v>1896</v>
      </c>
      <c r="C534" s="7" t="str">
        <f>UPPER(_xlfn.CONCAT(tClientes[[#This Row],[FirstName]]," ",tClientes[[#This Row],[LastName]]))</f>
        <v>WAYNE ZIMMERMAN</v>
      </c>
      <c r="D534" s="7" t="s">
        <v>1543</v>
      </c>
      <c r="E534" s="7" t="s">
        <v>234</v>
      </c>
      <c r="F534" s="7" t="s">
        <v>1897</v>
      </c>
      <c r="G534" s="7" t="str">
        <f>VLOOKUP(tClientes[[#This Row],[CityID]],tCiudades[#All],2,FALSE)</f>
        <v>Denver</v>
      </c>
      <c r="H534" s="13">
        <v>42</v>
      </c>
      <c r="I534" s="7" t="s">
        <v>1898</v>
      </c>
      <c r="J534" s="22" t="str">
        <f>_xlfn.CONCAT(tClientes[[#This Row],[Ciudad]]," - ",tClientes[[#This Row],[Address]])</f>
        <v>Denver - 252 Nobel Boulevard</v>
      </c>
      <c r="K534" s="14">
        <f t="shared" ca="1" si="17"/>
        <v>19</v>
      </c>
    </row>
    <row r="535" spans="1:11">
      <c r="A535" s="6">
        <f t="shared" si="16"/>
        <v>534</v>
      </c>
      <c r="B535" s="7" t="s">
        <v>1899</v>
      </c>
      <c r="C535" s="7" t="str">
        <f>UPPER(_xlfn.CONCAT(tClientes[[#This Row],[FirstName]]," ",tClientes[[#This Row],[LastName]]))</f>
        <v>OSCAR SIMON</v>
      </c>
      <c r="D535" s="7" t="s">
        <v>1900</v>
      </c>
      <c r="E535" s="7" t="s">
        <v>131</v>
      </c>
      <c r="F535" s="7" t="s">
        <v>1901</v>
      </c>
      <c r="G535" s="7" t="str">
        <f>VLOOKUP(tClientes[[#This Row],[CityID]],tCiudades[#All],2,FALSE)</f>
        <v>San Antonio</v>
      </c>
      <c r="H535" s="13">
        <v>75</v>
      </c>
      <c r="I535" s="7" t="s">
        <v>1902</v>
      </c>
      <c r="J535" s="22" t="str">
        <f>_xlfn.CONCAT(tClientes[[#This Row],[Ciudad]]," - ",tClientes[[#This Row],[Address]])</f>
        <v>San Antonio - 56 North Milton St.</v>
      </c>
      <c r="K535" s="14">
        <f t="shared" ca="1" si="17"/>
        <v>12</v>
      </c>
    </row>
    <row r="536" spans="1:11">
      <c r="A536" s="6">
        <f t="shared" si="16"/>
        <v>535</v>
      </c>
      <c r="B536" s="7" t="s">
        <v>1903</v>
      </c>
      <c r="C536" s="7" t="str">
        <f>UPPER(_xlfn.CONCAT(tClientes[[#This Row],[FirstName]]," ",tClientes[[#This Row],[LastName]]))</f>
        <v>GUILLERMO PETERS</v>
      </c>
      <c r="D536" s="7" t="s">
        <v>1904</v>
      </c>
      <c r="E536" s="7" t="s">
        <v>63</v>
      </c>
      <c r="F536" s="7" t="s">
        <v>1905</v>
      </c>
      <c r="G536" s="7" t="str">
        <f>VLOOKUP(tClientes[[#This Row],[CityID]],tCiudades[#All],2,FALSE)</f>
        <v>Richmond</v>
      </c>
      <c r="H536" s="13">
        <v>38</v>
      </c>
      <c r="I536" s="7" t="s">
        <v>1906</v>
      </c>
      <c r="J536" s="22" t="str">
        <f>_xlfn.CONCAT(tClientes[[#This Row],[Ciudad]]," - ",tClientes[[#This Row],[Address]])</f>
        <v>Richmond - 40 White New Boulevard</v>
      </c>
      <c r="K536" s="14">
        <f t="shared" ca="1" si="17"/>
        <v>4</v>
      </c>
    </row>
    <row r="537" spans="1:11">
      <c r="A537" s="6">
        <f t="shared" si="16"/>
        <v>536</v>
      </c>
      <c r="B537" s="7" t="s">
        <v>1907</v>
      </c>
      <c r="C537" s="7" t="str">
        <f>UPPER(_xlfn.CONCAT(tClientes[[#This Row],[FirstName]]," ",tClientes[[#This Row],[LastName]]))</f>
        <v>MARGARET PATEL</v>
      </c>
      <c r="D537" s="7" t="s">
        <v>1908</v>
      </c>
      <c r="E537" s="7" t="s">
        <v>209</v>
      </c>
      <c r="F537" s="7" t="s">
        <v>1909</v>
      </c>
      <c r="G537" s="7" t="str">
        <f>VLOOKUP(tClientes[[#This Row],[CityID]],tCiudades[#All],2,FALSE)</f>
        <v>Philadelphia</v>
      </c>
      <c r="H537" s="13">
        <v>30</v>
      </c>
      <c r="I537" s="7" t="s">
        <v>1910</v>
      </c>
      <c r="J537" s="22" t="str">
        <f>_xlfn.CONCAT(tClientes[[#This Row],[Ciudad]]," - ",tClientes[[#This Row],[Address]])</f>
        <v>Philadelphia - 70 Rocky Cowley Street</v>
      </c>
      <c r="K537" s="14">
        <f t="shared" ca="1" si="17"/>
        <v>19</v>
      </c>
    </row>
    <row r="538" spans="1:11">
      <c r="A538" s="6">
        <f t="shared" si="16"/>
        <v>537</v>
      </c>
      <c r="B538" s="7" t="s">
        <v>1911</v>
      </c>
      <c r="C538" s="7" t="str">
        <f>UPPER(_xlfn.CONCAT(tClientes[[#This Row],[FirstName]]," ",tClientes[[#This Row],[LastName]]))</f>
        <v>THOMAS ARELLANO</v>
      </c>
      <c r="D538" s="7" t="s">
        <v>1912</v>
      </c>
      <c r="E538" s="7" t="s">
        <v>234</v>
      </c>
      <c r="F538" s="7" t="s">
        <v>1913</v>
      </c>
      <c r="G538" s="7" t="str">
        <f>VLOOKUP(tClientes[[#This Row],[CityID]],tCiudades[#All],2,FALSE)</f>
        <v>Albuquerque</v>
      </c>
      <c r="H538" s="13">
        <v>54</v>
      </c>
      <c r="I538" s="7" t="s">
        <v>1914</v>
      </c>
      <c r="J538" s="22" t="str">
        <f>_xlfn.CONCAT(tClientes[[#This Row],[Ciudad]]," - ",tClientes[[#This Row],[Address]])</f>
        <v>Albuquerque - 573 First Boulevard</v>
      </c>
      <c r="K538" s="14">
        <f t="shared" ca="1" si="17"/>
        <v>18</v>
      </c>
    </row>
    <row r="539" spans="1:11">
      <c r="A539" s="6">
        <f t="shared" si="16"/>
        <v>538</v>
      </c>
      <c r="B539" s="7" t="s">
        <v>1915</v>
      </c>
      <c r="C539" s="7" t="str">
        <f>UPPER(_xlfn.CONCAT(tClientes[[#This Row],[FirstName]]," ",tClientes[[#This Row],[LastName]]))</f>
        <v>CARRIE MADDEN</v>
      </c>
      <c r="D539" s="7" t="s">
        <v>1916</v>
      </c>
      <c r="E539" s="7" t="s">
        <v>126</v>
      </c>
      <c r="F539" s="7" t="s">
        <v>179</v>
      </c>
      <c r="G539" s="7" t="str">
        <f>VLOOKUP(tClientes[[#This Row],[CityID]],tCiudades[#All],2,FALSE)</f>
        <v>Lubbock</v>
      </c>
      <c r="H539" s="13">
        <v>39</v>
      </c>
      <c r="I539" s="7" t="s">
        <v>1917</v>
      </c>
      <c r="J539" s="22" t="str">
        <f>_xlfn.CONCAT(tClientes[[#This Row],[Ciudad]]," - ",tClientes[[#This Row],[Address]])</f>
        <v>Lubbock - 976 Green Clarendon Freeway</v>
      </c>
      <c r="K539" s="14">
        <f t="shared" ca="1" si="17"/>
        <v>7</v>
      </c>
    </row>
    <row r="540" spans="1:11">
      <c r="A540" s="6">
        <f t="shared" si="16"/>
        <v>539</v>
      </c>
      <c r="B540" s="7" t="s">
        <v>1918</v>
      </c>
      <c r="C540" s="7" t="str">
        <f>UPPER(_xlfn.CONCAT(tClientes[[#This Row],[FirstName]]," ",tClientes[[#This Row],[LastName]]))</f>
        <v>RITA DOUGHERTY</v>
      </c>
      <c r="D540" s="7" t="s">
        <v>630</v>
      </c>
      <c r="E540" s="7" t="s">
        <v>91</v>
      </c>
      <c r="F540" s="7" t="s">
        <v>1919</v>
      </c>
      <c r="G540" s="7" t="str">
        <f>VLOOKUP(tClientes[[#This Row],[CityID]],tCiudades[#All],2,FALSE)</f>
        <v>Glendale</v>
      </c>
      <c r="H540" s="13">
        <v>43</v>
      </c>
      <c r="I540" s="7" t="s">
        <v>1920</v>
      </c>
      <c r="J540" s="22" t="str">
        <f>_xlfn.CONCAT(tClientes[[#This Row],[Ciudad]]," - ",tClientes[[#This Row],[Address]])</f>
        <v>Glendale - 927 White Cowley Boulevard</v>
      </c>
      <c r="K540" s="14">
        <f t="shared" ca="1" si="17"/>
        <v>19</v>
      </c>
    </row>
    <row r="541" spans="1:11">
      <c r="A541" s="6">
        <f t="shared" si="16"/>
        <v>540</v>
      </c>
      <c r="B541" s="7" t="s">
        <v>1921</v>
      </c>
      <c r="C541" s="7" t="str">
        <f>UPPER(_xlfn.CONCAT(tClientes[[#This Row],[FirstName]]," ",tClientes[[#This Row],[LastName]]))</f>
        <v>MELODY CHAVEZ</v>
      </c>
      <c r="D541" s="7" t="s">
        <v>1922</v>
      </c>
      <c r="E541" s="7" t="s">
        <v>238</v>
      </c>
      <c r="F541" s="7" t="s">
        <v>912</v>
      </c>
      <c r="G541" s="7" t="str">
        <f>VLOOKUP(tClientes[[#This Row],[CityID]],tCiudades[#All],2,FALSE)</f>
        <v>Little Rock</v>
      </c>
      <c r="H541" s="13">
        <v>18</v>
      </c>
      <c r="I541" s="7" t="s">
        <v>1923</v>
      </c>
      <c r="J541" s="22" t="str">
        <f>_xlfn.CONCAT(tClientes[[#This Row],[Ciudad]]," - ",tClientes[[#This Row],[Address]])</f>
        <v>Little Rock - 317 East Rocky Old Avenue</v>
      </c>
      <c r="K541" s="14">
        <f t="shared" ca="1" si="17"/>
        <v>14</v>
      </c>
    </row>
    <row r="542" spans="1:11">
      <c r="A542" s="6">
        <f t="shared" si="16"/>
        <v>541</v>
      </c>
      <c r="B542" s="7" t="s">
        <v>1924</v>
      </c>
      <c r="C542" s="7" t="str">
        <f>UPPER(_xlfn.CONCAT(tClientes[[#This Row],[FirstName]]," ",tClientes[[#This Row],[LastName]]))</f>
        <v>TRAVIS WELCH</v>
      </c>
      <c r="D542" s="7" t="s">
        <v>1416</v>
      </c>
      <c r="E542" s="7" t="s">
        <v>33</v>
      </c>
      <c r="F542" s="7" t="s">
        <v>964</v>
      </c>
      <c r="G542" s="7" t="str">
        <f>VLOOKUP(tClientes[[#This Row],[CityID]],tCiudades[#All],2,FALSE)</f>
        <v>Wichita</v>
      </c>
      <c r="H542" s="13">
        <v>31</v>
      </c>
      <c r="I542" s="7" t="s">
        <v>1925</v>
      </c>
      <c r="J542" s="22" t="str">
        <f>_xlfn.CONCAT(tClientes[[#This Row],[Ciudad]]," - ",tClientes[[#This Row],[Address]])</f>
        <v>Wichita - 479 South Fabien Blvd.</v>
      </c>
      <c r="K542" s="14">
        <f t="shared" ca="1" si="17"/>
        <v>5</v>
      </c>
    </row>
    <row r="543" spans="1:11">
      <c r="A543" s="6">
        <f t="shared" si="16"/>
        <v>542</v>
      </c>
      <c r="B543" s="7" t="s">
        <v>1926</v>
      </c>
      <c r="C543" s="7" t="str">
        <f>UPPER(_xlfn.CONCAT(tClientes[[#This Row],[FirstName]]," ",tClientes[[#This Row],[LastName]]))</f>
        <v>HELEN GLASS</v>
      </c>
      <c r="D543" s="7" t="s">
        <v>683</v>
      </c>
      <c r="E543" s="7" t="s">
        <v>82</v>
      </c>
      <c r="F543" s="7" t="s">
        <v>516</v>
      </c>
      <c r="G543" s="7" t="str">
        <f>VLOOKUP(tClientes[[#This Row],[CityID]],tCiudades[#All],2,FALSE)</f>
        <v>Charlotte</v>
      </c>
      <c r="H543" s="13">
        <v>82</v>
      </c>
      <c r="I543" s="7" t="s">
        <v>1927</v>
      </c>
      <c r="J543" s="22" t="str">
        <f>_xlfn.CONCAT(tClientes[[#This Row],[Ciudad]]," - ",tClientes[[#This Row],[Address]])</f>
        <v>Charlotte - 750 Second Drive</v>
      </c>
      <c r="K543" s="14">
        <f t="shared" ca="1" si="17"/>
        <v>18</v>
      </c>
    </row>
    <row r="544" spans="1:11">
      <c r="A544" s="6">
        <f t="shared" si="16"/>
        <v>543</v>
      </c>
      <c r="B544" s="7" t="s">
        <v>1928</v>
      </c>
      <c r="C544" s="7" t="str">
        <f>UPPER(_xlfn.CONCAT(tClientes[[#This Row],[FirstName]]," ",tClientes[[#This Row],[LastName]]))</f>
        <v>CLINT PETERSEN</v>
      </c>
      <c r="D544" s="7" t="s">
        <v>1929</v>
      </c>
      <c r="E544" s="7" t="s">
        <v>77</v>
      </c>
      <c r="F544" s="7" t="s">
        <v>688</v>
      </c>
      <c r="G544" s="7" t="str">
        <f>VLOOKUP(tClientes[[#This Row],[CityID]],tCiudades[#All],2,FALSE)</f>
        <v>Dallas</v>
      </c>
      <c r="H544" s="13">
        <v>45</v>
      </c>
      <c r="I544" s="7" t="s">
        <v>1930</v>
      </c>
      <c r="J544" s="22" t="str">
        <f>_xlfn.CONCAT(tClientes[[#This Row],[Ciudad]]," - ",tClientes[[#This Row],[Address]])</f>
        <v>Dallas - 13 Old Avenue</v>
      </c>
      <c r="K544" s="14">
        <f t="shared" ca="1" si="17"/>
        <v>9</v>
      </c>
    </row>
    <row r="545" spans="1:11">
      <c r="A545" s="6">
        <f t="shared" si="16"/>
        <v>544</v>
      </c>
      <c r="B545" s="7" t="s">
        <v>1931</v>
      </c>
      <c r="C545" s="7" t="str">
        <f>UPPER(_xlfn.CONCAT(tClientes[[#This Row],[FirstName]]," ",tClientes[[#This Row],[LastName]]))</f>
        <v>JEANINE FOLEY</v>
      </c>
      <c r="D545" s="7" t="s">
        <v>766</v>
      </c>
      <c r="E545" s="7" t="s">
        <v>18</v>
      </c>
      <c r="F545" s="7" t="s">
        <v>1932</v>
      </c>
      <c r="G545" s="7" t="str">
        <f>VLOOKUP(tClientes[[#This Row],[CityID]],tCiudades[#All],2,FALSE)</f>
        <v>Omaha</v>
      </c>
      <c r="H545" s="13">
        <v>19</v>
      </c>
      <c r="I545" s="7" t="s">
        <v>1933</v>
      </c>
      <c r="J545" s="22" t="str">
        <f>_xlfn.CONCAT(tClientes[[#This Row],[Ciudad]]," - ",tClientes[[#This Row],[Address]])</f>
        <v>Omaha - 210 Clarendon Drive</v>
      </c>
      <c r="K545" s="14">
        <f t="shared" ca="1" si="17"/>
        <v>6</v>
      </c>
    </row>
    <row r="546" spans="1:11">
      <c r="A546" s="6">
        <f t="shared" si="16"/>
        <v>545</v>
      </c>
      <c r="B546" s="7" t="s">
        <v>1934</v>
      </c>
      <c r="C546" s="7" t="str">
        <f>UPPER(_xlfn.CONCAT(tClientes[[#This Row],[FirstName]]," ",tClientes[[#This Row],[LastName]]))</f>
        <v>IRMA BUCKLEY</v>
      </c>
      <c r="D546" s="7" t="s">
        <v>1935</v>
      </c>
      <c r="E546" s="7" t="s">
        <v>33</v>
      </c>
      <c r="F546" s="7" t="s">
        <v>1027</v>
      </c>
      <c r="G546" s="7" t="str">
        <f>VLOOKUP(tClientes[[#This Row],[CityID]],tCiudades[#All],2,FALSE)</f>
        <v>Tulsa</v>
      </c>
      <c r="H546" s="13">
        <v>63</v>
      </c>
      <c r="I546" s="7" t="s">
        <v>1936</v>
      </c>
      <c r="J546" s="22" t="str">
        <f>_xlfn.CONCAT(tClientes[[#This Row],[Ciudad]]," - ",tClientes[[#This Row],[Address]])</f>
        <v>Tulsa - 68 Nobel Drive</v>
      </c>
      <c r="K546" s="14">
        <f t="shared" ca="1" si="17"/>
        <v>17</v>
      </c>
    </row>
    <row r="547" spans="1:11">
      <c r="A547" s="6">
        <f t="shared" si="16"/>
        <v>546</v>
      </c>
      <c r="B547" s="7" t="s">
        <v>1937</v>
      </c>
      <c r="C547" s="7" t="str">
        <f>UPPER(_xlfn.CONCAT(tClientes[[#This Row],[FirstName]]," ",tClientes[[#This Row],[LastName]]))</f>
        <v>SUSANA RIVERS</v>
      </c>
      <c r="D547" s="7" t="s">
        <v>1938</v>
      </c>
      <c r="E547" s="7" t="s">
        <v>63</v>
      </c>
      <c r="F547" s="7" t="s">
        <v>1939</v>
      </c>
      <c r="G547" s="7" t="str">
        <f>VLOOKUP(tClientes[[#This Row],[CityID]],tCiudades[#All],2,FALSE)</f>
        <v>Fort Wayne</v>
      </c>
      <c r="H547" s="13">
        <v>34</v>
      </c>
      <c r="I547" s="7" t="s">
        <v>1940</v>
      </c>
      <c r="J547" s="22" t="str">
        <f>_xlfn.CONCAT(tClientes[[#This Row],[Ciudad]]," - ",tClientes[[#This Row],[Address]])</f>
        <v>Fort Wayne - 525 White Fabien Parkway</v>
      </c>
      <c r="K547" s="14">
        <f t="shared" ca="1" si="17"/>
        <v>9</v>
      </c>
    </row>
    <row r="548" spans="1:11">
      <c r="A548" s="6">
        <f t="shared" si="16"/>
        <v>547</v>
      </c>
      <c r="B548" s="7" t="s">
        <v>1941</v>
      </c>
      <c r="C548" s="7" t="str">
        <f>UPPER(_xlfn.CONCAT(tClientes[[#This Row],[FirstName]]," ",tClientes[[#This Row],[LastName]]))</f>
        <v>TONIA GARNER</v>
      </c>
      <c r="D548" s="7" t="s">
        <v>446</v>
      </c>
      <c r="E548" s="7" t="s">
        <v>13</v>
      </c>
      <c r="F548" s="7" t="s">
        <v>1042</v>
      </c>
      <c r="G548" s="7" t="str">
        <f>VLOOKUP(tClientes[[#This Row],[CityID]],tCiudades[#All],2,FALSE)</f>
        <v>Houston</v>
      </c>
      <c r="H548" s="13">
        <v>55</v>
      </c>
      <c r="I548" s="7" t="s">
        <v>1942</v>
      </c>
      <c r="J548" s="22" t="str">
        <f>_xlfn.CONCAT(tClientes[[#This Row],[Ciudad]]," - ",tClientes[[#This Row],[Address]])</f>
        <v>Houston - 57 New Avenue</v>
      </c>
      <c r="K548" s="14">
        <f t="shared" ca="1" si="17"/>
        <v>19</v>
      </c>
    </row>
    <row r="549" spans="1:11">
      <c r="A549" s="6">
        <f t="shared" si="16"/>
        <v>548</v>
      </c>
      <c r="B549" s="7" t="s">
        <v>1943</v>
      </c>
      <c r="C549" s="7" t="str">
        <f>UPPER(_xlfn.CONCAT(tClientes[[#This Row],[FirstName]]," ",tClientes[[#This Row],[LastName]]))</f>
        <v>JANA CUNNINGHAM</v>
      </c>
      <c r="D549" s="7" t="s">
        <v>1944</v>
      </c>
      <c r="E549" s="7" t="s">
        <v>33</v>
      </c>
      <c r="F549" s="7" t="s">
        <v>1945</v>
      </c>
      <c r="G549" s="7" t="str">
        <f>VLOOKUP(tClientes[[#This Row],[CityID]],tCiudades[#All],2,FALSE)</f>
        <v>Seattle</v>
      </c>
      <c r="H549" s="13">
        <v>88</v>
      </c>
      <c r="I549" s="7" t="s">
        <v>1946</v>
      </c>
      <c r="J549" s="22" t="str">
        <f>_xlfn.CONCAT(tClientes[[#This Row],[Ciudad]]," - ",tClientes[[#This Row],[Address]])</f>
        <v>Seattle - 24 New Drive</v>
      </c>
      <c r="K549" s="14">
        <f t="shared" ca="1" si="17"/>
        <v>4</v>
      </c>
    </row>
    <row r="550" spans="1:11">
      <c r="A550" s="6">
        <f t="shared" si="16"/>
        <v>549</v>
      </c>
      <c r="B550" s="7" t="s">
        <v>1947</v>
      </c>
      <c r="C550" s="7" t="str">
        <f>UPPER(_xlfn.CONCAT(tClientes[[#This Row],[FirstName]]," ",tClientes[[#This Row],[LastName]]))</f>
        <v>CHASTITY BRANDT</v>
      </c>
      <c r="D550" s="7" t="s">
        <v>777</v>
      </c>
      <c r="E550" s="7" t="s">
        <v>23</v>
      </c>
      <c r="F550" s="7" t="s">
        <v>1948</v>
      </c>
      <c r="G550" s="7" t="str">
        <f>VLOOKUP(tClientes[[#This Row],[CityID]],tCiudades[#All],2,FALSE)</f>
        <v>Boston</v>
      </c>
      <c r="H550" s="13">
        <v>25</v>
      </c>
      <c r="I550" s="7" t="s">
        <v>1949</v>
      </c>
      <c r="J550" s="22" t="str">
        <f>_xlfn.CONCAT(tClientes[[#This Row],[Ciudad]]," - ",tClientes[[#This Row],[Address]])</f>
        <v>Boston - 670 Fabien Parkway</v>
      </c>
      <c r="K550" s="14">
        <f t="shared" ca="1" si="17"/>
        <v>14</v>
      </c>
    </row>
    <row r="551" spans="1:11">
      <c r="A551" s="6">
        <f t="shared" si="16"/>
        <v>550</v>
      </c>
      <c r="B551" s="7" t="s">
        <v>1950</v>
      </c>
      <c r="C551" s="7" t="str">
        <f>UPPER(_xlfn.CONCAT(tClientes[[#This Row],[FirstName]]," ",tClientes[[#This Row],[LastName]]))</f>
        <v>GABRIELLE PATEL</v>
      </c>
      <c r="D551" s="7" t="s">
        <v>1951</v>
      </c>
      <c r="E551" s="7" t="s">
        <v>145</v>
      </c>
      <c r="F551" s="7" t="s">
        <v>1909</v>
      </c>
      <c r="G551" s="7" t="str">
        <f>VLOOKUP(tClientes[[#This Row],[CityID]],tCiudades[#All],2,FALSE)</f>
        <v>Kansas</v>
      </c>
      <c r="H551" s="13">
        <v>59</v>
      </c>
      <c r="I551" s="7" t="s">
        <v>1952</v>
      </c>
      <c r="J551" s="22" t="str">
        <f>_xlfn.CONCAT(tClientes[[#This Row],[Ciudad]]," - ",tClientes[[#This Row],[Address]])</f>
        <v>Kansas - 38 New Freeway</v>
      </c>
      <c r="K551" s="14">
        <f t="shared" ca="1" si="17"/>
        <v>5</v>
      </c>
    </row>
    <row r="552" spans="1:11">
      <c r="A552" s="6">
        <f t="shared" si="16"/>
        <v>551</v>
      </c>
      <c r="B552" s="7" t="s">
        <v>1953</v>
      </c>
      <c r="C552" s="7" t="str">
        <f>UPPER(_xlfn.CONCAT(tClientes[[#This Row],[FirstName]]," ",tClientes[[#This Row],[LastName]]))</f>
        <v>CANDICE HOLLAND</v>
      </c>
      <c r="D552" s="7" t="s">
        <v>1954</v>
      </c>
      <c r="E552" s="7" t="s">
        <v>159</v>
      </c>
      <c r="F552" s="7" t="s">
        <v>1955</v>
      </c>
      <c r="G552" s="7" t="str">
        <f>VLOOKUP(tClientes[[#This Row],[CityID]],tCiudades[#All],2,FALSE)</f>
        <v>Yonkers</v>
      </c>
      <c r="H552" s="13">
        <v>94</v>
      </c>
      <c r="I552" s="7" t="s">
        <v>1956</v>
      </c>
      <c r="J552" s="22" t="str">
        <f>_xlfn.CONCAT(tClientes[[#This Row],[Ciudad]]," - ",tClientes[[#This Row],[Address]])</f>
        <v>Yonkers - 480 Second Freeway</v>
      </c>
      <c r="K552" s="14">
        <f t="shared" ca="1" si="17"/>
        <v>19</v>
      </c>
    </row>
    <row r="553" spans="1:11">
      <c r="A553" s="6">
        <f t="shared" si="16"/>
        <v>552</v>
      </c>
      <c r="B553" s="7" t="s">
        <v>1957</v>
      </c>
      <c r="C553" s="7" t="str">
        <f>UPPER(_xlfn.CONCAT(tClientes[[#This Row],[FirstName]]," ",tClientes[[#This Row],[LastName]]))</f>
        <v>KATHERINE DOUGLAS</v>
      </c>
      <c r="D553" s="7" t="s">
        <v>606</v>
      </c>
      <c r="E553" s="7" t="s">
        <v>117</v>
      </c>
      <c r="F553" s="7" t="s">
        <v>1202</v>
      </c>
      <c r="G553" s="7" t="str">
        <f>VLOOKUP(tClientes[[#This Row],[CityID]],tCiudades[#All],2,FALSE)</f>
        <v>Fort Wayne</v>
      </c>
      <c r="H553" s="13">
        <v>34</v>
      </c>
      <c r="I553" s="7" t="s">
        <v>1958</v>
      </c>
      <c r="J553" s="22" t="str">
        <f>_xlfn.CONCAT(tClientes[[#This Row],[Ciudad]]," - ",tClientes[[#This Row],[Address]])</f>
        <v>Fort Wayne - 30 South Oak Drive</v>
      </c>
      <c r="K553" s="14">
        <f t="shared" ca="1" si="17"/>
        <v>5</v>
      </c>
    </row>
    <row r="554" spans="1:11">
      <c r="A554" s="6">
        <f t="shared" si="16"/>
        <v>553</v>
      </c>
      <c r="B554" s="7" t="s">
        <v>1959</v>
      </c>
      <c r="C554" s="7" t="str">
        <f>UPPER(_xlfn.CONCAT(tClientes[[#This Row],[FirstName]]," ",tClientes[[#This Row],[LastName]]))</f>
        <v>DARLENE GALVAN</v>
      </c>
      <c r="D554" s="7" t="s">
        <v>1486</v>
      </c>
      <c r="E554" s="7" t="s">
        <v>136</v>
      </c>
      <c r="F554" s="7" t="s">
        <v>1960</v>
      </c>
      <c r="G554" s="7" t="str">
        <f>VLOOKUP(tClientes[[#This Row],[CityID]],tCiudades[#All],2,FALSE)</f>
        <v>Atlanta</v>
      </c>
      <c r="H554" s="13">
        <v>9</v>
      </c>
      <c r="I554" s="7" t="s">
        <v>1961</v>
      </c>
      <c r="J554" s="22" t="str">
        <f>_xlfn.CONCAT(tClientes[[#This Row],[Ciudad]]," - ",tClientes[[#This Row],[Address]])</f>
        <v>Atlanta - 227 White Oak Blvd.</v>
      </c>
      <c r="K554" s="14">
        <f t="shared" ca="1" si="17"/>
        <v>15</v>
      </c>
    </row>
    <row r="555" spans="1:11">
      <c r="A555" s="6">
        <f t="shared" si="16"/>
        <v>554</v>
      </c>
      <c r="B555" s="7" t="s">
        <v>1962</v>
      </c>
      <c r="C555" s="7" t="str">
        <f>UPPER(_xlfn.CONCAT(tClientes[[#This Row],[FirstName]]," ",tClientes[[#This Row],[LastName]]))</f>
        <v>TIMMY WALLER</v>
      </c>
      <c r="D555" s="7" t="s">
        <v>1963</v>
      </c>
      <c r="E555" s="7" t="s">
        <v>68</v>
      </c>
      <c r="F555" s="7" t="s">
        <v>281</v>
      </c>
      <c r="G555" s="7" t="str">
        <f>VLOOKUP(tClientes[[#This Row],[CityID]],tCiudades[#All],2,FALSE)</f>
        <v>Anchorage</v>
      </c>
      <c r="H555" s="13">
        <v>68</v>
      </c>
      <c r="I555" s="7" t="s">
        <v>1964</v>
      </c>
      <c r="J555" s="22" t="str">
        <f>_xlfn.CONCAT(tClientes[[#This Row],[Ciudad]]," - ",tClientes[[#This Row],[Address]])</f>
        <v>Anchorage - 360 New Avenue</v>
      </c>
      <c r="K555" s="14">
        <f t="shared" ca="1" si="17"/>
        <v>4</v>
      </c>
    </row>
    <row r="556" spans="1:11">
      <c r="A556" s="6">
        <f t="shared" si="16"/>
        <v>555</v>
      </c>
      <c r="B556" s="7" t="s">
        <v>1965</v>
      </c>
      <c r="C556" s="7" t="str">
        <f>UPPER(_xlfn.CONCAT(tClientes[[#This Row],[FirstName]]," ",tClientes[[#This Row],[LastName]]))</f>
        <v>DARYL OLIVER</v>
      </c>
      <c r="D556" s="7" t="s">
        <v>1966</v>
      </c>
      <c r="E556" s="7" t="s">
        <v>28</v>
      </c>
      <c r="F556" s="7" t="s">
        <v>1967</v>
      </c>
      <c r="G556" s="7" t="str">
        <f>VLOOKUP(tClientes[[#This Row],[CityID]],tCiudades[#All],2,FALSE)</f>
        <v>Austin</v>
      </c>
      <c r="H556" s="13">
        <v>6</v>
      </c>
      <c r="I556" s="7" t="s">
        <v>1968</v>
      </c>
      <c r="J556" s="22" t="str">
        <f>_xlfn.CONCAT(tClientes[[#This Row],[Ciudad]]," - ",tClientes[[#This Row],[Address]])</f>
        <v>Austin - 860 White Clarendon Street</v>
      </c>
      <c r="K556" s="14">
        <f t="shared" ca="1" si="17"/>
        <v>19</v>
      </c>
    </row>
    <row r="557" spans="1:11">
      <c r="A557" s="6">
        <f t="shared" si="16"/>
        <v>556</v>
      </c>
      <c r="B557" s="7" t="s">
        <v>1969</v>
      </c>
      <c r="C557" s="7" t="str">
        <f>UPPER(_xlfn.CONCAT(tClientes[[#This Row],[FirstName]]," ",tClientes[[#This Row],[LastName]]))</f>
        <v>ANA CASTILLO</v>
      </c>
      <c r="D557" s="7" t="s">
        <v>1604</v>
      </c>
      <c r="E557" s="7" t="s">
        <v>104</v>
      </c>
      <c r="F557" s="7" t="s">
        <v>1421</v>
      </c>
      <c r="G557" s="7" t="str">
        <f>VLOOKUP(tClientes[[#This Row],[CityID]],tCiudades[#All],2,FALSE)</f>
        <v>Jersey</v>
      </c>
      <c r="H557" s="13">
        <v>93</v>
      </c>
      <c r="I557" s="7" t="s">
        <v>1970</v>
      </c>
      <c r="J557" s="22" t="str">
        <f>_xlfn.CONCAT(tClientes[[#This Row],[Ciudad]]," - ",tClientes[[#This Row],[Address]])</f>
        <v>Jersey - 729 Hague Road</v>
      </c>
      <c r="K557" s="14">
        <f t="shared" ca="1" si="17"/>
        <v>10</v>
      </c>
    </row>
    <row r="558" spans="1:11">
      <c r="A558" s="6">
        <f t="shared" si="16"/>
        <v>557</v>
      </c>
      <c r="B558" s="7" t="s">
        <v>1971</v>
      </c>
      <c r="C558" s="7" t="str">
        <f>UPPER(_xlfn.CONCAT(tClientes[[#This Row],[FirstName]]," ",tClientes[[#This Row],[LastName]]))</f>
        <v>JERMAINE LONG</v>
      </c>
      <c r="D558" s="7" t="s">
        <v>661</v>
      </c>
      <c r="E558" s="7" t="s">
        <v>159</v>
      </c>
      <c r="F558" s="7" t="s">
        <v>1972</v>
      </c>
      <c r="G558" s="7" t="str">
        <f>VLOOKUP(tClientes[[#This Row],[CityID]],tCiudades[#All],2,FALSE)</f>
        <v>Sacramento</v>
      </c>
      <c r="H558" s="13">
        <v>81</v>
      </c>
      <c r="I558" s="7" t="s">
        <v>1973</v>
      </c>
      <c r="J558" s="22" t="str">
        <f>_xlfn.CONCAT(tClientes[[#This Row],[Ciudad]]," - ",tClientes[[#This Row],[Address]])</f>
        <v>Sacramento - 25 Rocky Fabien Street</v>
      </c>
      <c r="K558" s="14">
        <f t="shared" ca="1" si="17"/>
        <v>10</v>
      </c>
    </row>
    <row r="559" spans="1:11">
      <c r="A559" s="6">
        <f t="shared" si="16"/>
        <v>558</v>
      </c>
      <c r="B559" s="7" t="s">
        <v>1974</v>
      </c>
      <c r="C559" s="7" t="str">
        <f>UPPER(_xlfn.CONCAT(tClientes[[#This Row],[FirstName]]," ",tClientes[[#This Row],[LastName]]))</f>
        <v>TY WRIGHT</v>
      </c>
      <c r="D559" s="7" t="s">
        <v>1975</v>
      </c>
      <c r="E559" s="7" t="s">
        <v>33</v>
      </c>
      <c r="F559" s="7" t="s">
        <v>1976</v>
      </c>
      <c r="G559" s="7" t="str">
        <f>VLOOKUP(tClientes[[#This Row],[CityID]],tCiudades[#All],2,FALSE)</f>
        <v>Grand Rapids</v>
      </c>
      <c r="H559" s="13">
        <v>90</v>
      </c>
      <c r="I559" s="7" t="s">
        <v>1977</v>
      </c>
      <c r="J559" s="22" t="str">
        <f>_xlfn.CONCAT(tClientes[[#This Row],[Ciudad]]," - ",tClientes[[#This Row],[Address]])</f>
        <v>Grand Rapids - 41 Hague Boulevard</v>
      </c>
      <c r="K559" s="14">
        <f t="shared" ca="1" si="17"/>
        <v>6</v>
      </c>
    </row>
    <row r="560" spans="1:11">
      <c r="A560" s="6">
        <f t="shared" si="16"/>
        <v>559</v>
      </c>
      <c r="B560" s="7" t="s">
        <v>1978</v>
      </c>
      <c r="C560" s="7" t="str">
        <f>UPPER(_xlfn.CONCAT(tClientes[[#This Row],[FirstName]]," ",tClientes[[#This Row],[LastName]]))</f>
        <v>TOM NAVARRO</v>
      </c>
      <c r="D560" s="7" t="s">
        <v>1979</v>
      </c>
      <c r="E560" s="7" t="s">
        <v>13</v>
      </c>
      <c r="F560" s="7" t="s">
        <v>1980</v>
      </c>
      <c r="G560" s="7" t="str">
        <f>VLOOKUP(tClientes[[#This Row],[CityID]],tCiudades[#All],2,FALSE)</f>
        <v>Montgomery</v>
      </c>
      <c r="H560" s="13">
        <v>49</v>
      </c>
      <c r="I560" s="7" t="s">
        <v>1981</v>
      </c>
      <c r="J560" s="22" t="str">
        <f>_xlfn.CONCAT(tClientes[[#This Row],[Ciudad]]," - ",tClientes[[#This Row],[Address]])</f>
        <v>Montgomery - 98 Green Cowley St.</v>
      </c>
      <c r="K560" s="14">
        <f t="shared" ca="1" si="17"/>
        <v>10</v>
      </c>
    </row>
    <row r="561" spans="1:11">
      <c r="A561" s="6">
        <f t="shared" si="16"/>
        <v>560</v>
      </c>
      <c r="B561" s="7" t="s">
        <v>1982</v>
      </c>
      <c r="C561" s="7" t="str">
        <f>UPPER(_xlfn.CONCAT(tClientes[[#This Row],[FirstName]]," ",tClientes[[#This Row],[LastName]]))</f>
        <v>JAMI CONTRERAS</v>
      </c>
      <c r="D561" s="7" t="s">
        <v>1983</v>
      </c>
      <c r="E561" s="7" t="s">
        <v>253</v>
      </c>
      <c r="F561" s="7" t="s">
        <v>1984</v>
      </c>
      <c r="G561" s="7" t="str">
        <f>VLOOKUP(tClientes[[#This Row],[CityID]],tCiudades[#All],2,FALSE)</f>
        <v>Nashville</v>
      </c>
      <c r="H561" s="13">
        <v>57</v>
      </c>
      <c r="I561" s="7" t="s">
        <v>1985</v>
      </c>
      <c r="J561" s="22" t="str">
        <f>_xlfn.CONCAT(tClientes[[#This Row],[Ciudad]]," - ",tClientes[[#This Row],[Address]])</f>
        <v>Nashville - 305 Oak St.</v>
      </c>
      <c r="K561" s="14">
        <f t="shared" ca="1" si="17"/>
        <v>7</v>
      </c>
    </row>
    <row r="562" spans="1:11">
      <c r="A562" s="6">
        <f t="shared" si="16"/>
        <v>561</v>
      </c>
      <c r="B562" s="7" t="s">
        <v>1986</v>
      </c>
      <c r="C562" s="7" t="str">
        <f>UPPER(_xlfn.CONCAT(tClientes[[#This Row],[FirstName]]," ",tClientes[[#This Row],[LastName]]))</f>
        <v>TANISHA BUTLER</v>
      </c>
      <c r="D562" s="7" t="s">
        <v>1987</v>
      </c>
      <c r="E562" s="7" t="s">
        <v>192</v>
      </c>
      <c r="F562" s="7" t="s">
        <v>997</v>
      </c>
      <c r="G562" s="7" t="str">
        <f>VLOOKUP(tClientes[[#This Row],[CityID]],tCiudades[#All],2,FALSE)</f>
        <v>Atlanta</v>
      </c>
      <c r="H562" s="13">
        <v>9</v>
      </c>
      <c r="I562" s="7" t="s">
        <v>1988</v>
      </c>
      <c r="J562" s="22" t="str">
        <f>_xlfn.CONCAT(tClientes[[#This Row],[Ciudad]]," - ",tClientes[[#This Row],[Address]])</f>
        <v>Atlanta - 303 Milton St.</v>
      </c>
      <c r="K562" s="14">
        <f t="shared" ca="1" si="17"/>
        <v>6</v>
      </c>
    </row>
    <row r="563" spans="1:11">
      <c r="A563" s="6">
        <f t="shared" si="16"/>
        <v>562</v>
      </c>
      <c r="B563" s="7" t="s">
        <v>1989</v>
      </c>
      <c r="C563" s="7" t="str">
        <f>UPPER(_xlfn.CONCAT(tClientes[[#This Row],[FirstName]]," ",tClientes[[#This Row],[LastName]]))</f>
        <v>IRA YATES</v>
      </c>
      <c r="D563" s="7" t="s">
        <v>1990</v>
      </c>
      <c r="E563" s="7" t="s">
        <v>82</v>
      </c>
      <c r="F563" s="7" t="s">
        <v>1991</v>
      </c>
      <c r="G563" s="7" t="str">
        <f>VLOOKUP(tClientes[[#This Row],[CityID]],tCiudades[#All],2,FALSE)</f>
        <v>Cleveland</v>
      </c>
      <c r="H563" s="13">
        <v>40</v>
      </c>
      <c r="I563" s="7" t="s">
        <v>1992</v>
      </c>
      <c r="J563" s="22" t="str">
        <f>_xlfn.CONCAT(tClientes[[#This Row],[Ciudad]]," - ",tClientes[[#This Row],[Address]])</f>
        <v>Cleveland - 30 Green Milton Drive</v>
      </c>
      <c r="K563" s="14">
        <f t="shared" ca="1" si="17"/>
        <v>11</v>
      </c>
    </row>
    <row r="564" spans="1:11">
      <c r="A564" s="6">
        <f t="shared" si="16"/>
        <v>563</v>
      </c>
      <c r="B564" s="7" t="s">
        <v>1993</v>
      </c>
      <c r="C564" s="7" t="str">
        <f>UPPER(_xlfn.CONCAT(tClientes[[#This Row],[FirstName]]," ",tClientes[[#This Row],[LastName]]))</f>
        <v>GEOFFREY HURLEY</v>
      </c>
      <c r="D564" s="7" t="s">
        <v>1994</v>
      </c>
      <c r="E564" s="7" t="s">
        <v>28</v>
      </c>
      <c r="F564" s="7" t="s">
        <v>1035</v>
      </c>
      <c r="G564" s="7" t="str">
        <f>VLOOKUP(tClientes[[#This Row],[CityID]],tCiudades[#All],2,FALSE)</f>
        <v>Charlotte</v>
      </c>
      <c r="H564" s="13">
        <v>82</v>
      </c>
      <c r="I564" s="7" t="s">
        <v>1995</v>
      </c>
      <c r="J564" s="22" t="str">
        <f>_xlfn.CONCAT(tClientes[[#This Row],[Ciudad]]," - ",tClientes[[#This Row],[Address]])</f>
        <v>Charlotte - 32 Rocky Hague Road</v>
      </c>
      <c r="K564" s="14">
        <f t="shared" ca="1" si="17"/>
        <v>17</v>
      </c>
    </row>
    <row r="565" spans="1:11">
      <c r="A565" s="6">
        <f t="shared" si="16"/>
        <v>564</v>
      </c>
      <c r="B565" s="7" t="s">
        <v>1996</v>
      </c>
      <c r="C565" s="7" t="str">
        <f>UPPER(_xlfn.CONCAT(tClientes[[#This Row],[FirstName]]," ",tClientes[[#This Row],[LastName]]))</f>
        <v>PENNY LARSON</v>
      </c>
      <c r="D565" s="7" t="s">
        <v>1997</v>
      </c>
      <c r="E565" s="7" t="s">
        <v>117</v>
      </c>
      <c r="F565" s="7" t="s">
        <v>1998</v>
      </c>
      <c r="G565" s="7" t="str">
        <f>VLOOKUP(tClientes[[#This Row],[CityID]],tCiudades[#All],2,FALSE)</f>
        <v>Fresno</v>
      </c>
      <c r="H565" s="13">
        <v>37</v>
      </c>
      <c r="I565" s="7" t="s">
        <v>1999</v>
      </c>
      <c r="J565" s="22" t="str">
        <f>_xlfn.CONCAT(tClientes[[#This Row],[Ciudad]]," - ",tClientes[[#This Row],[Address]])</f>
        <v>Fresno - 37 West First Freeway</v>
      </c>
      <c r="K565" s="14">
        <f t="shared" ca="1" si="17"/>
        <v>15</v>
      </c>
    </row>
    <row r="566" spans="1:11">
      <c r="A566" s="6">
        <f t="shared" si="16"/>
        <v>565</v>
      </c>
      <c r="B566" s="7" t="s">
        <v>2000</v>
      </c>
      <c r="C566" s="7" t="str">
        <f>UPPER(_xlfn.CONCAT(tClientes[[#This Row],[FirstName]]," ",tClientes[[#This Row],[LastName]]))</f>
        <v>IRA MCKEE</v>
      </c>
      <c r="D566" s="7" t="s">
        <v>1990</v>
      </c>
      <c r="E566" s="7" t="s">
        <v>209</v>
      </c>
      <c r="F566" s="7" t="s">
        <v>1708</v>
      </c>
      <c r="G566" s="7" t="str">
        <f>VLOOKUP(tClientes[[#This Row],[CityID]],tCiudades[#All],2,FALSE)</f>
        <v>Indianapolis</v>
      </c>
      <c r="H566" s="13">
        <v>14</v>
      </c>
      <c r="I566" s="7" t="s">
        <v>2001</v>
      </c>
      <c r="J566" s="22" t="str">
        <f>_xlfn.CONCAT(tClientes[[#This Row],[Ciudad]]," - ",tClientes[[#This Row],[Address]])</f>
        <v>Indianapolis - 948 West Old Road</v>
      </c>
      <c r="K566" s="14">
        <f t="shared" ca="1" si="17"/>
        <v>5</v>
      </c>
    </row>
    <row r="567" spans="1:11">
      <c r="A567" s="6">
        <f t="shared" si="16"/>
        <v>566</v>
      </c>
      <c r="B567" s="7" t="s">
        <v>2002</v>
      </c>
      <c r="C567" s="7" t="str">
        <f>UPPER(_xlfn.CONCAT(tClientes[[#This Row],[FirstName]]," ",tClientes[[#This Row],[LastName]]))</f>
        <v>JUDITH WATERS</v>
      </c>
      <c r="D567" s="7" t="s">
        <v>687</v>
      </c>
      <c r="E567" s="7" t="s">
        <v>159</v>
      </c>
      <c r="F567" s="7" t="s">
        <v>2003</v>
      </c>
      <c r="G567" s="7" t="str">
        <f>VLOOKUP(tClientes[[#This Row],[CityID]],tCiudades[#All],2,FALSE)</f>
        <v>Columbus</v>
      </c>
      <c r="H567" s="13">
        <v>58</v>
      </c>
      <c r="I567" s="7" t="s">
        <v>2004</v>
      </c>
      <c r="J567" s="22" t="str">
        <f>_xlfn.CONCAT(tClientes[[#This Row],[Ciudad]]," - ",tClientes[[#This Row],[Address]])</f>
        <v>Columbus - 120 White Cowley Road</v>
      </c>
      <c r="K567" s="14">
        <f t="shared" ca="1" si="17"/>
        <v>12</v>
      </c>
    </row>
    <row r="568" spans="1:11">
      <c r="A568" s="6">
        <f t="shared" si="16"/>
        <v>567</v>
      </c>
      <c r="B568" s="7" t="s">
        <v>2005</v>
      </c>
      <c r="C568" s="7" t="str">
        <f>UPPER(_xlfn.CONCAT(tClientes[[#This Row],[FirstName]]," ",tClientes[[#This Row],[LastName]]))</f>
        <v>CHARLIE BUSH</v>
      </c>
      <c r="D568" s="7" t="s">
        <v>2006</v>
      </c>
      <c r="E568" s="7" t="s">
        <v>28</v>
      </c>
      <c r="F568" s="7" t="s">
        <v>2007</v>
      </c>
      <c r="G568" s="7" t="str">
        <f>VLOOKUP(tClientes[[#This Row],[CityID]],tCiudades[#All],2,FALSE)</f>
        <v>Newark</v>
      </c>
      <c r="H568" s="13">
        <v>84</v>
      </c>
      <c r="I568" s="7" t="s">
        <v>2008</v>
      </c>
      <c r="J568" s="22" t="str">
        <f>_xlfn.CONCAT(tClientes[[#This Row],[Ciudad]]," - ",tClientes[[#This Row],[Address]])</f>
        <v>Newark - 212 Rocky Milton Street</v>
      </c>
      <c r="K568" s="14">
        <f t="shared" ca="1" si="17"/>
        <v>12</v>
      </c>
    </row>
    <row r="569" spans="1:11">
      <c r="A569" s="6">
        <f t="shared" si="16"/>
        <v>568</v>
      </c>
      <c r="B569" s="7" t="s">
        <v>2009</v>
      </c>
      <c r="C569" s="7" t="str">
        <f>UPPER(_xlfn.CONCAT(tClientes[[#This Row],[FirstName]]," ",tClientes[[#This Row],[LastName]]))</f>
        <v>GENA BRYAN</v>
      </c>
      <c r="D569" s="7" t="s">
        <v>2010</v>
      </c>
      <c r="E569" s="7" t="s">
        <v>33</v>
      </c>
      <c r="F569" s="7" t="s">
        <v>2011</v>
      </c>
      <c r="G569" s="7" t="str">
        <f>VLOOKUP(tClientes[[#This Row],[CityID]],tCiudades[#All],2,FALSE)</f>
        <v>Philadelphia</v>
      </c>
      <c r="H569" s="13">
        <v>30</v>
      </c>
      <c r="I569" s="7" t="s">
        <v>2012</v>
      </c>
      <c r="J569" s="22" t="str">
        <f>_xlfn.CONCAT(tClientes[[#This Row],[Ciudad]]," - ",tClientes[[#This Row],[Address]])</f>
        <v>Philadelphia - 99 New Boulevard</v>
      </c>
      <c r="K569" s="14">
        <f t="shared" ca="1" si="17"/>
        <v>11</v>
      </c>
    </row>
    <row r="570" spans="1:11">
      <c r="A570" s="6">
        <f t="shared" si="16"/>
        <v>569</v>
      </c>
      <c r="B570" s="7" t="s">
        <v>2013</v>
      </c>
      <c r="C570" s="7" t="str">
        <f>UPPER(_xlfn.CONCAT(tClientes[[#This Row],[FirstName]]," ",tClientes[[#This Row],[LastName]]))</f>
        <v>EDUARDO BULLOCK</v>
      </c>
      <c r="D570" s="7" t="s">
        <v>323</v>
      </c>
      <c r="E570" s="7" t="s">
        <v>253</v>
      </c>
      <c r="F570" s="7" t="s">
        <v>2014</v>
      </c>
      <c r="G570" s="7" t="str">
        <f>VLOOKUP(tClientes[[#This Row],[CityID]],tCiudades[#All],2,FALSE)</f>
        <v>Colorado</v>
      </c>
      <c r="H570" s="13">
        <v>15</v>
      </c>
      <c r="I570" s="7" t="s">
        <v>2015</v>
      </c>
      <c r="J570" s="22" t="str">
        <f>_xlfn.CONCAT(tClientes[[#This Row],[Ciudad]]," - ",tClientes[[#This Row],[Address]])</f>
        <v>Colorado - 94 First Freeway</v>
      </c>
      <c r="K570" s="14">
        <f t="shared" ca="1" si="17"/>
        <v>11</v>
      </c>
    </row>
    <row r="571" spans="1:11">
      <c r="A571" s="6">
        <f t="shared" si="16"/>
        <v>570</v>
      </c>
      <c r="B571" s="7" t="s">
        <v>2016</v>
      </c>
      <c r="C571" s="7" t="str">
        <f>UPPER(_xlfn.CONCAT(tClientes[[#This Row],[FirstName]]," ",tClientes[[#This Row],[LastName]]))</f>
        <v>WENDELL MEYER</v>
      </c>
      <c r="D571" s="7" t="s">
        <v>2017</v>
      </c>
      <c r="E571" s="7" t="s">
        <v>253</v>
      </c>
      <c r="F571" s="7" t="s">
        <v>2018</v>
      </c>
      <c r="G571" s="7" t="str">
        <f>VLOOKUP(tClientes[[#This Row],[CityID]],tCiudades[#All],2,FALSE)</f>
        <v>Nashville</v>
      </c>
      <c r="H571" s="13">
        <v>57</v>
      </c>
      <c r="I571" s="7" t="s">
        <v>2019</v>
      </c>
      <c r="J571" s="22" t="str">
        <f>_xlfn.CONCAT(tClientes[[#This Row],[Ciudad]]," - ",tClientes[[#This Row],[Address]])</f>
        <v>Nashville - 90 White Clarendon Boulevard</v>
      </c>
      <c r="K571" s="14">
        <f t="shared" ca="1" si="17"/>
        <v>13</v>
      </c>
    </row>
    <row r="572" spans="1:11">
      <c r="A572" s="6">
        <f t="shared" si="16"/>
        <v>571</v>
      </c>
      <c r="B572" s="7" t="s">
        <v>2020</v>
      </c>
      <c r="C572" s="7" t="str">
        <f>UPPER(_xlfn.CONCAT(tClientes[[#This Row],[FirstName]]," ",tClientes[[#This Row],[LastName]]))</f>
        <v>SHARI DUNLAP</v>
      </c>
      <c r="D572" s="7" t="s">
        <v>820</v>
      </c>
      <c r="E572" s="7" t="s">
        <v>159</v>
      </c>
      <c r="F572" s="7" t="s">
        <v>1578</v>
      </c>
      <c r="G572" s="7" t="str">
        <f>VLOOKUP(tClientes[[#This Row],[CityID]],tCiudades[#All],2,FALSE)</f>
        <v>Philadelphia</v>
      </c>
      <c r="H572" s="13">
        <v>30</v>
      </c>
      <c r="I572" s="7" t="s">
        <v>2021</v>
      </c>
      <c r="J572" s="22" t="str">
        <f>_xlfn.CONCAT(tClientes[[#This Row],[Ciudad]]," - ",tClientes[[#This Row],[Address]])</f>
        <v>Philadelphia - 466 Milton Freeway</v>
      </c>
      <c r="K572" s="14">
        <f t="shared" ca="1" si="17"/>
        <v>11</v>
      </c>
    </row>
    <row r="573" spans="1:11">
      <c r="A573" s="6">
        <f t="shared" si="16"/>
        <v>572</v>
      </c>
      <c r="B573" s="7" t="s">
        <v>2022</v>
      </c>
      <c r="C573" s="7" t="str">
        <f>UPPER(_xlfn.CONCAT(tClientes[[#This Row],[FirstName]]," ",tClientes[[#This Row],[LastName]]))</f>
        <v>CHARLENE HARVEY</v>
      </c>
      <c r="D573" s="7" t="s">
        <v>1713</v>
      </c>
      <c r="E573" s="7" t="s">
        <v>234</v>
      </c>
      <c r="F573" s="7" t="s">
        <v>2023</v>
      </c>
      <c r="G573" s="7" t="str">
        <f>VLOOKUP(tClientes[[#This Row],[CityID]],tCiudades[#All],2,FALSE)</f>
        <v>Yonkers</v>
      </c>
      <c r="H573" s="13">
        <v>94</v>
      </c>
      <c r="I573" s="7" t="s">
        <v>2024</v>
      </c>
      <c r="J573" s="22" t="str">
        <f>_xlfn.CONCAT(tClientes[[#This Row],[Ciudad]]," - ",tClientes[[#This Row],[Address]])</f>
        <v>Yonkers - 29 Green Old Street</v>
      </c>
      <c r="K573" s="14">
        <f t="shared" ca="1" si="17"/>
        <v>10</v>
      </c>
    </row>
    <row r="574" spans="1:11">
      <c r="A574" s="6">
        <f t="shared" si="16"/>
        <v>573</v>
      </c>
      <c r="B574" s="7" t="s">
        <v>2025</v>
      </c>
      <c r="C574" s="7" t="str">
        <f>UPPER(_xlfn.CONCAT(tClientes[[#This Row],[FirstName]]," ",tClientes[[#This Row],[LastName]]))</f>
        <v>MARJORIE SULLIVAN</v>
      </c>
      <c r="D574" s="7" t="s">
        <v>2026</v>
      </c>
      <c r="E574" s="7" t="s">
        <v>104</v>
      </c>
      <c r="F574" s="7" t="s">
        <v>2027</v>
      </c>
      <c r="G574" s="7" t="str">
        <f>VLOOKUP(tClientes[[#This Row],[CityID]],tCiudades[#All],2,FALSE)</f>
        <v>Tampa</v>
      </c>
      <c r="H574" s="13">
        <v>74</v>
      </c>
      <c r="I574" s="7" t="s">
        <v>2028</v>
      </c>
      <c r="J574" s="22" t="str">
        <f>_xlfn.CONCAT(tClientes[[#This Row],[Ciudad]]," - ",tClientes[[#This Row],[Address]])</f>
        <v>Tampa - 10 Fabien Parkway</v>
      </c>
      <c r="K574" s="14">
        <f t="shared" ca="1" si="17"/>
        <v>5</v>
      </c>
    </row>
    <row r="575" spans="1:11">
      <c r="A575" s="6">
        <f t="shared" si="16"/>
        <v>574</v>
      </c>
      <c r="B575" s="7" t="s">
        <v>2029</v>
      </c>
      <c r="C575" s="7" t="str">
        <f>UPPER(_xlfn.CONCAT(tClientes[[#This Row],[FirstName]]," ",tClientes[[#This Row],[LastName]]))</f>
        <v>GLEN CHAVEZ</v>
      </c>
      <c r="D575" s="7" t="s">
        <v>2030</v>
      </c>
      <c r="E575" s="7" t="s">
        <v>159</v>
      </c>
      <c r="F575" s="7" t="s">
        <v>912</v>
      </c>
      <c r="G575" s="7" t="str">
        <f>VLOOKUP(tClientes[[#This Row],[CityID]],tCiudades[#All],2,FALSE)</f>
        <v>New Orleans</v>
      </c>
      <c r="H575" s="13">
        <v>80</v>
      </c>
      <c r="I575" s="7" t="s">
        <v>2031</v>
      </c>
      <c r="J575" s="22" t="str">
        <f>_xlfn.CONCAT(tClientes[[#This Row],[Ciudad]]," - ",tClientes[[#This Row],[Address]])</f>
        <v>New Orleans - 97 Hague St.</v>
      </c>
      <c r="K575" s="14">
        <f t="shared" ca="1" si="17"/>
        <v>5</v>
      </c>
    </row>
    <row r="576" spans="1:11">
      <c r="A576" s="6">
        <f t="shared" si="16"/>
        <v>575</v>
      </c>
      <c r="B576" s="7" t="s">
        <v>2032</v>
      </c>
      <c r="C576" s="7" t="str">
        <f>UPPER(_xlfn.CONCAT(tClientes[[#This Row],[FirstName]]," ",tClientes[[#This Row],[LastName]]))</f>
        <v>TAMIKO LOGAN</v>
      </c>
      <c r="D576" s="7" t="s">
        <v>2033</v>
      </c>
      <c r="E576" s="7" t="s">
        <v>136</v>
      </c>
      <c r="F576" s="7" t="s">
        <v>2034</v>
      </c>
      <c r="G576" s="7" t="str">
        <f>VLOOKUP(tClientes[[#This Row],[CityID]],tCiudades[#All],2,FALSE)</f>
        <v>Grand Rapids</v>
      </c>
      <c r="H576" s="13">
        <v>90</v>
      </c>
      <c r="I576" s="7" t="s">
        <v>2035</v>
      </c>
      <c r="J576" s="22" t="str">
        <f>_xlfn.CONCAT(tClientes[[#This Row],[Ciudad]]," - ",tClientes[[#This Row],[Address]])</f>
        <v>Grand Rapids - 383 Oak Parkway</v>
      </c>
      <c r="K576" s="14">
        <f t="shared" ca="1" si="17"/>
        <v>11</v>
      </c>
    </row>
    <row r="577" spans="1:11">
      <c r="A577" s="6">
        <f t="shared" si="16"/>
        <v>576</v>
      </c>
      <c r="B577" s="7" t="s">
        <v>2036</v>
      </c>
      <c r="C577" s="7" t="str">
        <f>UPPER(_xlfn.CONCAT(tClientes[[#This Row],[FirstName]]," ",tClientes[[#This Row],[LastName]]))</f>
        <v>ELIAS RICH</v>
      </c>
      <c r="D577" s="7" t="s">
        <v>2037</v>
      </c>
      <c r="E577" s="7" t="s">
        <v>82</v>
      </c>
      <c r="F577" s="7" t="s">
        <v>1283</v>
      </c>
      <c r="G577" s="7" t="str">
        <f>VLOOKUP(tClientes[[#This Row],[CityID]],tCiudades[#All],2,FALSE)</f>
        <v>Sacramento</v>
      </c>
      <c r="H577" s="13">
        <v>81</v>
      </c>
      <c r="I577" s="7" t="s">
        <v>2038</v>
      </c>
      <c r="J577" s="22" t="str">
        <f>_xlfn.CONCAT(tClientes[[#This Row],[Ciudad]]," - ",tClientes[[#This Row],[Address]])</f>
        <v>Sacramento - 128 South White Clarendon Boulevard</v>
      </c>
      <c r="K577" s="14">
        <f t="shared" ca="1" si="17"/>
        <v>19</v>
      </c>
    </row>
    <row r="578" spans="1:11">
      <c r="A578" s="6">
        <f t="shared" ref="A578:A641" si="18">ROW()-ROW($B$1)</f>
        <v>577</v>
      </c>
      <c r="B578" s="7" t="s">
        <v>2039</v>
      </c>
      <c r="C578" s="7" t="str">
        <f>UPPER(_xlfn.CONCAT(tClientes[[#This Row],[FirstName]]," ",tClientes[[#This Row],[LastName]]))</f>
        <v>ANGELA DEAN</v>
      </c>
      <c r="D578" s="7" t="s">
        <v>2040</v>
      </c>
      <c r="E578" s="7" t="s">
        <v>183</v>
      </c>
      <c r="F578" s="7" t="s">
        <v>2041</v>
      </c>
      <c r="G578" s="7" t="str">
        <f>VLOOKUP(tClientes[[#This Row],[CityID]],tCiudades[#All],2,FALSE)</f>
        <v>Shreveport</v>
      </c>
      <c r="H578" s="13">
        <v>66</v>
      </c>
      <c r="I578" s="7" t="s">
        <v>2042</v>
      </c>
      <c r="J578" s="22" t="str">
        <f>_xlfn.CONCAT(tClientes[[#This Row],[Ciudad]]," - ",tClientes[[#This Row],[Address]])</f>
        <v>Shreveport - 34 Green Old Blvd.</v>
      </c>
      <c r="K578" s="14">
        <f t="shared" ref="K578:K641" ca="1" si="19">RANDBETWEEN(4, 19)</f>
        <v>13</v>
      </c>
    </row>
    <row r="579" spans="1:11">
      <c r="A579" s="6">
        <f t="shared" si="18"/>
        <v>578</v>
      </c>
      <c r="B579" s="7" t="s">
        <v>2043</v>
      </c>
      <c r="C579" s="7" t="str">
        <f>UPPER(_xlfn.CONCAT(tClientes[[#This Row],[FirstName]]," ",tClientes[[#This Row],[LastName]]))</f>
        <v>LAURIE WILKINS</v>
      </c>
      <c r="D579" s="7" t="s">
        <v>2044</v>
      </c>
      <c r="E579" s="7" t="s">
        <v>145</v>
      </c>
      <c r="F579" s="7" t="s">
        <v>2045</v>
      </c>
      <c r="G579" s="7" t="str">
        <f>VLOOKUP(tClientes[[#This Row],[CityID]],tCiudades[#All],2,FALSE)</f>
        <v>New York</v>
      </c>
      <c r="H579" s="13">
        <v>46</v>
      </c>
      <c r="I579" s="7" t="s">
        <v>2046</v>
      </c>
      <c r="J579" s="22" t="str">
        <f>_xlfn.CONCAT(tClientes[[#This Row],[Ciudad]]," - ",tClientes[[#This Row],[Address]])</f>
        <v>New York - 82 First Drive</v>
      </c>
      <c r="K579" s="14">
        <f t="shared" ca="1" si="19"/>
        <v>8</v>
      </c>
    </row>
    <row r="580" spans="1:11">
      <c r="A580" s="6">
        <f t="shared" si="18"/>
        <v>579</v>
      </c>
      <c r="B580" s="7" t="s">
        <v>2047</v>
      </c>
      <c r="C580" s="7" t="str">
        <f>UPPER(_xlfn.CONCAT(tClientes[[#This Row],[FirstName]]," ",tClientes[[#This Row],[LastName]]))</f>
        <v>PEDRO GALLEGOS</v>
      </c>
      <c r="D580" s="7" t="s">
        <v>1038</v>
      </c>
      <c r="E580" s="7" t="s">
        <v>82</v>
      </c>
      <c r="F580" s="7" t="s">
        <v>1634</v>
      </c>
      <c r="G580" s="7" t="str">
        <f>VLOOKUP(tClientes[[#This Row],[CityID]],tCiudades[#All],2,FALSE)</f>
        <v>Corpus Christi</v>
      </c>
      <c r="H580" s="13">
        <v>67</v>
      </c>
      <c r="I580" s="7" t="s">
        <v>2048</v>
      </c>
      <c r="J580" s="22" t="str">
        <f>_xlfn.CONCAT(tClientes[[#This Row],[Ciudad]]," - ",tClientes[[#This Row],[Address]])</f>
        <v>Corpus Christi - 49 Nobel Road</v>
      </c>
      <c r="K580" s="14">
        <f t="shared" ca="1" si="19"/>
        <v>8</v>
      </c>
    </row>
    <row r="581" spans="1:11">
      <c r="A581" s="6">
        <f t="shared" si="18"/>
        <v>580</v>
      </c>
      <c r="B581" s="7" t="s">
        <v>2049</v>
      </c>
      <c r="C581" s="7" t="str">
        <f>UPPER(_xlfn.CONCAT(tClientes[[#This Row],[FirstName]]," ",tClientes[[#This Row],[LastName]]))</f>
        <v>DALLAS CARROLL</v>
      </c>
      <c r="D581" s="7" t="s">
        <v>2050</v>
      </c>
      <c r="E581" s="7" t="s">
        <v>33</v>
      </c>
      <c r="F581" s="7" t="s">
        <v>1549</v>
      </c>
      <c r="G581" s="7" t="str">
        <f>VLOOKUP(tClientes[[#This Row],[CityID]],tCiudades[#All],2,FALSE)</f>
        <v>Shreveport</v>
      </c>
      <c r="H581" s="13">
        <v>66</v>
      </c>
      <c r="I581" s="7" t="s">
        <v>2051</v>
      </c>
      <c r="J581" s="22" t="str">
        <f>_xlfn.CONCAT(tClientes[[#This Row],[Ciudad]]," - ",tClientes[[#This Row],[Address]])</f>
        <v>Shreveport - 178 Cowley Way</v>
      </c>
      <c r="K581" s="14">
        <f t="shared" ca="1" si="19"/>
        <v>18</v>
      </c>
    </row>
    <row r="582" spans="1:11">
      <c r="A582" s="6">
        <f t="shared" si="18"/>
        <v>581</v>
      </c>
      <c r="B582" s="7" t="s">
        <v>2052</v>
      </c>
      <c r="C582" s="7" t="str">
        <f>UPPER(_xlfn.CONCAT(tClientes[[#This Row],[FirstName]]," ",tClientes[[#This Row],[LastName]]))</f>
        <v>LORENA COWAN</v>
      </c>
      <c r="D582" s="7" t="s">
        <v>2053</v>
      </c>
      <c r="E582" s="7" t="s">
        <v>209</v>
      </c>
      <c r="F582" s="7" t="s">
        <v>1665</v>
      </c>
      <c r="G582" s="7" t="str">
        <f>VLOOKUP(tClientes[[#This Row],[CityID]],tCiudades[#All],2,FALSE)</f>
        <v>Memphis</v>
      </c>
      <c r="H582" s="13">
        <v>44</v>
      </c>
      <c r="I582" s="7" t="s">
        <v>2054</v>
      </c>
      <c r="J582" s="22" t="str">
        <f>_xlfn.CONCAT(tClientes[[#This Row],[Ciudad]]," - ",tClientes[[#This Row],[Address]])</f>
        <v>Memphis - 682 First Drive</v>
      </c>
      <c r="K582" s="14">
        <f t="shared" ca="1" si="19"/>
        <v>4</v>
      </c>
    </row>
    <row r="583" spans="1:11">
      <c r="A583" s="6">
        <f t="shared" si="18"/>
        <v>582</v>
      </c>
      <c r="B583" s="7" t="s">
        <v>2055</v>
      </c>
      <c r="C583" s="7" t="str">
        <f>UPPER(_xlfn.CONCAT(tClientes[[#This Row],[FirstName]]," ",tClientes[[#This Row],[LastName]]))</f>
        <v>ARTHUR EATON</v>
      </c>
      <c r="D583" s="7" t="s">
        <v>130</v>
      </c>
      <c r="E583" s="7" t="s">
        <v>91</v>
      </c>
      <c r="F583" s="7" t="s">
        <v>2056</v>
      </c>
      <c r="G583" s="7" t="str">
        <f>VLOOKUP(tClientes[[#This Row],[CityID]],tCiudades[#All],2,FALSE)</f>
        <v>Montgomery</v>
      </c>
      <c r="H583" s="13">
        <v>49</v>
      </c>
      <c r="I583" s="7" t="s">
        <v>2057</v>
      </c>
      <c r="J583" s="22" t="str">
        <f>_xlfn.CONCAT(tClientes[[#This Row],[Ciudad]]," - ",tClientes[[#This Row],[Address]])</f>
        <v>Montgomery - 519 Green Cowley Boulevard</v>
      </c>
      <c r="K583" s="14">
        <f t="shared" ca="1" si="19"/>
        <v>6</v>
      </c>
    </row>
    <row r="584" spans="1:11">
      <c r="A584" s="6">
        <f t="shared" si="18"/>
        <v>583</v>
      </c>
      <c r="B584" s="7" t="s">
        <v>2058</v>
      </c>
      <c r="C584" s="7" t="str">
        <f>UPPER(_xlfn.CONCAT(tClientes[[#This Row],[FirstName]]," ",tClientes[[#This Row],[LastName]]))</f>
        <v>LARRY LAWSON</v>
      </c>
      <c r="D584" s="7" t="s">
        <v>1383</v>
      </c>
      <c r="E584" s="7" t="s">
        <v>23</v>
      </c>
      <c r="F584" s="7" t="s">
        <v>14</v>
      </c>
      <c r="G584" s="7" t="str">
        <f>VLOOKUP(tClientes[[#This Row],[CityID]],tCiudades[#All],2,FALSE)</f>
        <v>Milwaukee</v>
      </c>
      <c r="H584" s="13">
        <v>21</v>
      </c>
      <c r="I584" s="7" t="s">
        <v>2059</v>
      </c>
      <c r="J584" s="22" t="str">
        <f>_xlfn.CONCAT(tClientes[[#This Row],[Ciudad]]," - ",tClientes[[#This Row],[Address]])</f>
        <v>Milwaukee - 698 Green Old Avenue</v>
      </c>
      <c r="K584" s="14">
        <f t="shared" ca="1" si="19"/>
        <v>5</v>
      </c>
    </row>
    <row r="585" spans="1:11">
      <c r="A585" s="6">
        <f t="shared" si="18"/>
        <v>584</v>
      </c>
      <c r="B585" s="7" t="s">
        <v>2060</v>
      </c>
      <c r="C585" s="7" t="str">
        <f>UPPER(_xlfn.CONCAT(tClientes[[#This Row],[FirstName]]," ",tClientes[[#This Row],[LastName]]))</f>
        <v>RANDI MONROE</v>
      </c>
      <c r="D585" s="7" t="s">
        <v>1351</v>
      </c>
      <c r="E585" s="7" t="s">
        <v>8</v>
      </c>
      <c r="F585" s="7" t="s">
        <v>42</v>
      </c>
      <c r="G585" s="7" t="str">
        <f>VLOOKUP(tClientes[[#This Row],[CityID]],tCiudades[#All],2,FALSE)</f>
        <v>San Diego</v>
      </c>
      <c r="H585" s="13">
        <v>78</v>
      </c>
      <c r="I585" s="7" t="s">
        <v>2061</v>
      </c>
      <c r="J585" s="22" t="str">
        <f>_xlfn.CONCAT(tClientes[[#This Row],[Ciudad]]," - ",tClientes[[#This Row],[Address]])</f>
        <v>San Diego - 636 Cowley Boulevard</v>
      </c>
      <c r="K585" s="14">
        <f t="shared" ca="1" si="19"/>
        <v>19</v>
      </c>
    </row>
    <row r="586" spans="1:11">
      <c r="A586" s="6">
        <f t="shared" si="18"/>
        <v>585</v>
      </c>
      <c r="B586" s="7" t="s">
        <v>2062</v>
      </c>
      <c r="C586" s="7" t="str">
        <f>UPPER(_xlfn.CONCAT(tClientes[[#This Row],[FirstName]]," ",tClientes[[#This Row],[LastName]]))</f>
        <v>MARC HESTER</v>
      </c>
      <c r="D586" s="7" t="s">
        <v>2063</v>
      </c>
      <c r="E586" s="7" t="s">
        <v>131</v>
      </c>
      <c r="F586" s="7" t="s">
        <v>1572</v>
      </c>
      <c r="G586" s="7" t="str">
        <f>VLOOKUP(tClientes[[#This Row],[CityID]],tCiudades[#All],2,FALSE)</f>
        <v>Buffalo</v>
      </c>
      <c r="H586" s="13">
        <v>2</v>
      </c>
      <c r="I586" s="7" t="s">
        <v>2064</v>
      </c>
      <c r="J586" s="22" t="str">
        <f>_xlfn.CONCAT(tClientes[[#This Row],[Ciudad]]," - ",tClientes[[#This Row],[Address]])</f>
        <v>Buffalo - 37 Second Freeway</v>
      </c>
      <c r="K586" s="14">
        <f t="shared" ca="1" si="19"/>
        <v>5</v>
      </c>
    </row>
    <row r="587" spans="1:11">
      <c r="A587" s="6">
        <f t="shared" si="18"/>
        <v>586</v>
      </c>
      <c r="B587" s="7" t="s">
        <v>2065</v>
      </c>
      <c r="C587" s="7" t="str">
        <f>UPPER(_xlfn.CONCAT(tClientes[[#This Row],[FirstName]]," ",tClientes[[#This Row],[LastName]]))</f>
        <v>PERRY SHEPPARD</v>
      </c>
      <c r="D587" s="7" t="s">
        <v>2066</v>
      </c>
      <c r="E587" s="7" t="s">
        <v>192</v>
      </c>
      <c r="F587" s="7" t="s">
        <v>437</v>
      </c>
      <c r="G587" s="7" t="str">
        <f>VLOOKUP(tClientes[[#This Row],[CityID]],tCiudades[#All],2,FALSE)</f>
        <v>Tacoma</v>
      </c>
      <c r="H587" s="13">
        <v>12</v>
      </c>
      <c r="I587" s="7" t="s">
        <v>2067</v>
      </c>
      <c r="J587" s="22" t="str">
        <f>_xlfn.CONCAT(tClientes[[#This Row],[Ciudad]]," - ",tClientes[[#This Row],[Address]])</f>
        <v>Tacoma - 991 Nobel Street</v>
      </c>
      <c r="K587" s="14">
        <f t="shared" ca="1" si="19"/>
        <v>13</v>
      </c>
    </row>
    <row r="588" spans="1:11">
      <c r="A588" s="6">
        <f t="shared" si="18"/>
        <v>587</v>
      </c>
      <c r="B588" s="7" t="s">
        <v>2068</v>
      </c>
      <c r="C588" s="7" t="str">
        <f>UPPER(_xlfn.CONCAT(tClientes[[#This Row],[FirstName]]," ",tClientes[[#This Row],[LastName]]))</f>
        <v>KAREN SOSA</v>
      </c>
      <c r="D588" s="7" t="s">
        <v>2069</v>
      </c>
      <c r="E588" s="7" t="s">
        <v>159</v>
      </c>
      <c r="F588" s="7" t="s">
        <v>1185</v>
      </c>
      <c r="G588" s="7" t="str">
        <f>VLOOKUP(tClientes[[#This Row],[CityID]],tCiudades[#All],2,FALSE)</f>
        <v>Boston</v>
      </c>
      <c r="H588" s="13">
        <v>25</v>
      </c>
      <c r="I588" s="7" t="s">
        <v>2070</v>
      </c>
      <c r="J588" s="22" t="str">
        <f>_xlfn.CONCAT(tClientes[[#This Row],[Ciudad]]," - ",tClientes[[#This Row],[Address]])</f>
        <v>Boston - 912 New Freeway</v>
      </c>
      <c r="K588" s="14">
        <f t="shared" ca="1" si="19"/>
        <v>17</v>
      </c>
    </row>
    <row r="589" spans="1:11">
      <c r="A589" s="6">
        <f t="shared" si="18"/>
        <v>588</v>
      </c>
      <c r="B589" s="7" t="s">
        <v>2071</v>
      </c>
      <c r="C589" s="7" t="str">
        <f>UPPER(_xlfn.CONCAT(tClientes[[#This Row],[FirstName]]," ",tClientes[[#This Row],[LastName]]))</f>
        <v>FLOYD AYALA</v>
      </c>
      <c r="D589" s="7" t="s">
        <v>1807</v>
      </c>
      <c r="E589" s="7" t="s">
        <v>82</v>
      </c>
      <c r="F589" s="7" t="s">
        <v>2072</v>
      </c>
      <c r="G589" s="7" t="str">
        <f>VLOOKUP(tClientes[[#This Row],[CityID]],tCiudades[#All],2,FALSE)</f>
        <v>Phoenix</v>
      </c>
      <c r="H589" s="13">
        <v>71</v>
      </c>
      <c r="I589" s="7" t="s">
        <v>2073</v>
      </c>
      <c r="J589" s="22" t="str">
        <f>_xlfn.CONCAT(tClientes[[#This Row],[Ciudad]]," - ",tClientes[[#This Row],[Address]])</f>
        <v>Phoenix - 50 First Boulevard</v>
      </c>
      <c r="K589" s="14">
        <f t="shared" ca="1" si="19"/>
        <v>4</v>
      </c>
    </row>
    <row r="590" spans="1:11">
      <c r="A590" s="6">
        <f t="shared" si="18"/>
        <v>589</v>
      </c>
      <c r="B590" s="7" t="s">
        <v>2074</v>
      </c>
      <c r="C590" s="7" t="str">
        <f>UPPER(_xlfn.CONCAT(tClientes[[#This Row],[FirstName]]," ",tClientes[[#This Row],[LastName]]))</f>
        <v>TYRONE CASTILLO</v>
      </c>
      <c r="D590" s="7" t="s">
        <v>2075</v>
      </c>
      <c r="E590" s="7" t="s">
        <v>131</v>
      </c>
      <c r="F590" s="7" t="s">
        <v>1421</v>
      </c>
      <c r="G590" s="7" t="str">
        <f>VLOOKUP(tClientes[[#This Row],[CityID]],tCiudades[#All],2,FALSE)</f>
        <v>Oakland</v>
      </c>
      <c r="H590" s="13">
        <v>69</v>
      </c>
      <c r="I590" s="7" t="s">
        <v>2076</v>
      </c>
      <c r="J590" s="22" t="str">
        <f>_xlfn.CONCAT(tClientes[[#This Row],[Ciudad]]," - ",tClientes[[#This Row],[Address]])</f>
        <v>Oakland - 27 First Parkway</v>
      </c>
      <c r="K590" s="14">
        <f t="shared" ca="1" si="19"/>
        <v>4</v>
      </c>
    </row>
    <row r="591" spans="1:11">
      <c r="A591" s="6">
        <f t="shared" si="18"/>
        <v>590</v>
      </c>
      <c r="B591" s="7" t="s">
        <v>2077</v>
      </c>
      <c r="C591" s="7" t="str">
        <f>UPPER(_xlfn.CONCAT(tClientes[[#This Row],[FirstName]]," ",tClientes[[#This Row],[LastName]]))</f>
        <v>BETH MORRIS</v>
      </c>
      <c r="D591" s="7" t="s">
        <v>2078</v>
      </c>
      <c r="E591" s="7" t="s">
        <v>192</v>
      </c>
      <c r="F591" s="7" t="s">
        <v>692</v>
      </c>
      <c r="G591" s="7" t="str">
        <f>VLOOKUP(tClientes[[#This Row],[CityID]],tCiudades[#All],2,FALSE)</f>
        <v>Denver</v>
      </c>
      <c r="H591" s="13">
        <v>42</v>
      </c>
      <c r="I591" s="7" t="s">
        <v>2079</v>
      </c>
      <c r="J591" s="22" t="str">
        <f>_xlfn.CONCAT(tClientes[[#This Row],[Ciudad]]," - ",tClientes[[#This Row],[Address]])</f>
        <v>Denver - 843 Hague Boulevard</v>
      </c>
      <c r="K591" s="14">
        <f t="shared" ca="1" si="19"/>
        <v>7</v>
      </c>
    </row>
    <row r="592" spans="1:11">
      <c r="A592" s="6">
        <f t="shared" si="18"/>
        <v>591</v>
      </c>
      <c r="B592" s="7" t="s">
        <v>2080</v>
      </c>
      <c r="C592" s="7" t="str">
        <f>UPPER(_xlfn.CONCAT(tClientes[[#This Row],[FirstName]]," ",tClientes[[#This Row],[LastName]]))</f>
        <v>FREDDIE LONG</v>
      </c>
      <c r="D592" s="7" t="s">
        <v>2081</v>
      </c>
      <c r="E592" s="7" t="s">
        <v>63</v>
      </c>
      <c r="F592" s="7" t="s">
        <v>1972</v>
      </c>
      <c r="G592" s="7" t="str">
        <f>VLOOKUP(tClientes[[#This Row],[CityID]],tCiudades[#All],2,FALSE)</f>
        <v>New York</v>
      </c>
      <c r="H592" s="13">
        <v>46</v>
      </c>
      <c r="I592" s="7" t="s">
        <v>2082</v>
      </c>
      <c r="J592" s="22" t="str">
        <f>_xlfn.CONCAT(tClientes[[#This Row],[Ciudad]]," - ",tClientes[[#This Row],[Address]])</f>
        <v>New York - 68 South White First St.</v>
      </c>
      <c r="K592" s="14">
        <f t="shared" ca="1" si="19"/>
        <v>15</v>
      </c>
    </row>
    <row r="593" spans="1:11">
      <c r="A593" s="6">
        <f t="shared" si="18"/>
        <v>592</v>
      </c>
      <c r="B593" s="7" t="s">
        <v>2083</v>
      </c>
      <c r="C593" s="7" t="str">
        <f>UPPER(_xlfn.CONCAT(tClientes[[#This Row],[FirstName]]," ",tClientes[[#This Row],[LastName]]))</f>
        <v>MARCIE CHOI</v>
      </c>
      <c r="D593" s="7" t="s">
        <v>2084</v>
      </c>
      <c r="E593" s="7" t="s">
        <v>150</v>
      </c>
      <c r="F593" s="7" t="s">
        <v>2085</v>
      </c>
      <c r="G593" s="7" t="str">
        <f>VLOOKUP(tClientes[[#This Row],[CityID]],tCiudades[#All],2,FALSE)</f>
        <v>Fort Worth</v>
      </c>
      <c r="H593" s="13">
        <v>60</v>
      </c>
      <c r="I593" s="7" t="s">
        <v>2086</v>
      </c>
      <c r="J593" s="22" t="str">
        <f>_xlfn.CONCAT(tClientes[[#This Row],[Ciudad]]," - ",tClientes[[#This Row],[Address]])</f>
        <v>Fort Worth - 615 West Green New Road</v>
      </c>
      <c r="K593" s="14">
        <f t="shared" ca="1" si="19"/>
        <v>4</v>
      </c>
    </row>
    <row r="594" spans="1:11">
      <c r="A594" s="6">
        <f t="shared" si="18"/>
        <v>593</v>
      </c>
      <c r="B594" s="7" t="s">
        <v>2087</v>
      </c>
      <c r="C594" s="7" t="str">
        <f>UPPER(_xlfn.CONCAT(tClientes[[#This Row],[FirstName]]," ",tClientes[[#This Row],[LastName]]))</f>
        <v>JANETTE SHORT</v>
      </c>
      <c r="D594" s="7" t="s">
        <v>1249</v>
      </c>
      <c r="E594" s="7" t="s">
        <v>238</v>
      </c>
      <c r="F594" s="7" t="s">
        <v>2088</v>
      </c>
      <c r="G594" s="7" t="str">
        <f>VLOOKUP(tClientes[[#This Row],[CityID]],tCiudades[#All],2,FALSE)</f>
        <v>San Jose</v>
      </c>
      <c r="H594" s="13">
        <v>86</v>
      </c>
      <c r="I594" s="7" t="s">
        <v>2089</v>
      </c>
      <c r="J594" s="22" t="str">
        <f>_xlfn.CONCAT(tClientes[[#This Row],[Ciudad]]," - ",tClientes[[#This Row],[Address]])</f>
        <v>San Jose - 701 North New Boulevard</v>
      </c>
      <c r="K594" s="14">
        <f t="shared" ca="1" si="19"/>
        <v>13</v>
      </c>
    </row>
    <row r="595" spans="1:11">
      <c r="A595" s="6">
        <f t="shared" si="18"/>
        <v>594</v>
      </c>
      <c r="B595" s="7" t="s">
        <v>2090</v>
      </c>
      <c r="C595" s="7" t="str">
        <f>UPPER(_xlfn.CONCAT(tClientes[[#This Row],[FirstName]]," ",tClientes[[#This Row],[LastName]]))</f>
        <v>ROSA MEYERS</v>
      </c>
      <c r="D595" s="7" t="s">
        <v>2091</v>
      </c>
      <c r="E595" s="7" t="s">
        <v>238</v>
      </c>
      <c r="F595" s="7" t="s">
        <v>2092</v>
      </c>
      <c r="G595" s="7" t="str">
        <f>VLOOKUP(tClientes[[#This Row],[CityID]],tCiudades[#All],2,FALSE)</f>
        <v>Charlotte</v>
      </c>
      <c r="H595" s="13">
        <v>82</v>
      </c>
      <c r="I595" s="7" t="s">
        <v>2093</v>
      </c>
      <c r="J595" s="22" t="str">
        <f>_xlfn.CONCAT(tClientes[[#This Row],[Ciudad]]," - ",tClientes[[#This Row],[Address]])</f>
        <v>Charlotte - 453 Green Nobel St.</v>
      </c>
      <c r="K595" s="14">
        <f t="shared" ca="1" si="19"/>
        <v>13</v>
      </c>
    </row>
    <row r="596" spans="1:11">
      <c r="A596" s="6">
        <f t="shared" si="18"/>
        <v>595</v>
      </c>
      <c r="B596" s="7" t="s">
        <v>2094</v>
      </c>
      <c r="C596" s="7" t="str">
        <f>UPPER(_xlfn.CONCAT(tClientes[[#This Row],[FirstName]]," ",tClientes[[#This Row],[LastName]]))</f>
        <v>RENEE LOPEZ</v>
      </c>
      <c r="D596" s="7" t="s">
        <v>2095</v>
      </c>
      <c r="E596" s="7" t="s">
        <v>82</v>
      </c>
      <c r="F596" s="7" t="s">
        <v>2096</v>
      </c>
      <c r="G596" s="7" t="str">
        <f>VLOOKUP(tClientes[[#This Row],[CityID]],tCiudades[#All],2,FALSE)</f>
        <v>Toledo</v>
      </c>
      <c r="H596" s="13">
        <v>10</v>
      </c>
      <c r="I596" s="7" t="s">
        <v>2097</v>
      </c>
      <c r="J596" s="22" t="str">
        <f>_xlfn.CONCAT(tClientes[[#This Row],[Ciudad]]," - ",tClientes[[#This Row],[Address]])</f>
        <v>Toledo - 94 Green Nobel Avenue</v>
      </c>
      <c r="K596" s="14">
        <f t="shared" ca="1" si="19"/>
        <v>5</v>
      </c>
    </row>
    <row r="597" spans="1:11">
      <c r="A597" s="6">
        <f t="shared" si="18"/>
        <v>596</v>
      </c>
      <c r="B597" s="7" t="s">
        <v>2098</v>
      </c>
      <c r="C597" s="7" t="str">
        <f>UPPER(_xlfn.CONCAT(tClientes[[#This Row],[FirstName]]," ",tClientes[[#This Row],[LastName]]))</f>
        <v>DANNY BRADSHAW</v>
      </c>
      <c r="D597" s="7" t="s">
        <v>2099</v>
      </c>
      <c r="E597" s="7" t="s">
        <v>209</v>
      </c>
      <c r="F597" s="7" t="s">
        <v>547</v>
      </c>
      <c r="G597" s="7" t="str">
        <f>VLOOKUP(tClientes[[#This Row],[CityID]],tCiudades[#All],2,FALSE)</f>
        <v>Seattle</v>
      </c>
      <c r="H597" s="13">
        <v>88</v>
      </c>
      <c r="I597" s="7" t="s">
        <v>2100</v>
      </c>
      <c r="J597" s="22" t="str">
        <f>_xlfn.CONCAT(tClientes[[#This Row],[Ciudad]]," - ",tClientes[[#This Row],[Address]])</f>
        <v>Seattle - 43 West Rocky Oak Street</v>
      </c>
      <c r="K597" s="14">
        <f t="shared" ca="1" si="19"/>
        <v>16</v>
      </c>
    </row>
    <row r="598" spans="1:11">
      <c r="A598" s="6">
        <f t="shared" si="18"/>
        <v>597</v>
      </c>
      <c r="B598" s="7" t="s">
        <v>2101</v>
      </c>
      <c r="C598" s="7" t="str">
        <f>UPPER(_xlfn.CONCAT(tClientes[[#This Row],[FirstName]]," ",tClientes[[#This Row],[LastName]]))</f>
        <v>DARLENE ZHANG</v>
      </c>
      <c r="D598" s="7" t="s">
        <v>1486</v>
      </c>
      <c r="E598" s="7" t="s">
        <v>159</v>
      </c>
      <c r="F598" s="7" t="s">
        <v>2102</v>
      </c>
      <c r="G598" s="7" t="str">
        <f>VLOOKUP(tClientes[[#This Row],[CityID]],tCiudades[#All],2,FALSE)</f>
        <v>Pittsburgh</v>
      </c>
      <c r="H598" s="13">
        <v>96</v>
      </c>
      <c r="I598" s="7" t="s">
        <v>2103</v>
      </c>
      <c r="J598" s="22" t="str">
        <f>_xlfn.CONCAT(tClientes[[#This Row],[Ciudad]]," - ",tClientes[[#This Row],[Address]])</f>
        <v>Pittsburgh - 449 Rocky Milton Drive</v>
      </c>
      <c r="K598" s="14">
        <f t="shared" ca="1" si="19"/>
        <v>10</v>
      </c>
    </row>
    <row r="599" spans="1:11">
      <c r="A599" s="6">
        <f t="shared" si="18"/>
        <v>598</v>
      </c>
      <c r="B599" s="7" t="s">
        <v>2104</v>
      </c>
      <c r="C599" s="7" t="str">
        <f>UPPER(_xlfn.CONCAT(tClientes[[#This Row],[FirstName]]," ",tClientes[[#This Row],[LastName]]))</f>
        <v>GREGORY VEGA</v>
      </c>
      <c r="D599" s="7" t="s">
        <v>76</v>
      </c>
      <c r="E599" s="7" t="s">
        <v>63</v>
      </c>
      <c r="F599" s="7" t="s">
        <v>2105</v>
      </c>
      <c r="G599" s="7" t="str">
        <f>VLOOKUP(tClientes[[#This Row],[CityID]],tCiudades[#All],2,FALSE)</f>
        <v>Atlanta</v>
      </c>
      <c r="H599" s="13">
        <v>9</v>
      </c>
      <c r="I599" s="7" t="s">
        <v>2106</v>
      </c>
      <c r="J599" s="22" t="str">
        <f>_xlfn.CONCAT(tClientes[[#This Row],[Ciudad]]," - ",tClientes[[#This Row],[Address]])</f>
        <v>Atlanta - 24 North White Clarendon Drive</v>
      </c>
      <c r="K599" s="14">
        <f t="shared" ca="1" si="19"/>
        <v>7</v>
      </c>
    </row>
    <row r="600" spans="1:11">
      <c r="A600" s="6">
        <f t="shared" si="18"/>
        <v>599</v>
      </c>
      <c r="B600" s="7" t="s">
        <v>2107</v>
      </c>
      <c r="C600" s="7" t="str">
        <f>UPPER(_xlfn.CONCAT(tClientes[[#This Row],[FirstName]]," ",tClientes[[#This Row],[LastName]]))</f>
        <v>STACEY CHURCH</v>
      </c>
      <c r="D600" s="7" t="s">
        <v>2108</v>
      </c>
      <c r="E600" s="7" t="s">
        <v>192</v>
      </c>
      <c r="F600" s="7" t="s">
        <v>2109</v>
      </c>
      <c r="G600" s="7" t="str">
        <f>VLOOKUP(tClientes[[#This Row],[CityID]],tCiudades[#All],2,FALSE)</f>
        <v>Virginia Beach</v>
      </c>
      <c r="H600" s="13">
        <v>5</v>
      </c>
      <c r="I600" s="7" t="s">
        <v>2110</v>
      </c>
      <c r="J600" s="22" t="str">
        <f>_xlfn.CONCAT(tClientes[[#This Row],[Ciudad]]," - ",tClientes[[#This Row],[Address]])</f>
        <v>Virginia Beach - 13 North Green Cowley Drive</v>
      </c>
      <c r="K600" s="14">
        <f t="shared" ca="1" si="19"/>
        <v>19</v>
      </c>
    </row>
    <row r="601" spans="1:11">
      <c r="A601" s="6">
        <f t="shared" si="18"/>
        <v>600</v>
      </c>
      <c r="B601" s="7" t="s">
        <v>2111</v>
      </c>
      <c r="C601" s="7" t="str">
        <f>UPPER(_xlfn.CONCAT(tClientes[[#This Row],[FirstName]]," ",tClientes[[#This Row],[LastName]]))</f>
        <v>CARI MALDONADO</v>
      </c>
      <c r="D601" s="7" t="s">
        <v>270</v>
      </c>
      <c r="E601" s="7" t="s">
        <v>136</v>
      </c>
      <c r="F601" s="7" t="s">
        <v>2112</v>
      </c>
      <c r="G601" s="7" t="str">
        <f>VLOOKUP(tClientes[[#This Row],[CityID]],tCiudades[#All],2,FALSE)</f>
        <v>Virginia Beach</v>
      </c>
      <c r="H601" s="13">
        <v>5</v>
      </c>
      <c r="I601" s="7" t="s">
        <v>2113</v>
      </c>
      <c r="J601" s="22" t="str">
        <f>_xlfn.CONCAT(tClientes[[#This Row],[Ciudad]]," - ",tClientes[[#This Row],[Address]])</f>
        <v>Virginia Beach - 526 Green New Way</v>
      </c>
      <c r="K601" s="14">
        <f t="shared" ca="1" si="19"/>
        <v>9</v>
      </c>
    </row>
    <row r="602" spans="1:11">
      <c r="A602" s="6">
        <f t="shared" si="18"/>
        <v>601</v>
      </c>
      <c r="B602" s="7" t="s">
        <v>2114</v>
      </c>
      <c r="C602" s="7" t="str">
        <f>UPPER(_xlfn.CONCAT(tClientes[[#This Row],[FirstName]]," ",tClientes[[#This Row],[LastName]]))</f>
        <v>SHAUN FUENTES</v>
      </c>
      <c r="D602" s="7" t="s">
        <v>2115</v>
      </c>
      <c r="E602" s="7" t="s">
        <v>28</v>
      </c>
      <c r="F602" s="7" t="s">
        <v>1319</v>
      </c>
      <c r="G602" s="7" t="str">
        <f>VLOOKUP(tClientes[[#This Row],[CityID]],tCiudades[#All],2,FALSE)</f>
        <v>New York</v>
      </c>
      <c r="H602" s="13">
        <v>46</v>
      </c>
      <c r="I602" s="7" t="s">
        <v>2116</v>
      </c>
      <c r="J602" s="22" t="str">
        <f>_xlfn.CONCAT(tClientes[[#This Row],[Ciudad]]," - ",tClientes[[#This Row],[Address]])</f>
        <v>New York - 43 South White Nobel Avenue</v>
      </c>
      <c r="K602" s="14">
        <f t="shared" ca="1" si="19"/>
        <v>14</v>
      </c>
    </row>
    <row r="603" spans="1:11">
      <c r="A603" s="6">
        <f t="shared" si="18"/>
        <v>602</v>
      </c>
      <c r="B603" s="7" t="s">
        <v>2117</v>
      </c>
      <c r="C603" s="7" t="str">
        <f>UPPER(_xlfn.CONCAT(tClientes[[#This Row],[FirstName]]," ",tClientes[[#This Row],[LastName]]))</f>
        <v>SERENA FRYE</v>
      </c>
      <c r="D603" s="7" t="s">
        <v>2118</v>
      </c>
      <c r="E603" s="7" t="s">
        <v>68</v>
      </c>
      <c r="F603" s="7" t="s">
        <v>2119</v>
      </c>
      <c r="G603" s="7" t="str">
        <f>VLOOKUP(tClientes[[#This Row],[CityID]],tCiudades[#All],2,FALSE)</f>
        <v>Boston</v>
      </c>
      <c r="H603" s="13">
        <v>25</v>
      </c>
      <c r="I603" s="7" t="s">
        <v>2120</v>
      </c>
      <c r="J603" s="22" t="str">
        <f>_xlfn.CONCAT(tClientes[[#This Row],[Ciudad]]," - ",tClientes[[#This Row],[Address]])</f>
        <v>Boston - 95 South Green Hague St.</v>
      </c>
      <c r="K603" s="14">
        <f t="shared" ca="1" si="19"/>
        <v>12</v>
      </c>
    </row>
    <row r="604" spans="1:11">
      <c r="A604" s="6">
        <f t="shared" si="18"/>
        <v>603</v>
      </c>
      <c r="B604" s="7" t="s">
        <v>2121</v>
      </c>
      <c r="C604" s="7" t="str">
        <f>UPPER(_xlfn.CONCAT(tClientes[[#This Row],[FirstName]]," ",tClientes[[#This Row],[LastName]]))</f>
        <v>WILLIAM TYLER</v>
      </c>
      <c r="D604" s="7" t="s">
        <v>167</v>
      </c>
      <c r="E604" s="7" t="s">
        <v>8</v>
      </c>
      <c r="F604" s="7" t="s">
        <v>1232</v>
      </c>
      <c r="G604" s="7" t="str">
        <f>VLOOKUP(tClientes[[#This Row],[CityID]],tCiudades[#All],2,FALSE)</f>
        <v>Tampa</v>
      </c>
      <c r="H604" s="13">
        <v>74</v>
      </c>
      <c r="I604" s="7" t="s">
        <v>2122</v>
      </c>
      <c r="J604" s="22" t="str">
        <f>_xlfn.CONCAT(tClientes[[#This Row],[Ciudad]]," - ",tClientes[[#This Row],[Address]])</f>
        <v>Tampa - 60 Oak Parkway</v>
      </c>
      <c r="K604" s="14">
        <f t="shared" ca="1" si="19"/>
        <v>7</v>
      </c>
    </row>
    <row r="605" spans="1:11">
      <c r="A605" s="6">
        <f t="shared" si="18"/>
        <v>604</v>
      </c>
      <c r="B605" s="7" t="s">
        <v>2123</v>
      </c>
      <c r="C605" s="7" t="str">
        <f>UPPER(_xlfn.CONCAT(tClientes[[#This Row],[FirstName]]," ",tClientes[[#This Row],[LastName]]))</f>
        <v>SHELLY STEIN</v>
      </c>
      <c r="D605" s="7" t="s">
        <v>2124</v>
      </c>
      <c r="E605" s="7" t="s">
        <v>63</v>
      </c>
      <c r="F605" s="7" t="s">
        <v>2125</v>
      </c>
      <c r="G605" s="7" t="str">
        <f>VLOOKUP(tClientes[[#This Row],[CityID]],tCiudades[#All],2,FALSE)</f>
        <v>Baltimore</v>
      </c>
      <c r="H605" s="13">
        <v>65</v>
      </c>
      <c r="I605" s="7" t="s">
        <v>2126</v>
      </c>
      <c r="J605" s="22" t="str">
        <f>_xlfn.CONCAT(tClientes[[#This Row],[Ciudad]]," - ",tClientes[[#This Row],[Address]])</f>
        <v>Baltimore - 635 New Parkway</v>
      </c>
      <c r="K605" s="14">
        <f t="shared" ca="1" si="19"/>
        <v>4</v>
      </c>
    </row>
    <row r="606" spans="1:11">
      <c r="A606" s="6">
        <f t="shared" si="18"/>
        <v>605</v>
      </c>
      <c r="B606" s="7" t="s">
        <v>2127</v>
      </c>
      <c r="C606" s="7" t="str">
        <f>UPPER(_xlfn.CONCAT(tClientes[[#This Row],[FirstName]]," ",tClientes[[#This Row],[LastName]]))</f>
        <v>DANA FLETCHER</v>
      </c>
      <c r="D606" s="7" t="s">
        <v>2128</v>
      </c>
      <c r="E606" s="7" t="s">
        <v>23</v>
      </c>
      <c r="F606" s="7" t="s">
        <v>2129</v>
      </c>
      <c r="G606" s="7" t="str">
        <f>VLOOKUP(tClientes[[#This Row],[CityID]],tCiudades[#All],2,FALSE)</f>
        <v>Washington</v>
      </c>
      <c r="H606" s="13">
        <v>29</v>
      </c>
      <c r="I606" s="7" t="s">
        <v>2130</v>
      </c>
      <c r="J606" s="22" t="str">
        <f>_xlfn.CONCAT(tClientes[[#This Row],[Ciudad]]," - ",tClientes[[#This Row],[Address]])</f>
        <v>Washington - 86 Green Nobel Road</v>
      </c>
      <c r="K606" s="14">
        <f t="shared" ca="1" si="19"/>
        <v>19</v>
      </c>
    </row>
    <row r="607" spans="1:11">
      <c r="A607" s="6">
        <f t="shared" si="18"/>
        <v>606</v>
      </c>
      <c r="B607" s="7" t="s">
        <v>2131</v>
      </c>
      <c r="C607" s="7" t="str">
        <f>UPPER(_xlfn.CONCAT(tClientes[[#This Row],[FirstName]]," ",tClientes[[#This Row],[LastName]]))</f>
        <v>LANA HALL</v>
      </c>
      <c r="D607" s="7" t="s">
        <v>2132</v>
      </c>
      <c r="E607" s="7" t="s">
        <v>104</v>
      </c>
      <c r="F607" s="7" t="s">
        <v>603</v>
      </c>
      <c r="G607" s="7" t="str">
        <f>VLOOKUP(tClientes[[#This Row],[CityID]],tCiudades[#All],2,FALSE)</f>
        <v>Dayton</v>
      </c>
      <c r="H607" s="13">
        <v>1</v>
      </c>
      <c r="I607" s="7" t="s">
        <v>2133</v>
      </c>
      <c r="J607" s="22" t="str">
        <f>_xlfn.CONCAT(tClientes[[#This Row],[Ciudad]]," - ",tClientes[[#This Row],[Address]])</f>
        <v>Dayton - 597 Rocky Nobel St.</v>
      </c>
      <c r="K607" s="14">
        <f t="shared" ca="1" si="19"/>
        <v>17</v>
      </c>
    </row>
    <row r="608" spans="1:11">
      <c r="A608" s="6">
        <f t="shared" si="18"/>
        <v>607</v>
      </c>
      <c r="B608" s="7" t="s">
        <v>2134</v>
      </c>
      <c r="C608" s="7" t="str">
        <f>UPPER(_xlfn.CONCAT(tClientes[[#This Row],[FirstName]]," ",tClientes[[#This Row],[LastName]]))</f>
        <v>CARLOS CASTRO</v>
      </c>
      <c r="D608" s="7" t="s">
        <v>125</v>
      </c>
      <c r="E608" s="7" t="s">
        <v>136</v>
      </c>
      <c r="F608" s="7" t="s">
        <v>2135</v>
      </c>
      <c r="G608" s="7" t="str">
        <f>VLOOKUP(tClientes[[#This Row],[CityID]],tCiudades[#All],2,FALSE)</f>
        <v>Nashville</v>
      </c>
      <c r="H608" s="13">
        <v>57</v>
      </c>
      <c r="I608" s="7" t="s">
        <v>2136</v>
      </c>
      <c r="J608" s="22" t="str">
        <f>_xlfn.CONCAT(tClientes[[#This Row],[Ciudad]]," - ",tClientes[[#This Row],[Address]])</f>
        <v>Nashville - 84 South Oak Drive</v>
      </c>
      <c r="K608" s="14">
        <f t="shared" ca="1" si="19"/>
        <v>5</v>
      </c>
    </row>
    <row r="609" spans="1:11">
      <c r="A609" s="6">
        <f t="shared" si="18"/>
        <v>608</v>
      </c>
      <c r="B609" s="7" t="s">
        <v>2137</v>
      </c>
      <c r="C609" s="7" t="str">
        <f>UPPER(_xlfn.CONCAT(tClientes[[#This Row],[FirstName]]," ",tClientes[[#This Row],[LastName]]))</f>
        <v>EARL STEPHENSON</v>
      </c>
      <c r="D609" s="7" t="s">
        <v>171</v>
      </c>
      <c r="E609" s="7" t="s">
        <v>234</v>
      </c>
      <c r="F609" s="7" t="s">
        <v>1726</v>
      </c>
      <c r="G609" s="7" t="str">
        <f>VLOOKUP(tClientes[[#This Row],[CityID]],tCiudades[#All],2,FALSE)</f>
        <v>Des Moines</v>
      </c>
      <c r="H609" s="13">
        <v>26</v>
      </c>
      <c r="I609" s="7" t="s">
        <v>2138</v>
      </c>
      <c r="J609" s="22" t="str">
        <f>_xlfn.CONCAT(tClientes[[#This Row],[Ciudad]]," - ",tClientes[[#This Row],[Address]])</f>
        <v>Des Moines - 155 Green Oak Freeway</v>
      </c>
      <c r="K609" s="14">
        <f t="shared" ca="1" si="19"/>
        <v>10</v>
      </c>
    </row>
    <row r="610" spans="1:11">
      <c r="A610" s="6">
        <f t="shared" si="18"/>
        <v>609</v>
      </c>
      <c r="B610" s="7" t="s">
        <v>2139</v>
      </c>
      <c r="C610" s="7" t="str">
        <f>UPPER(_xlfn.CONCAT(tClientes[[#This Row],[FirstName]]," ",tClientes[[#This Row],[LastName]]))</f>
        <v>RAUL WANG</v>
      </c>
      <c r="D610" s="7" t="s">
        <v>72</v>
      </c>
      <c r="E610" s="7" t="s">
        <v>150</v>
      </c>
      <c r="F610" s="7" t="s">
        <v>2140</v>
      </c>
      <c r="G610" s="7" t="str">
        <f>VLOOKUP(tClientes[[#This Row],[CityID]],tCiudades[#All],2,FALSE)</f>
        <v>Tampa</v>
      </c>
      <c r="H610" s="13">
        <v>74</v>
      </c>
      <c r="I610" s="7" t="s">
        <v>2141</v>
      </c>
      <c r="J610" s="22" t="str">
        <f>_xlfn.CONCAT(tClientes[[#This Row],[Ciudad]]," - ",tClientes[[#This Row],[Address]])</f>
        <v>Tampa - 50 Fabien Road</v>
      </c>
      <c r="K610" s="14">
        <f t="shared" ca="1" si="19"/>
        <v>13</v>
      </c>
    </row>
    <row r="611" spans="1:11">
      <c r="A611" s="6">
        <f t="shared" si="18"/>
        <v>610</v>
      </c>
      <c r="B611" s="7" t="s">
        <v>2142</v>
      </c>
      <c r="C611" s="7" t="str">
        <f>UPPER(_xlfn.CONCAT(tClientes[[#This Row],[FirstName]]," ",tClientes[[#This Row],[LastName]]))</f>
        <v>JOSE JEFFERSON</v>
      </c>
      <c r="D611" s="7" t="s">
        <v>2143</v>
      </c>
      <c r="E611" s="7" t="s">
        <v>23</v>
      </c>
      <c r="F611" s="7" t="s">
        <v>1686</v>
      </c>
      <c r="G611" s="7" t="str">
        <f>VLOOKUP(tClientes[[#This Row],[CityID]],tCiudades[#All],2,FALSE)</f>
        <v>Milwaukee</v>
      </c>
      <c r="H611" s="13">
        <v>21</v>
      </c>
      <c r="I611" s="7" t="s">
        <v>2144</v>
      </c>
      <c r="J611" s="22" t="str">
        <f>_xlfn.CONCAT(tClientes[[#This Row],[Ciudad]]," - ",tClientes[[#This Row],[Address]])</f>
        <v>Milwaukee - 201 Hague Boulevard</v>
      </c>
      <c r="K611" s="14">
        <f t="shared" ca="1" si="19"/>
        <v>14</v>
      </c>
    </row>
    <row r="612" spans="1:11">
      <c r="A612" s="6">
        <f t="shared" si="18"/>
        <v>611</v>
      </c>
      <c r="B612" s="7" t="s">
        <v>2145</v>
      </c>
      <c r="C612" s="7" t="str">
        <f>UPPER(_xlfn.CONCAT(tClientes[[#This Row],[FirstName]]," ",tClientes[[#This Row],[LastName]]))</f>
        <v>JAMES BRANDT</v>
      </c>
      <c r="D612" s="7" t="s">
        <v>1016</v>
      </c>
      <c r="E612" s="7" t="s">
        <v>126</v>
      </c>
      <c r="F612" s="7" t="s">
        <v>1948</v>
      </c>
      <c r="G612" s="7" t="str">
        <f>VLOOKUP(tClientes[[#This Row],[CityID]],tCiudades[#All],2,FALSE)</f>
        <v>Tucson</v>
      </c>
      <c r="H612" s="13">
        <v>28</v>
      </c>
      <c r="I612" s="7" t="s">
        <v>2146</v>
      </c>
      <c r="J612" s="22" t="str">
        <f>_xlfn.CONCAT(tClientes[[#This Row],[Ciudad]]," - ",tClientes[[#This Row],[Address]])</f>
        <v>Tucson - 52 North Rocky Fabien Street</v>
      </c>
      <c r="K612" s="14">
        <f t="shared" ca="1" si="19"/>
        <v>11</v>
      </c>
    </row>
    <row r="613" spans="1:11">
      <c r="A613" s="6">
        <f t="shared" si="18"/>
        <v>612</v>
      </c>
      <c r="B613" s="7" t="s">
        <v>2147</v>
      </c>
      <c r="C613" s="7" t="str">
        <f>UPPER(_xlfn.CONCAT(tClientes[[#This Row],[FirstName]]," ",tClientes[[#This Row],[LastName]]))</f>
        <v>SHELDON GREER</v>
      </c>
      <c r="D613" s="7" t="s">
        <v>2148</v>
      </c>
      <c r="E613" s="7" t="s">
        <v>209</v>
      </c>
      <c r="F613" s="7" t="s">
        <v>218</v>
      </c>
      <c r="G613" s="7" t="str">
        <f>VLOOKUP(tClientes[[#This Row],[CityID]],tCiudades[#All],2,FALSE)</f>
        <v>Greensboro</v>
      </c>
      <c r="H613" s="13">
        <v>35</v>
      </c>
      <c r="I613" s="7" t="s">
        <v>2149</v>
      </c>
      <c r="J613" s="22" t="str">
        <f>_xlfn.CONCAT(tClientes[[#This Row],[Ciudad]]," - ",tClientes[[#This Row],[Address]])</f>
        <v>Greensboro - 720 Rocky First Freeway</v>
      </c>
      <c r="K613" s="14">
        <f t="shared" ca="1" si="19"/>
        <v>5</v>
      </c>
    </row>
    <row r="614" spans="1:11">
      <c r="A614" s="6">
        <f t="shared" si="18"/>
        <v>613</v>
      </c>
      <c r="B614" s="7" t="s">
        <v>2150</v>
      </c>
      <c r="C614" s="7" t="str">
        <f>UPPER(_xlfn.CONCAT(tClientes[[#This Row],[FirstName]]," ",tClientes[[#This Row],[LastName]]))</f>
        <v>DOMINICK MC GUIRE</v>
      </c>
      <c r="D614" s="7" t="s">
        <v>953</v>
      </c>
      <c r="E614" s="7" t="s">
        <v>136</v>
      </c>
      <c r="F614" s="7" t="s">
        <v>654</v>
      </c>
      <c r="G614" s="7" t="str">
        <f>VLOOKUP(tClientes[[#This Row],[CityID]],tCiudades[#All],2,FALSE)</f>
        <v>Lincoln</v>
      </c>
      <c r="H614" s="13">
        <v>24</v>
      </c>
      <c r="I614" s="7" t="s">
        <v>2151</v>
      </c>
      <c r="J614" s="22" t="str">
        <f>_xlfn.CONCAT(tClientes[[#This Row],[Ciudad]]," - ",tClientes[[#This Row],[Address]])</f>
        <v>Lincoln - 342 Hague Blvd.</v>
      </c>
      <c r="K614" s="14">
        <f t="shared" ca="1" si="19"/>
        <v>10</v>
      </c>
    </row>
    <row r="615" spans="1:11">
      <c r="A615" s="6">
        <f t="shared" si="18"/>
        <v>614</v>
      </c>
      <c r="B615" s="7" t="s">
        <v>2152</v>
      </c>
      <c r="C615" s="7" t="str">
        <f>UPPER(_xlfn.CONCAT(tClientes[[#This Row],[FirstName]]," ",tClientes[[#This Row],[LastName]]))</f>
        <v>JODIE ARNOLD</v>
      </c>
      <c r="D615" s="7" t="s">
        <v>2153</v>
      </c>
      <c r="E615" s="7" t="s">
        <v>68</v>
      </c>
      <c r="F615" s="7" t="s">
        <v>1365</v>
      </c>
      <c r="G615" s="7" t="str">
        <f>VLOOKUP(tClientes[[#This Row],[CityID]],tCiudades[#All],2,FALSE)</f>
        <v>Oklahoma</v>
      </c>
      <c r="H615" s="13">
        <v>79</v>
      </c>
      <c r="I615" s="7" t="s">
        <v>2154</v>
      </c>
      <c r="J615" s="22" t="str">
        <f>_xlfn.CONCAT(tClientes[[#This Row],[Ciudad]]," - ",tClientes[[#This Row],[Address]])</f>
        <v>Oklahoma - 313 Green Second Freeway</v>
      </c>
      <c r="K615" s="14">
        <f t="shared" ca="1" si="19"/>
        <v>10</v>
      </c>
    </row>
    <row r="616" spans="1:11">
      <c r="A616" s="6">
        <f t="shared" si="18"/>
        <v>615</v>
      </c>
      <c r="B616" s="7" t="s">
        <v>2155</v>
      </c>
      <c r="C616" s="7" t="str">
        <f>UPPER(_xlfn.CONCAT(tClientes[[#This Row],[FirstName]]," ",tClientes[[#This Row],[LastName]]))</f>
        <v>IVAN BECKER</v>
      </c>
      <c r="D616" s="7" t="s">
        <v>376</v>
      </c>
      <c r="E616" s="7" t="s">
        <v>209</v>
      </c>
      <c r="F616" s="7" t="s">
        <v>2156</v>
      </c>
      <c r="G616" s="7" t="str">
        <f>VLOOKUP(tClientes[[#This Row],[CityID]],tCiudades[#All],2,FALSE)</f>
        <v>Indianapolis</v>
      </c>
      <c r="H616" s="13">
        <v>14</v>
      </c>
      <c r="I616" s="7" t="s">
        <v>2157</v>
      </c>
      <c r="J616" s="22" t="str">
        <f>_xlfn.CONCAT(tClientes[[#This Row],[Ciudad]]," - ",tClientes[[#This Row],[Address]])</f>
        <v>Indianapolis - 88 White Fabien Blvd.</v>
      </c>
      <c r="K616" s="14">
        <f t="shared" ca="1" si="19"/>
        <v>9</v>
      </c>
    </row>
    <row r="617" spans="1:11">
      <c r="A617" s="6">
        <f t="shared" si="18"/>
        <v>616</v>
      </c>
      <c r="B617" s="7" t="s">
        <v>2158</v>
      </c>
      <c r="C617" s="7" t="str">
        <f>UPPER(_xlfn.CONCAT(tClientes[[#This Row],[FirstName]]," ",tClientes[[#This Row],[LastName]]))</f>
        <v>JACK SHERMAN</v>
      </c>
      <c r="D617" s="7" t="s">
        <v>809</v>
      </c>
      <c r="E617" s="7" t="s">
        <v>234</v>
      </c>
      <c r="F617" s="7" t="s">
        <v>1337</v>
      </c>
      <c r="G617" s="7" t="str">
        <f>VLOOKUP(tClientes[[#This Row],[CityID]],tCiudades[#All],2,FALSE)</f>
        <v>Stockton</v>
      </c>
      <c r="H617" s="13">
        <v>56</v>
      </c>
      <c r="I617" s="7" t="s">
        <v>2159</v>
      </c>
      <c r="J617" s="22" t="str">
        <f>_xlfn.CONCAT(tClientes[[#This Row],[Ciudad]]," - ",tClientes[[#This Row],[Address]])</f>
        <v>Stockton - 952 White Clarendon Parkway</v>
      </c>
      <c r="K617" s="14">
        <f t="shared" ca="1" si="19"/>
        <v>5</v>
      </c>
    </row>
    <row r="618" spans="1:11">
      <c r="A618" s="6">
        <f t="shared" si="18"/>
        <v>617</v>
      </c>
      <c r="B618" s="7" t="s">
        <v>2160</v>
      </c>
      <c r="C618" s="7" t="str">
        <f>UPPER(_xlfn.CONCAT(tClientes[[#This Row],[FirstName]]," ",tClientes[[#This Row],[LastName]]))</f>
        <v>FRED BURTON</v>
      </c>
      <c r="D618" s="7" t="s">
        <v>2161</v>
      </c>
      <c r="E618" s="7" t="s">
        <v>126</v>
      </c>
      <c r="F618" s="7" t="s">
        <v>1595</v>
      </c>
      <c r="G618" s="7" t="str">
        <f>VLOOKUP(tClientes[[#This Row],[CityID]],tCiudades[#All],2,FALSE)</f>
        <v>Omaha</v>
      </c>
      <c r="H618" s="13">
        <v>19</v>
      </c>
      <c r="I618" s="7" t="s">
        <v>2162</v>
      </c>
      <c r="J618" s="22" t="str">
        <f>_xlfn.CONCAT(tClientes[[#This Row],[Ciudad]]," - ",tClientes[[#This Row],[Address]])</f>
        <v>Omaha - 268 Clarendon St.</v>
      </c>
      <c r="K618" s="14">
        <f t="shared" ca="1" si="19"/>
        <v>9</v>
      </c>
    </row>
    <row r="619" spans="1:11">
      <c r="A619" s="6">
        <f t="shared" si="18"/>
        <v>618</v>
      </c>
      <c r="B619" s="7" t="s">
        <v>2163</v>
      </c>
      <c r="C619" s="7" t="str">
        <f>UPPER(_xlfn.CONCAT(tClientes[[#This Row],[FirstName]]," ",tClientes[[#This Row],[LastName]]))</f>
        <v>LATASHA CARR</v>
      </c>
      <c r="D619" s="7" t="s">
        <v>2164</v>
      </c>
      <c r="E619" s="7" t="s">
        <v>28</v>
      </c>
      <c r="F619" s="7" t="s">
        <v>2165</v>
      </c>
      <c r="G619" s="7" t="str">
        <f>VLOOKUP(tClientes[[#This Row],[CityID]],tCiudades[#All],2,FALSE)</f>
        <v>Fremont</v>
      </c>
      <c r="H619" s="13">
        <v>4</v>
      </c>
      <c r="I619" s="7" t="s">
        <v>2166</v>
      </c>
      <c r="J619" s="22" t="str">
        <f>_xlfn.CONCAT(tClientes[[#This Row],[Ciudad]]," - ",tClientes[[#This Row],[Address]])</f>
        <v>Fremont - 122 Green New Drive</v>
      </c>
      <c r="K619" s="14">
        <f t="shared" ca="1" si="19"/>
        <v>13</v>
      </c>
    </row>
    <row r="620" spans="1:11">
      <c r="A620" s="6">
        <f t="shared" si="18"/>
        <v>619</v>
      </c>
      <c r="B620" s="7" t="s">
        <v>2167</v>
      </c>
      <c r="C620" s="7" t="str">
        <f>UPPER(_xlfn.CONCAT(tClientes[[#This Row],[FirstName]]," ",tClientes[[#This Row],[LastName]]))</f>
        <v>YESENIA CHAMBERS</v>
      </c>
      <c r="D620" s="7" t="s">
        <v>2168</v>
      </c>
      <c r="E620" s="7" t="s">
        <v>183</v>
      </c>
      <c r="F620" s="7" t="s">
        <v>365</v>
      </c>
      <c r="G620" s="7" t="str">
        <f>VLOOKUP(tClientes[[#This Row],[CityID]],tCiudades[#All],2,FALSE)</f>
        <v>Greensboro</v>
      </c>
      <c r="H620" s="13">
        <v>35</v>
      </c>
      <c r="I620" s="7" t="s">
        <v>2169</v>
      </c>
      <c r="J620" s="22" t="str">
        <f>_xlfn.CONCAT(tClientes[[#This Row],[Ciudad]]," - ",tClientes[[#This Row],[Address]])</f>
        <v>Greensboro - 77 West Cowley Parkway</v>
      </c>
      <c r="K620" s="14">
        <f t="shared" ca="1" si="19"/>
        <v>18</v>
      </c>
    </row>
    <row r="621" spans="1:11">
      <c r="A621" s="6">
        <f t="shared" si="18"/>
        <v>620</v>
      </c>
      <c r="B621" s="7" t="s">
        <v>2170</v>
      </c>
      <c r="C621" s="7" t="str">
        <f>UPPER(_xlfn.CONCAT(tClientes[[#This Row],[FirstName]]," ",tClientes[[#This Row],[LastName]]))</f>
        <v>ERIK BAUTISTA</v>
      </c>
      <c r="D621" s="7" t="s">
        <v>2171</v>
      </c>
      <c r="E621" s="7" t="s">
        <v>150</v>
      </c>
      <c r="F621" s="7" t="s">
        <v>796</v>
      </c>
      <c r="G621" s="7" t="str">
        <f>VLOOKUP(tClientes[[#This Row],[CityID]],tCiudades[#All],2,FALSE)</f>
        <v>Chicago</v>
      </c>
      <c r="H621" s="13">
        <v>3</v>
      </c>
      <c r="I621" s="7" t="s">
        <v>2172</v>
      </c>
      <c r="J621" s="22" t="str">
        <f>_xlfn.CONCAT(tClientes[[#This Row],[Ciudad]]," - ",tClientes[[#This Row],[Address]])</f>
        <v>Chicago - 411 First Blvd.</v>
      </c>
      <c r="K621" s="14">
        <f t="shared" ca="1" si="19"/>
        <v>15</v>
      </c>
    </row>
    <row r="622" spans="1:11">
      <c r="A622" s="6">
        <f t="shared" si="18"/>
        <v>621</v>
      </c>
      <c r="B622" s="7" t="s">
        <v>2173</v>
      </c>
      <c r="C622" s="7" t="str">
        <f>UPPER(_xlfn.CONCAT(tClientes[[#This Row],[FirstName]]," ",tClientes[[#This Row],[LastName]]))</f>
        <v>HEATHER YORK</v>
      </c>
      <c r="D622" s="7" t="s">
        <v>2174</v>
      </c>
      <c r="E622" s="7" t="s">
        <v>8</v>
      </c>
      <c r="F622" s="7" t="s">
        <v>2175</v>
      </c>
      <c r="G622" s="7" t="str">
        <f>VLOOKUP(tClientes[[#This Row],[CityID]],tCiudades[#All],2,FALSE)</f>
        <v>Fort Wayne</v>
      </c>
      <c r="H622" s="13">
        <v>34</v>
      </c>
      <c r="I622" s="7" t="s">
        <v>2176</v>
      </c>
      <c r="J622" s="22" t="str">
        <f>_xlfn.CONCAT(tClientes[[#This Row],[Ciudad]]," - ",tClientes[[#This Row],[Address]])</f>
        <v>Fort Wayne - 76 South Milton Street</v>
      </c>
      <c r="K622" s="14">
        <f t="shared" ca="1" si="19"/>
        <v>12</v>
      </c>
    </row>
    <row r="623" spans="1:11">
      <c r="A623" s="6">
        <f t="shared" si="18"/>
        <v>622</v>
      </c>
      <c r="B623" s="7" t="s">
        <v>2177</v>
      </c>
      <c r="C623" s="7" t="str">
        <f>UPPER(_xlfn.CONCAT(tClientes[[#This Row],[FirstName]]," ",tClientes[[#This Row],[LastName]]))</f>
        <v>NICK COSTA</v>
      </c>
      <c r="D623" s="7" t="s">
        <v>2178</v>
      </c>
      <c r="E623" s="7" t="s">
        <v>58</v>
      </c>
      <c r="F623" s="7" t="s">
        <v>2179</v>
      </c>
      <c r="G623" s="7" t="str">
        <f>VLOOKUP(tClientes[[#This Row],[CityID]],tCiudades[#All],2,FALSE)</f>
        <v>Indianapolis</v>
      </c>
      <c r="H623" s="13">
        <v>14</v>
      </c>
      <c r="I623" s="7" t="s">
        <v>2180</v>
      </c>
      <c r="J623" s="22" t="str">
        <f>_xlfn.CONCAT(tClientes[[#This Row],[Ciudad]]," - ",tClientes[[#This Row],[Address]])</f>
        <v>Indianapolis - 715 Milton Boulevard</v>
      </c>
      <c r="K623" s="14">
        <f t="shared" ca="1" si="19"/>
        <v>8</v>
      </c>
    </row>
    <row r="624" spans="1:11">
      <c r="A624" s="6">
        <f t="shared" si="18"/>
        <v>623</v>
      </c>
      <c r="B624" s="7" t="s">
        <v>2181</v>
      </c>
      <c r="C624" s="7" t="str">
        <f>UPPER(_xlfn.CONCAT(tClientes[[#This Row],[FirstName]]," ",tClientes[[#This Row],[LastName]]))</f>
        <v>CALEB BURGESS</v>
      </c>
      <c r="D624" s="7" t="s">
        <v>1104</v>
      </c>
      <c r="E624" s="7" t="s">
        <v>68</v>
      </c>
      <c r="F624" s="7" t="s">
        <v>2182</v>
      </c>
      <c r="G624" s="7" t="str">
        <f>VLOOKUP(tClientes[[#This Row],[CityID]],tCiudades[#All],2,FALSE)</f>
        <v>Columbus</v>
      </c>
      <c r="H624" s="13">
        <v>58</v>
      </c>
      <c r="I624" s="7" t="s">
        <v>1733</v>
      </c>
      <c r="J624" s="22" t="str">
        <f>_xlfn.CONCAT(tClientes[[#This Row],[Ciudad]]," - ",tClientes[[#This Row],[Address]])</f>
        <v>Columbus - 28 First Parkway</v>
      </c>
      <c r="K624" s="14">
        <f t="shared" ca="1" si="19"/>
        <v>19</v>
      </c>
    </row>
    <row r="625" spans="1:11">
      <c r="A625" s="6">
        <f t="shared" si="18"/>
        <v>624</v>
      </c>
      <c r="B625" s="7" t="s">
        <v>2183</v>
      </c>
      <c r="C625" s="7" t="str">
        <f>UPPER(_xlfn.CONCAT(tClientes[[#This Row],[FirstName]]," ",tClientes[[#This Row],[LastName]]))</f>
        <v>HUGH ANDRADE</v>
      </c>
      <c r="D625" s="7" t="s">
        <v>734</v>
      </c>
      <c r="E625" s="7" t="s">
        <v>58</v>
      </c>
      <c r="F625" s="7" t="s">
        <v>151</v>
      </c>
      <c r="G625" s="7" t="str">
        <f>VLOOKUP(tClientes[[#This Row],[CityID]],tCiudades[#All],2,FALSE)</f>
        <v>Rochester</v>
      </c>
      <c r="H625" s="13">
        <v>70</v>
      </c>
      <c r="I625" s="7" t="s">
        <v>2184</v>
      </c>
      <c r="J625" s="22" t="str">
        <f>_xlfn.CONCAT(tClientes[[#This Row],[Ciudad]]," - ",tClientes[[#This Row],[Address]])</f>
        <v>Rochester - 58 West Green New Avenue</v>
      </c>
      <c r="K625" s="14">
        <f t="shared" ca="1" si="19"/>
        <v>14</v>
      </c>
    </row>
    <row r="626" spans="1:11">
      <c r="A626" s="6">
        <f t="shared" si="18"/>
        <v>625</v>
      </c>
      <c r="B626" s="7" t="s">
        <v>2185</v>
      </c>
      <c r="C626" s="7" t="str">
        <f>UPPER(_xlfn.CONCAT(tClientes[[#This Row],[FirstName]]," ",tClientes[[#This Row],[LastName]]))</f>
        <v>JULIE BENNETT</v>
      </c>
      <c r="D626" s="7" t="s">
        <v>932</v>
      </c>
      <c r="E626" s="7" t="s">
        <v>183</v>
      </c>
      <c r="F626" s="7" t="s">
        <v>2186</v>
      </c>
      <c r="G626" s="7" t="str">
        <f>VLOOKUP(tClientes[[#This Row],[CityID]],tCiudades[#All],2,FALSE)</f>
        <v>Spokane</v>
      </c>
      <c r="H626" s="13">
        <v>11</v>
      </c>
      <c r="I626" s="7" t="s">
        <v>2187</v>
      </c>
      <c r="J626" s="22" t="str">
        <f>_xlfn.CONCAT(tClientes[[#This Row],[Ciudad]]," - ",tClientes[[#This Row],[Address]])</f>
        <v>Spokane - 49 Rocky Cowley Freeway</v>
      </c>
      <c r="K626" s="14">
        <f t="shared" ca="1" si="19"/>
        <v>4</v>
      </c>
    </row>
    <row r="627" spans="1:11">
      <c r="A627" s="6">
        <f t="shared" si="18"/>
        <v>626</v>
      </c>
      <c r="B627" s="7" t="s">
        <v>2188</v>
      </c>
      <c r="C627" s="7" t="str">
        <f>UPPER(_xlfn.CONCAT(tClientes[[#This Row],[FirstName]]," ",tClientes[[#This Row],[LastName]]))</f>
        <v>DEMETRIUS MERCER</v>
      </c>
      <c r="D627" s="7" t="s">
        <v>2189</v>
      </c>
      <c r="E627" s="7" t="s">
        <v>68</v>
      </c>
      <c r="F627" s="7" t="s">
        <v>381</v>
      </c>
      <c r="G627" s="7" t="str">
        <f>VLOOKUP(tClientes[[#This Row],[CityID]],tCiudades[#All],2,FALSE)</f>
        <v>Corpus Christi</v>
      </c>
      <c r="H627" s="13">
        <v>67</v>
      </c>
      <c r="I627" s="7" t="s">
        <v>2190</v>
      </c>
      <c r="J627" s="22" t="str">
        <f>_xlfn.CONCAT(tClientes[[#This Row],[Ciudad]]," - ",tClientes[[#This Row],[Address]])</f>
        <v>Corpus Christi - 387 Green First Blvd.</v>
      </c>
      <c r="K627" s="14">
        <f t="shared" ca="1" si="19"/>
        <v>6</v>
      </c>
    </row>
    <row r="628" spans="1:11">
      <c r="A628" s="6">
        <f t="shared" si="18"/>
        <v>627</v>
      </c>
      <c r="B628" s="7" t="s">
        <v>2191</v>
      </c>
      <c r="C628" s="7" t="str">
        <f>UPPER(_xlfn.CONCAT(tClientes[[#This Row],[FirstName]]," ",tClientes[[#This Row],[LastName]]))</f>
        <v>AUDRA VALENZUELA</v>
      </c>
      <c r="D628" s="7" t="s">
        <v>1282</v>
      </c>
      <c r="E628" s="7" t="s">
        <v>145</v>
      </c>
      <c r="F628" s="7" t="s">
        <v>496</v>
      </c>
      <c r="G628" s="7" t="str">
        <f>VLOOKUP(tClientes[[#This Row],[CityID]],tCiudades[#All],2,FALSE)</f>
        <v>Arlington</v>
      </c>
      <c r="H628" s="13">
        <v>8</v>
      </c>
      <c r="I628" s="7" t="s">
        <v>2192</v>
      </c>
      <c r="J628" s="22" t="str">
        <f>_xlfn.CONCAT(tClientes[[#This Row],[Ciudad]]," - ",tClientes[[#This Row],[Address]])</f>
        <v>Arlington - 29 White Oak St.</v>
      </c>
      <c r="K628" s="14">
        <f t="shared" ca="1" si="19"/>
        <v>12</v>
      </c>
    </row>
    <row r="629" spans="1:11">
      <c r="A629" s="6">
        <f t="shared" si="18"/>
        <v>628</v>
      </c>
      <c r="B629" s="7" t="s">
        <v>2193</v>
      </c>
      <c r="C629" s="7" t="str">
        <f>UPPER(_xlfn.CONCAT(tClientes[[#This Row],[FirstName]]," ",tClientes[[#This Row],[LastName]]))</f>
        <v>CAREY HOUSTON</v>
      </c>
      <c r="D629" s="7" t="s">
        <v>627</v>
      </c>
      <c r="E629" s="7" t="s">
        <v>145</v>
      </c>
      <c r="F629" s="7" t="s">
        <v>2194</v>
      </c>
      <c r="G629" s="7" t="str">
        <f>VLOOKUP(tClientes[[#This Row],[CityID]],tCiudades[#All],2,FALSE)</f>
        <v>Seattle</v>
      </c>
      <c r="H629" s="13">
        <v>88</v>
      </c>
      <c r="I629" s="7" t="s">
        <v>2195</v>
      </c>
      <c r="J629" s="22" t="str">
        <f>_xlfn.CONCAT(tClientes[[#This Row],[Ciudad]]," - ",tClientes[[#This Row],[Address]])</f>
        <v>Seattle - 98 White Fabien Drive</v>
      </c>
      <c r="K629" s="14">
        <f t="shared" ca="1" si="19"/>
        <v>9</v>
      </c>
    </row>
    <row r="630" spans="1:11">
      <c r="A630" s="6">
        <f t="shared" si="18"/>
        <v>629</v>
      </c>
      <c r="B630" s="7" t="s">
        <v>2196</v>
      </c>
      <c r="C630" s="7" t="str">
        <f>UPPER(_xlfn.CONCAT(tClientes[[#This Row],[FirstName]]," ",tClientes[[#This Row],[LastName]]))</f>
        <v>BLAKE BUTLER</v>
      </c>
      <c r="D630" s="7" t="s">
        <v>949</v>
      </c>
      <c r="E630" s="7" t="s">
        <v>8</v>
      </c>
      <c r="F630" s="7" t="s">
        <v>997</v>
      </c>
      <c r="G630" s="7" t="str">
        <f>VLOOKUP(tClientes[[#This Row],[CityID]],tCiudades[#All],2,FALSE)</f>
        <v>Rochester</v>
      </c>
      <c r="H630" s="13">
        <v>70</v>
      </c>
      <c r="I630" s="7" t="s">
        <v>2197</v>
      </c>
      <c r="J630" s="22" t="str">
        <f>_xlfn.CONCAT(tClientes[[#This Row],[Ciudad]]," - ",tClientes[[#This Row],[Address]])</f>
        <v>Rochester - 74 Rocky New St.</v>
      </c>
      <c r="K630" s="14">
        <f t="shared" ca="1" si="19"/>
        <v>4</v>
      </c>
    </row>
    <row r="631" spans="1:11">
      <c r="A631" s="6">
        <f t="shared" si="18"/>
        <v>630</v>
      </c>
      <c r="B631" s="7" t="s">
        <v>2198</v>
      </c>
      <c r="C631" s="7" t="str">
        <f>UPPER(_xlfn.CONCAT(tClientes[[#This Row],[FirstName]]," ",tClientes[[#This Row],[LastName]]))</f>
        <v>LORENZO JACOBSON</v>
      </c>
      <c r="D631" s="7" t="s">
        <v>1442</v>
      </c>
      <c r="E631" s="7" t="s">
        <v>63</v>
      </c>
      <c r="F631" s="7" t="s">
        <v>300</v>
      </c>
      <c r="G631" s="7" t="str">
        <f>VLOOKUP(tClientes[[#This Row],[CityID]],tCiudades[#All],2,FALSE)</f>
        <v>Chicago</v>
      </c>
      <c r="H631" s="13">
        <v>3</v>
      </c>
      <c r="I631" s="7" t="s">
        <v>2199</v>
      </c>
      <c r="J631" s="22" t="str">
        <f>_xlfn.CONCAT(tClientes[[#This Row],[Ciudad]]," - ",tClientes[[#This Row],[Address]])</f>
        <v>Chicago - 803 South Nobel Parkway</v>
      </c>
      <c r="K631" s="14">
        <f t="shared" ca="1" si="19"/>
        <v>9</v>
      </c>
    </row>
    <row r="632" spans="1:11">
      <c r="A632" s="6">
        <f t="shared" si="18"/>
        <v>631</v>
      </c>
      <c r="B632" s="7" t="s">
        <v>2200</v>
      </c>
      <c r="C632" s="7" t="str">
        <f>UPPER(_xlfn.CONCAT(tClientes[[#This Row],[FirstName]]," ",tClientes[[#This Row],[LastName]]))</f>
        <v>FRANCIS ENGLISH</v>
      </c>
      <c r="D632" s="7" t="s">
        <v>2201</v>
      </c>
      <c r="E632" s="7" t="s">
        <v>28</v>
      </c>
      <c r="F632" s="7" t="s">
        <v>1471</v>
      </c>
      <c r="G632" s="7" t="str">
        <f>VLOOKUP(tClientes[[#This Row],[CityID]],tCiudades[#All],2,FALSE)</f>
        <v>Charlotte</v>
      </c>
      <c r="H632" s="13">
        <v>82</v>
      </c>
      <c r="I632" s="7" t="s">
        <v>2202</v>
      </c>
      <c r="J632" s="22" t="str">
        <f>_xlfn.CONCAT(tClientes[[#This Row],[Ciudad]]," - ",tClientes[[#This Row],[Address]])</f>
        <v>Charlotte - 900 Cowley St.</v>
      </c>
      <c r="K632" s="14">
        <f t="shared" ca="1" si="19"/>
        <v>4</v>
      </c>
    </row>
    <row r="633" spans="1:11">
      <c r="A633" s="6">
        <f t="shared" si="18"/>
        <v>632</v>
      </c>
      <c r="B633" s="7" t="s">
        <v>2203</v>
      </c>
      <c r="C633" s="7" t="str">
        <f>UPPER(_xlfn.CONCAT(tClientes[[#This Row],[FirstName]]," ",tClientes[[#This Row],[LastName]]))</f>
        <v>ISABEL PETTY</v>
      </c>
      <c r="D633" s="7" t="s">
        <v>2204</v>
      </c>
      <c r="E633" s="7" t="s">
        <v>126</v>
      </c>
      <c r="F633" s="7" t="s">
        <v>2205</v>
      </c>
      <c r="G633" s="7" t="str">
        <f>VLOOKUP(tClientes[[#This Row],[CityID]],tCiudades[#All],2,FALSE)</f>
        <v>Nashville</v>
      </c>
      <c r="H633" s="13">
        <v>57</v>
      </c>
      <c r="I633" s="7" t="s">
        <v>2206</v>
      </c>
      <c r="J633" s="22" t="str">
        <f>_xlfn.CONCAT(tClientes[[#This Row],[Ciudad]]," - ",tClientes[[#This Row],[Address]])</f>
        <v>Nashville - 74 North Old Parkway</v>
      </c>
      <c r="K633" s="14">
        <f t="shared" ca="1" si="19"/>
        <v>7</v>
      </c>
    </row>
    <row r="634" spans="1:11">
      <c r="A634" s="6">
        <f t="shared" si="18"/>
        <v>633</v>
      </c>
      <c r="B634" s="7" t="s">
        <v>2207</v>
      </c>
      <c r="C634" s="7" t="str">
        <f>UPPER(_xlfn.CONCAT(tClientes[[#This Row],[FirstName]]," ",tClientes[[#This Row],[LastName]]))</f>
        <v>VIRGINIA MARKS</v>
      </c>
      <c r="D634" s="7" t="s">
        <v>2208</v>
      </c>
      <c r="E634" s="7" t="s">
        <v>63</v>
      </c>
      <c r="F634" s="7" t="s">
        <v>1894</v>
      </c>
      <c r="G634" s="7" t="str">
        <f>VLOOKUP(tClientes[[#This Row],[CityID]],tCiudades[#All],2,FALSE)</f>
        <v>Denver</v>
      </c>
      <c r="H634" s="13">
        <v>42</v>
      </c>
      <c r="I634" s="7" t="s">
        <v>2209</v>
      </c>
      <c r="J634" s="22" t="str">
        <f>_xlfn.CONCAT(tClientes[[#This Row],[Ciudad]]," - ",tClientes[[#This Row],[Address]])</f>
        <v>Denver - 935 East Old Way</v>
      </c>
      <c r="K634" s="14">
        <f t="shared" ca="1" si="19"/>
        <v>19</v>
      </c>
    </row>
    <row r="635" spans="1:11">
      <c r="A635" s="6">
        <f t="shared" si="18"/>
        <v>634</v>
      </c>
      <c r="B635" s="7" t="s">
        <v>2210</v>
      </c>
      <c r="C635" s="7" t="str">
        <f>UPPER(_xlfn.CONCAT(tClientes[[#This Row],[FirstName]]," ",tClientes[[#This Row],[LastName]]))</f>
        <v>RACHEL OBRIEN</v>
      </c>
      <c r="D635" s="7" t="s">
        <v>526</v>
      </c>
      <c r="E635" s="7" t="s">
        <v>145</v>
      </c>
      <c r="F635" s="7" t="s">
        <v>434</v>
      </c>
      <c r="G635" s="7" t="str">
        <f>VLOOKUP(tClientes[[#This Row],[CityID]],tCiudades[#All],2,FALSE)</f>
        <v>Mobile</v>
      </c>
      <c r="H635" s="13">
        <v>62</v>
      </c>
      <c r="I635" s="7" t="s">
        <v>2211</v>
      </c>
      <c r="J635" s="22" t="str">
        <f>_xlfn.CONCAT(tClientes[[#This Row],[Ciudad]]," - ",tClientes[[#This Row],[Address]])</f>
        <v>Mobile - 76 First Way</v>
      </c>
      <c r="K635" s="14">
        <f t="shared" ca="1" si="19"/>
        <v>11</v>
      </c>
    </row>
    <row r="636" spans="1:11">
      <c r="A636" s="6">
        <f t="shared" si="18"/>
        <v>635</v>
      </c>
      <c r="B636" s="7" t="s">
        <v>2212</v>
      </c>
      <c r="C636" s="7" t="str">
        <f>UPPER(_xlfn.CONCAT(tClientes[[#This Row],[FirstName]]," ",tClientes[[#This Row],[LastName]]))</f>
        <v>CASSIE DYER</v>
      </c>
      <c r="D636" s="7" t="s">
        <v>2213</v>
      </c>
      <c r="E636" s="7" t="s">
        <v>183</v>
      </c>
      <c r="F636" s="7" t="s">
        <v>113</v>
      </c>
      <c r="G636" s="7" t="str">
        <f>VLOOKUP(tClientes[[#This Row],[CityID]],tCiudades[#All],2,FALSE)</f>
        <v>Milwaukee</v>
      </c>
      <c r="H636" s="13">
        <v>21</v>
      </c>
      <c r="I636" s="7" t="s">
        <v>2214</v>
      </c>
      <c r="J636" s="22" t="str">
        <f>_xlfn.CONCAT(tClientes[[#This Row],[Ciudad]]," - ",tClientes[[#This Row],[Address]])</f>
        <v>Milwaukee - 143 Nobel Street</v>
      </c>
      <c r="K636" s="14">
        <f t="shared" ca="1" si="19"/>
        <v>9</v>
      </c>
    </row>
    <row r="637" spans="1:11">
      <c r="A637" s="6">
        <f t="shared" si="18"/>
        <v>636</v>
      </c>
      <c r="B637" s="7" t="s">
        <v>2215</v>
      </c>
      <c r="C637" s="7" t="str">
        <f>UPPER(_xlfn.CONCAT(tClientes[[#This Row],[FirstName]]," ",tClientes[[#This Row],[LastName]]))</f>
        <v>VICKIE MURRAY</v>
      </c>
      <c r="D637" s="7" t="s">
        <v>2216</v>
      </c>
      <c r="E637" s="7" t="s">
        <v>126</v>
      </c>
      <c r="F637" s="7" t="s">
        <v>658</v>
      </c>
      <c r="G637" s="7" t="str">
        <f>VLOOKUP(tClientes[[#This Row],[CityID]],tCiudades[#All],2,FALSE)</f>
        <v>Omaha</v>
      </c>
      <c r="H637" s="13">
        <v>19</v>
      </c>
      <c r="I637" s="7" t="s">
        <v>2217</v>
      </c>
      <c r="J637" s="22" t="str">
        <f>_xlfn.CONCAT(tClientes[[#This Row],[Ciudad]]," - ",tClientes[[#This Row],[Address]])</f>
        <v>Omaha - 612 South Second Drive</v>
      </c>
      <c r="K637" s="14">
        <f t="shared" ca="1" si="19"/>
        <v>15</v>
      </c>
    </row>
    <row r="638" spans="1:11">
      <c r="A638" s="6">
        <f t="shared" si="18"/>
        <v>637</v>
      </c>
      <c r="B638" s="7" t="s">
        <v>2218</v>
      </c>
      <c r="C638" s="7" t="str">
        <f>UPPER(_xlfn.CONCAT(tClientes[[#This Row],[FirstName]]," ",tClientes[[#This Row],[LastName]]))</f>
        <v>ALFREDO KNIGHT</v>
      </c>
      <c r="D638" s="7" t="s">
        <v>1093</v>
      </c>
      <c r="E638" s="7" t="s">
        <v>131</v>
      </c>
      <c r="F638" s="7" t="s">
        <v>908</v>
      </c>
      <c r="G638" s="7" t="str">
        <f>VLOOKUP(tClientes[[#This Row],[CityID]],tCiudades[#All],2,FALSE)</f>
        <v>Honolulu</v>
      </c>
      <c r="H638" s="13">
        <v>72</v>
      </c>
      <c r="I638" s="7" t="s">
        <v>2219</v>
      </c>
      <c r="J638" s="22" t="str">
        <f>_xlfn.CONCAT(tClientes[[#This Row],[Ciudad]]," - ",tClientes[[#This Row],[Address]])</f>
        <v>Honolulu - 494 North Oak Blvd.</v>
      </c>
      <c r="K638" s="14">
        <f t="shared" ca="1" si="19"/>
        <v>11</v>
      </c>
    </row>
    <row r="639" spans="1:11">
      <c r="A639" s="6">
        <f t="shared" si="18"/>
        <v>638</v>
      </c>
      <c r="B639" s="7" t="s">
        <v>2220</v>
      </c>
      <c r="C639" s="7" t="str">
        <f>UPPER(_xlfn.CONCAT(tClientes[[#This Row],[FirstName]]," ",tClientes[[#This Row],[LastName]]))</f>
        <v>LORIE SHEPHERD</v>
      </c>
      <c r="D639" s="7" t="s">
        <v>2221</v>
      </c>
      <c r="E639" s="7" t="s">
        <v>253</v>
      </c>
      <c r="F639" s="7" t="s">
        <v>1330</v>
      </c>
      <c r="G639" s="7" t="str">
        <f>VLOOKUP(tClientes[[#This Row],[CityID]],tCiudades[#All],2,FALSE)</f>
        <v>Las Vegas</v>
      </c>
      <c r="H639" s="13">
        <v>53</v>
      </c>
      <c r="I639" s="7" t="s">
        <v>2222</v>
      </c>
      <c r="J639" s="22" t="str">
        <f>_xlfn.CONCAT(tClientes[[#This Row],[Ciudad]]," - ",tClientes[[#This Row],[Address]])</f>
        <v>Las Vegas - 90 Rocky Old St.</v>
      </c>
      <c r="K639" s="14">
        <f t="shared" ca="1" si="19"/>
        <v>10</v>
      </c>
    </row>
    <row r="640" spans="1:11">
      <c r="A640" s="6">
        <f t="shared" si="18"/>
        <v>639</v>
      </c>
      <c r="B640" s="7" t="s">
        <v>2223</v>
      </c>
      <c r="C640" s="7" t="str">
        <f>UPPER(_xlfn.CONCAT(tClientes[[#This Row],[FirstName]]," ",tClientes[[#This Row],[LastName]]))</f>
        <v>JERMAINE AGUILAR</v>
      </c>
      <c r="D640" s="7" t="s">
        <v>661</v>
      </c>
      <c r="E640" s="7" t="s">
        <v>82</v>
      </c>
      <c r="F640" s="7" t="s">
        <v>2224</v>
      </c>
      <c r="G640" s="7" t="str">
        <f>VLOOKUP(tClientes[[#This Row],[CityID]],tCiudades[#All],2,FALSE)</f>
        <v>Cincinnati</v>
      </c>
      <c r="H640" s="13">
        <v>50</v>
      </c>
      <c r="I640" s="7" t="s">
        <v>2225</v>
      </c>
      <c r="J640" s="22" t="str">
        <f>_xlfn.CONCAT(tClientes[[#This Row],[Ciudad]]," - ",tClientes[[#This Row],[Address]])</f>
        <v>Cincinnati - 77 Old Parkway</v>
      </c>
      <c r="K640" s="14">
        <f t="shared" ca="1" si="19"/>
        <v>17</v>
      </c>
    </row>
    <row r="641" spans="1:11">
      <c r="A641" s="6">
        <f t="shared" si="18"/>
        <v>640</v>
      </c>
      <c r="B641" s="7" t="s">
        <v>2226</v>
      </c>
      <c r="C641" s="7" t="str">
        <f>UPPER(_xlfn.CONCAT(tClientes[[#This Row],[FirstName]]," ",tClientes[[#This Row],[LastName]]))</f>
        <v>JOSHUA CHURCH</v>
      </c>
      <c r="D641" s="7" t="s">
        <v>959</v>
      </c>
      <c r="E641" s="7" t="s">
        <v>23</v>
      </c>
      <c r="F641" s="7" t="s">
        <v>2109</v>
      </c>
      <c r="G641" s="7" t="str">
        <f>VLOOKUP(tClientes[[#This Row],[CityID]],tCiudades[#All],2,FALSE)</f>
        <v>Buffalo</v>
      </c>
      <c r="H641" s="13">
        <v>2</v>
      </c>
      <c r="I641" s="7" t="s">
        <v>2227</v>
      </c>
      <c r="J641" s="22" t="str">
        <f>_xlfn.CONCAT(tClientes[[#This Row],[Ciudad]]," - ",tClientes[[#This Row],[Address]])</f>
        <v>Buffalo - 96 West Second Way</v>
      </c>
      <c r="K641" s="14">
        <f t="shared" ca="1" si="19"/>
        <v>19</v>
      </c>
    </row>
    <row r="642" spans="1:11">
      <c r="A642" s="6">
        <f t="shared" ref="A642:A705" si="20">ROW()-ROW($B$1)</f>
        <v>641</v>
      </c>
      <c r="B642" s="7" t="s">
        <v>2228</v>
      </c>
      <c r="C642" s="7" t="str">
        <f>UPPER(_xlfn.CONCAT(tClientes[[#This Row],[FirstName]]," ",tClientes[[#This Row],[LastName]]))</f>
        <v>ANTOINE SHANNON</v>
      </c>
      <c r="D642" s="7" t="s">
        <v>2229</v>
      </c>
      <c r="E642" s="7" t="s">
        <v>77</v>
      </c>
      <c r="F642" s="7" t="s">
        <v>2230</v>
      </c>
      <c r="G642" s="7" t="str">
        <f>VLOOKUP(tClientes[[#This Row],[CityID]],tCiudades[#All],2,FALSE)</f>
        <v>Portland</v>
      </c>
      <c r="H642" s="13">
        <v>51</v>
      </c>
      <c r="I642" s="7" t="s">
        <v>2231</v>
      </c>
      <c r="J642" s="22" t="str">
        <f>_xlfn.CONCAT(tClientes[[#This Row],[Ciudad]]," - ",tClientes[[#This Row],[Address]])</f>
        <v>Portland - 563 Rocky First Avenue</v>
      </c>
      <c r="K642" s="14">
        <f t="shared" ref="K642:K705" ca="1" si="21">RANDBETWEEN(4, 19)</f>
        <v>4</v>
      </c>
    </row>
    <row r="643" spans="1:11">
      <c r="A643" s="6">
        <f t="shared" si="20"/>
        <v>642</v>
      </c>
      <c r="B643" s="7" t="s">
        <v>2232</v>
      </c>
      <c r="C643" s="7" t="str">
        <f>UPPER(_xlfn.CONCAT(tClientes[[#This Row],[FirstName]]," ",tClientes[[#This Row],[LastName]]))</f>
        <v>JAMEY SPENCER</v>
      </c>
      <c r="D643" s="7" t="s">
        <v>1739</v>
      </c>
      <c r="E643" s="7" t="s">
        <v>238</v>
      </c>
      <c r="F643" s="7" t="s">
        <v>1145</v>
      </c>
      <c r="G643" s="7" t="str">
        <f>VLOOKUP(tClientes[[#This Row],[CityID]],tCiudades[#All],2,FALSE)</f>
        <v>Garland</v>
      </c>
      <c r="H643" s="13">
        <v>95</v>
      </c>
      <c r="I643" s="7" t="s">
        <v>2233</v>
      </c>
      <c r="J643" s="22" t="str">
        <f>_xlfn.CONCAT(tClientes[[#This Row],[Ciudad]]," - ",tClientes[[#This Row],[Address]])</f>
        <v>Garland - 192 South Old Blvd.</v>
      </c>
      <c r="K643" s="14">
        <f t="shared" ca="1" si="21"/>
        <v>6</v>
      </c>
    </row>
    <row r="644" spans="1:11">
      <c r="A644" s="6">
        <f t="shared" si="20"/>
        <v>643</v>
      </c>
      <c r="B644" s="7" t="s">
        <v>2234</v>
      </c>
      <c r="C644" s="7" t="str">
        <f>UPPER(_xlfn.CONCAT(tClientes[[#This Row],[FirstName]]," ",tClientes[[#This Row],[LastName]]))</f>
        <v>JENNA MARTINEZ</v>
      </c>
      <c r="D644" s="7" t="s">
        <v>2235</v>
      </c>
      <c r="E644" s="7" t="s">
        <v>131</v>
      </c>
      <c r="F644" s="7" t="s">
        <v>2236</v>
      </c>
      <c r="G644" s="7" t="str">
        <f>VLOOKUP(tClientes[[#This Row],[CityID]],tCiudades[#All],2,FALSE)</f>
        <v>Jersey</v>
      </c>
      <c r="H644" s="13">
        <v>93</v>
      </c>
      <c r="I644" s="7" t="s">
        <v>2237</v>
      </c>
      <c r="J644" s="22" t="str">
        <f>_xlfn.CONCAT(tClientes[[#This Row],[Ciudad]]," - ",tClientes[[#This Row],[Address]])</f>
        <v>Jersey - 37 Rocky Second Parkway</v>
      </c>
      <c r="K644" s="14">
        <f t="shared" ca="1" si="21"/>
        <v>19</v>
      </c>
    </row>
    <row r="645" spans="1:11">
      <c r="A645" s="6">
        <f t="shared" si="20"/>
        <v>644</v>
      </c>
      <c r="B645" s="7" t="s">
        <v>2238</v>
      </c>
      <c r="C645" s="7" t="str">
        <f>UPPER(_xlfn.CONCAT(tClientes[[#This Row],[FirstName]]," ",tClientes[[#This Row],[LastName]]))</f>
        <v>NINA SUMMERS</v>
      </c>
      <c r="D645" s="7" t="s">
        <v>2239</v>
      </c>
      <c r="E645" s="7" t="s">
        <v>104</v>
      </c>
      <c r="F645" s="7" t="s">
        <v>1307</v>
      </c>
      <c r="G645" s="7" t="str">
        <f>VLOOKUP(tClientes[[#This Row],[CityID]],tCiudades[#All],2,FALSE)</f>
        <v>Long Beach</v>
      </c>
      <c r="H645" s="13">
        <v>48</v>
      </c>
      <c r="I645" s="7" t="s">
        <v>2240</v>
      </c>
      <c r="J645" s="22" t="str">
        <f>_xlfn.CONCAT(tClientes[[#This Row],[Ciudad]]," - ",tClientes[[#This Row],[Address]])</f>
        <v>Long Beach - 58 Green Old Parkway</v>
      </c>
      <c r="K645" s="14">
        <f t="shared" ca="1" si="21"/>
        <v>16</v>
      </c>
    </row>
    <row r="646" spans="1:11">
      <c r="A646" s="6">
        <f t="shared" si="20"/>
        <v>645</v>
      </c>
      <c r="B646" s="7" t="s">
        <v>2241</v>
      </c>
      <c r="C646" s="7" t="str">
        <f>UPPER(_xlfn.CONCAT(tClientes[[#This Row],[FirstName]]," ",tClientes[[#This Row],[LastName]]))</f>
        <v>NICHOLAS SCHMIDT</v>
      </c>
      <c r="D646" s="7" t="s">
        <v>2242</v>
      </c>
      <c r="E646" s="7" t="s">
        <v>209</v>
      </c>
      <c r="F646" s="7" t="s">
        <v>2243</v>
      </c>
      <c r="G646" s="7" t="str">
        <f>VLOOKUP(tClientes[[#This Row],[CityID]],tCiudades[#All],2,FALSE)</f>
        <v>Indianapolis</v>
      </c>
      <c r="H646" s="13">
        <v>14</v>
      </c>
      <c r="I646" s="7" t="s">
        <v>2244</v>
      </c>
      <c r="J646" s="22" t="str">
        <f>_xlfn.CONCAT(tClientes[[#This Row],[Ciudad]]," - ",tClientes[[#This Row],[Address]])</f>
        <v>Indianapolis - 89 First Boulevard</v>
      </c>
      <c r="K646" s="14">
        <f t="shared" ca="1" si="21"/>
        <v>10</v>
      </c>
    </row>
    <row r="647" spans="1:11">
      <c r="A647" s="6">
        <f t="shared" si="20"/>
        <v>646</v>
      </c>
      <c r="B647" s="7" t="s">
        <v>2245</v>
      </c>
      <c r="C647" s="7" t="str">
        <f>UPPER(_xlfn.CONCAT(tClientes[[#This Row],[FirstName]]," ",tClientes[[#This Row],[LastName]]))</f>
        <v>DORIS WILKINS</v>
      </c>
      <c r="D647" s="7" t="s">
        <v>2246</v>
      </c>
      <c r="E647" s="7" t="s">
        <v>58</v>
      </c>
      <c r="F647" s="7" t="s">
        <v>2045</v>
      </c>
      <c r="G647" s="7" t="str">
        <f>VLOOKUP(tClientes[[#This Row],[CityID]],tCiudades[#All],2,FALSE)</f>
        <v>Spokane</v>
      </c>
      <c r="H647" s="13">
        <v>11</v>
      </c>
      <c r="I647" s="7" t="s">
        <v>2247</v>
      </c>
      <c r="J647" s="22" t="str">
        <f>_xlfn.CONCAT(tClientes[[#This Row],[Ciudad]]," - ",tClientes[[#This Row],[Address]])</f>
        <v>Spokane - 45 Rocky Clarendon Freeway</v>
      </c>
      <c r="K647" s="14">
        <f t="shared" ca="1" si="21"/>
        <v>7</v>
      </c>
    </row>
    <row r="648" spans="1:11">
      <c r="A648" s="6">
        <f t="shared" si="20"/>
        <v>647</v>
      </c>
      <c r="B648" s="7" t="s">
        <v>2248</v>
      </c>
      <c r="C648" s="7" t="str">
        <f>UPPER(_xlfn.CONCAT(tClientes[[#This Row],[FirstName]]," ",tClientes[[#This Row],[LastName]]))</f>
        <v>CHERYL GROSS</v>
      </c>
      <c r="D648" s="7" t="s">
        <v>1112</v>
      </c>
      <c r="E648" s="7" t="s">
        <v>234</v>
      </c>
      <c r="F648" s="7" t="s">
        <v>2249</v>
      </c>
      <c r="G648" s="7" t="str">
        <f>VLOOKUP(tClientes[[#This Row],[CityID]],tCiudades[#All],2,FALSE)</f>
        <v>Detroit</v>
      </c>
      <c r="H648" s="13">
        <v>36</v>
      </c>
      <c r="I648" s="7" t="s">
        <v>2250</v>
      </c>
      <c r="J648" s="22" t="str">
        <f>_xlfn.CONCAT(tClientes[[#This Row],[Ciudad]]," - ",tClientes[[#This Row],[Address]])</f>
        <v>Detroit - 23 East Green Cowley Freeway</v>
      </c>
      <c r="K648" s="14">
        <f t="shared" ca="1" si="21"/>
        <v>16</v>
      </c>
    </row>
    <row r="649" spans="1:11">
      <c r="A649" s="6">
        <f t="shared" si="20"/>
        <v>648</v>
      </c>
      <c r="B649" s="7" t="s">
        <v>2251</v>
      </c>
      <c r="C649" s="7" t="str">
        <f>UPPER(_xlfn.CONCAT(tClientes[[#This Row],[FirstName]]," ",tClientes[[#This Row],[LastName]]))</f>
        <v>JAMEY MC CARTHY</v>
      </c>
      <c r="D649" s="7" t="s">
        <v>1739</v>
      </c>
      <c r="E649" s="7" t="s">
        <v>136</v>
      </c>
      <c r="F649" s="7" t="s">
        <v>2252</v>
      </c>
      <c r="G649" s="7" t="str">
        <f>VLOOKUP(tClientes[[#This Row],[CityID]],tCiudades[#All],2,FALSE)</f>
        <v>Arlington</v>
      </c>
      <c r="H649" s="13">
        <v>8</v>
      </c>
      <c r="I649" s="7" t="s">
        <v>2253</v>
      </c>
      <c r="J649" s="22" t="str">
        <f>_xlfn.CONCAT(tClientes[[#This Row],[Ciudad]]," - ",tClientes[[#This Row],[Address]])</f>
        <v>Arlington - 597 North Green First Road</v>
      </c>
      <c r="K649" s="14">
        <f t="shared" ca="1" si="21"/>
        <v>13</v>
      </c>
    </row>
    <row r="650" spans="1:11">
      <c r="A650" s="6">
        <f t="shared" si="20"/>
        <v>649</v>
      </c>
      <c r="B650" s="7" t="s">
        <v>2254</v>
      </c>
      <c r="C650" s="7" t="str">
        <f>UPPER(_xlfn.CONCAT(tClientes[[#This Row],[FirstName]]," ",tClientes[[#This Row],[LastName]]))</f>
        <v>CARA PERKINS</v>
      </c>
      <c r="D650" s="7" t="s">
        <v>2255</v>
      </c>
      <c r="E650" s="7" t="s">
        <v>131</v>
      </c>
      <c r="F650" s="7" t="s">
        <v>2256</v>
      </c>
      <c r="G650" s="7" t="str">
        <f>VLOOKUP(tClientes[[#This Row],[CityID]],tCiudades[#All],2,FALSE)</f>
        <v>Oakland</v>
      </c>
      <c r="H650" s="13">
        <v>69</v>
      </c>
      <c r="I650" s="7" t="s">
        <v>2257</v>
      </c>
      <c r="J650" s="22" t="str">
        <f>_xlfn.CONCAT(tClientes[[#This Row],[Ciudad]]," - ",tClientes[[#This Row],[Address]])</f>
        <v>Oakland - 955 Green Oak Avenue</v>
      </c>
      <c r="K650" s="14">
        <f t="shared" ca="1" si="21"/>
        <v>19</v>
      </c>
    </row>
    <row r="651" spans="1:11">
      <c r="A651" s="6">
        <f t="shared" si="20"/>
        <v>650</v>
      </c>
      <c r="B651" s="7" t="s">
        <v>2258</v>
      </c>
      <c r="C651" s="7" t="str">
        <f>UPPER(_xlfn.CONCAT(tClientes[[#This Row],[FirstName]]," ",tClientes[[#This Row],[LastName]]))</f>
        <v>CLIFTON FARRELL</v>
      </c>
      <c r="D651" s="7" t="s">
        <v>2259</v>
      </c>
      <c r="E651" s="7" t="s">
        <v>238</v>
      </c>
      <c r="F651" s="7" t="s">
        <v>2260</v>
      </c>
      <c r="G651" s="7" t="str">
        <f>VLOOKUP(tClientes[[#This Row],[CityID]],tCiudades[#All],2,FALSE)</f>
        <v>Cincinnati</v>
      </c>
      <c r="H651" s="13">
        <v>50</v>
      </c>
      <c r="I651" s="7" t="s">
        <v>2261</v>
      </c>
      <c r="J651" s="22" t="str">
        <f>_xlfn.CONCAT(tClientes[[#This Row],[Ciudad]]," - ",tClientes[[#This Row],[Address]])</f>
        <v>Cincinnati - 401 White Oak Street</v>
      </c>
      <c r="K651" s="14">
        <f t="shared" ca="1" si="21"/>
        <v>19</v>
      </c>
    </row>
    <row r="652" spans="1:11">
      <c r="A652" s="6">
        <f t="shared" si="20"/>
        <v>651</v>
      </c>
      <c r="B652" s="7" t="s">
        <v>2262</v>
      </c>
      <c r="C652" s="7" t="str">
        <f>UPPER(_xlfn.CONCAT(tClientes[[#This Row],[FirstName]]," ",tClientes[[#This Row],[LastName]]))</f>
        <v>JOANNE PATRICK</v>
      </c>
      <c r="D652" s="7" t="s">
        <v>1700</v>
      </c>
      <c r="E652" s="7" t="s">
        <v>58</v>
      </c>
      <c r="F652" s="7" t="s">
        <v>163</v>
      </c>
      <c r="G652" s="7" t="str">
        <f>VLOOKUP(tClientes[[#This Row],[CityID]],tCiudades[#All],2,FALSE)</f>
        <v>Rochester</v>
      </c>
      <c r="H652" s="13">
        <v>70</v>
      </c>
      <c r="I652" s="7" t="s">
        <v>2263</v>
      </c>
      <c r="J652" s="22" t="str">
        <f>_xlfn.CONCAT(tClientes[[#This Row],[Ciudad]]," - ",tClientes[[#This Row],[Address]])</f>
        <v>Rochester - 97 Oak Freeway</v>
      </c>
      <c r="K652" s="14">
        <f t="shared" ca="1" si="21"/>
        <v>5</v>
      </c>
    </row>
    <row r="653" spans="1:11">
      <c r="A653" s="6">
        <f t="shared" si="20"/>
        <v>652</v>
      </c>
      <c r="B653" s="7" t="s">
        <v>2264</v>
      </c>
      <c r="C653" s="7" t="str">
        <f>UPPER(_xlfn.CONCAT(tClientes[[#This Row],[FirstName]]," ",tClientes[[#This Row],[LastName]]))</f>
        <v>ISAAC BULLOCK</v>
      </c>
      <c r="D653" s="7" t="s">
        <v>1286</v>
      </c>
      <c r="E653" s="7" t="s">
        <v>159</v>
      </c>
      <c r="F653" s="7" t="s">
        <v>2014</v>
      </c>
      <c r="G653" s="7" t="str">
        <f>VLOOKUP(tClientes[[#This Row],[CityID]],tCiudades[#All],2,FALSE)</f>
        <v>Jersey</v>
      </c>
      <c r="H653" s="13">
        <v>93</v>
      </c>
      <c r="I653" s="7" t="s">
        <v>2265</v>
      </c>
      <c r="J653" s="22" t="str">
        <f>_xlfn.CONCAT(tClientes[[#This Row],[Ciudad]]," - ",tClientes[[#This Row],[Address]])</f>
        <v>Jersey - 92 Second Street</v>
      </c>
      <c r="K653" s="14">
        <f t="shared" ca="1" si="21"/>
        <v>8</v>
      </c>
    </row>
    <row r="654" spans="1:11">
      <c r="A654" s="6">
        <f t="shared" si="20"/>
        <v>653</v>
      </c>
      <c r="B654" s="7" t="s">
        <v>2266</v>
      </c>
      <c r="C654" s="7" t="str">
        <f>UPPER(_xlfn.CONCAT(tClientes[[#This Row],[FirstName]]," ",tClientes[[#This Row],[LastName]]))</f>
        <v>SALVATORE THOMAS</v>
      </c>
      <c r="D654" s="7" t="s">
        <v>2267</v>
      </c>
      <c r="E654" s="7" t="s">
        <v>150</v>
      </c>
      <c r="F654" s="7" t="s">
        <v>1912</v>
      </c>
      <c r="G654" s="7" t="str">
        <f>VLOOKUP(tClientes[[#This Row],[CityID]],tCiudades[#All],2,FALSE)</f>
        <v>Rochester</v>
      </c>
      <c r="H654" s="13">
        <v>70</v>
      </c>
      <c r="I654" s="7" t="s">
        <v>2268</v>
      </c>
      <c r="J654" s="22" t="str">
        <f>_xlfn.CONCAT(tClientes[[#This Row],[Ciudad]]," - ",tClientes[[#This Row],[Address]])</f>
        <v>Rochester - 438 Oak Boulevard</v>
      </c>
      <c r="K654" s="14">
        <f t="shared" ca="1" si="21"/>
        <v>14</v>
      </c>
    </row>
    <row r="655" spans="1:11">
      <c r="A655" s="6">
        <f t="shared" si="20"/>
        <v>654</v>
      </c>
      <c r="B655" s="7" t="s">
        <v>2269</v>
      </c>
      <c r="C655" s="7" t="str">
        <f>UPPER(_xlfn.CONCAT(tClientes[[#This Row],[FirstName]]," ",tClientes[[#This Row],[LastName]]))</f>
        <v>EDWARD COOK</v>
      </c>
      <c r="D655" s="7" t="s">
        <v>1048</v>
      </c>
      <c r="E655" s="7" t="s">
        <v>117</v>
      </c>
      <c r="F655" s="7" t="s">
        <v>2270</v>
      </c>
      <c r="G655" s="7" t="str">
        <f>VLOOKUP(tClientes[[#This Row],[CityID]],tCiudades[#All],2,FALSE)</f>
        <v>Buffalo</v>
      </c>
      <c r="H655" s="13">
        <v>2</v>
      </c>
      <c r="I655" s="7" t="s">
        <v>2271</v>
      </c>
      <c r="J655" s="22" t="str">
        <f>_xlfn.CONCAT(tClientes[[#This Row],[Ciudad]]," - ",tClientes[[#This Row],[Address]])</f>
        <v>Buffalo - 25 North White Nobel Drive</v>
      </c>
      <c r="K655" s="14">
        <f t="shared" ca="1" si="21"/>
        <v>16</v>
      </c>
    </row>
    <row r="656" spans="1:11">
      <c r="A656" s="6">
        <f t="shared" si="20"/>
        <v>655</v>
      </c>
      <c r="B656" s="7" t="s">
        <v>2272</v>
      </c>
      <c r="C656" s="7" t="str">
        <f>UPPER(_xlfn.CONCAT(tClientes[[#This Row],[FirstName]]," ",tClientes[[#This Row],[LastName]]))</f>
        <v>RANDI STEIN</v>
      </c>
      <c r="D656" s="7" t="s">
        <v>1351</v>
      </c>
      <c r="E656" s="7" t="s">
        <v>136</v>
      </c>
      <c r="F656" s="7" t="s">
        <v>2125</v>
      </c>
      <c r="G656" s="7" t="str">
        <f>VLOOKUP(tClientes[[#This Row],[CityID]],tCiudades[#All],2,FALSE)</f>
        <v>Anchorage</v>
      </c>
      <c r="H656" s="13">
        <v>68</v>
      </c>
      <c r="I656" s="7" t="s">
        <v>2273</v>
      </c>
      <c r="J656" s="22" t="str">
        <f>_xlfn.CONCAT(tClientes[[#This Row],[Ciudad]]," - ",tClientes[[#This Row],[Address]])</f>
        <v>Anchorage - 566 Hague Street</v>
      </c>
      <c r="K656" s="14">
        <f t="shared" ca="1" si="21"/>
        <v>11</v>
      </c>
    </row>
    <row r="657" spans="1:11">
      <c r="A657" s="6">
        <f t="shared" si="20"/>
        <v>656</v>
      </c>
      <c r="B657" s="7" t="s">
        <v>2274</v>
      </c>
      <c r="C657" s="7" t="str">
        <f>UPPER(_xlfn.CONCAT(tClientes[[#This Row],[FirstName]]," ",tClientes[[#This Row],[LastName]]))</f>
        <v>GLEN DILLON</v>
      </c>
      <c r="D657" s="7" t="s">
        <v>2030</v>
      </c>
      <c r="E657" s="7" t="s">
        <v>82</v>
      </c>
      <c r="F657" s="7" t="s">
        <v>2275</v>
      </c>
      <c r="G657" s="7" t="str">
        <f>VLOOKUP(tClientes[[#This Row],[CityID]],tCiudades[#All],2,FALSE)</f>
        <v>Jackson</v>
      </c>
      <c r="H657" s="13">
        <v>32</v>
      </c>
      <c r="I657" s="7" t="s">
        <v>2276</v>
      </c>
      <c r="J657" s="22" t="str">
        <f>_xlfn.CONCAT(tClientes[[#This Row],[Ciudad]]," - ",tClientes[[#This Row],[Address]])</f>
        <v>Jackson - 29 Hague Freeway</v>
      </c>
      <c r="K657" s="14">
        <f t="shared" ca="1" si="21"/>
        <v>14</v>
      </c>
    </row>
    <row r="658" spans="1:11">
      <c r="A658" s="6">
        <f t="shared" si="20"/>
        <v>657</v>
      </c>
      <c r="B658" s="7" t="s">
        <v>2277</v>
      </c>
      <c r="C658" s="7" t="str">
        <f>UPPER(_xlfn.CONCAT(tClientes[[#This Row],[FirstName]]," ",tClientes[[#This Row],[LastName]]))</f>
        <v>SHELIA PARSONS</v>
      </c>
      <c r="D658" s="7" t="s">
        <v>1839</v>
      </c>
      <c r="E658" s="7" t="s">
        <v>8</v>
      </c>
      <c r="F658" s="7" t="s">
        <v>2278</v>
      </c>
      <c r="G658" s="7" t="str">
        <f>VLOOKUP(tClientes[[#This Row],[CityID]],tCiudades[#All],2,FALSE)</f>
        <v>Raleigh</v>
      </c>
      <c r="H658" s="13">
        <v>64</v>
      </c>
      <c r="I658" s="7" t="s">
        <v>2279</v>
      </c>
      <c r="J658" s="22" t="str">
        <f>_xlfn.CONCAT(tClientes[[#This Row],[Ciudad]]," - ",tClientes[[#This Row],[Address]])</f>
        <v>Raleigh - 73 South Milton Drive</v>
      </c>
      <c r="K658" s="14">
        <f t="shared" ca="1" si="21"/>
        <v>16</v>
      </c>
    </row>
    <row r="659" spans="1:11">
      <c r="A659" s="6">
        <f t="shared" si="20"/>
        <v>658</v>
      </c>
      <c r="B659" s="7" t="s">
        <v>2280</v>
      </c>
      <c r="C659" s="7" t="str">
        <f>UPPER(_xlfn.CONCAT(tClientes[[#This Row],[FirstName]]," ",tClientes[[#This Row],[LastName]]))</f>
        <v>LAURIE CROSBY</v>
      </c>
      <c r="D659" s="7" t="s">
        <v>2044</v>
      </c>
      <c r="E659" s="7" t="s">
        <v>18</v>
      </c>
      <c r="F659" s="7" t="s">
        <v>2281</v>
      </c>
      <c r="G659" s="7" t="str">
        <f>VLOOKUP(tClientes[[#This Row],[CityID]],tCiudades[#All],2,FALSE)</f>
        <v>Fremont</v>
      </c>
      <c r="H659" s="13">
        <v>4</v>
      </c>
      <c r="I659" s="7" t="s">
        <v>2282</v>
      </c>
      <c r="J659" s="22" t="str">
        <f>_xlfn.CONCAT(tClientes[[#This Row],[Ciudad]]," - ",tClientes[[#This Row],[Address]])</f>
        <v>Fremont - 178 Second Parkway</v>
      </c>
      <c r="K659" s="14">
        <f t="shared" ca="1" si="21"/>
        <v>19</v>
      </c>
    </row>
    <row r="660" spans="1:11">
      <c r="A660" s="6">
        <f t="shared" si="20"/>
        <v>659</v>
      </c>
      <c r="B660" s="7" t="s">
        <v>2283</v>
      </c>
      <c r="C660" s="7" t="str">
        <f>UPPER(_xlfn.CONCAT(tClientes[[#This Row],[FirstName]]," ",tClientes[[#This Row],[LastName]]))</f>
        <v>TELLY BRENNAN</v>
      </c>
      <c r="D660" s="7" t="s">
        <v>2284</v>
      </c>
      <c r="E660" s="7" t="s">
        <v>150</v>
      </c>
      <c r="F660" s="7" t="s">
        <v>2285</v>
      </c>
      <c r="G660" s="7" t="str">
        <f>VLOOKUP(tClientes[[#This Row],[CityID]],tCiudades[#All],2,FALSE)</f>
        <v>Albuquerque</v>
      </c>
      <c r="H660" s="13">
        <v>54</v>
      </c>
      <c r="I660" s="7" t="s">
        <v>2286</v>
      </c>
      <c r="J660" s="22" t="str">
        <f>_xlfn.CONCAT(tClientes[[#This Row],[Ciudad]]," - ",tClientes[[#This Row],[Address]])</f>
        <v>Albuquerque - 61 West Hague Street</v>
      </c>
      <c r="K660" s="14">
        <f t="shared" ca="1" si="21"/>
        <v>14</v>
      </c>
    </row>
    <row r="661" spans="1:11">
      <c r="A661" s="6">
        <f t="shared" si="20"/>
        <v>660</v>
      </c>
      <c r="B661" s="7" t="s">
        <v>2287</v>
      </c>
      <c r="C661" s="7" t="str">
        <f>UPPER(_xlfn.CONCAT(tClientes[[#This Row],[FirstName]]," ",tClientes[[#This Row],[LastName]]))</f>
        <v>DOMINICK MC GEE</v>
      </c>
      <c r="D661" s="7" t="s">
        <v>953</v>
      </c>
      <c r="E661" s="7" t="s">
        <v>192</v>
      </c>
      <c r="F661" s="7" t="s">
        <v>591</v>
      </c>
      <c r="G661" s="7" t="str">
        <f>VLOOKUP(tClientes[[#This Row],[CityID]],tCiudades[#All],2,FALSE)</f>
        <v>Columbus</v>
      </c>
      <c r="H661" s="13">
        <v>58</v>
      </c>
      <c r="I661" s="7" t="s">
        <v>2288</v>
      </c>
      <c r="J661" s="22" t="str">
        <f>_xlfn.CONCAT(tClientes[[#This Row],[Ciudad]]," - ",tClientes[[#This Row],[Address]])</f>
        <v>Columbus - 411 South White Milton Boulevard</v>
      </c>
      <c r="K661" s="14">
        <f t="shared" ca="1" si="21"/>
        <v>17</v>
      </c>
    </row>
    <row r="662" spans="1:11">
      <c r="A662" s="6">
        <f t="shared" si="20"/>
        <v>661</v>
      </c>
      <c r="B662" s="7" t="s">
        <v>2289</v>
      </c>
      <c r="C662" s="7" t="str">
        <f>UPPER(_xlfn.CONCAT(tClientes[[#This Row],[FirstName]]," ",tClientes[[#This Row],[LastName]]))</f>
        <v>ROBBIE FLEMING</v>
      </c>
      <c r="D662" s="7" t="s">
        <v>2290</v>
      </c>
      <c r="E662" s="7" t="s">
        <v>18</v>
      </c>
      <c r="F662" s="7" t="s">
        <v>2291</v>
      </c>
      <c r="G662" s="7" t="str">
        <f>VLOOKUP(tClientes[[#This Row],[CityID]],tCiudades[#All],2,FALSE)</f>
        <v>St. Paul</v>
      </c>
      <c r="H662" s="13">
        <v>89</v>
      </c>
      <c r="I662" s="7" t="s">
        <v>2292</v>
      </c>
      <c r="J662" s="22" t="str">
        <f>_xlfn.CONCAT(tClientes[[#This Row],[Ciudad]]," - ",tClientes[[#This Row],[Address]])</f>
        <v>St. Paul - 27 First Street</v>
      </c>
      <c r="K662" s="14">
        <f t="shared" ca="1" si="21"/>
        <v>18</v>
      </c>
    </row>
    <row r="663" spans="1:11">
      <c r="A663" s="6">
        <f t="shared" si="20"/>
        <v>662</v>
      </c>
      <c r="B663" s="7" t="s">
        <v>2293</v>
      </c>
      <c r="C663" s="7" t="str">
        <f>UPPER(_xlfn.CONCAT(tClientes[[#This Row],[FirstName]]," ",tClientes[[#This Row],[LastName]]))</f>
        <v>STEFANIE CAMACHO</v>
      </c>
      <c r="D663" s="7" t="s">
        <v>1674</v>
      </c>
      <c r="E663" s="7" t="s">
        <v>13</v>
      </c>
      <c r="F663" s="7" t="s">
        <v>2294</v>
      </c>
      <c r="G663" s="7" t="str">
        <f>VLOOKUP(tClientes[[#This Row],[CityID]],tCiudades[#All],2,FALSE)</f>
        <v>Shreveport</v>
      </c>
      <c r="H663" s="13">
        <v>66</v>
      </c>
      <c r="I663" s="7" t="s">
        <v>2295</v>
      </c>
      <c r="J663" s="22" t="str">
        <f>_xlfn.CONCAT(tClientes[[#This Row],[Ciudad]]," - ",tClientes[[#This Row],[Address]])</f>
        <v>Shreveport - 14 First St.</v>
      </c>
      <c r="K663" s="14">
        <f t="shared" ca="1" si="21"/>
        <v>17</v>
      </c>
    </row>
    <row r="664" spans="1:11">
      <c r="A664" s="6">
        <f t="shared" si="20"/>
        <v>663</v>
      </c>
      <c r="B664" s="7" t="s">
        <v>2296</v>
      </c>
      <c r="C664" s="7" t="str">
        <f>UPPER(_xlfn.CONCAT(tClientes[[#This Row],[FirstName]]," ",tClientes[[#This Row],[LastName]]))</f>
        <v>OLIVIA COMBS</v>
      </c>
      <c r="D664" s="7" t="s">
        <v>2297</v>
      </c>
      <c r="E664" s="7" t="s">
        <v>104</v>
      </c>
      <c r="F664" s="7" t="s">
        <v>1312</v>
      </c>
      <c r="G664" s="7" t="str">
        <f>VLOOKUP(tClientes[[#This Row],[CityID]],tCiudades[#All],2,FALSE)</f>
        <v>Las Vegas</v>
      </c>
      <c r="H664" s="13">
        <v>53</v>
      </c>
      <c r="I664" s="7" t="s">
        <v>2298</v>
      </c>
      <c r="J664" s="22" t="str">
        <f>_xlfn.CONCAT(tClientes[[#This Row],[Ciudad]]," - ",tClientes[[#This Row],[Address]])</f>
        <v>Las Vegas - 58 Oak Parkway</v>
      </c>
      <c r="K664" s="14">
        <f t="shared" ca="1" si="21"/>
        <v>8</v>
      </c>
    </row>
    <row r="665" spans="1:11">
      <c r="A665" s="6">
        <f t="shared" si="20"/>
        <v>664</v>
      </c>
      <c r="B665" s="7" t="s">
        <v>2299</v>
      </c>
      <c r="C665" s="7" t="str">
        <f>UPPER(_xlfn.CONCAT(tClientes[[#This Row],[FirstName]]," ",tClientes[[#This Row],[LastName]]))</f>
        <v>RONDA MC INTYRE</v>
      </c>
      <c r="D665" s="7" t="s">
        <v>935</v>
      </c>
      <c r="E665" s="7" t="s">
        <v>136</v>
      </c>
      <c r="F665" s="7" t="s">
        <v>214</v>
      </c>
      <c r="G665" s="7" t="str">
        <f>VLOOKUP(tClientes[[#This Row],[CityID]],tCiudades[#All],2,FALSE)</f>
        <v>Honolulu</v>
      </c>
      <c r="H665" s="13">
        <v>72</v>
      </c>
      <c r="I665" s="7" t="s">
        <v>2300</v>
      </c>
      <c r="J665" s="22" t="str">
        <f>_xlfn.CONCAT(tClientes[[#This Row],[Ciudad]]," - ",tClientes[[#This Row],[Address]])</f>
        <v>Honolulu - 33 Milton Drive</v>
      </c>
      <c r="K665" s="14">
        <f t="shared" ca="1" si="21"/>
        <v>17</v>
      </c>
    </row>
    <row r="666" spans="1:11">
      <c r="A666" s="6">
        <f t="shared" si="20"/>
        <v>665</v>
      </c>
      <c r="B666" s="7" t="s">
        <v>2301</v>
      </c>
      <c r="C666" s="7" t="str">
        <f>UPPER(_xlfn.CONCAT(tClientes[[#This Row],[FirstName]]," ",tClientes[[#This Row],[LastName]]))</f>
        <v>SHERYL BOOKER</v>
      </c>
      <c r="D666" s="7" t="s">
        <v>2302</v>
      </c>
      <c r="E666" s="7" t="s">
        <v>23</v>
      </c>
      <c r="F666" s="7" t="s">
        <v>1169</v>
      </c>
      <c r="G666" s="7" t="str">
        <f>VLOOKUP(tClientes[[#This Row],[CityID]],tCiudades[#All],2,FALSE)</f>
        <v>Detroit</v>
      </c>
      <c r="H666" s="13">
        <v>36</v>
      </c>
      <c r="I666" s="7" t="s">
        <v>2303</v>
      </c>
      <c r="J666" s="22" t="str">
        <f>_xlfn.CONCAT(tClientes[[#This Row],[Ciudad]]," - ",tClientes[[#This Row],[Address]])</f>
        <v>Detroit - 94 Green Old St.</v>
      </c>
      <c r="K666" s="14">
        <f t="shared" ca="1" si="21"/>
        <v>10</v>
      </c>
    </row>
    <row r="667" spans="1:11">
      <c r="A667" s="6">
        <f t="shared" si="20"/>
        <v>666</v>
      </c>
      <c r="B667" s="7" t="s">
        <v>2304</v>
      </c>
      <c r="C667" s="7" t="str">
        <f>UPPER(_xlfn.CONCAT(tClientes[[#This Row],[FirstName]]," ",tClientes[[#This Row],[LastName]]))</f>
        <v>DERRICK ODOM</v>
      </c>
      <c r="D667" s="7" t="s">
        <v>2305</v>
      </c>
      <c r="E667" s="7" t="s">
        <v>28</v>
      </c>
      <c r="F667" s="7" t="s">
        <v>884</v>
      </c>
      <c r="G667" s="7" t="str">
        <f>VLOOKUP(tClientes[[#This Row],[CityID]],tCiudades[#All],2,FALSE)</f>
        <v>Corpus Christi</v>
      </c>
      <c r="H667" s="13">
        <v>67</v>
      </c>
      <c r="I667" s="7" t="s">
        <v>2306</v>
      </c>
      <c r="J667" s="22" t="str">
        <f>_xlfn.CONCAT(tClientes[[#This Row],[Ciudad]]," - ",tClientes[[#This Row],[Address]])</f>
        <v>Corpus Christi - 136 Fabien Street</v>
      </c>
      <c r="K667" s="14">
        <f t="shared" ca="1" si="21"/>
        <v>6</v>
      </c>
    </row>
    <row r="668" spans="1:11">
      <c r="A668" s="6">
        <f t="shared" si="20"/>
        <v>667</v>
      </c>
      <c r="B668" s="7" t="s">
        <v>2307</v>
      </c>
      <c r="C668" s="7" t="str">
        <f>UPPER(_xlfn.CONCAT(tClientes[[#This Row],[FirstName]]," ",tClientes[[#This Row],[LastName]]))</f>
        <v>JANA STANTON</v>
      </c>
      <c r="D668" s="7" t="s">
        <v>1944</v>
      </c>
      <c r="E668" s="7" t="s">
        <v>82</v>
      </c>
      <c r="F668" s="7" t="s">
        <v>2308</v>
      </c>
      <c r="G668" s="7" t="str">
        <f>VLOOKUP(tClientes[[#This Row],[CityID]],tCiudades[#All],2,FALSE)</f>
        <v>Grand Rapids</v>
      </c>
      <c r="H668" s="13">
        <v>90</v>
      </c>
      <c r="I668" s="7" t="s">
        <v>2309</v>
      </c>
      <c r="J668" s="22" t="str">
        <f>_xlfn.CONCAT(tClientes[[#This Row],[Ciudad]]," - ",tClientes[[#This Row],[Address]])</f>
        <v>Grand Rapids - 48 Green Clarendon Avenue</v>
      </c>
      <c r="K668" s="14">
        <f t="shared" ca="1" si="21"/>
        <v>16</v>
      </c>
    </row>
    <row r="669" spans="1:11">
      <c r="A669" s="6">
        <f t="shared" si="20"/>
        <v>668</v>
      </c>
      <c r="B669" s="7" t="s">
        <v>2310</v>
      </c>
      <c r="C669" s="7" t="str">
        <f>UPPER(_xlfn.CONCAT(tClientes[[#This Row],[FirstName]]," ",tClientes[[#This Row],[LastName]]))</f>
        <v>KERRIE HARVEY</v>
      </c>
      <c r="D669" s="7" t="s">
        <v>1759</v>
      </c>
      <c r="E669" s="7" t="s">
        <v>13</v>
      </c>
      <c r="F669" s="7" t="s">
        <v>2023</v>
      </c>
      <c r="G669" s="7" t="str">
        <f>VLOOKUP(tClientes[[#This Row],[CityID]],tCiudades[#All],2,FALSE)</f>
        <v>Kansas</v>
      </c>
      <c r="H669" s="13">
        <v>59</v>
      </c>
      <c r="I669" s="7" t="s">
        <v>2311</v>
      </c>
      <c r="J669" s="22" t="str">
        <f>_xlfn.CONCAT(tClientes[[#This Row],[Ciudad]]," - ",tClientes[[#This Row],[Address]])</f>
        <v>Kansas - 55 Rocky Old Road</v>
      </c>
      <c r="K669" s="14">
        <f t="shared" ca="1" si="21"/>
        <v>8</v>
      </c>
    </row>
    <row r="670" spans="1:11">
      <c r="A670" s="6">
        <f t="shared" si="20"/>
        <v>669</v>
      </c>
      <c r="B670" s="7" t="s">
        <v>2312</v>
      </c>
      <c r="C670" s="7" t="str">
        <f>UPPER(_xlfn.CONCAT(tClientes[[#This Row],[FirstName]]," ",tClientes[[#This Row],[LastName]]))</f>
        <v>ESTEBAN CAIN</v>
      </c>
      <c r="D670" s="7" t="s">
        <v>1168</v>
      </c>
      <c r="E670" s="7" t="s">
        <v>18</v>
      </c>
      <c r="F670" s="7" t="s">
        <v>393</v>
      </c>
      <c r="G670" s="7" t="str">
        <f>VLOOKUP(tClientes[[#This Row],[CityID]],tCiudades[#All],2,FALSE)</f>
        <v>Kansas</v>
      </c>
      <c r="H670" s="13">
        <v>59</v>
      </c>
      <c r="I670" s="7" t="s">
        <v>2313</v>
      </c>
      <c r="J670" s="22" t="str">
        <f>_xlfn.CONCAT(tClientes[[#This Row],[Ciudad]]," - ",tClientes[[#This Row],[Address]])</f>
        <v>Kansas - 115 Green Nobel Way</v>
      </c>
      <c r="K670" s="14">
        <f t="shared" ca="1" si="21"/>
        <v>8</v>
      </c>
    </row>
    <row r="671" spans="1:11">
      <c r="A671" s="6">
        <f t="shared" si="20"/>
        <v>670</v>
      </c>
      <c r="B671" s="7" t="s">
        <v>2314</v>
      </c>
      <c r="C671" s="7" t="str">
        <f>UPPER(_xlfn.CONCAT(tClientes[[#This Row],[FirstName]]," ",tClientes[[#This Row],[LastName]]))</f>
        <v>RUBY GRANT</v>
      </c>
      <c r="D671" s="7" t="s">
        <v>2315</v>
      </c>
      <c r="E671" s="7" t="s">
        <v>58</v>
      </c>
      <c r="F671" s="7" t="s">
        <v>2316</v>
      </c>
      <c r="G671" s="7" t="str">
        <f>VLOOKUP(tClientes[[#This Row],[CityID]],tCiudades[#All],2,FALSE)</f>
        <v>Hialeah</v>
      </c>
      <c r="H671" s="13">
        <v>92</v>
      </c>
      <c r="I671" s="7" t="s">
        <v>2317</v>
      </c>
      <c r="J671" s="22" t="str">
        <f>_xlfn.CONCAT(tClientes[[#This Row],[Ciudad]]," - ",tClientes[[#This Row],[Address]])</f>
        <v>Hialeah - 45 Rocky First Parkway</v>
      </c>
      <c r="K671" s="14">
        <f t="shared" ca="1" si="21"/>
        <v>13</v>
      </c>
    </row>
    <row r="672" spans="1:11">
      <c r="A672" s="6">
        <f t="shared" si="20"/>
        <v>671</v>
      </c>
      <c r="B672" s="7" t="s">
        <v>2318</v>
      </c>
      <c r="C672" s="7" t="str">
        <f>UPPER(_xlfn.CONCAT(tClientes[[#This Row],[FirstName]]," ",tClientes[[#This Row],[LastName]]))</f>
        <v>MELVIN VARGAS</v>
      </c>
      <c r="D672" s="7" t="s">
        <v>2319</v>
      </c>
      <c r="E672" s="7" t="s">
        <v>1184</v>
      </c>
      <c r="F672" s="7" t="s">
        <v>2320</v>
      </c>
      <c r="G672" s="7" t="str">
        <f>VLOOKUP(tClientes[[#This Row],[CityID]],tCiudades[#All],2,FALSE)</f>
        <v>Sacramento</v>
      </c>
      <c r="H672" s="13">
        <v>81</v>
      </c>
      <c r="I672" s="7" t="s">
        <v>2321</v>
      </c>
      <c r="J672" s="22" t="str">
        <f>_xlfn.CONCAT(tClientes[[#This Row],[Ciudad]]," - ",tClientes[[#This Row],[Address]])</f>
        <v>Sacramento - 16 Green Old Freeway</v>
      </c>
      <c r="K672" s="14">
        <f t="shared" ca="1" si="21"/>
        <v>5</v>
      </c>
    </row>
    <row r="673" spans="1:11">
      <c r="A673" s="6">
        <f t="shared" si="20"/>
        <v>672</v>
      </c>
      <c r="B673" s="7" t="s">
        <v>2322</v>
      </c>
      <c r="C673" s="7" t="str">
        <f>UPPER(_xlfn.CONCAT(tClientes[[#This Row],[FirstName]]," ",tClientes[[#This Row],[LastName]]))</f>
        <v>JEFF GENTRY</v>
      </c>
      <c r="D673" s="7" t="s">
        <v>542</v>
      </c>
      <c r="E673" s="7" t="s">
        <v>159</v>
      </c>
      <c r="F673" s="7" t="s">
        <v>2323</v>
      </c>
      <c r="G673" s="7" t="str">
        <f>VLOOKUP(tClientes[[#This Row],[CityID]],tCiudades[#All],2,FALSE)</f>
        <v>Tulsa</v>
      </c>
      <c r="H673" s="13">
        <v>63</v>
      </c>
      <c r="I673" s="7" t="s">
        <v>2324</v>
      </c>
      <c r="J673" s="22" t="str">
        <f>_xlfn.CONCAT(tClientes[[#This Row],[Ciudad]]," - ",tClientes[[#This Row],[Address]])</f>
        <v>Tulsa - 79 East Old Street</v>
      </c>
      <c r="K673" s="14">
        <f t="shared" ca="1" si="21"/>
        <v>16</v>
      </c>
    </row>
    <row r="674" spans="1:11">
      <c r="A674" s="6">
        <f t="shared" si="20"/>
        <v>673</v>
      </c>
      <c r="B674" s="7" t="s">
        <v>2325</v>
      </c>
      <c r="C674" s="7" t="str">
        <f>UPPER(_xlfn.CONCAT(tClientes[[#This Row],[FirstName]]," ",tClientes[[#This Row],[LastName]]))</f>
        <v>BRYCE ROBINSON</v>
      </c>
      <c r="D674" s="7" t="s">
        <v>2326</v>
      </c>
      <c r="E674" s="7" t="s">
        <v>131</v>
      </c>
      <c r="F674" s="7" t="s">
        <v>2327</v>
      </c>
      <c r="G674" s="7" t="str">
        <f>VLOOKUP(tClientes[[#This Row],[CityID]],tCiudades[#All],2,FALSE)</f>
        <v>Portland</v>
      </c>
      <c r="H674" s="13">
        <v>51</v>
      </c>
      <c r="I674" s="7" t="s">
        <v>2328</v>
      </c>
      <c r="J674" s="22" t="str">
        <f>_xlfn.CONCAT(tClientes[[#This Row],[Ciudad]]," - ",tClientes[[#This Row],[Address]])</f>
        <v>Portland - 74 Oak Blvd.</v>
      </c>
      <c r="K674" s="14">
        <f t="shared" ca="1" si="21"/>
        <v>6</v>
      </c>
    </row>
    <row r="675" spans="1:11">
      <c r="A675" s="6">
        <f t="shared" si="20"/>
        <v>674</v>
      </c>
      <c r="B675" s="7" t="s">
        <v>2329</v>
      </c>
      <c r="C675" s="7" t="str">
        <f>UPPER(_xlfn.CONCAT(tClientes[[#This Row],[FirstName]]," ",tClientes[[#This Row],[LastName]]))</f>
        <v>SHERRY MOLINA</v>
      </c>
      <c r="D675" s="7" t="s">
        <v>1340</v>
      </c>
      <c r="E675" s="7" t="s">
        <v>58</v>
      </c>
      <c r="F675" s="7" t="s">
        <v>970</v>
      </c>
      <c r="G675" s="7" t="str">
        <f>VLOOKUP(tClientes[[#This Row],[CityID]],tCiudades[#All],2,FALSE)</f>
        <v>Fort Wayne</v>
      </c>
      <c r="H675" s="13">
        <v>34</v>
      </c>
      <c r="I675" s="7" t="s">
        <v>2330</v>
      </c>
      <c r="J675" s="22" t="str">
        <f>_xlfn.CONCAT(tClientes[[#This Row],[Ciudad]]," - ",tClientes[[#This Row],[Address]])</f>
        <v>Fort Wayne - 440 North Rocky First Way</v>
      </c>
      <c r="K675" s="14">
        <f t="shared" ca="1" si="21"/>
        <v>17</v>
      </c>
    </row>
    <row r="676" spans="1:11">
      <c r="A676" s="6">
        <f t="shared" si="20"/>
        <v>675</v>
      </c>
      <c r="B676" s="7" t="s">
        <v>2331</v>
      </c>
      <c r="C676" s="7" t="str">
        <f>UPPER(_xlfn.CONCAT(tClientes[[#This Row],[FirstName]]," ",tClientes[[#This Row],[LastName]]))</f>
        <v>JUANITA CASTILLO</v>
      </c>
      <c r="D676" s="7" t="s">
        <v>2332</v>
      </c>
      <c r="E676" s="7" t="s">
        <v>192</v>
      </c>
      <c r="F676" s="7" t="s">
        <v>1421</v>
      </c>
      <c r="G676" s="7" t="str">
        <f>VLOOKUP(tClientes[[#This Row],[CityID]],tCiudades[#All],2,FALSE)</f>
        <v>Long Beach</v>
      </c>
      <c r="H676" s="13">
        <v>48</v>
      </c>
      <c r="I676" s="7" t="s">
        <v>2333</v>
      </c>
      <c r="J676" s="22" t="str">
        <f>_xlfn.CONCAT(tClientes[[#This Row],[Ciudad]]," - ",tClientes[[#This Row],[Address]])</f>
        <v>Long Beach - 918 North Rocky Nobel Freeway</v>
      </c>
      <c r="K676" s="14">
        <f t="shared" ca="1" si="21"/>
        <v>9</v>
      </c>
    </row>
    <row r="677" spans="1:11">
      <c r="A677" s="6">
        <f t="shared" si="20"/>
        <v>676</v>
      </c>
      <c r="B677" s="7" t="s">
        <v>2334</v>
      </c>
      <c r="C677" s="7" t="str">
        <f>UPPER(_xlfn.CONCAT(tClientes[[#This Row],[FirstName]]," ",tClientes[[#This Row],[LastName]]))</f>
        <v>SALVATORE BURGESS</v>
      </c>
      <c r="D677" s="7" t="s">
        <v>2267</v>
      </c>
      <c r="E677" s="7" t="s">
        <v>192</v>
      </c>
      <c r="F677" s="7" t="s">
        <v>2182</v>
      </c>
      <c r="G677" s="7" t="str">
        <f>VLOOKUP(tClientes[[#This Row],[CityID]],tCiudades[#All],2,FALSE)</f>
        <v>Detroit</v>
      </c>
      <c r="H677" s="13">
        <v>36</v>
      </c>
      <c r="I677" s="7" t="s">
        <v>2335</v>
      </c>
      <c r="J677" s="22" t="str">
        <f>_xlfn.CONCAT(tClientes[[#This Row],[Ciudad]]," - ",tClientes[[#This Row],[Address]])</f>
        <v>Detroit - 87 Hague Freeway</v>
      </c>
      <c r="K677" s="14">
        <f t="shared" ca="1" si="21"/>
        <v>8</v>
      </c>
    </row>
    <row r="678" spans="1:11">
      <c r="A678" s="6">
        <f t="shared" si="20"/>
        <v>677</v>
      </c>
      <c r="B678" s="7" t="s">
        <v>2336</v>
      </c>
      <c r="C678" s="7" t="str">
        <f>UPPER(_xlfn.CONCAT(tClientes[[#This Row],[FirstName]]," ",tClientes[[#This Row],[LastName]]))</f>
        <v>MARISSA SHEPPARD</v>
      </c>
      <c r="D678" s="7" t="s">
        <v>221</v>
      </c>
      <c r="E678" s="7" t="s">
        <v>91</v>
      </c>
      <c r="F678" s="7" t="s">
        <v>437</v>
      </c>
      <c r="G678" s="7" t="str">
        <f>VLOOKUP(tClientes[[#This Row],[CityID]],tCiudades[#All],2,FALSE)</f>
        <v>Little Rock</v>
      </c>
      <c r="H678" s="13">
        <v>18</v>
      </c>
      <c r="I678" s="7" t="s">
        <v>2337</v>
      </c>
      <c r="J678" s="22" t="str">
        <f>_xlfn.CONCAT(tClientes[[#This Row],[Ciudad]]," - ",tClientes[[#This Row],[Address]])</f>
        <v>Little Rock - 348 Green Fabien Parkway</v>
      </c>
      <c r="K678" s="14">
        <f t="shared" ca="1" si="21"/>
        <v>8</v>
      </c>
    </row>
    <row r="679" spans="1:11">
      <c r="A679" s="6">
        <f t="shared" si="20"/>
        <v>678</v>
      </c>
      <c r="B679" s="7" t="s">
        <v>2338</v>
      </c>
      <c r="C679" s="7" t="str">
        <f>UPPER(_xlfn.CONCAT(tClientes[[#This Row],[FirstName]]," ",tClientes[[#This Row],[LastName]]))</f>
        <v>KEITH BENJAMIN</v>
      </c>
      <c r="D679" s="7" t="s">
        <v>1172</v>
      </c>
      <c r="E679" s="7" t="s">
        <v>131</v>
      </c>
      <c r="F679" s="7" t="s">
        <v>2339</v>
      </c>
      <c r="G679" s="7" t="str">
        <f>VLOOKUP(tClientes[[#This Row],[CityID]],tCiudades[#All],2,FALSE)</f>
        <v>Toledo</v>
      </c>
      <c r="H679" s="13">
        <v>10</v>
      </c>
      <c r="I679" s="7" t="s">
        <v>2340</v>
      </c>
      <c r="J679" s="22" t="str">
        <f>_xlfn.CONCAT(tClientes[[#This Row],[Ciudad]]," - ",tClientes[[#This Row],[Address]])</f>
        <v>Toledo - 82 White Old Avenue</v>
      </c>
      <c r="K679" s="14">
        <f t="shared" ca="1" si="21"/>
        <v>13</v>
      </c>
    </row>
    <row r="680" spans="1:11">
      <c r="A680" s="6">
        <f t="shared" si="20"/>
        <v>679</v>
      </c>
      <c r="B680" s="7" t="s">
        <v>2341</v>
      </c>
      <c r="C680" s="7" t="str">
        <f>UPPER(_xlfn.CONCAT(tClientes[[#This Row],[FirstName]]," ",tClientes[[#This Row],[LastName]]))</f>
        <v>KELLEY MC BRIDE</v>
      </c>
      <c r="D680" s="7" t="s">
        <v>1203</v>
      </c>
      <c r="E680" s="7" t="s">
        <v>33</v>
      </c>
      <c r="F680" s="7" t="s">
        <v>1582</v>
      </c>
      <c r="G680" s="7" t="str">
        <f>VLOOKUP(tClientes[[#This Row],[CityID]],tCiudades[#All],2,FALSE)</f>
        <v>Stockton</v>
      </c>
      <c r="H680" s="13">
        <v>56</v>
      </c>
      <c r="I680" s="7" t="s">
        <v>2342</v>
      </c>
      <c r="J680" s="22" t="str">
        <f>_xlfn.CONCAT(tClientes[[#This Row],[Ciudad]]," - ",tClientes[[#This Row],[Address]])</f>
        <v>Stockton - 146 East New Drive</v>
      </c>
      <c r="K680" s="14">
        <f t="shared" ca="1" si="21"/>
        <v>10</v>
      </c>
    </row>
    <row r="681" spans="1:11">
      <c r="A681" s="6">
        <f t="shared" si="20"/>
        <v>680</v>
      </c>
      <c r="B681" s="7" t="s">
        <v>2343</v>
      </c>
      <c r="C681" s="7" t="str">
        <f>UPPER(_xlfn.CONCAT(tClientes[[#This Row],[FirstName]]," ",tClientes[[#This Row],[LastName]]))</f>
        <v>DANTE MCKENZIE</v>
      </c>
      <c r="D681" s="7" t="s">
        <v>7</v>
      </c>
      <c r="E681" s="7" t="s">
        <v>150</v>
      </c>
      <c r="F681" s="7" t="s">
        <v>2344</v>
      </c>
      <c r="G681" s="7" t="str">
        <f>VLOOKUP(tClientes[[#This Row],[CityID]],tCiudades[#All],2,FALSE)</f>
        <v>Dayton</v>
      </c>
      <c r="H681" s="13">
        <v>1</v>
      </c>
      <c r="I681" s="7" t="s">
        <v>2345</v>
      </c>
      <c r="J681" s="22" t="str">
        <f>_xlfn.CONCAT(tClientes[[#This Row],[Ciudad]]," - ",tClientes[[#This Row],[Address]])</f>
        <v>Dayton - 87 Clarendon Way</v>
      </c>
      <c r="K681" s="14">
        <f t="shared" ca="1" si="21"/>
        <v>19</v>
      </c>
    </row>
    <row r="682" spans="1:11">
      <c r="A682" s="6">
        <f t="shared" si="20"/>
        <v>681</v>
      </c>
      <c r="B682" s="7" t="s">
        <v>2346</v>
      </c>
      <c r="C682" s="7" t="str">
        <f>UPPER(_xlfn.CONCAT(tClientes[[#This Row],[FirstName]]," ",tClientes[[#This Row],[LastName]]))</f>
        <v>NORMA FLOWERS</v>
      </c>
      <c r="D682" s="7" t="s">
        <v>1470</v>
      </c>
      <c r="E682" s="7" t="s">
        <v>131</v>
      </c>
      <c r="F682" s="7" t="s">
        <v>2347</v>
      </c>
      <c r="G682" s="7" t="str">
        <f>VLOOKUP(tClientes[[#This Row],[CityID]],tCiudades[#All],2,FALSE)</f>
        <v>Jackson</v>
      </c>
      <c r="H682" s="13">
        <v>32</v>
      </c>
      <c r="I682" s="7" t="s">
        <v>2348</v>
      </c>
      <c r="J682" s="22" t="str">
        <f>_xlfn.CONCAT(tClientes[[#This Row],[Ciudad]]," - ",tClientes[[#This Row],[Address]])</f>
        <v>Jackson - 947 Old Parkway</v>
      </c>
      <c r="K682" s="14">
        <f t="shared" ca="1" si="21"/>
        <v>10</v>
      </c>
    </row>
    <row r="683" spans="1:11">
      <c r="A683" s="6">
        <f t="shared" si="20"/>
        <v>682</v>
      </c>
      <c r="B683" s="7" t="s">
        <v>2349</v>
      </c>
      <c r="C683" s="7" t="str">
        <f>UPPER(_xlfn.CONCAT(tClientes[[#This Row],[FirstName]]," ",tClientes[[#This Row],[LastName]]))</f>
        <v>PERRY BALDWIN</v>
      </c>
      <c r="D683" s="7" t="s">
        <v>2066</v>
      </c>
      <c r="E683" s="7" t="s">
        <v>23</v>
      </c>
      <c r="F683" s="7" t="s">
        <v>2350</v>
      </c>
      <c r="G683" s="7" t="str">
        <f>VLOOKUP(tClientes[[#This Row],[CityID]],tCiudades[#All],2,FALSE)</f>
        <v>Dayton</v>
      </c>
      <c r="H683" s="13">
        <v>1</v>
      </c>
      <c r="I683" s="7" t="s">
        <v>2351</v>
      </c>
      <c r="J683" s="22" t="str">
        <f>_xlfn.CONCAT(tClientes[[#This Row],[Ciudad]]," - ",tClientes[[#This Row],[Address]])</f>
        <v>Dayton - 89 Clarendon Avenue</v>
      </c>
      <c r="K683" s="14">
        <f t="shared" ca="1" si="21"/>
        <v>9</v>
      </c>
    </row>
    <row r="684" spans="1:11">
      <c r="A684" s="6">
        <f t="shared" si="20"/>
        <v>683</v>
      </c>
      <c r="B684" s="7" t="s">
        <v>2352</v>
      </c>
      <c r="C684" s="7" t="str">
        <f>UPPER(_xlfn.CONCAT(tClientes[[#This Row],[FirstName]]," ",tClientes[[#This Row],[LastName]]))</f>
        <v>BRENDAN ZIMMERMAN</v>
      </c>
      <c r="D684" s="7" t="s">
        <v>2353</v>
      </c>
      <c r="E684" s="7" t="s">
        <v>126</v>
      </c>
      <c r="F684" s="7" t="s">
        <v>1897</v>
      </c>
      <c r="G684" s="7" t="str">
        <f>VLOOKUP(tClientes[[#This Row],[CityID]],tCiudades[#All],2,FALSE)</f>
        <v>El Paso</v>
      </c>
      <c r="H684" s="13">
        <v>20</v>
      </c>
      <c r="I684" s="7" t="s">
        <v>2354</v>
      </c>
      <c r="J684" s="22" t="str">
        <f>_xlfn.CONCAT(tClientes[[#This Row],[Ciudad]]," - ",tClientes[[#This Row],[Address]])</f>
        <v>El Paso - 79 Nobel Street</v>
      </c>
      <c r="K684" s="14">
        <f t="shared" ca="1" si="21"/>
        <v>8</v>
      </c>
    </row>
    <row r="685" spans="1:11">
      <c r="A685" s="6">
        <f t="shared" si="20"/>
        <v>684</v>
      </c>
      <c r="B685" s="7" t="s">
        <v>2355</v>
      </c>
      <c r="C685" s="7" t="str">
        <f>UPPER(_xlfn.CONCAT(tClientes[[#This Row],[FirstName]]," ",tClientes[[#This Row],[LastName]]))</f>
        <v>JODIE PHAM</v>
      </c>
      <c r="D685" s="7" t="s">
        <v>2153</v>
      </c>
      <c r="E685" s="7" t="s">
        <v>234</v>
      </c>
      <c r="F685" s="7" t="s">
        <v>929</v>
      </c>
      <c r="G685" s="7" t="str">
        <f>VLOOKUP(tClientes[[#This Row],[CityID]],tCiudades[#All],2,FALSE)</f>
        <v>El Paso</v>
      </c>
      <c r="H685" s="13">
        <v>20</v>
      </c>
      <c r="I685" s="7" t="s">
        <v>2356</v>
      </c>
      <c r="J685" s="22" t="str">
        <f>_xlfn.CONCAT(tClientes[[#This Row],[Ciudad]]," - ",tClientes[[#This Row],[Address]])</f>
        <v>El Paso - 81 Oak Way</v>
      </c>
      <c r="K685" s="14">
        <f t="shared" ca="1" si="21"/>
        <v>9</v>
      </c>
    </row>
    <row r="686" spans="1:11">
      <c r="A686" s="6">
        <f t="shared" si="20"/>
        <v>685</v>
      </c>
      <c r="B686" s="7" t="s">
        <v>2357</v>
      </c>
      <c r="C686" s="7" t="str">
        <f>UPPER(_xlfn.CONCAT(tClientes[[#This Row],[FirstName]]," ",tClientes[[#This Row],[LastName]]))</f>
        <v>CHARLOTTE PAYNE</v>
      </c>
      <c r="D686" s="7" t="s">
        <v>487</v>
      </c>
      <c r="E686" s="7" t="s">
        <v>68</v>
      </c>
      <c r="F686" s="7" t="s">
        <v>2358</v>
      </c>
      <c r="G686" s="7" t="str">
        <f>VLOOKUP(tClientes[[#This Row],[CityID]],tCiudades[#All],2,FALSE)</f>
        <v>Philadelphia</v>
      </c>
      <c r="H686" s="13">
        <v>30</v>
      </c>
      <c r="I686" s="7" t="s">
        <v>2359</v>
      </c>
      <c r="J686" s="22" t="str">
        <f>_xlfn.CONCAT(tClientes[[#This Row],[Ciudad]]," - ",tClientes[[#This Row],[Address]])</f>
        <v>Philadelphia - 939 White Hague Road</v>
      </c>
      <c r="K686" s="14">
        <f t="shared" ca="1" si="21"/>
        <v>4</v>
      </c>
    </row>
    <row r="687" spans="1:11">
      <c r="A687" s="6">
        <f t="shared" si="20"/>
        <v>686</v>
      </c>
      <c r="B687" s="7" t="s">
        <v>2360</v>
      </c>
      <c r="C687" s="7" t="str">
        <f>UPPER(_xlfn.CONCAT(tClientes[[#This Row],[FirstName]]," ",tClientes[[#This Row],[LastName]]))</f>
        <v>NAKIA FREY</v>
      </c>
      <c r="D687" s="7" t="s">
        <v>973</v>
      </c>
      <c r="E687" s="7" t="s">
        <v>82</v>
      </c>
      <c r="F687" s="7" t="s">
        <v>277</v>
      </c>
      <c r="G687" s="7" t="str">
        <f>VLOOKUP(tClientes[[#This Row],[CityID]],tCiudades[#All],2,FALSE)</f>
        <v>St. Petersburg</v>
      </c>
      <c r="H687" s="13">
        <v>85</v>
      </c>
      <c r="I687" s="7" t="s">
        <v>2361</v>
      </c>
      <c r="J687" s="22" t="str">
        <f>_xlfn.CONCAT(tClientes[[#This Row],[Ciudad]]," - ",tClientes[[#This Row],[Address]])</f>
        <v>St. Petersburg - 41 South Oak Freeway</v>
      </c>
      <c r="K687" s="14">
        <f t="shared" ca="1" si="21"/>
        <v>8</v>
      </c>
    </row>
    <row r="688" spans="1:11">
      <c r="A688" s="6">
        <f t="shared" si="20"/>
        <v>687</v>
      </c>
      <c r="B688" s="7" t="s">
        <v>2362</v>
      </c>
      <c r="C688" s="7" t="str">
        <f>UPPER(_xlfn.CONCAT(tClientes[[#This Row],[FirstName]]," ",tClientes[[#This Row],[LastName]]))</f>
        <v>BOBBIE HESTER</v>
      </c>
      <c r="D688" s="7" t="s">
        <v>2363</v>
      </c>
      <c r="E688" s="7" t="s">
        <v>68</v>
      </c>
      <c r="F688" s="7" t="s">
        <v>1572</v>
      </c>
      <c r="G688" s="7" t="str">
        <f>VLOOKUP(tClientes[[#This Row],[CityID]],tCiudades[#All],2,FALSE)</f>
        <v>Aurora</v>
      </c>
      <c r="H688" s="13">
        <v>83</v>
      </c>
      <c r="I688" s="7" t="s">
        <v>2364</v>
      </c>
      <c r="J688" s="22" t="str">
        <f>_xlfn.CONCAT(tClientes[[#This Row],[Ciudad]]," - ",tClientes[[#This Row],[Address]])</f>
        <v>Aurora - 320 Green New Blvd.</v>
      </c>
      <c r="K688" s="14">
        <f t="shared" ca="1" si="21"/>
        <v>12</v>
      </c>
    </row>
    <row r="689" spans="1:11">
      <c r="A689" s="6">
        <f t="shared" si="20"/>
        <v>688</v>
      </c>
      <c r="B689" s="7" t="s">
        <v>2365</v>
      </c>
      <c r="C689" s="7" t="str">
        <f>UPPER(_xlfn.CONCAT(tClientes[[#This Row],[FirstName]]," ",tClientes[[#This Row],[LastName]]))</f>
        <v>COLBY MATHIS</v>
      </c>
      <c r="D689" s="7" t="s">
        <v>2366</v>
      </c>
      <c r="E689" s="7" t="s">
        <v>234</v>
      </c>
      <c r="F689" s="7" t="s">
        <v>2367</v>
      </c>
      <c r="G689" s="7" t="str">
        <f>VLOOKUP(tClientes[[#This Row],[CityID]],tCiudades[#All],2,FALSE)</f>
        <v>Cleveland</v>
      </c>
      <c r="H689" s="13">
        <v>40</v>
      </c>
      <c r="I689" s="7" t="s">
        <v>2368</v>
      </c>
      <c r="J689" s="22" t="str">
        <f>_xlfn.CONCAT(tClientes[[#This Row],[Ciudad]]," - ",tClientes[[#This Row],[Address]])</f>
        <v>Cleveland - 20 Nobel Boulevard</v>
      </c>
      <c r="K689" s="14">
        <f t="shared" ca="1" si="21"/>
        <v>19</v>
      </c>
    </row>
    <row r="690" spans="1:11">
      <c r="A690" s="6">
        <f t="shared" si="20"/>
        <v>689</v>
      </c>
      <c r="B690" s="7" t="s">
        <v>2369</v>
      </c>
      <c r="C690" s="7" t="str">
        <f>UPPER(_xlfn.CONCAT(tClientes[[#This Row],[FirstName]]," ",tClientes[[#This Row],[LastName]]))</f>
        <v>COURTNEY COCHRAN</v>
      </c>
      <c r="D690" s="7" t="s">
        <v>1409</v>
      </c>
      <c r="E690" s="7" t="s">
        <v>126</v>
      </c>
      <c r="F690" s="7" t="s">
        <v>1746</v>
      </c>
      <c r="G690" s="7" t="str">
        <f>VLOOKUP(tClientes[[#This Row],[CityID]],tCiudades[#All],2,FALSE)</f>
        <v>Jacksonville</v>
      </c>
      <c r="H690" s="13">
        <v>91</v>
      </c>
      <c r="I690" s="7" t="s">
        <v>2370</v>
      </c>
      <c r="J690" s="22" t="str">
        <f>_xlfn.CONCAT(tClientes[[#This Row],[Ciudad]]," - ",tClientes[[#This Row],[Address]])</f>
        <v>Jacksonville - 38 Clarendon St.</v>
      </c>
      <c r="K690" s="14">
        <f t="shared" ca="1" si="21"/>
        <v>11</v>
      </c>
    </row>
    <row r="691" spans="1:11">
      <c r="A691" s="6">
        <f t="shared" si="20"/>
        <v>690</v>
      </c>
      <c r="B691" s="7" t="s">
        <v>2371</v>
      </c>
      <c r="C691" s="7" t="str">
        <f>UPPER(_xlfn.CONCAT(tClientes[[#This Row],[FirstName]]," ",tClientes[[#This Row],[LastName]]))</f>
        <v>LLOYD NELSON</v>
      </c>
      <c r="D691" s="7" t="s">
        <v>2372</v>
      </c>
      <c r="E691" s="7" t="s">
        <v>183</v>
      </c>
      <c r="F691" s="7" t="s">
        <v>320</v>
      </c>
      <c r="G691" s="7" t="str">
        <f>VLOOKUP(tClientes[[#This Row],[CityID]],tCiudades[#All],2,FALSE)</f>
        <v>St. Petersburg</v>
      </c>
      <c r="H691" s="13">
        <v>85</v>
      </c>
      <c r="I691" s="7" t="s">
        <v>2373</v>
      </c>
      <c r="J691" s="22" t="str">
        <f>_xlfn.CONCAT(tClientes[[#This Row],[Ciudad]]," - ",tClientes[[#This Row],[Address]])</f>
        <v>St. Petersburg - 662 Clarendon Drive</v>
      </c>
      <c r="K691" s="14">
        <f t="shared" ca="1" si="21"/>
        <v>9</v>
      </c>
    </row>
    <row r="692" spans="1:11">
      <c r="A692" s="6">
        <f t="shared" si="20"/>
        <v>691</v>
      </c>
      <c r="B692" s="7" t="s">
        <v>2374</v>
      </c>
      <c r="C692" s="7" t="str">
        <f>UPPER(_xlfn.CONCAT(tClientes[[#This Row],[FirstName]]," ",tClientes[[#This Row],[LastName]]))</f>
        <v>NATALIE WILKERSON</v>
      </c>
      <c r="D692" s="7" t="s">
        <v>2375</v>
      </c>
      <c r="E692" s="7" t="s">
        <v>209</v>
      </c>
      <c r="F692" s="7" t="s">
        <v>1256</v>
      </c>
      <c r="G692" s="7" t="str">
        <f>VLOOKUP(tClientes[[#This Row],[CityID]],tCiudades[#All],2,FALSE)</f>
        <v>Portland</v>
      </c>
      <c r="H692" s="13">
        <v>51</v>
      </c>
      <c r="I692" s="7" t="s">
        <v>2376</v>
      </c>
      <c r="J692" s="22" t="str">
        <f>_xlfn.CONCAT(tClientes[[#This Row],[Ciudad]]," - ",tClientes[[#This Row],[Address]])</f>
        <v>Portland - 41 South New Street</v>
      </c>
      <c r="K692" s="14">
        <f t="shared" ca="1" si="21"/>
        <v>13</v>
      </c>
    </row>
    <row r="693" spans="1:11">
      <c r="A693" s="6">
        <f t="shared" si="20"/>
        <v>692</v>
      </c>
      <c r="B693" s="7" t="s">
        <v>2377</v>
      </c>
      <c r="C693" s="7" t="str">
        <f>UPPER(_xlfn.CONCAT(tClientes[[#This Row],[FirstName]]," ",tClientes[[#This Row],[LastName]]))</f>
        <v>TOM MOSS</v>
      </c>
      <c r="D693" s="7" t="s">
        <v>1979</v>
      </c>
      <c r="E693" s="7" t="s">
        <v>126</v>
      </c>
      <c r="F693" s="7" t="s">
        <v>2378</v>
      </c>
      <c r="G693" s="7" t="str">
        <f>VLOOKUP(tClientes[[#This Row],[CityID]],tCiudades[#All],2,FALSE)</f>
        <v>Anchorage</v>
      </c>
      <c r="H693" s="13">
        <v>68</v>
      </c>
      <c r="I693" s="7" t="s">
        <v>2379</v>
      </c>
      <c r="J693" s="22" t="str">
        <f>_xlfn.CONCAT(tClientes[[#This Row],[Ciudad]]," - ",tClientes[[#This Row],[Address]])</f>
        <v>Anchorage - 780 Rocky Old Drive</v>
      </c>
      <c r="K693" s="14">
        <f t="shared" ca="1" si="21"/>
        <v>11</v>
      </c>
    </row>
    <row r="694" spans="1:11">
      <c r="A694" s="6">
        <f t="shared" si="20"/>
        <v>693</v>
      </c>
      <c r="B694" s="7" t="s">
        <v>2380</v>
      </c>
      <c r="C694" s="7" t="str">
        <f>UPPER(_xlfn.CONCAT(tClientes[[#This Row],[FirstName]]," ",tClientes[[#This Row],[LastName]]))</f>
        <v>NICHOLE HORNE</v>
      </c>
      <c r="D694" s="7" t="s">
        <v>2381</v>
      </c>
      <c r="E694" s="7" t="s">
        <v>33</v>
      </c>
      <c r="F694" s="7" t="s">
        <v>1765</v>
      </c>
      <c r="G694" s="7" t="str">
        <f>VLOOKUP(tClientes[[#This Row],[CityID]],tCiudades[#All],2,FALSE)</f>
        <v>Garland</v>
      </c>
      <c r="H694" s="13">
        <v>95</v>
      </c>
      <c r="I694" s="7" t="s">
        <v>2382</v>
      </c>
      <c r="J694" s="22" t="str">
        <f>_xlfn.CONCAT(tClientes[[#This Row],[Ciudad]]," - ",tClientes[[#This Row],[Address]])</f>
        <v>Garland - 565 Clarendon Road</v>
      </c>
      <c r="K694" s="14">
        <f t="shared" ca="1" si="21"/>
        <v>12</v>
      </c>
    </row>
    <row r="695" spans="1:11">
      <c r="A695" s="6">
        <f t="shared" si="20"/>
        <v>694</v>
      </c>
      <c r="B695" s="7" t="s">
        <v>2383</v>
      </c>
      <c r="C695" s="7" t="str">
        <f>UPPER(_xlfn.CONCAT(tClientes[[#This Row],[FirstName]]," ",tClientes[[#This Row],[LastName]]))</f>
        <v>DIANA CROSBY</v>
      </c>
      <c r="D695" s="7" t="s">
        <v>1179</v>
      </c>
      <c r="E695" s="7" t="s">
        <v>159</v>
      </c>
      <c r="F695" s="7" t="s">
        <v>2281</v>
      </c>
      <c r="G695" s="7" t="str">
        <f>VLOOKUP(tClientes[[#This Row],[CityID]],tCiudades[#All],2,FALSE)</f>
        <v>Seattle</v>
      </c>
      <c r="H695" s="13">
        <v>88</v>
      </c>
      <c r="I695" s="7" t="s">
        <v>2384</v>
      </c>
      <c r="J695" s="22" t="str">
        <f>_xlfn.CONCAT(tClientes[[#This Row],[Ciudad]]," - ",tClientes[[#This Row],[Address]])</f>
        <v>Seattle - 395 Hague Drive</v>
      </c>
      <c r="K695" s="14">
        <f t="shared" ca="1" si="21"/>
        <v>11</v>
      </c>
    </row>
    <row r="696" spans="1:11">
      <c r="A696" s="6">
        <f t="shared" si="20"/>
        <v>695</v>
      </c>
      <c r="B696" s="7" t="s">
        <v>2385</v>
      </c>
      <c r="C696" s="7" t="str">
        <f>UPPER(_xlfn.CONCAT(tClientes[[#This Row],[FirstName]]," ",tClientes[[#This Row],[LastName]]))</f>
        <v>CASEY COMBS</v>
      </c>
      <c r="D696" s="7" t="s">
        <v>2386</v>
      </c>
      <c r="E696" s="7" t="s">
        <v>136</v>
      </c>
      <c r="F696" s="7" t="s">
        <v>1312</v>
      </c>
      <c r="G696" s="7" t="str">
        <f>VLOOKUP(tClientes[[#This Row],[CityID]],tCiudades[#All],2,FALSE)</f>
        <v>Atlanta</v>
      </c>
      <c r="H696" s="13">
        <v>9</v>
      </c>
      <c r="I696" s="7" t="s">
        <v>2387</v>
      </c>
      <c r="J696" s="22" t="str">
        <f>_xlfn.CONCAT(tClientes[[#This Row],[Ciudad]]," - ",tClientes[[#This Row],[Address]])</f>
        <v>Atlanta - 325 Oak St.</v>
      </c>
      <c r="K696" s="14">
        <f t="shared" ca="1" si="21"/>
        <v>16</v>
      </c>
    </row>
    <row r="697" spans="1:11">
      <c r="A697" s="6">
        <f t="shared" si="20"/>
        <v>696</v>
      </c>
      <c r="B697" s="7" t="s">
        <v>2388</v>
      </c>
      <c r="C697" s="7" t="str">
        <f>UPPER(_xlfn.CONCAT(tClientes[[#This Row],[FirstName]]," ",tClientes[[#This Row],[LastName]]))</f>
        <v>JAMI PETERSON</v>
      </c>
      <c r="D697" s="7" t="s">
        <v>1983</v>
      </c>
      <c r="E697" s="7" t="s">
        <v>117</v>
      </c>
      <c r="F697" s="7" t="s">
        <v>451</v>
      </c>
      <c r="G697" s="7" t="str">
        <f>VLOOKUP(tClientes[[#This Row],[CityID]],tCiudades[#All],2,FALSE)</f>
        <v>Charlotte</v>
      </c>
      <c r="H697" s="13">
        <v>82</v>
      </c>
      <c r="I697" s="7" t="s">
        <v>2389</v>
      </c>
      <c r="J697" s="22" t="str">
        <f>_xlfn.CONCAT(tClientes[[#This Row],[Ciudad]]," - ",tClientes[[#This Row],[Address]])</f>
        <v>Charlotte - 116 Hague Blvd.</v>
      </c>
      <c r="K697" s="14">
        <f t="shared" ca="1" si="21"/>
        <v>17</v>
      </c>
    </row>
    <row r="698" spans="1:11">
      <c r="A698" s="6">
        <f t="shared" si="20"/>
        <v>697</v>
      </c>
      <c r="B698" s="7" t="s">
        <v>2390</v>
      </c>
      <c r="C698" s="7" t="str">
        <f>UPPER(_xlfn.CONCAT(tClientes[[#This Row],[FirstName]]," ",tClientes[[#This Row],[LastName]]))</f>
        <v>KENNETH HENSLEY</v>
      </c>
      <c r="D698" s="7" t="s">
        <v>1655</v>
      </c>
      <c r="E698" s="7" t="s">
        <v>104</v>
      </c>
      <c r="F698" s="7" t="s">
        <v>230</v>
      </c>
      <c r="G698" s="7" t="str">
        <f>VLOOKUP(tClientes[[#This Row],[CityID]],tCiudades[#All],2,FALSE)</f>
        <v>Denver</v>
      </c>
      <c r="H698" s="13">
        <v>42</v>
      </c>
      <c r="I698" s="7" t="s">
        <v>2391</v>
      </c>
      <c r="J698" s="22" t="str">
        <f>_xlfn.CONCAT(tClientes[[#This Row],[Ciudad]]," - ",tClientes[[#This Row],[Address]])</f>
        <v>Denver - 79 Milton Drive</v>
      </c>
      <c r="K698" s="14">
        <f t="shared" ca="1" si="21"/>
        <v>4</v>
      </c>
    </row>
    <row r="699" spans="1:11">
      <c r="A699" s="6">
        <f t="shared" si="20"/>
        <v>698</v>
      </c>
      <c r="B699" s="7" t="s">
        <v>2392</v>
      </c>
      <c r="C699" s="7" t="str">
        <f>UPPER(_xlfn.CONCAT(tClientes[[#This Row],[FirstName]]," ",tClientes[[#This Row],[LastName]]))</f>
        <v>ABRAHAM BOWMAN</v>
      </c>
      <c r="D699" s="7" t="s">
        <v>353</v>
      </c>
      <c r="E699" s="7" t="s">
        <v>28</v>
      </c>
      <c r="F699" s="7" t="s">
        <v>2393</v>
      </c>
      <c r="G699" s="7" t="str">
        <f>VLOOKUP(tClientes[[#This Row],[CityID]],tCiudades[#All],2,FALSE)</f>
        <v>Milwaukee</v>
      </c>
      <c r="H699" s="13">
        <v>21</v>
      </c>
      <c r="I699" s="7" t="s">
        <v>2394</v>
      </c>
      <c r="J699" s="22" t="str">
        <f>_xlfn.CONCAT(tClientes[[#This Row],[Ciudad]]," - ",tClientes[[#This Row],[Address]])</f>
        <v>Milwaukee - 77 White Old Street</v>
      </c>
      <c r="K699" s="14">
        <f t="shared" ca="1" si="21"/>
        <v>13</v>
      </c>
    </row>
    <row r="700" spans="1:11">
      <c r="A700" s="6">
        <f t="shared" si="20"/>
        <v>699</v>
      </c>
      <c r="B700" s="7" t="s">
        <v>2395</v>
      </c>
      <c r="C700" s="7" t="str">
        <f>UPPER(_xlfn.CONCAT(tClientes[[#This Row],[FirstName]]," ",tClientes[[#This Row],[LastName]]))</f>
        <v>ETHAN PITTS</v>
      </c>
      <c r="D700" s="7" t="s">
        <v>2396</v>
      </c>
      <c r="E700" s="7" t="s">
        <v>117</v>
      </c>
      <c r="F700" s="7" t="s">
        <v>2397</v>
      </c>
      <c r="G700" s="7" t="str">
        <f>VLOOKUP(tClientes[[#This Row],[CityID]],tCiudades[#All],2,FALSE)</f>
        <v>Tacoma</v>
      </c>
      <c r="H700" s="13">
        <v>12</v>
      </c>
      <c r="I700" s="7" t="s">
        <v>2398</v>
      </c>
      <c r="J700" s="22" t="str">
        <f>_xlfn.CONCAT(tClientes[[#This Row],[Ciudad]]," - ",tClientes[[#This Row],[Address]])</f>
        <v>Tacoma - 59 Fabien Blvd.</v>
      </c>
      <c r="K700" s="14">
        <f t="shared" ca="1" si="21"/>
        <v>18</v>
      </c>
    </row>
    <row r="701" spans="1:11">
      <c r="A701" s="6">
        <f t="shared" si="20"/>
        <v>700</v>
      </c>
      <c r="B701" s="7" t="s">
        <v>2399</v>
      </c>
      <c r="C701" s="7" t="str">
        <f>UPPER(_xlfn.CONCAT(tClientes[[#This Row],[FirstName]]," ",tClientes[[#This Row],[LastName]]))</f>
        <v>BRETT CHAPMAN</v>
      </c>
      <c r="D701" s="7" t="s">
        <v>2400</v>
      </c>
      <c r="E701" s="7" t="s">
        <v>150</v>
      </c>
      <c r="F701" s="7" t="s">
        <v>1777</v>
      </c>
      <c r="G701" s="7" t="str">
        <f>VLOOKUP(tClientes[[#This Row],[CityID]],tCiudades[#All],2,FALSE)</f>
        <v>Memphis</v>
      </c>
      <c r="H701" s="13">
        <v>44</v>
      </c>
      <c r="I701" s="7" t="s">
        <v>2401</v>
      </c>
      <c r="J701" s="22" t="str">
        <f>_xlfn.CONCAT(tClientes[[#This Row],[Ciudad]]," - ",tClientes[[#This Row],[Address]])</f>
        <v>Memphis - 39 Green First Drive</v>
      </c>
      <c r="K701" s="14">
        <f t="shared" ca="1" si="21"/>
        <v>4</v>
      </c>
    </row>
    <row r="702" spans="1:11">
      <c r="A702" s="6">
        <f t="shared" si="20"/>
        <v>701</v>
      </c>
      <c r="B702" s="7" t="s">
        <v>2402</v>
      </c>
      <c r="C702" s="7" t="str">
        <f>UPPER(_xlfn.CONCAT(tClientes[[#This Row],[FirstName]]," ",tClientes[[#This Row],[LastName]]))</f>
        <v>VICKI HANCOCK</v>
      </c>
      <c r="D702" s="7" t="s">
        <v>2403</v>
      </c>
      <c r="E702" s="7" t="s">
        <v>209</v>
      </c>
      <c r="F702" s="7" t="s">
        <v>64</v>
      </c>
      <c r="G702" s="7" t="str">
        <f>VLOOKUP(tClientes[[#This Row],[CityID]],tCiudades[#All],2,FALSE)</f>
        <v>St. Louis</v>
      </c>
      <c r="H702" s="13">
        <v>17</v>
      </c>
      <c r="I702" s="7" t="s">
        <v>2404</v>
      </c>
      <c r="J702" s="22" t="str">
        <f>_xlfn.CONCAT(tClientes[[#This Row],[Ciudad]]," - ",tClientes[[#This Row],[Address]])</f>
        <v>St. Louis - 894 Green Old Drive</v>
      </c>
      <c r="K702" s="14">
        <f t="shared" ca="1" si="21"/>
        <v>9</v>
      </c>
    </row>
    <row r="703" spans="1:11">
      <c r="A703" s="6">
        <f t="shared" si="20"/>
        <v>702</v>
      </c>
      <c r="B703" s="7" t="s">
        <v>2405</v>
      </c>
      <c r="C703" s="7" t="str">
        <f>UPPER(_xlfn.CONCAT(tClientes[[#This Row],[FirstName]]," ",tClientes[[#This Row],[LastName]]))</f>
        <v>DARIN FREEMAN</v>
      </c>
      <c r="D703" s="7" t="s">
        <v>917</v>
      </c>
      <c r="E703" s="7" t="s">
        <v>117</v>
      </c>
      <c r="F703" s="7" t="s">
        <v>623</v>
      </c>
      <c r="G703" s="7" t="str">
        <f>VLOOKUP(tClientes[[#This Row],[CityID]],tCiudades[#All],2,FALSE)</f>
        <v>Tampa</v>
      </c>
      <c r="H703" s="13">
        <v>74</v>
      </c>
      <c r="I703" s="7" t="s">
        <v>2406</v>
      </c>
      <c r="J703" s="22" t="str">
        <f>_xlfn.CONCAT(tClientes[[#This Row],[Ciudad]]," - ",tClientes[[#This Row],[Address]])</f>
        <v>Tampa - 86 Clarendon Boulevard</v>
      </c>
      <c r="K703" s="14">
        <f t="shared" ca="1" si="21"/>
        <v>18</v>
      </c>
    </row>
    <row r="704" spans="1:11">
      <c r="A704" s="6">
        <f t="shared" si="20"/>
        <v>703</v>
      </c>
      <c r="B704" s="7" t="s">
        <v>2407</v>
      </c>
      <c r="C704" s="7" t="str">
        <f>UPPER(_xlfn.CONCAT(tClientes[[#This Row],[FirstName]]," ",tClientes[[#This Row],[LastName]]))</f>
        <v>FAITH VALENTINE</v>
      </c>
      <c r="D704" s="7" t="s">
        <v>49</v>
      </c>
      <c r="E704" s="7" t="s">
        <v>253</v>
      </c>
      <c r="F704" s="7" t="s">
        <v>201</v>
      </c>
      <c r="G704" s="7" t="str">
        <f>VLOOKUP(tClientes[[#This Row],[CityID]],tCiudades[#All],2,FALSE)</f>
        <v>New York</v>
      </c>
      <c r="H704" s="13">
        <v>46</v>
      </c>
      <c r="I704" s="7" t="s">
        <v>2408</v>
      </c>
      <c r="J704" s="22" t="str">
        <f>_xlfn.CONCAT(tClientes[[#This Row],[Ciudad]]," - ",tClientes[[#This Row],[Address]])</f>
        <v>New York - 234 Hague Way</v>
      </c>
      <c r="K704" s="14">
        <f t="shared" ca="1" si="21"/>
        <v>10</v>
      </c>
    </row>
    <row r="705" spans="1:11">
      <c r="A705" s="6">
        <f t="shared" si="20"/>
        <v>704</v>
      </c>
      <c r="B705" s="7" t="s">
        <v>2409</v>
      </c>
      <c r="C705" s="7" t="str">
        <f>UPPER(_xlfn.CONCAT(tClientes[[#This Row],[FirstName]]," ",tClientes[[#This Row],[LastName]]))</f>
        <v>SUMMER LOPEZ</v>
      </c>
      <c r="D705" s="7" t="s">
        <v>1490</v>
      </c>
      <c r="E705" s="7" t="s">
        <v>238</v>
      </c>
      <c r="F705" s="7" t="s">
        <v>2096</v>
      </c>
      <c r="G705" s="7" t="str">
        <f>VLOOKUP(tClientes[[#This Row],[CityID]],tCiudades[#All],2,FALSE)</f>
        <v>Santa Ana</v>
      </c>
      <c r="H705" s="13">
        <v>73</v>
      </c>
      <c r="I705" s="7" t="s">
        <v>2410</v>
      </c>
      <c r="J705" s="22" t="str">
        <f>_xlfn.CONCAT(tClientes[[#This Row],[Ciudad]]," - ",tClientes[[#This Row],[Address]])</f>
        <v>Santa Ana - 110 Oak St.</v>
      </c>
      <c r="K705" s="14">
        <f t="shared" ca="1" si="21"/>
        <v>17</v>
      </c>
    </row>
    <row r="706" spans="1:11">
      <c r="A706" s="6">
        <f t="shared" ref="A706:A769" si="22">ROW()-ROW($B$1)</f>
        <v>705</v>
      </c>
      <c r="B706" s="7" t="s">
        <v>2411</v>
      </c>
      <c r="C706" s="7" t="str">
        <f>UPPER(_xlfn.CONCAT(tClientes[[#This Row],[FirstName]]," ",tClientes[[#This Row],[LastName]]))</f>
        <v>FRANKIE BARBER</v>
      </c>
      <c r="D706" s="7" t="s">
        <v>2412</v>
      </c>
      <c r="E706" s="7" t="s">
        <v>234</v>
      </c>
      <c r="F706" s="7" t="s">
        <v>1505</v>
      </c>
      <c r="G706" s="7" t="str">
        <f>VLOOKUP(tClientes[[#This Row],[CityID]],tCiudades[#All],2,FALSE)</f>
        <v>Shreveport</v>
      </c>
      <c r="H706" s="13">
        <v>66</v>
      </c>
      <c r="I706" s="7" t="s">
        <v>2413</v>
      </c>
      <c r="J706" s="22" t="str">
        <f>_xlfn.CONCAT(tClientes[[#This Row],[Ciudad]]," - ",tClientes[[#This Row],[Address]])</f>
        <v>Shreveport - 849 Fabien Parkway</v>
      </c>
      <c r="K706" s="14">
        <f t="shared" ref="K706:K769" ca="1" si="23">RANDBETWEEN(4, 19)</f>
        <v>17</v>
      </c>
    </row>
    <row r="707" spans="1:11">
      <c r="A707" s="6">
        <f t="shared" si="22"/>
        <v>706</v>
      </c>
      <c r="B707" s="7" t="s">
        <v>2414</v>
      </c>
      <c r="C707" s="7" t="str">
        <f>UPPER(_xlfn.CONCAT(tClientes[[#This Row],[FirstName]]," ",tClientes[[#This Row],[LastName]]))</f>
        <v>MARY FROST</v>
      </c>
      <c r="D707" s="7" t="s">
        <v>2415</v>
      </c>
      <c r="E707" s="7" t="s">
        <v>145</v>
      </c>
      <c r="F707" s="7" t="s">
        <v>2416</v>
      </c>
      <c r="G707" s="7" t="str">
        <f>VLOOKUP(tClientes[[#This Row],[CityID]],tCiudades[#All],2,FALSE)</f>
        <v>Riverside</v>
      </c>
      <c r="H707" s="13">
        <v>7</v>
      </c>
      <c r="I707" s="7" t="s">
        <v>2417</v>
      </c>
      <c r="J707" s="22" t="str">
        <f>_xlfn.CONCAT(tClientes[[#This Row],[Ciudad]]," - ",tClientes[[#This Row],[Address]])</f>
        <v>Riverside - 72 East First Road</v>
      </c>
      <c r="K707" s="14">
        <f t="shared" ca="1" si="23"/>
        <v>6</v>
      </c>
    </row>
    <row r="708" spans="1:11">
      <c r="A708" s="6">
        <f t="shared" si="22"/>
        <v>707</v>
      </c>
      <c r="B708" s="7" t="s">
        <v>2418</v>
      </c>
      <c r="C708" s="7" t="str">
        <f>UPPER(_xlfn.CONCAT(tClientes[[#This Row],[FirstName]]," ",tClientes[[#This Row],[LastName]]))</f>
        <v>ALEXANDER JACOBSON</v>
      </c>
      <c r="D708" s="7" t="s">
        <v>960</v>
      </c>
      <c r="E708" s="7" t="s">
        <v>192</v>
      </c>
      <c r="F708" s="7" t="s">
        <v>300</v>
      </c>
      <c r="G708" s="7" t="str">
        <f>VLOOKUP(tClientes[[#This Row],[CityID]],tCiudades[#All],2,FALSE)</f>
        <v>Denver</v>
      </c>
      <c r="H708" s="13">
        <v>42</v>
      </c>
      <c r="I708" s="7" t="s">
        <v>2419</v>
      </c>
      <c r="J708" s="22" t="str">
        <f>_xlfn.CONCAT(tClientes[[#This Row],[Ciudad]]," - ",tClientes[[#This Row],[Address]])</f>
        <v>Denver - 728 West White Clarendon Parkway</v>
      </c>
      <c r="K708" s="14">
        <f t="shared" ca="1" si="23"/>
        <v>19</v>
      </c>
    </row>
    <row r="709" spans="1:11">
      <c r="A709" s="6">
        <f t="shared" si="22"/>
        <v>708</v>
      </c>
      <c r="B709" s="7" t="s">
        <v>2420</v>
      </c>
      <c r="C709" s="7" t="str">
        <f>UPPER(_xlfn.CONCAT(tClientes[[#This Row],[FirstName]]," ",tClientes[[#This Row],[LastName]]))</f>
        <v>LORI YORK</v>
      </c>
      <c r="D709" s="7" t="s">
        <v>2421</v>
      </c>
      <c r="E709" s="7" t="s">
        <v>117</v>
      </c>
      <c r="F709" s="7" t="s">
        <v>2175</v>
      </c>
      <c r="G709" s="7" t="str">
        <f>VLOOKUP(tClientes[[#This Row],[CityID]],tCiudades[#All],2,FALSE)</f>
        <v>Fresno</v>
      </c>
      <c r="H709" s="13">
        <v>37</v>
      </c>
      <c r="I709" s="7" t="s">
        <v>2422</v>
      </c>
      <c r="J709" s="22" t="str">
        <f>_xlfn.CONCAT(tClientes[[#This Row],[Ciudad]]," - ",tClientes[[#This Row],[Address]])</f>
        <v>Fresno - 25 White Cowley Way</v>
      </c>
      <c r="K709" s="14">
        <f t="shared" ca="1" si="23"/>
        <v>8</v>
      </c>
    </row>
    <row r="710" spans="1:11">
      <c r="A710" s="6">
        <f t="shared" si="22"/>
        <v>709</v>
      </c>
      <c r="B710" s="7" t="s">
        <v>2423</v>
      </c>
      <c r="C710" s="7" t="str">
        <f>UPPER(_xlfn.CONCAT(tClientes[[#This Row],[FirstName]]," ",tClientes[[#This Row],[LastName]]))</f>
        <v>LANCE ROWLAND</v>
      </c>
      <c r="D710" s="7" t="s">
        <v>1396</v>
      </c>
      <c r="E710" s="7" t="s">
        <v>126</v>
      </c>
      <c r="F710" s="7" t="s">
        <v>832</v>
      </c>
      <c r="G710" s="7" t="str">
        <f>VLOOKUP(tClientes[[#This Row],[CityID]],tCiudades[#All],2,FALSE)</f>
        <v>Cincinnati</v>
      </c>
      <c r="H710" s="13">
        <v>50</v>
      </c>
      <c r="I710" s="7" t="s">
        <v>2424</v>
      </c>
      <c r="J710" s="22" t="str">
        <f>_xlfn.CONCAT(tClientes[[#This Row],[Ciudad]]," - ",tClientes[[#This Row],[Address]])</f>
        <v>Cincinnati - 57 Green Old Road</v>
      </c>
      <c r="K710" s="14">
        <f t="shared" ca="1" si="23"/>
        <v>19</v>
      </c>
    </row>
    <row r="711" spans="1:11">
      <c r="A711" s="6">
        <f t="shared" si="22"/>
        <v>710</v>
      </c>
      <c r="B711" s="7" t="s">
        <v>2425</v>
      </c>
      <c r="C711" s="7" t="str">
        <f>UPPER(_xlfn.CONCAT(tClientes[[#This Row],[FirstName]]," ",tClientes[[#This Row],[LastName]]))</f>
        <v>ANGELINA GREGORY</v>
      </c>
      <c r="D711" s="7" t="s">
        <v>204</v>
      </c>
      <c r="E711" s="7" t="s">
        <v>183</v>
      </c>
      <c r="F711" s="7" t="s">
        <v>76</v>
      </c>
      <c r="G711" s="7" t="str">
        <f>VLOOKUP(tClientes[[#This Row],[CityID]],tCiudades[#All],2,FALSE)</f>
        <v>Minneapolis</v>
      </c>
      <c r="H711" s="13">
        <v>33</v>
      </c>
      <c r="I711" s="7" t="s">
        <v>2426</v>
      </c>
      <c r="J711" s="22" t="str">
        <f>_xlfn.CONCAT(tClientes[[#This Row],[Ciudad]]," - ",tClientes[[#This Row],[Address]])</f>
        <v>Minneapolis - 702 Clarendon Boulevard</v>
      </c>
      <c r="K711" s="14">
        <f t="shared" ca="1" si="23"/>
        <v>10</v>
      </c>
    </row>
    <row r="712" spans="1:11">
      <c r="A712" s="6">
        <f t="shared" si="22"/>
        <v>711</v>
      </c>
      <c r="B712" s="7" t="s">
        <v>2427</v>
      </c>
      <c r="C712" s="7" t="str">
        <f>UPPER(_xlfn.CONCAT(tClientes[[#This Row],[FirstName]]," ",tClientes[[#This Row],[LastName]]))</f>
        <v>EVA MELENDEZ</v>
      </c>
      <c r="D712" s="7" t="s">
        <v>495</v>
      </c>
      <c r="E712" s="7" t="s">
        <v>77</v>
      </c>
      <c r="F712" s="7" t="s">
        <v>1005</v>
      </c>
      <c r="G712" s="7" t="str">
        <f>VLOOKUP(tClientes[[#This Row],[CityID]],tCiudades[#All],2,FALSE)</f>
        <v>Colorado</v>
      </c>
      <c r="H712" s="13">
        <v>15</v>
      </c>
      <c r="I712" s="7" t="s">
        <v>2428</v>
      </c>
      <c r="J712" s="22" t="str">
        <f>_xlfn.CONCAT(tClientes[[#This Row],[Ciudad]]," - ",tClientes[[#This Row],[Address]])</f>
        <v>Colorado - 11 New Blvd.</v>
      </c>
      <c r="K712" s="14">
        <f t="shared" ca="1" si="23"/>
        <v>13</v>
      </c>
    </row>
    <row r="713" spans="1:11">
      <c r="A713" s="6">
        <f t="shared" si="22"/>
        <v>712</v>
      </c>
      <c r="B713" s="7" t="s">
        <v>2429</v>
      </c>
      <c r="C713" s="7" t="str">
        <f>UPPER(_xlfn.CONCAT(tClientes[[#This Row],[FirstName]]," ",tClientes[[#This Row],[LastName]]))</f>
        <v>ALYSSA BRADFORD</v>
      </c>
      <c r="D713" s="7" t="s">
        <v>364</v>
      </c>
      <c r="E713" s="7" t="s">
        <v>13</v>
      </c>
      <c r="F713" s="7" t="s">
        <v>430</v>
      </c>
      <c r="G713" s="7" t="str">
        <f>VLOOKUP(tClientes[[#This Row],[CityID]],tCiudades[#All],2,FALSE)</f>
        <v>Houston</v>
      </c>
      <c r="H713" s="13">
        <v>55</v>
      </c>
      <c r="I713" s="7" t="s">
        <v>2430</v>
      </c>
      <c r="J713" s="22" t="str">
        <f>_xlfn.CONCAT(tClientes[[#This Row],[Ciudad]]," - ",tClientes[[#This Row],[Address]])</f>
        <v>Houston - 100 Second Boulevard</v>
      </c>
      <c r="K713" s="14">
        <f t="shared" ca="1" si="23"/>
        <v>13</v>
      </c>
    </row>
    <row r="714" spans="1:11">
      <c r="A714" s="6">
        <f t="shared" si="22"/>
        <v>713</v>
      </c>
      <c r="B714" s="7" t="s">
        <v>2431</v>
      </c>
      <c r="C714" s="7" t="str">
        <f>UPPER(_xlfn.CONCAT(tClientes[[#This Row],[FirstName]]," ",tClientes[[#This Row],[LastName]]))</f>
        <v>JESS SHELTON</v>
      </c>
      <c r="D714" s="7" t="s">
        <v>717</v>
      </c>
      <c r="E714" s="7" t="s">
        <v>209</v>
      </c>
      <c r="F714" s="7" t="s">
        <v>1598</v>
      </c>
      <c r="G714" s="7" t="str">
        <f>VLOOKUP(tClientes[[#This Row],[CityID]],tCiudades[#All],2,FALSE)</f>
        <v>Dallas</v>
      </c>
      <c r="H714" s="13">
        <v>45</v>
      </c>
      <c r="I714" s="7" t="s">
        <v>2432</v>
      </c>
      <c r="J714" s="22" t="str">
        <f>_xlfn.CONCAT(tClientes[[#This Row],[Ciudad]]," - ",tClientes[[#This Row],[Address]])</f>
        <v>Dallas - 88 Milton Parkway</v>
      </c>
      <c r="K714" s="14">
        <f t="shared" ca="1" si="23"/>
        <v>15</v>
      </c>
    </row>
    <row r="715" spans="1:11">
      <c r="A715" s="6">
        <f t="shared" si="22"/>
        <v>714</v>
      </c>
      <c r="B715" s="7" t="s">
        <v>2433</v>
      </c>
      <c r="C715" s="7" t="str">
        <f>UPPER(_xlfn.CONCAT(tClientes[[#This Row],[FirstName]]," ",tClientes[[#This Row],[LastName]]))</f>
        <v>FRANCES BARNES</v>
      </c>
      <c r="D715" s="7" t="s">
        <v>2434</v>
      </c>
      <c r="E715" s="7" t="s">
        <v>68</v>
      </c>
      <c r="F715" s="7" t="s">
        <v>2435</v>
      </c>
      <c r="G715" s="7" t="str">
        <f>VLOOKUP(tClientes[[#This Row],[CityID]],tCiudades[#All],2,FALSE)</f>
        <v>Albuquerque</v>
      </c>
      <c r="H715" s="13">
        <v>54</v>
      </c>
      <c r="I715" s="7" t="s">
        <v>2436</v>
      </c>
      <c r="J715" s="22" t="str">
        <f>_xlfn.CONCAT(tClientes[[#This Row],[Ciudad]]," - ",tClientes[[#This Row],[Address]])</f>
        <v>Albuquerque - 54 South Second Road</v>
      </c>
      <c r="K715" s="14">
        <f t="shared" ca="1" si="23"/>
        <v>5</v>
      </c>
    </row>
    <row r="716" spans="1:11">
      <c r="A716" s="6">
        <f t="shared" si="22"/>
        <v>715</v>
      </c>
      <c r="B716" s="7" t="s">
        <v>2437</v>
      </c>
      <c r="C716" s="7" t="str">
        <f>UPPER(_xlfn.CONCAT(tClientes[[#This Row],[FirstName]]," ",tClientes[[#This Row],[LastName]]))</f>
        <v>JANELLE TAPIA</v>
      </c>
      <c r="D716" s="7" t="s">
        <v>292</v>
      </c>
      <c r="E716" s="7" t="s">
        <v>126</v>
      </c>
      <c r="F716" s="7" t="s">
        <v>2438</v>
      </c>
      <c r="G716" s="7" t="str">
        <f>VLOOKUP(tClientes[[#This Row],[CityID]],tCiudades[#All],2,FALSE)</f>
        <v>Mesa</v>
      </c>
      <c r="H716" s="13">
        <v>27</v>
      </c>
      <c r="I716" s="7" t="s">
        <v>2439</v>
      </c>
      <c r="J716" s="22" t="str">
        <f>_xlfn.CONCAT(tClientes[[#This Row],[Ciudad]]," - ",tClientes[[#This Row],[Address]])</f>
        <v>Mesa - 968 New St.</v>
      </c>
      <c r="K716" s="14">
        <f t="shared" ca="1" si="23"/>
        <v>8</v>
      </c>
    </row>
    <row r="717" spans="1:11">
      <c r="A717" s="6">
        <f t="shared" si="22"/>
        <v>716</v>
      </c>
      <c r="B717" s="7" t="s">
        <v>2440</v>
      </c>
      <c r="C717" s="7" t="str">
        <f>UPPER(_xlfn.CONCAT(tClientes[[#This Row],[FirstName]]," ",tClientes[[#This Row],[LastName]]))</f>
        <v>ALLAN BENITEZ</v>
      </c>
      <c r="D717" s="7" t="s">
        <v>2441</v>
      </c>
      <c r="E717" s="7" t="s">
        <v>18</v>
      </c>
      <c r="F717" s="7" t="s">
        <v>2442</v>
      </c>
      <c r="G717" s="7" t="str">
        <f>VLOOKUP(tClientes[[#This Row],[CityID]],tCiudades[#All],2,FALSE)</f>
        <v>St. Paul</v>
      </c>
      <c r="H717" s="13">
        <v>89</v>
      </c>
      <c r="I717" s="7" t="s">
        <v>2443</v>
      </c>
      <c r="J717" s="22" t="str">
        <f>_xlfn.CONCAT(tClientes[[#This Row],[Ciudad]]," - ",tClientes[[#This Row],[Address]])</f>
        <v>St. Paul - 505 Oak Blvd.</v>
      </c>
      <c r="K717" s="14">
        <f t="shared" ca="1" si="23"/>
        <v>15</v>
      </c>
    </row>
    <row r="718" spans="1:11">
      <c r="A718" s="6">
        <f t="shared" si="22"/>
        <v>717</v>
      </c>
      <c r="B718" s="7" t="s">
        <v>2444</v>
      </c>
      <c r="C718" s="7" t="str">
        <f>UPPER(_xlfn.CONCAT(tClientes[[#This Row],[FirstName]]," ",tClientes[[#This Row],[LastName]]))</f>
        <v>BRYCE SANTOS</v>
      </c>
      <c r="D718" s="7" t="s">
        <v>2326</v>
      </c>
      <c r="E718" s="7" t="s">
        <v>33</v>
      </c>
      <c r="F718" s="7" t="s">
        <v>2445</v>
      </c>
      <c r="G718" s="7" t="str">
        <f>VLOOKUP(tClientes[[#This Row],[CityID]],tCiudades[#All],2,FALSE)</f>
        <v>New York</v>
      </c>
      <c r="H718" s="13">
        <v>46</v>
      </c>
      <c r="I718" s="7" t="s">
        <v>2446</v>
      </c>
      <c r="J718" s="22" t="str">
        <f>_xlfn.CONCAT(tClientes[[#This Row],[Ciudad]]," - ",tClientes[[#This Row],[Address]])</f>
        <v>New York - 961 Rocky First Boulevard</v>
      </c>
      <c r="K718" s="14">
        <f t="shared" ca="1" si="23"/>
        <v>19</v>
      </c>
    </row>
    <row r="719" spans="1:11">
      <c r="A719" s="6">
        <f t="shared" si="22"/>
        <v>718</v>
      </c>
      <c r="B719" s="7" t="s">
        <v>2447</v>
      </c>
      <c r="C719" s="7" t="str">
        <f>UPPER(_xlfn.CONCAT(tClientes[[#This Row],[FirstName]]," ",tClientes[[#This Row],[LastName]]))</f>
        <v>MIA COX</v>
      </c>
      <c r="D719" s="7" t="s">
        <v>2448</v>
      </c>
      <c r="E719" s="7" t="s">
        <v>209</v>
      </c>
      <c r="F719" s="7" t="s">
        <v>2449</v>
      </c>
      <c r="G719" s="7" t="str">
        <f>VLOOKUP(tClientes[[#This Row],[CityID]],tCiudades[#All],2,FALSE)</f>
        <v>Minneapolis</v>
      </c>
      <c r="H719" s="13">
        <v>33</v>
      </c>
      <c r="I719" s="7" t="s">
        <v>2450</v>
      </c>
      <c r="J719" s="22" t="str">
        <f>_xlfn.CONCAT(tClientes[[#This Row],[Ciudad]]," - ",tClientes[[#This Row],[Address]])</f>
        <v>Minneapolis - 996 South White Hague St.</v>
      </c>
      <c r="K719" s="14">
        <f t="shared" ca="1" si="23"/>
        <v>13</v>
      </c>
    </row>
    <row r="720" spans="1:11">
      <c r="A720" s="6">
        <f t="shared" si="22"/>
        <v>719</v>
      </c>
      <c r="B720" s="7" t="s">
        <v>2451</v>
      </c>
      <c r="C720" s="7" t="str">
        <f>UPPER(_xlfn.CONCAT(tClientes[[#This Row],[FirstName]]," ",tClientes[[#This Row],[LastName]]))</f>
        <v>AMY WHITAKER</v>
      </c>
      <c r="D720" s="7" t="s">
        <v>2452</v>
      </c>
      <c r="E720" s="7" t="s">
        <v>209</v>
      </c>
      <c r="F720" s="7" t="s">
        <v>1079</v>
      </c>
      <c r="G720" s="7" t="str">
        <f>VLOOKUP(tClientes[[#This Row],[CityID]],tCiudades[#All],2,FALSE)</f>
        <v>Glendale</v>
      </c>
      <c r="H720" s="13">
        <v>43</v>
      </c>
      <c r="I720" s="7" t="s">
        <v>2453</v>
      </c>
      <c r="J720" s="22" t="str">
        <f>_xlfn.CONCAT(tClientes[[#This Row],[Ciudad]]," - ",tClientes[[#This Row],[Address]])</f>
        <v>Glendale - 563 North Green First Boulevard</v>
      </c>
      <c r="K720" s="14">
        <f t="shared" ca="1" si="23"/>
        <v>6</v>
      </c>
    </row>
    <row r="721" spans="1:11">
      <c r="A721" s="6">
        <f t="shared" si="22"/>
        <v>720</v>
      </c>
      <c r="B721" s="7" t="s">
        <v>2454</v>
      </c>
      <c r="C721" s="7" t="str">
        <f>UPPER(_xlfn.CONCAT(tClientes[[#This Row],[FirstName]]," ",tClientes[[#This Row],[LastName]]))</f>
        <v>JODY WERNER</v>
      </c>
      <c r="D721" s="7" t="s">
        <v>1374</v>
      </c>
      <c r="E721" s="7" t="s">
        <v>234</v>
      </c>
      <c r="F721" s="7" t="s">
        <v>412</v>
      </c>
      <c r="G721" s="7" t="str">
        <f>VLOOKUP(tClientes[[#This Row],[CityID]],tCiudades[#All],2,FALSE)</f>
        <v>Long Beach</v>
      </c>
      <c r="H721" s="13">
        <v>48</v>
      </c>
      <c r="I721" s="7" t="s">
        <v>2455</v>
      </c>
      <c r="J721" s="22" t="str">
        <f>_xlfn.CONCAT(tClientes[[#This Row],[Ciudad]]," - ",tClientes[[#This Row],[Address]])</f>
        <v>Long Beach - 258 White Hague Street</v>
      </c>
      <c r="K721" s="14">
        <f t="shared" ca="1" si="23"/>
        <v>4</v>
      </c>
    </row>
    <row r="722" spans="1:11">
      <c r="A722" s="6">
        <f t="shared" si="22"/>
        <v>721</v>
      </c>
      <c r="B722" s="7" t="s">
        <v>2456</v>
      </c>
      <c r="C722" s="7" t="str">
        <f>UPPER(_xlfn.CONCAT(tClientes[[#This Row],[FirstName]]," ",tClientes[[#This Row],[LastName]]))</f>
        <v>MARGARET KING</v>
      </c>
      <c r="D722" s="7" t="s">
        <v>1908</v>
      </c>
      <c r="E722" s="7" t="s">
        <v>192</v>
      </c>
      <c r="F722" s="7" t="s">
        <v>397</v>
      </c>
      <c r="G722" s="7" t="str">
        <f>VLOOKUP(tClientes[[#This Row],[CityID]],tCiudades[#All],2,FALSE)</f>
        <v>New Orleans</v>
      </c>
      <c r="H722" s="13">
        <v>80</v>
      </c>
      <c r="I722" s="7" t="s">
        <v>2457</v>
      </c>
      <c r="J722" s="22" t="str">
        <f>_xlfn.CONCAT(tClientes[[#This Row],[Ciudad]]," - ",tClientes[[#This Row],[Address]])</f>
        <v>New Orleans - 24 White Hague Boulevard</v>
      </c>
      <c r="K722" s="14">
        <f t="shared" ca="1" si="23"/>
        <v>16</v>
      </c>
    </row>
    <row r="723" spans="1:11">
      <c r="A723" s="6">
        <f t="shared" si="22"/>
        <v>722</v>
      </c>
      <c r="B723" s="7" t="s">
        <v>2458</v>
      </c>
      <c r="C723" s="7" t="str">
        <f>UPPER(_xlfn.CONCAT(tClientes[[#This Row],[FirstName]]," ",tClientes[[#This Row],[LastName]]))</f>
        <v>MARIO JENNINGS</v>
      </c>
      <c r="D723" s="7" t="s">
        <v>2459</v>
      </c>
      <c r="E723" s="7" t="s">
        <v>192</v>
      </c>
      <c r="F723" s="7" t="s">
        <v>2460</v>
      </c>
      <c r="G723" s="7" t="str">
        <f>VLOOKUP(tClientes[[#This Row],[CityID]],tCiudades[#All],2,FALSE)</f>
        <v>Portland</v>
      </c>
      <c r="H723" s="13">
        <v>51</v>
      </c>
      <c r="I723" s="7" t="s">
        <v>2461</v>
      </c>
      <c r="J723" s="22" t="str">
        <f>_xlfn.CONCAT(tClientes[[#This Row],[Ciudad]]," - ",tClientes[[#This Row],[Address]])</f>
        <v>Portland - 619 Green Fabien Way</v>
      </c>
      <c r="K723" s="14">
        <f t="shared" ca="1" si="23"/>
        <v>15</v>
      </c>
    </row>
    <row r="724" spans="1:11">
      <c r="A724" s="6">
        <f t="shared" si="22"/>
        <v>723</v>
      </c>
      <c r="B724" s="7" t="s">
        <v>2462</v>
      </c>
      <c r="C724" s="7" t="str">
        <f>UPPER(_xlfn.CONCAT(tClientes[[#This Row],[FirstName]]," ",tClientes[[#This Row],[LastName]]))</f>
        <v>TRACIE LOZANO</v>
      </c>
      <c r="D724" s="7" t="s">
        <v>345</v>
      </c>
      <c r="E724" s="7" t="s">
        <v>23</v>
      </c>
      <c r="F724" s="7" t="s">
        <v>1671</v>
      </c>
      <c r="G724" s="7" t="str">
        <f>VLOOKUP(tClientes[[#This Row],[CityID]],tCiudades[#All],2,FALSE)</f>
        <v>Baltimore</v>
      </c>
      <c r="H724" s="13">
        <v>65</v>
      </c>
      <c r="I724" s="7" t="s">
        <v>2463</v>
      </c>
      <c r="J724" s="22" t="str">
        <f>_xlfn.CONCAT(tClientes[[#This Row],[Ciudad]]," - ",tClientes[[#This Row],[Address]])</f>
        <v>Baltimore - 38 North Green Oak Blvd.</v>
      </c>
      <c r="K724" s="14">
        <f t="shared" ca="1" si="23"/>
        <v>16</v>
      </c>
    </row>
    <row r="725" spans="1:11">
      <c r="A725" s="6">
        <f t="shared" si="22"/>
        <v>724</v>
      </c>
      <c r="B725" s="7" t="s">
        <v>2464</v>
      </c>
      <c r="C725" s="7" t="str">
        <f>UPPER(_xlfn.CONCAT(tClientes[[#This Row],[FirstName]]," ",tClientes[[#This Row],[LastName]]))</f>
        <v>VIRGINIA CLARKE</v>
      </c>
      <c r="D725" s="7" t="s">
        <v>2208</v>
      </c>
      <c r="E725" s="7" t="s">
        <v>91</v>
      </c>
      <c r="F725" s="7" t="s">
        <v>731</v>
      </c>
      <c r="G725" s="7" t="str">
        <f>VLOOKUP(tClientes[[#This Row],[CityID]],tCiudades[#All],2,FALSE)</f>
        <v>Rochester</v>
      </c>
      <c r="H725" s="13">
        <v>70</v>
      </c>
      <c r="I725" s="7" t="s">
        <v>2465</v>
      </c>
      <c r="J725" s="22" t="str">
        <f>_xlfn.CONCAT(tClientes[[#This Row],[Ciudad]]," - ",tClientes[[#This Row],[Address]])</f>
        <v>Rochester - 984 East Green Nobel Freeway</v>
      </c>
      <c r="K725" s="14">
        <f t="shared" ca="1" si="23"/>
        <v>6</v>
      </c>
    </row>
    <row r="726" spans="1:11">
      <c r="A726" s="6">
        <f t="shared" si="22"/>
        <v>725</v>
      </c>
      <c r="B726" s="7" t="s">
        <v>2466</v>
      </c>
      <c r="C726" s="7" t="str">
        <f>UPPER(_xlfn.CONCAT(tClientes[[#This Row],[FirstName]]," ",tClientes[[#This Row],[LastName]]))</f>
        <v>CYNTHIA BRIGGS</v>
      </c>
      <c r="D726" s="7" t="s">
        <v>1000</v>
      </c>
      <c r="E726" s="7" t="s">
        <v>131</v>
      </c>
      <c r="F726" s="7" t="s">
        <v>1061</v>
      </c>
      <c r="G726" s="7" t="str">
        <f>VLOOKUP(tClientes[[#This Row],[CityID]],tCiudades[#All],2,FALSE)</f>
        <v>Bakersfield</v>
      </c>
      <c r="H726" s="13">
        <v>41</v>
      </c>
      <c r="I726" s="7" t="s">
        <v>2467</v>
      </c>
      <c r="J726" s="22" t="str">
        <f>_xlfn.CONCAT(tClientes[[#This Row],[Ciudad]]," - ",tClientes[[#This Row],[Address]])</f>
        <v>Bakersfield - 46 Rocky New Freeway</v>
      </c>
      <c r="K726" s="14">
        <f t="shared" ca="1" si="23"/>
        <v>5</v>
      </c>
    </row>
    <row r="727" spans="1:11">
      <c r="A727" s="6">
        <f t="shared" si="22"/>
        <v>726</v>
      </c>
      <c r="B727" s="7" t="s">
        <v>2468</v>
      </c>
      <c r="C727" s="7" t="str">
        <f>UPPER(_xlfn.CONCAT(tClientes[[#This Row],[FirstName]]," ",tClientes[[#This Row],[LastName]]))</f>
        <v>TERRI ARROYO</v>
      </c>
      <c r="D727" s="7" t="s">
        <v>299</v>
      </c>
      <c r="E727" s="7" t="s">
        <v>18</v>
      </c>
      <c r="F727" s="7" t="s">
        <v>2469</v>
      </c>
      <c r="G727" s="7" t="str">
        <f>VLOOKUP(tClientes[[#This Row],[CityID]],tCiudades[#All],2,FALSE)</f>
        <v>Akron</v>
      </c>
      <c r="H727" s="13">
        <v>13</v>
      </c>
      <c r="I727" s="7" t="s">
        <v>2470</v>
      </c>
      <c r="J727" s="22" t="str">
        <f>_xlfn.CONCAT(tClientes[[#This Row],[Ciudad]]," - ",tClientes[[#This Row],[Address]])</f>
        <v>Akron - 698 White Old St.</v>
      </c>
      <c r="K727" s="14">
        <f t="shared" ca="1" si="23"/>
        <v>19</v>
      </c>
    </row>
    <row r="728" spans="1:11">
      <c r="A728" s="6">
        <f t="shared" si="22"/>
        <v>727</v>
      </c>
      <c r="B728" s="7" t="s">
        <v>2471</v>
      </c>
      <c r="C728" s="7" t="str">
        <f>UPPER(_xlfn.CONCAT(tClientes[[#This Row],[FirstName]]," ",tClientes[[#This Row],[LastName]]))</f>
        <v>DONALD HALEY</v>
      </c>
      <c r="D728" s="7" t="s">
        <v>2472</v>
      </c>
      <c r="E728" s="7" t="s">
        <v>183</v>
      </c>
      <c r="F728" s="7" t="s">
        <v>888</v>
      </c>
      <c r="G728" s="7" t="str">
        <f>VLOOKUP(tClientes[[#This Row],[CityID]],tCiudades[#All],2,FALSE)</f>
        <v>Raleigh</v>
      </c>
      <c r="H728" s="13">
        <v>64</v>
      </c>
      <c r="I728" s="7" t="s">
        <v>2473</v>
      </c>
      <c r="J728" s="22" t="str">
        <f>_xlfn.CONCAT(tClientes[[#This Row],[Ciudad]]," - ",tClientes[[#This Row],[Address]])</f>
        <v>Raleigh - 28 Green Nobel Parkway</v>
      </c>
      <c r="K728" s="14">
        <f t="shared" ca="1" si="23"/>
        <v>9</v>
      </c>
    </row>
    <row r="729" spans="1:11">
      <c r="A729" s="6">
        <f t="shared" si="22"/>
        <v>728</v>
      </c>
      <c r="B729" s="7" t="s">
        <v>2474</v>
      </c>
      <c r="C729" s="7" t="str">
        <f>UPPER(_xlfn.CONCAT(tClientes[[#This Row],[FirstName]]," ",tClientes[[#This Row],[LastName]]))</f>
        <v>PATRICIA WILLIS</v>
      </c>
      <c r="D729" s="7" t="s">
        <v>981</v>
      </c>
      <c r="E729" s="7" t="s">
        <v>33</v>
      </c>
      <c r="F729" s="7" t="s">
        <v>2475</v>
      </c>
      <c r="G729" s="7" t="str">
        <f>VLOOKUP(tClientes[[#This Row],[CityID]],tCiudades[#All],2,FALSE)</f>
        <v>Kansas</v>
      </c>
      <c r="H729" s="13">
        <v>59</v>
      </c>
      <c r="I729" s="7" t="s">
        <v>2476</v>
      </c>
      <c r="J729" s="22" t="str">
        <f>_xlfn.CONCAT(tClientes[[#This Row],[Ciudad]]," - ",tClientes[[#This Row],[Address]])</f>
        <v>Kansas - 22 South Clarendon Parkway</v>
      </c>
      <c r="K729" s="14">
        <f t="shared" ca="1" si="23"/>
        <v>16</v>
      </c>
    </row>
    <row r="730" spans="1:11">
      <c r="A730" s="6">
        <f t="shared" si="22"/>
        <v>729</v>
      </c>
      <c r="B730" s="7" t="s">
        <v>2477</v>
      </c>
      <c r="C730" s="7" t="str">
        <f>UPPER(_xlfn.CONCAT(tClientes[[#This Row],[FirstName]]," ",tClientes[[#This Row],[LastName]]))</f>
        <v>SHAUN CRANE</v>
      </c>
      <c r="D730" s="7" t="s">
        <v>2115</v>
      </c>
      <c r="E730" s="7" t="s">
        <v>13</v>
      </c>
      <c r="F730" s="7" t="s">
        <v>2478</v>
      </c>
      <c r="G730" s="7" t="str">
        <f>VLOOKUP(tClientes[[#This Row],[CityID]],tCiudades[#All],2,FALSE)</f>
        <v>Des Moines</v>
      </c>
      <c r="H730" s="13">
        <v>26</v>
      </c>
      <c r="I730" s="7" t="s">
        <v>2479</v>
      </c>
      <c r="J730" s="22" t="str">
        <f>_xlfn.CONCAT(tClientes[[#This Row],[Ciudad]]," - ",tClientes[[#This Row],[Address]])</f>
        <v>Des Moines - 81 Old St.</v>
      </c>
      <c r="K730" s="14">
        <f t="shared" ca="1" si="23"/>
        <v>18</v>
      </c>
    </row>
    <row r="731" spans="1:11">
      <c r="A731" s="6">
        <f t="shared" si="22"/>
        <v>730</v>
      </c>
      <c r="B731" s="7" t="s">
        <v>2480</v>
      </c>
      <c r="C731" s="7" t="str">
        <f>UPPER(_xlfn.CONCAT(tClientes[[#This Row],[FirstName]]," ",tClientes[[#This Row],[LastName]]))</f>
        <v>MARGARET DIAZ</v>
      </c>
      <c r="D731" s="7" t="s">
        <v>1908</v>
      </c>
      <c r="E731" s="7" t="s">
        <v>13</v>
      </c>
      <c r="F731" s="7" t="s">
        <v>2481</v>
      </c>
      <c r="G731" s="7" t="str">
        <f>VLOOKUP(tClientes[[#This Row],[CityID]],tCiudades[#All],2,FALSE)</f>
        <v>Tulsa</v>
      </c>
      <c r="H731" s="13">
        <v>63</v>
      </c>
      <c r="I731" s="7" t="s">
        <v>2482</v>
      </c>
      <c r="J731" s="22" t="str">
        <f>_xlfn.CONCAT(tClientes[[#This Row],[Ciudad]]," - ",tClientes[[#This Row],[Address]])</f>
        <v>Tulsa - 76 Hague Blvd.</v>
      </c>
      <c r="K731" s="14">
        <f t="shared" ca="1" si="23"/>
        <v>16</v>
      </c>
    </row>
    <row r="732" spans="1:11">
      <c r="A732" s="6">
        <f t="shared" si="22"/>
        <v>731</v>
      </c>
      <c r="B732" s="7" t="s">
        <v>2483</v>
      </c>
      <c r="C732" s="7" t="str">
        <f>UPPER(_xlfn.CONCAT(tClientes[[#This Row],[FirstName]]," ",tClientes[[#This Row],[LastName]]))</f>
        <v>DERICK VELAZQUEZ</v>
      </c>
      <c r="D732" s="7" t="s">
        <v>738</v>
      </c>
      <c r="E732" s="7" t="s">
        <v>58</v>
      </c>
      <c r="F732" s="7" t="s">
        <v>1514</v>
      </c>
      <c r="G732" s="7" t="str">
        <f>VLOOKUP(tClientes[[#This Row],[CityID]],tCiudades[#All],2,FALSE)</f>
        <v>Grand Rapids</v>
      </c>
      <c r="H732" s="13">
        <v>90</v>
      </c>
      <c r="I732" s="7" t="s">
        <v>2484</v>
      </c>
      <c r="J732" s="22" t="str">
        <f>_xlfn.CONCAT(tClientes[[#This Row],[Ciudad]]," - ",tClientes[[#This Row],[Address]])</f>
        <v>Grand Rapids - 72 Green Cowley Blvd.</v>
      </c>
      <c r="K732" s="14">
        <f t="shared" ca="1" si="23"/>
        <v>8</v>
      </c>
    </row>
    <row r="733" spans="1:11">
      <c r="A733" s="6">
        <f t="shared" si="22"/>
        <v>732</v>
      </c>
      <c r="B733" s="7" t="s">
        <v>2485</v>
      </c>
      <c r="C733" s="7" t="str">
        <f>UPPER(_xlfn.CONCAT(tClientes[[#This Row],[FirstName]]," ",tClientes[[#This Row],[LastName]]))</f>
        <v>RUDY ATKINS</v>
      </c>
      <c r="D733" s="7" t="s">
        <v>2486</v>
      </c>
      <c r="E733" s="7" t="s">
        <v>91</v>
      </c>
      <c r="F733" s="7" t="s">
        <v>184</v>
      </c>
      <c r="G733" s="7" t="str">
        <f>VLOOKUP(tClientes[[#This Row],[CityID]],tCiudades[#All],2,FALSE)</f>
        <v>Yonkers</v>
      </c>
      <c r="H733" s="13">
        <v>94</v>
      </c>
      <c r="I733" s="7" t="s">
        <v>2487</v>
      </c>
      <c r="J733" s="22" t="str">
        <f>_xlfn.CONCAT(tClientes[[#This Row],[Ciudad]]," - ",tClientes[[#This Row],[Address]])</f>
        <v>Yonkers - 60 North New Road</v>
      </c>
      <c r="K733" s="14">
        <f t="shared" ca="1" si="23"/>
        <v>10</v>
      </c>
    </row>
    <row r="734" spans="1:11">
      <c r="A734" s="6">
        <f t="shared" si="22"/>
        <v>733</v>
      </c>
      <c r="B734" s="7" t="s">
        <v>2488</v>
      </c>
      <c r="C734" s="7" t="str">
        <f>UPPER(_xlfn.CONCAT(tClientes[[#This Row],[FirstName]]," ",tClientes[[#This Row],[LastName]]))</f>
        <v>SHANNON HARPER</v>
      </c>
      <c r="D734" s="7" t="s">
        <v>2230</v>
      </c>
      <c r="E734" s="7" t="s">
        <v>13</v>
      </c>
      <c r="F734" s="7" t="s">
        <v>2489</v>
      </c>
      <c r="G734" s="7" t="str">
        <f>VLOOKUP(tClientes[[#This Row],[CityID]],tCiudades[#All],2,FALSE)</f>
        <v>Yonkers</v>
      </c>
      <c r="H734" s="13">
        <v>94</v>
      </c>
      <c r="I734" s="7" t="s">
        <v>2490</v>
      </c>
      <c r="J734" s="22" t="str">
        <f>_xlfn.CONCAT(tClientes[[#This Row],[Ciudad]]," - ",tClientes[[#This Row],[Address]])</f>
        <v>Yonkers - 442 Green Hague Street</v>
      </c>
      <c r="K734" s="14">
        <f t="shared" ca="1" si="23"/>
        <v>7</v>
      </c>
    </row>
    <row r="735" spans="1:11">
      <c r="A735" s="6">
        <f t="shared" si="22"/>
        <v>734</v>
      </c>
      <c r="B735" s="7" t="s">
        <v>2491</v>
      </c>
      <c r="C735" s="7" t="str">
        <f>UPPER(_xlfn.CONCAT(tClientes[[#This Row],[FirstName]]," ",tClientes[[#This Row],[LastName]]))</f>
        <v>KARA HOLLAND</v>
      </c>
      <c r="D735" s="7" t="s">
        <v>2492</v>
      </c>
      <c r="E735" s="7" t="s">
        <v>18</v>
      </c>
      <c r="F735" s="7" t="s">
        <v>1955</v>
      </c>
      <c r="G735" s="7" t="str">
        <f>VLOOKUP(tClientes[[#This Row],[CityID]],tCiudades[#All],2,FALSE)</f>
        <v>Tacoma</v>
      </c>
      <c r="H735" s="13">
        <v>12</v>
      </c>
      <c r="I735" s="7" t="s">
        <v>2493</v>
      </c>
      <c r="J735" s="22" t="str">
        <f>_xlfn.CONCAT(tClientes[[#This Row],[Ciudad]]," - ",tClientes[[#This Row],[Address]])</f>
        <v>Tacoma - 10 North Second Street</v>
      </c>
      <c r="K735" s="14">
        <f t="shared" ca="1" si="23"/>
        <v>4</v>
      </c>
    </row>
    <row r="736" spans="1:11">
      <c r="A736" s="6">
        <f t="shared" si="22"/>
        <v>735</v>
      </c>
      <c r="B736" s="7" t="s">
        <v>2494</v>
      </c>
      <c r="C736" s="7" t="str">
        <f>UPPER(_xlfn.CONCAT(tClientes[[#This Row],[FirstName]]," ",tClientes[[#This Row],[LastName]]))</f>
        <v>SHIRLEY CANTRELL</v>
      </c>
      <c r="D736" s="7" t="s">
        <v>2495</v>
      </c>
      <c r="E736" s="7" t="s">
        <v>234</v>
      </c>
      <c r="F736" s="7" t="s">
        <v>943</v>
      </c>
      <c r="G736" s="7" t="str">
        <f>VLOOKUP(tClientes[[#This Row],[CityID]],tCiudades[#All],2,FALSE)</f>
        <v>New Orleans</v>
      </c>
      <c r="H736" s="13">
        <v>80</v>
      </c>
      <c r="I736" s="7" t="s">
        <v>2496</v>
      </c>
      <c r="J736" s="22" t="str">
        <f>_xlfn.CONCAT(tClientes[[#This Row],[Ciudad]]," - ",tClientes[[#This Row],[Address]])</f>
        <v>New Orleans - 318 Nobel Street</v>
      </c>
      <c r="K736" s="14">
        <f t="shared" ca="1" si="23"/>
        <v>11</v>
      </c>
    </row>
    <row r="737" spans="1:11">
      <c r="A737" s="6">
        <f t="shared" si="22"/>
        <v>736</v>
      </c>
      <c r="B737" s="7" t="s">
        <v>2497</v>
      </c>
      <c r="C737" s="7" t="str">
        <f>UPPER(_xlfn.CONCAT(tClientes[[#This Row],[FirstName]]," ",tClientes[[#This Row],[LastName]]))</f>
        <v>CYNTHIA CAMPOS</v>
      </c>
      <c r="D737" s="7" t="s">
        <v>1000</v>
      </c>
      <c r="E737" s="7" t="s">
        <v>13</v>
      </c>
      <c r="F737" s="7" t="s">
        <v>1821</v>
      </c>
      <c r="G737" s="7" t="str">
        <f>VLOOKUP(tClientes[[#This Row],[CityID]],tCiudades[#All],2,FALSE)</f>
        <v>Houston</v>
      </c>
      <c r="H737" s="13">
        <v>55</v>
      </c>
      <c r="I737" s="7" t="s">
        <v>2498</v>
      </c>
      <c r="J737" s="22" t="str">
        <f>_xlfn.CONCAT(tClientes[[#This Row],[Ciudad]]," - ",tClientes[[#This Row],[Address]])</f>
        <v>Houston - 545 West Green Fabien Parkway</v>
      </c>
      <c r="K737" s="14">
        <f t="shared" ca="1" si="23"/>
        <v>4</v>
      </c>
    </row>
    <row r="738" spans="1:11">
      <c r="A738" s="6">
        <f t="shared" si="22"/>
        <v>737</v>
      </c>
      <c r="B738" s="7" t="s">
        <v>2499</v>
      </c>
      <c r="C738" s="7" t="str">
        <f>UPPER(_xlfn.CONCAT(tClientes[[#This Row],[FirstName]]," ",tClientes[[#This Row],[LastName]]))</f>
        <v>JENIFER CARDENAS</v>
      </c>
      <c r="D738" s="7" t="s">
        <v>2500</v>
      </c>
      <c r="E738" s="7" t="s">
        <v>28</v>
      </c>
      <c r="F738" s="7" t="s">
        <v>788</v>
      </c>
      <c r="G738" s="7" t="str">
        <f>VLOOKUP(tClientes[[#This Row],[CityID]],tCiudades[#All],2,FALSE)</f>
        <v>Portland</v>
      </c>
      <c r="H738" s="13">
        <v>51</v>
      </c>
      <c r="I738" s="7" t="s">
        <v>2501</v>
      </c>
      <c r="J738" s="22" t="str">
        <f>_xlfn.CONCAT(tClientes[[#This Row],[Ciudad]]," - ",tClientes[[#This Row],[Address]])</f>
        <v>Portland - 90 White First Way</v>
      </c>
      <c r="K738" s="14">
        <f t="shared" ca="1" si="23"/>
        <v>19</v>
      </c>
    </row>
    <row r="739" spans="1:11">
      <c r="A739" s="6">
        <f t="shared" si="22"/>
        <v>738</v>
      </c>
      <c r="B739" s="7" t="s">
        <v>2502</v>
      </c>
      <c r="C739" s="7" t="str">
        <f>UPPER(_xlfn.CONCAT(tClientes[[#This Row],[FirstName]]," ",tClientes[[#This Row],[LastName]]))</f>
        <v>JANICE SCHWARTZ</v>
      </c>
      <c r="D739" s="7" t="s">
        <v>1629</v>
      </c>
      <c r="E739" s="7" t="s">
        <v>13</v>
      </c>
      <c r="F739" s="7" t="s">
        <v>668</v>
      </c>
      <c r="G739" s="7" t="str">
        <f>VLOOKUP(tClientes[[#This Row],[CityID]],tCiudades[#All],2,FALSE)</f>
        <v>Glendale</v>
      </c>
      <c r="H739" s="13">
        <v>43</v>
      </c>
      <c r="I739" s="7" t="s">
        <v>2503</v>
      </c>
      <c r="J739" s="22" t="str">
        <f>_xlfn.CONCAT(tClientes[[#This Row],[Ciudad]]," - ",tClientes[[#This Row],[Address]])</f>
        <v>Glendale - 61 Green Clarendon Street</v>
      </c>
      <c r="K739" s="14">
        <f t="shared" ca="1" si="23"/>
        <v>13</v>
      </c>
    </row>
    <row r="740" spans="1:11">
      <c r="A740" s="6">
        <f t="shared" si="22"/>
        <v>739</v>
      </c>
      <c r="B740" s="7" t="s">
        <v>2504</v>
      </c>
      <c r="C740" s="7" t="str">
        <f>UPPER(_xlfn.CONCAT(tClientes[[#This Row],[FirstName]]," ",tClientes[[#This Row],[LastName]]))</f>
        <v>CRISTINA BRYANT</v>
      </c>
      <c r="D740" s="7" t="s">
        <v>2505</v>
      </c>
      <c r="E740" s="7" t="s">
        <v>28</v>
      </c>
      <c r="F740" s="7" t="s">
        <v>924</v>
      </c>
      <c r="G740" s="7" t="str">
        <f>VLOOKUP(tClientes[[#This Row],[CityID]],tCiudades[#All],2,FALSE)</f>
        <v>Cincinnati</v>
      </c>
      <c r="H740" s="13">
        <v>50</v>
      </c>
      <c r="I740" s="7" t="s">
        <v>2506</v>
      </c>
      <c r="J740" s="22" t="str">
        <f>_xlfn.CONCAT(tClientes[[#This Row],[Ciudad]]," - ",tClientes[[#This Row],[Address]])</f>
        <v>Cincinnati - 96 First Parkway</v>
      </c>
      <c r="K740" s="14">
        <f t="shared" ca="1" si="23"/>
        <v>9</v>
      </c>
    </row>
    <row r="741" spans="1:11">
      <c r="A741" s="6">
        <f t="shared" si="22"/>
        <v>740</v>
      </c>
      <c r="B741" s="7" t="s">
        <v>2507</v>
      </c>
      <c r="C741" s="7" t="str">
        <f>UPPER(_xlfn.CONCAT(tClientes[[#This Row],[FirstName]]," ",tClientes[[#This Row],[LastName]]))</f>
        <v>ANDREW GOODMAN</v>
      </c>
      <c r="D741" s="7" t="s">
        <v>2508</v>
      </c>
      <c r="E741" s="7" t="s">
        <v>131</v>
      </c>
      <c r="F741" s="7" t="s">
        <v>264</v>
      </c>
      <c r="G741" s="7" t="str">
        <f>VLOOKUP(tClientes[[#This Row],[CityID]],tCiudades[#All],2,FALSE)</f>
        <v>Anaheim</v>
      </c>
      <c r="H741" s="13">
        <v>23</v>
      </c>
      <c r="I741" s="7" t="s">
        <v>2509</v>
      </c>
      <c r="J741" s="22" t="str">
        <f>_xlfn.CONCAT(tClientes[[#This Row],[Ciudad]]," - ",tClientes[[#This Row],[Address]])</f>
        <v>Anaheim - 72 Rocky Clarendon Drive</v>
      </c>
      <c r="K741" s="14">
        <f t="shared" ca="1" si="23"/>
        <v>16</v>
      </c>
    </row>
    <row r="742" spans="1:11">
      <c r="A742" s="6">
        <f t="shared" si="22"/>
        <v>741</v>
      </c>
      <c r="B742" s="7" t="s">
        <v>2510</v>
      </c>
      <c r="C742" s="7" t="str">
        <f>UPPER(_xlfn.CONCAT(tClientes[[#This Row],[FirstName]]," ",tClientes[[#This Row],[LastName]]))</f>
        <v>BRIDGET BREWER</v>
      </c>
      <c r="D742" s="7" t="s">
        <v>2511</v>
      </c>
      <c r="E742" s="7" t="s">
        <v>13</v>
      </c>
      <c r="F742" s="7" t="s">
        <v>2512</v>
      </c>
      <c r="G742" s="7" t="str">
        <f>VLOOKUP(tClientes[[#This Row],[CityID]],tCiudades[#All],2,FALSE)</f>
        <v>Glendale</v>
      </c>
      <c r="H742" s="13">
        <v>43</v>
      </c>
      <c r="I742" s="7" t="s">
        <v>2513</v>
      </c>
      <c r="J742" s="22" t="str">
        <f>_xlfn.CONCAT(tClientes[[#This Row],[Ciudad]]," - ",tClientes[[#This Row],[Address]])</f>
        <v>Glendale - 950 Clarendon Way</v>
      </c>
      <c r="K742" s="14">
        <f t="shared" ca="1" si="23"/>
        <v>12</v>
      </c>
    </row>
    <row r="743" spans="1:11">
      <c r="A743" s="6">
        <f t="shared" si="22"/>
        <v>742</v>
      </c>
      <c r="B743" s="7" t="s">
        <v>2514</v>
      </c>
      <c r="C743" s="7" t="str">
        <f>UPPER(_xlfn.CONCAT(tClientes[[#This Row],[FirstName]]," ",tClientes[[#This Row],[LastName]]))</f>
        <v>MATTHEW COHEN</v>
      </c>
      <c r="D743" s="7" t="s">
        <v>2515</v>
      </c>
      <c r="E743" s="7" t="s">
        <v>82</v>
      </c>
      <c r="F743" s="7" t="s">
        <v>2516</v>
      </c>
      <c r="G743" s="7" t="str">
        <f>VLOOKUP(tClientes[[#This Row],[CityID]],tCiudades[#All],2,FALSE)</f>
        <v>San Francisco</v>
      </c>
      <c r="H743" s="13">
        <v>47</v>
      </c>
      <c r="I743" s="7" t="s">
        <v>2517</v>
      </c>
      <c r="J743" s="22" t="str">
        <f>_xlfn.CONCAT(tClientes[[#This Row],[Ciudad]]," - ",tClientes[[#This Row],[Address]])</f>
        <v>San Francisco - 21 Green New Drive</v>
      </c>
      <c r="K743" s="14">
        <f t="shared" ca="1" si="23"/>
        <v>14</v>
      </c>
    </row>
    <row r="744" spans="1:11">
      <c r="A744" s="6">
        <f t="shared" si="22"/>
        <v>743</v>
      </c>
      <c r="B744" s="7" t="s">
        <v>2518</v>
      </c>
      <c r="C744" s="7" t="str">
        <f>UPPER(_xlfn.CONCAT(tClientes[[#This Row],[FirstName]]," ",tClientes[[#This Row],[LastName]]))</f>
        <v>MIA GILMORE</v>
      </c>
      <c r="D744" s="7" t="s">
        <v>2448</v>
      </c>
      <c r="E744" s="7" t="s">
        <v>126</v>
      </c>
      <c r="F744" s="7" t="s">
        <v>2519</v>
      </c>
      <c r="G744" s="7" t="str">
        <f>VLOOKUP(tClientes[[#This Row],[CityID]],tCiudades[#All],2,FALSE)</f>
        <v>San Jose</v>
      </c>
      <c r="H744" s="13">
        <v>86</v>
      </c>
      <c r="I744" s="7" t="s">
        <v>2520</v>
      </c>
      <c r="J744" s="22" t="str">
        <f>_xlfn.CONCAT(tClientes[[#This Row],[Ciudad]]," - ",tClientes[[#This Row],[Address]])</f>
        <v>San Jose - 88 Rocky First Avenue</v>
      </c>
      <c r="K744" s="14">
        <f t="shared" ca="1" si="23"/>
        <v>17</v>
      </c>
    </row>
    <row r="745" spans="1:11">
      <c r="A745" s="6">
        <f t="shared" si="22"/>
        <v>744</v>
      </c>
      <c r="B745" s="7" t="s">
        <v>2521</v>
      </c>
      <c r="C745" s="7" t="str">
        <f>UPPER(_xlfn.CONCAT(tClientes[[#This Row],[FirstName]]," ",tClientes[[#This Row],[LastName]]))</f>
        <v>SHIRLEY CARROLL</v>
      </c>
      <c r="D745" s="7" t="s">
        <v>2495</v>
      </c>
      <c r="E745" s="7" t="s">
        <v>8</v>
      </c>
      <c r="F745" s="7" t="s">
        <v>1549</v>
      </c>
      <c r="G745" s="7" t="str">
        <f>VLOOKUP(tClientes[[#This Row],[CityID]],tCiudades[#All],2,FALSE)</f>
        <v>Columbus</v>
      </c>
      <c r="H745" s="13">
        <v>58</v>
      </c>
      <c r="I745" s="7" t="s">
        <v>2522</v>
      </c>
      <c r="J745" s="22" t="str">
        <f>_xlfn.CONCAT(tClientes[[#This Row],[Ciudad]]," - ",tClientes[[#This Row],[Address]])</f>
        <v>Columbus - 166 White Old Boulevard</v>
      </c>
      <c r="K745" s="14">
        <f t="shared" ca="1" si="23"/>
        <v>14</v>
      </c>
    </row>
    <row r="746" spans="1:11">
      <c r="A746" s="6">
        <f t="shared" si="22"/>
        <v>745</v>
      </c>
      <c r="B746" s="7" t="s">
        <v>2523</v>
      </c>
      <c r="C746" s="7" t="str">
        <f>UPPER(_xlfn.CONCAT(tClientes[[#This Row],[FirstName]]," ",tClientes[[#This Row],[LastName]]))</f>
        <v>KARA ORTEGA</v>
      </c>
      <c r="D746" s="7" t="s">
        <v>2492</v>
      </c>
      <c r="E746" s="7" t="s">
        <v>63</v>
      </c>
      <c r="F746" s="7" t="s">
        <v>2524</v>
      </c>
      <c r="G746" s="7" t="str">
        <f>VLOOKUP(tClientes[[#This Row],[CityID]],tCiudades[#All],2,FALSE)</f>
        <v>Phoenix</v>
      </c>
      <c r="H746" s="13">
        <v>71</v>
      </c>
      <c r="I746" s="7" t="s">
        <v>2525</v>
      </c>
      <c r="J746" s="22" t="str">
        <f>_xlfn.CONCAT(tClientes[[#This Row],[Ciudad]]," - ",tClientes[[#This Row],[Address]])</f>
        <v>Phoenix - 88 Cowley Drive</v>
      </c>
      <c r="K746" s="14">
        <f t="shared" ca="1" si="23"/>
        <v>10</v>
      </c>
    </row>
    <row r="747" spans="1:11">
      <c r="A747" s="6">
        <f t="shared" si="22"/>
        <v>746</v>
      </c>
      <c r="B747" s="7" t="s">
        <v>2526</v>
      </c>
      <c r="C747" s="7" t="str">
        <f>UPPER(_xlfn.CONCAT(tClientes[[#This Row],[FirstName]]," ",tClientes[[#This Row],[LastName]]))</f>
        <v>STEPHAN PRICE</v>
      </c>
      <c r="D747" s="7" t="s">
        <v>2527</v>
      </c>
      <c r="E747" s="7" t="s">
        <v>145</v>
      </c>
      <c r="F747" s="7" t="s">
        <v>2528</v>
      </c>
      <c r="G747" s="7" t="str">
        <f>VLOOKUP(tClientes[[#This Row],[CityID]],tCiudades[#All],2,FALSE)</f>
        <v>Jersey</v>
      </c>
      <c r="H747" s="13">
        <v>93</v>
      </c>
      <c r="I747" s="7" t="s">
        <v>2529</v>
      </c>
      <c r="J747" s="22" t="str">
        <f>_xlfn.CONCAT(tClientes[[#This Row],[Ciudad]]," - ",tClientes[[#This Row],[Address]])</f>
        <v>Jersey - 524 Second Parkway</v>
      </c>
      <c r="K747" s="14">
        <f t="shared" ca="1" si="23"/>
        <v>19</v>
      </c>
    </row>
    <row r="748" spans="1:11">
      <c r="A748" s="6">
        <f t="shared" si="22"/>
        <v>747</v>
      </c>
      <c r="B748" s="7" t="s">
        <v>2530</v>
      </c>
      <c r="C748" s="7" t="str">
        <f>UPPER(_xlfn.CONCAT(tClientes[[#This Row],[FirstName]]," ",tClientes[[#This Row],[LastName]]))</f>
        <v>AARON WATSON</v>
      </c>
      <c r="D748" s="7" t="s">
        <v>2531</v>
      </c>
      <c r="E748" s="7" t="s">
        <v>18</v>
      </c>
      <c r="F748" s="7" t="s">
        <v>2532</v>
      </c>
      <c r="G748" s="7" t="str">
        <f>VLOOKUP(tClientes[[#This Row],[CityID]],tCiudades[#All],2,FALSE)</f>
        <v>Lincoln</v>
      </c>
      <c r="H748" s="13">
        <v>24</v>
      </c>
      <c r="I748" s="7" t="s">
        <v>2533</v>
      </c>
      <c r="J748" s="22" t="str">
        <f>_xlfn.CONCAT(tClientes[[#This Row],[Ciudad]]," - ",tClientes[[#This Row],[Address]])</f>
        <v>Lincoln - 14 North Rocky Fabien Parkway</v>
      </c>
      <c r="K748" s="14">
        <f t="shared" ca="1" si="23"/>
        <v>7</v>
      </c>
    </row>
    <row r="749" spans="1:11">
      <c r="A749" s="6">
        <f t="shared" si="22"/>
        <v>748</v>
      </c>
      <c r="B749" s="7" t="s">
        <v>2534</v>
      </c>
      <c r="C749" s="7" t="str">
        <f>UPPER(_xlfn.CONCAT(tClientes[[#This Row],[FirstName]]," ",tClientes[[#This Row],[LastName]]))</f>
        <v>LINDSEY FROST</v>
      </c>
      <c r="D749" s="7" t="s">
        <v>2535</v>
      </c>
      <c r="E749" s="7" t="s">
        <v>131</v>
      </c>
      <c r="F749" s="7" t="s">
        <v>2416</v>
      </c>
      <c r="G749" s="7" t="str">
        <f>VLOOKUP(tClientes[[#This Row],[CityID]],tCiudades[#All],2,FALSE)</f>
        <v>Denver</v>
      </c>
      <c r="H749" s="13">
        <v>42</v>
      </c>
      <c r="I749" s="7" t="s">
        <v>2536</v>
      </c>
      <c r="J749" s="22" t="str">
        <f>_xlfn.CONCAT(tClientes[[#This Row],[Ciudad]]," - ",tClientes[[#This Row],[Address]])</f>
        <v>Denver - 835 Rocky Old St.</v>
      </c>
      <c r="K749" s="14">
        <f t="shared" ca="1" si="23"/>
        <v>12</v>
      </c>
    </row>
    <row r="750" spans="1:11">
      <c r="A750" s="6">
        <f t="shared" si="22"/>
        <v>749</v>
      </c>
      <c r="B750" s="7" t="s">
        <v>2537</v>
      </c>
      <c r="C750" s="7" t="str">
        <f>UPPER(_xlfn.CONCAT(tClientes[[#This Row],[FirstName]]," ",tClientes[[#This Row],[LastName]]))</f>
        <v>ANITRA FRITZ</v>
      </c>
      <c r="D750" s="7" t="s">
        <v>2538</v>
      </c>
      <c r="E750" s="7" t="s">
        <v>23</v>
      </c>
      <c r="F750" s="7" t="s">
        <v>792</v>
      </c>
      <c r="G750" s="7" t="str">
        <f>VLOOKUP(tClientes[[#This Row],[CityID]],tCiudades[#All],2,FALSE)</f>
        <v>Mobile</v>
      </c>
      <c r="H750" s="13">
        <v>62</v>
      </c>
      <c r="I750" s="7" t="s">
        <v>2539</v>
      </c>
      <c r="J750" s="22" t="str">
        <f>_xlfn.CONCAT(tClientes[[#This Row],[Ciudad]]," - ",tClientes[[#This Row],[Address]])</f>
        <v>Mobile - 642 South Green Old Drive</v>
      </c>
      <c r="K750" s="14">
        <f t="shared" ca="1" si="23"/>
        <v>7</v>
      </c>
    </row>
    <row r="751" spans="1:11">
      <c r="A751" s="6">
        <f t="shared" si="22"/>
        <v>750</v>
      </c>
      <c r="B751" s="7" t="s">
        <v>2540</v>
      </c>
      <c r="C751" s="7" t="str">
        <f>UPPER(_xlfn.CONCAT(tClientes[[#This Row],[FirstName]]," ",tClientes[[#This Row],[LastName]]))</f>
        <v>FRANK VILLARREAL</v>
      </c>
      <c r="D751" s="7" t="s">
        <v>1487</v>
      </c>
      <c r="E751" s="7" t="s">
        <v>104</v>
      </c>
      <c r="F751" s="7" t="s">
        <v>2541</v>
      </c>
      <c r="G751" s="7" t="str">
        <f>VLOOKUP(tClientes[[#This Row],[CityID]],tCiudades[#All],2,FALSE)</f>
        <v>Norfolk</v>
      </c>
      <c r="H751" s="13">
        <v>16</v>
      </c>
      <c r="I751" s="7" t="s">
        <v>2542</v>
      </c>
      <c r="J751" s="22" t="str">
        <f>_xlfn.CONCAT(tClientes[[#This Row],[Ciudad]]," - ",tClientes[[#This Row],[Address]])</f>
        <v>Norfolk - 113 Rocky Milton Parkway</v>
      </c>
      <c r="K751" s="14">
        <f t="shared" ca="1" si="23"/>
        <v>18</v>
      </c>
    </row>
    <row r="752" spans="1:11">
      <c r="A752" s="6">
        <f t="shared" si="22"/>
        <v>751</v>
      </c>
      <c r="B752" s="7" t="s">
        <v>2543</v>
      </c>
      <c r="C752" s="7" t="str">
        <f>UPPER(_xlfn.CONCAT(tClientes[[#This Row],[FirstName]]," ",tClientes[[#This Row],[LastName]]))</f>
        <v>GABRIELLE HICKMAN</v>
      </c>
      <c r="D752" s="7" t="s">
        <v>1951</v>
      </c>
      <c r="E752" s="7" t="s">
        <v>91</v>
      </c>
      <c r="F752" s="7" t="s">
        <v>193</v>
      </c>
      <c r="G752" s="7" t="str">
        <f>VLOOKUP(tClientes[[#This Row],[CityID]],tCiudades[#All],2,FALSE)</f>
        <v>Detroit</v>
      </c>
      <c r="H752" s="13">
        <v>36</v>
      </c>
      <c r="I752" s="7" t="s">
        <v>2544</v>
      </c>
      <c r="J752" s="22" t="str">
        <f>_xlfn.CONCAT(tClientes[[#This Row],[Ciudad]]," - ",tClientes[[#This Row],[Address]])</f>
        <v>Detroit - 861 South White Hague Road</v>
      </c>
      <c r="K752" s="14">
        <f t="shared" ca="1" si="23"/>
        <v>14</v>
      </c>
    </row>
    <row r="753" spans="1:11">
      <c r="A753" s="6">
        <f t="shared" si="22"/>
        <v>752</v>
      </c>
      <c r="B753" s="7" t="s">
        <v>2545</v>
      </c>
      <c r="C753" s="7" t="str">
        <f>UPPER(_xlfn.CONCAT(tClientes[[#This Row],[FirstName]]," ",tClientes[[#This Row],[LastName]]))</f>
        <v>LINDSEY WILCOX</v>
      </c>
      <c r="D753" s="7" t="s">
        <v>2535</v>
      </c>
      <c r="E753" s="7" t="s">
        <v>91</v>
      </c>
      <c r="F753" s="7" t="s">
        <v>1054</v>
      </c>
      <c r="G753" s="7" t="str">
        <f>VLOOKUP(tClientes[[#This Row],[CityID]],tCiudades[#All],2,FALSE)</f>
        <v>Toledo</v>
      </c>
      <c r="H753" s="13">
        <v>10</v>
      </c>
      <c r="I753" s="7" t="s">
        <v>2546</v>
      </c>
      <c r="J753" s="22" t="str">
        <f>_xlfn.CONCAT(tClientes[[#This Row],[Ciudad]]," - ",tClientes[[#This Row],[Address]])</f>
        <v>Toledo - 73 Green Hague Street</v>
      </c>
      <c r="K753" s="14">
        <f t="shared" ca="1" si="23"/>
        <v>14</v>
      </c>
    </row>
    <row r="754" spans="1:11">
      <c r="A754" s="6">
        <f t="shared" si="22"/>
        <v>753</v>
      </c>
      <c r="B754" s="7" t="s">
        <v>2547</v>
      </c>
      <c r="C754" s="7" t="str">
        <f>UPPER(_xlfn.CONCAT(tClientes[[#This Row],[FirstName]]," ",tClientes[[#This Row],[LastName]]))</f>
        <v>CESAR VALENZUELA</v>
      </c>
      <c r="D754" s="7" t="s">
        <v>1078</v>
      </c>
      <c r="E754" s="7" t="s">
        <v>23</v>
      </c>
      <c r="F754" s="7" t="s">
        <v>496</v>
      </c>
      <c r="G754" s="7" t="str">
        <f>VLOOKUP(tClientes[[#This Row],[CityID]],tCiudades[#All],2,FALSE)</f>
        <v>Tampa</v>
      </c>
      <c r="H754" s="13">
        <v>74</v>
      </c>
      <c r="I754" s="7" t="s">
        <v>2548</v>
      </c>
      <c r="J754" s="22" t="str">
        <f>_xlfn.CONCAT(tClientes[[#This Row],[Ciudad]]," - ",tClientes[[#This Row],[Address]])</f>
        <v>Tampa - 36 New St.</v>
      </c>
      <c r="K754" s="14">
        <f t="shared" ca="1" si="23"/>
        <v>10</v>
      </c>
    </row>
    <row r="755" spans="1:11">
      <c r="A755" s="6">
        <f t="shared" si="22"/>
        <v>754</v>
      </c>
      <c r="B755" s="7" t="s">
        <v>2549</v>
      </c>
      <c r="C755" s="7" t="str">
        <f>UPPER(_xlfn.CONCAT(tClientes[[#This Row],[FirstName]]," ",tClientes[[#This Row],[LastName]]))</f>
        <v>BLANCA SANTANA</v>
      </c>
      <c r="D755" s="7" t="s">
        <v>2550</v>
      </c>
      <c r="E755" s="7" t="s">
        <v>136</v>
      </c>
      <c r="F755" s="7" t="s">
        <v>993</v>
      </c>
      <c r="G755" s="7" t="str">
        <f>VLOOKUP(tClientes[[#This Row],[CityID]],tCiudades[#All],2,FALSE)</f>
        <v>Miami</v>
      </c>
      <c r="H755" s="13">
        <v>61</v>
      </c>
      <c r="I755" s="7" t="s">
        <v>2551</v>
      </c>
      <c r="J755" s="22" t="str">
        <f>_xlfn.CONCAT(tClientes[[#This Row],[Ciudad]]," - ",tClientes[[#This Row],[Address]])</f>
        <v>Miami - 246 Oak Drive</v>
      </c>
      <c r="K755" s="14">
        <f t="shared" ca="1" si="23"/>
        <v>15</v>
      </c>
    </row>
    <row r="756" spans="1:11">
      <c r="A756" s="6">
        <f t="shared" si="22"/>
        <v>755</v>
      </c>
      <c r="B756" s="7" t="s">
        <v>2552</v>
      </c>
      <c r="C756" s="7" t="str">
        <f>UPPER(_xlfn.CONCAT(tClientes[[#This Row],[FirstName]]," ",tClientes[[#This Row],[LastName]]))</f>
        <v>KRISTINE KELLEY</v>
      </c>
      <c r="D756" s="7" t="s">
        <v>671</v>
      </c>
      <c r="E756" s="7" t="s">
        <v>77</v>
      </c>
      <c r="F756" s="7" t="s">
        <v>1203</v>
      </c>
      <c r="G756" s="7" t="str">
        <f>VLOOKUP(tClientes[[#This Row],[CityID]],tCiudades[#All],2,FALSE)</f>
        <v>Miami</v>
      </c>
      <c r="H756" s="13">
        <v>61</v>
      </c>
      <c r="I756" s="7" t="s">
        <v>2553</v>
      </c>
      <c r="J756" s="22" t="str">
        <f>_xlfn.CONCAT(tClientes[[#This Row],[Ciudad]]," - ",tClientes[[#This Row],[Address]])</f>
        <v>Miami - 857 Oak Freeway</v>
      </c>
      <c r="K756" s="14">
        <f t="shared" ca="1" si="23"/>
        <v>13</v>
      </c>
    </row>
    <row r="757" spans="1:11">
      <c r="A757" s="6">
        <f t="shared" si="22"/>
        <v>756</v>
      </c>
      <c r="B757" s="7" t="s">
        <v>2554</v>
      </c>
      <c r="C757" s="7" t="str">
        <f>UPPER(_xlfn.CONCAT(tClientes[[#This Row],[FirstName]]," ",tClientes[[#This Row],[LastName]]))</f>
        <v>JULIO LAMBERT</v>
      </c>
      <c r="D757" s="7" t="s">
        <v>1764</v>
      </c>
      <c r="E757" s="7" t="s">
        <v>13</v>
      </c>
      <c r="F757" s="7" t="s">
        <v>2555</v>
      </c>
      <c r="G757" s="7" t="str">
        <f>VLOOKUP(tClientes[[#This Row],[CityID]],tCiudades[#All],2,FALSE)</f>
        <v>Tulsa</v>
      </c>
      <c r="H757" s="13">
        <v>63</v>
      </c>
      <c r="I757" s="7" t="s">
        <v>2556</v>
      </c>
      <c r="J757" s="22" t="str">
        <f>_xlfn.CONCAT(tClientes[[#This Row],[Ciudad]]," - ",tClientes[[#This Row],[Address]])</f>
        <v>Tulsa - 148 Fabien Avenue</v>
      </c>
      <c r="K757" s="14">
        <f t="shared" ca="1" si="23"/>
        <v>10</v>
      </c>
    </row>
    <row r="758" spans="1:11">
      <c r="A758" s="6">
        <f t="shared" si="22"/>
        <v>757</v>
      </c>
      <c r="B758" s="7" t="s">
        <v>2557</v>
      </c>
      <c r="C758" s="7" t="str">
        <f>UPPER(_xlfn.CONCAT(tClientes[[#This Row],[FirstName]]," ",tClientes[[#This Row],[LastName]]))</f>
        <v>TERRY BURGESS</v>
      </c>
      <c r="D758" s="7" t="s">
        <v>2558</v>
      </c>
      <c r="E758" s="7" t="s">
        <v>68</v>
      </c>
      <c r="F758" s="7" t="s">
        <v>2182</v>
      </c>
      <c r="G758" s="7" t="str">
        <f>VLOOKUP(tClientes[[#This Row],[CityID]],tCiudades[#All],2,FALSE)</f>
        <v>Atlanta</v>
      </c>
      <c r="H758" s="13">
        <v>9</v>
      </c>
      <c r="I758" s="7" t="s">
        <v>2559</v>
      </c>
      <c r="J758" s="22" t="str">
        <f>_xlfn.CONCAT(tClientes[[#This Row],[Ciudad]]," - ",tClientes[[#This Row],[Address]])</f>
        <v>Atlanta - 787 Old Way</v>
      </c>
      <c r="K758" s="14">
        <f t="shared" ca="1" si="23"/>
        <v>10</v>
      </c>
    </row>
    <row r="759" spans="1:11">
      <c r="A759" s="6">
        <f t="shared" si="22"/>
        <v>758</v>
      </c>
      <c r="B759" s="7" t="s">
        <v>2560</v>
      </c>
      <c r="C759" s="7" t="str">
        <f>UPPER(_xlfn.CONCAT(tClientes[[#This Row],[FirstName]]," ",tClientes[[#This Row],[LastName]]))</f>
        <v>KATRINA DAWSON</v>
      </c>
      <c r="D759" s="7" t="s">
        <v>2561</v>
      </c>
      <c r="E759" s="7" t="s">
        <v>91</v>
      </c>
      <c r="F759" s="7" t="s">
        <v>1803</v>
      </c>
      <c r="G759" s="7" t="str">
        <f>VLOOKUP(tClientes[[#This Row],[CityID]],tCiudades[#All],2,FALSE)</f>
        <v>Honolulu</v>
      </c>
      <c r="H759" s="13">
        <v>72</v>
      </c>
      <c r="I759" s="7" t="s">
        <v>2562</v>
      </c>
      <c r="J759" s="22" t="str">
        <f>_xlfn.CONCAT(tClientes[[#This Row],[Ciudad]]," - ",tClientes[[#This Row],[Address]])</f>
        <v>Honolulu - 756 North First Avenue</v>
      </c>
      <c r="K759" s="14">
        <f t="shared" ca="1" si="23"/>
        <v>13</v>
      </c>
    </row>
    <row r="760" spans="1:11">
      <c r="A760" s="6">
        <f t="shared" si="22"/>
        <v>759</v>
      </c>
      <c r="B760" s="7" t="s">
        <v>2563</v>
      </c>
      <c r="C760" s="7" t="str">
        <f>UPPER(_xlfn.CONCAT(tClientes[[#This Row],[FirstName]]," ",tClientes[[#This Row],[LastName]]))</f>
        <v>KENT PHAM</v>
      </c>
      <c r="D760" s="7" t="s">
        <v>1475</v>
      </c>
      <c r="E760" s="7" t="s">
        <v>82</v>
      </c>
      <c r="F760" s="7" t="s">
        <v>929</v>
      </c>
      <c r="G760" s="7" t="str">
        <f>VLOOKUP(tClientes[[#This Row],[CityID]],tCiudades[#All],2,FALSE)</f>
        <v>Jackson</v>
      </c>
      <c r="H760" s="13">
        <v>32</v>
      </c>
      <c r="I760" s="7" t="s">
        <v>2564</v>
      </c>
      <c r="J760" s="22" t="str">
        <f>_xlfn.CONCAT(tClientes[[#This Row],[Ciudad]]," - ",tClientes[[#This Row],[Address]])</f>
        <v>Jackson - 184 West White Cowley St.</v>
      </c>
      <c r="K760" s="14">
        <f t="shared" ca="1" si="23"/>
        <v>12</v>
      </c>
    </row>
    <row r="761" spans="1:11">
      <c r="A761" s="6">
        <f t="shared" si="22"/>
        <v>760</v>
      </c>
      <c r="B761" s="7" t="s">
        <v>2565</v>
      </c>
      <c r="C761" s="7" t="str">
        <f>UPPER(_xlfn.CONCAT(tClientes[[#This Row],[FirstName]]," ",tClientes[[#This Row],[LastName]]))</f>
        <v>ELI WILCOX</v>
      </c>
      <c r="D761" s="7" t="s">
        <v>2566</v>
      </c>
      <c r="E761" s="7" t="s">
        <v>131</v>
      </c>
      <c r="F761" s="7" t="s">
        <v>1054</v>
      </c>
      <c r="G761" s="7" t="str">
        <f>VLOOKUP(tClientes[[#This Row],[CityID]],tCiudades[#All],2,FALSE)</f>
        <v>Albuquerque</v>
      </c>
      <c r="H761" s="13">
        <v>54</v>
      </c>
      <c r="I761" s="7" t="s">
        <v>2567</v>
      </c>
      <c r="J761" s="22" t="str">
        <f>_xlfn.CONCAT(tClientes[[#This Row],[Ciudad]]," - ",tClientes[[#This Row],[Address]])</f>
        <v>Albuquerque - 90 East Milton Freeway</v>
      </c>
      <c r="K761" s="14">
        <f t="shared" ca="1" si="23"/>
        <v>17</v>
      </c>
    </row>
    <row r="762" spans="1:11">
      <c r="A762" s="6">
        <f t="shared" si="22"/>
        <v>761</v>
      </c>
      <c r="B762" s="7" t="s">
        <v>2568</v>
      </c>
      <c r="C762" s="7" t="str">
        <f>UPPER(_xlfn.CONCAT(tClientes[[#This Row],[FirstName]]," ",tClientes[[#This Row],[LastName]]))</f>
        <v>TIMOTHY MADDOX</v>
      </c>
      <c r="D762" s="7" t="s">
        <v>2569</v>
      </c>
      <c r="E762" s="7" t="s">
        <v>209</v>
      </c>
      <c r="F762" s="7" t="s">
        <v>2570</v>
      </c>
      <c r="G762" s="7" t="str">
        <f>VLOOKUP(tClientes[[#This Row],[CityID]],tCiudades[#All],2,FALSE)</f>
        <v>Cleveland</v>
      </c>
      <c r="H762" s="13">
        <v>40</v>
      </c>
      <c r="I762" s="7" t="s">
        <v>2571</v>
      </c>
      <c r="J762" s="22" t="str">
        <f>_xlfn.CONCAT(tClientes[[#This Row],[Ciudad]]," - ",tClientes[[#This Row],[Address]])</f>
        <v>Cleveland - 33 Old Parkway</v>
      </c>
      <c r="K762" s="14">
        <f t="shared" ca="1" si="23"/>
        <v>16</v>
      </c>
    </row>
    <row r="763" spans="1:11">
      <c r="A763" s="6">
        <f t="shared" si="22"/>
        <v>762</v>
      </c>
      <c r="B763" s="7" t="s">
        <v>2572</v>
      </c>
      <c r="C763" s="7" t="str">
        <f>UPPER(_xlfn.CONCAT(tClientes[[#This Row],[FirstName]]," ",tClientes[[#This Row],[LastName]]))</f>
        <v>CHERYL MOODY</v>
      </c>
      <c r="D763" s="7" t="s">
        <v>1112</v>
      </c>
      <c r="E763" s="7" t="s">
        <v>82</v>
      </c>
      <c r="F763" s="7" t="s">
        <v>2573</v>
      </c>
      <c r="G763" s="7" t="str">
        <f>VLOOKUP(tClientes[[#This Row],[CityID]],tCiudades[#All],2,FALSE)</f>
        <v>New Orleans</v>
      </c>
      <c r="H763" s="13">
        <v>80</v>
      </c>
      <c r="I763" s="7" t="s">
        <v>2574</v>
      </c>
      <c r="J763" s="22" t="str">
        <f>_xlfn.CONCAT(tClientes[[#This Row],[Ciudad]]," - ",tClientes[[#This Row],[Address]])</f>
        <v>New Orleans - 21 Green Fabien Avenue</v>
      </c>
      <c r="K763" s="14">
        <f t="shared" ca="1" si="23"/>
        <v>8</v>
      </c>
    </row>
    <row r="764" spans="1:11">
      <c r="A764" s="6">
        <f t="shared" si="22"/>
        <v>763</v>
      </c>
      <c r="B764" s="7" t="s">
        <v>2575</v>
      </c>
      <c r="C764" s="7" t="str">
        <f>UPPER(_xlfn.CONCAT(tClientes[[#This Row],[FirstName]]," ",tClientes[[#This Row],[LastName]]))</f>
        <v>MARK STARK</v>
      </c>
      <c r="D764" s="7" t="s">
        <v>1567</v>
      </c>
      <c r="E764" s="7" t="s">
        <v>234</v>
      </c>
      <c r="F764" s="7" t="s">
        <v>332</v>
      </c>
      <c r="G764" s="7" t="str">
        <f>VLOOKUP(tClientes[[#This Row],[CityID]],tCiudades[#All],2,FALSE)</f>
        <v>Spokane</v>
      </c>
      <c r="H764" s="13">
        <v>11</v>
      </c>
      <c r="I764" s="7" t="s">
        <v>2576</v>
      </c>
      <c r="J764" s="22" t="str">
        <f>_xlfn.CONCAT(tClientes[[#This Row],[Ciudad]]," - ",tClientes[[#This Row],[Address]])</f>
        <v>Spokane - 759 Clarendon Road</v>
      </c>
      <c r="K764" s="14">
        <f t="shared" ca="1" si="23"/>
        <v>12</v>
      </c>
    </row>
    <row r="765" spans="1:11">
      <c r="A765" s="6">
        <f t="shared" si="22"/>
        <v>764</v>
      </c>
      <c r="B765" s="7" t="s">
        <v>2577</v>
      </c>
      <c r="C765" s="7" t="str">
        <f>UPPER(_xlfn.CONCAT(tClientes[[#This Row],[FirstName]]," ",tClientes[[#This Row],[LastName]]))</f>
        <v>LOUIS ASHLEY</v>
      </c>
      <c r="D765" s="7" t="s">
        <v>2578</v>
      </c>
      <c r="E765" s="7" t="s">
        <v>104</v>
      </c>
      <c r="F765" s="7" t="s">
        <v>419</v>
      </c>
      <c r="G765" s="7" t="str">
        <f>VLOOKUP(tClientes[[#This Row],[CityID]],tCiudades[#All],2,FALSE)</f>
        <v>Newark</v>
      </c>
      <c r="H765" s="13">
        <v>84</v>
      </c>
      <c r="I765" s="7" t="s">
        <v>2579</v>
      </c>
      <c r="J765" s="22" t="str">
        <f>_xlfn.CONCAT(tClientes[[#This Row],[Ciudad]]," - ",tClientes[[#This Row],[Address]])</f>
        <v>Newark - 713 Clarendon Boulevard</v>
      </c>
      <c r="K765" s="14">
        <f t="shared" ca="1" si="23"/>
        <v>7</v>
      </c>
    </row>
    <row r="766" spans="1:11">
      <c r="A766" s="6">
        <f t="shared" si="22"/>
        <v>765</v>
      </c>
      <c r="B766" s="7" t="s">
        <v>2580</v>
      </c>
      <c r="C766" s="7" t="str">
        <f>UPPER(_xlfn.CONCAT(tClientes[[#This Row],[FirstName]]," ",tClientes[[#This Row],[LastName]]))</f>
        <v>TERI CABRERA</v>
      </c>
      <c r="D766" s="7" t="s">
        <v>2581</v>
      </c>
      <c r="E766" s="7" t="s">
        <v>91</v>
      </c>
      <c r="F766" s="7" t="s">
        <v>2582</v>
      </c>
      <c r="G766" s="7" t="str">
        <f>VLOOKUP(tClientes[[#This Row],[CityID]],tCiudades[#All],2,FALSE)</f>
        <v>Cleveland</v>
      </c>
      <c r="H766" s="13">
        <v>40</v>
      </c>
      <c r="I766" s="7" t="s">
        <v>2583</v>
      </c>
      <c r="J766" s="22" t="str">
        <f>_xlfn.CONCAT(tClientes[[#This Row],[Ciudad]]," - ",tClientes[[#This Row],[Address]])</f>
        <v>Cleveland - 73 White Oak St.</v>
      </c>
      <c r="K766" s="14">
        <f t="shared" ca="1" si="23"/>
        <v>17</v>
      </c>
    </row>
    <row r="767" spans="1:11">
      <c r="A767" s="6">
        <f t="shared" si="22"/>
        <v>766</v>
      </c>
      <c r="B767" s="7" t="s">
        <v>2584</v>
      </c>
      <c r="C767" s="7" t="str">
        <f>UPPER(_xlfn.CONCAT(tClientes[[#This Row],[FirstName]]," ",tClientes[[#This Row],[LastName]]))</f>
        <v>ARTHUR FORD</v>
      </c>
      <c r="D767" s="7" t="s">
        <v>130</v>
      </c>
      <c r="E767" s="7" t="s">
        <v>1184</v>
      </c>
      <c r="F767" s="7" t="s">
        <v>861</v>
      </c>
      <c r="G767" s="7" t="str">
        <f>VLOOKUP(tClientes[[#This Row],[CityID]],tCiudades[#All],2,FALSE)</f>
        <v>St. Louis</v>
      </c>
      <c r="H767" s="13">
        <v>17</v>
      </c>
      <c r="I767" s="7" t="s">
        <v>2585</v>
      </c>
      <c r="J767" s="22" t="str">
        <f>_xlfn.CONCAT(tClientes[[#This Row],[Ciudad]]," - ",tClientes[[#This Row],[Address]])</f>
        <v>St. Louis - 665 Rocky New Boulevard</v>
      </c>
      <c r="K767" s="14">
        <f t="shared" ca="1" si="23"/>
        <v>15</v>
      </c>
    </row>
    <row r="768" spans="1:11">
      <c r="A768" s="6">
        <f t="shared" si="22"/>
        <v>767</v>
      </c>
      <c r="B768" s="7" t="s">
        <v>2586</v>
      </c>
      <c r="C768" s="7" t="str">
        <f>UPPER(_xlfn.CONCAT(tClientes[[#This Row],[FirstName]]," ",tClientes[[#This Row],[LastName]]))</f>
        <v>RICKY KLEIN</v>
      </c>
      <c r="D768" s="7" t="s">
        <v>2587</v>
      </c>
      <c r="E768" s="7" t="s">
        <v>23</v>
      </c>
      <c r="F768" s="7" t="s">
        <v>239</v>
      </c>
      <c r="G768" s="7" t="str">
        <f>VLOOKUP(tClientes[[#This Row],[CityID]],tCiudades[#All],2,FALSE)</f>
        <v>Nashville</v>
      </c>
      <c r="H768" s="13">
        <v>57</v>
      </c>
      <c r="I768" s="7" t="s">
        <v>2588</v>
      </c>
      <c r="J768" s="22" t="str">
        <f>_xlfn.CONCAT(tClientes[[#This Row],[Ciudad]]," - ",tClientes[[#This Row],[Address]])</f>
        <v>Nashville - 24 Rocky Second Street</v>
      </c>
      <c r="K768" s="14">
        <f t="shared" ca="1" si="23"/>
        <v>11</v>
      </c>
    </row>
    <row r="769" spans="1:11">
      <c r="A769" s="6">
        <f t="shared" si="22"/>
        <v>768</v>
      </c>
      <c r="B769" s="7" t="s">
        <v>2589</v>
      </c>
      <c r="C769" s="7" t="str">
        <f>UPPER(_xlfn.CONCAT(tClientes[[#This Row],[FirstName]]," ",tClientes[[#This Row],[LastName]]))</f>
        <v>SALVATORE BAKER</v>
      </c>
      <c r="D769" s="7" t="s">
        <v>2267</v>
      </c>
      <c r="E769" s="7" t="s">
        <v>8</v>
      </c>
      <c r="F769" s="7" t="s">
        <v>1457</v>
      </c>
      <c r="G769" s="7" t="str">
        <f>VLOOKUP(tClientes[[#This Row],[CityID]],tCiudades[#All],2,FALSE)</f>
        <v>Minneapolis</v>
      </c>
      <c r="H769" s="13">
        <v>33</v>
      </c>
      <c r="I769" s="7" t="s">
        <v>2590</v>
      </c>
      <c r="J769" s="22" t="str">
        <f>_xlfn.CONCAT(tClientes[[#This Row],[Ciudad]]," - ",tClientes[[#This Row],[Address]])</f>
        <v>Minneapolis - 62 Cowley Road</v>
      </c>
      <c r="K769" s="14">
        <f t="shared" ca="1" si="23"/>
        <v>16</v>
      </c>
    </row>
    <row r="770" spans="1:11">
      <c r="A770" s="6">
        <f t="shared" ref="A770:A833" si="24">ROW()-ROW($B$1)</f>
        <v>769</v>
      </c>
      <c r="B770" s="7" t="s">
        <v>2591</v>
      </c>
      <c r="C770" s="7" t="str">
        <f>UPPER(_xlfn.CONCAT(tClientes[[#This Row],[FirstName]]," ",tClientes[[#This Row],[LastName]]))</f>
        <v>NATHAN WEAVER</v>
      </c>
      <c r="D770" s="7" t="s">
        <v>331</v>
      </c>
      <c r="E770" s="7" t="s">
        <v>104</v>
      </c>
      <c r="F770" s="7" t="s">
        <v>2592</v>
      </c>
      <c r="G770" s="7" t="str">
        <f>VLOOKUP(tClientes[[#This Row],[CityID]],tCiudades[#All],2,FALSE)</f>
        <v>Rochester</v>
      </c>
      <c r="H770" s="13">
        <v>70</v>
      </c>
      <c r="I770" s="7" t="s">
        <v>2593</v>
      </c>
      <c r="J770" s="22" t="str">
        <f>_xlfn.CONCAT(tClientes[[#This Row],[Ciudad]]," - ",tClientes[[#This Row],[Address]])</f>
        <v>Rochester - 51 White Milton Blvd.</v>
      </c>
      <c r="K770" s="14">
        <f t="shared" ref="K770:K833" ca="1" si="25">RANDBETWEEN(4, 19)</f>
        <v>19</v>
      </c>
    </row>
    <row r="771" spans="1:11">
      <c r="A771" s="6">
        <f t="shared" si="24"/>
        <v>770</v>
      </c>
      <c r="B771" s="7" t="s">
        <v>2594</v>
      </c>
      <c r="C771" s="7" t="str">
        <f>UPPER(_xlfn.CONCAT(tClientes[[#This Row],[FirstName]]," ",tClientes[[#This Row],[LastName]]))</f>
        <v>DONNELL CHANG</v>
      </c>
      <c r="D771" s="7" t="s">
        <v>2595</v>
      </c>
      <c r="E771" s="7" t="s">
        <v>253</v>
      </c>
      <c r="F771" s="7" t="s">
        <v>2596</v>
      </c>
      <c r="G771" s="7" t="str">
        <f>VLOOKUP(tClientes[[#This Row],[CityID]],tCiudades[#All],2,FALSE)</f>
        <v>Oakland</v>
      </c>
      <c r="H771" s="13">
        <v>69</v>
      </c>
      <c r="I771" s="7" t="s">
        <v>2597</v>
      </c>
      <c r="J771" s="22" t="str">
        <f>_xlfn.CONCAT(tClientes[[#This Row],[Ciudad]]," - ",tClientes[[#This Row],[Address]])</f>
        <v>Oakland - 313 Hague Parkway</v>
      </c>
      <c r="K771" s="14">
        <f t="shared" ca="1" si="25"/>
        <v>4</v>
      </c>
    </row>
    <row r="772" spans="1:11">
      <c r="A772" s="6">
        <f t="shared" si="24"/>
        <v>771</v>
      </c>
      <c r="B772" s="7" t="s">
        <v>2598</v>
      </c>
      <c r="C772" s="7" t="str">
        <f>UPPER(_xlfn.CONCAT(tClientes[[#This Row],[FirstName]]," ",tClientes[[#This Row],[LastName]]))</f>
        <v>DARRIN WOLF</v>
      </c>
      <c r="D772" s="7" t="s">
        <v>2599</v>
      </c>
      <c r="E772" s="7" t="s">
        <v>238</v>
      </c>
      <c r="F772" s="7" t="s">
        <v>695</v>
      </c>
      <c r="G772" s="7" t="str">
        <f>VLOOKUP(tClientes[[#This Row],[CityID]],tCiudades[#All],2,FALSE)</f>
        <v>Lubbock</v>
      </c>
      <c r="H772" s="13">
        <v>39</v>
      </c>
      <c r="I772" s="7" t="s">
        <v>2600</v>
      </c>
      <c r="J772" s="22" t="str">
        <f>_xlfn.CONCAT(tClientes[[#This Row],[Ciudad]]," - ",tClientes[[#This Row],[Address]])</f>
        <v>Lubbock - 290 White Old Boulevard</v>
      </c>
      <c r="K772" s="14">
        <f t="shared" ca="1" si="25"/>
        <v>12</v>
      </c>
    </row>
    <row r="773" spans="1:11">
      <c r="A773" s="6">
        <f t="shared" si="24"/>
        <v>772</v>
      </c>
      <c r="B773" s="7" t="s">
        <v>2601</v>
      </c>
      <c r="C773" s="7" t="str">
        <f>UPPER(_xlfn.CONCAT(tClientes[[#This Row],[FirstName]]," ",tClientes[[#This Row],[LastName]]))</f>
        <v>MARK ROLLINS</v>
      </c>
      <c r="D773" s="7" t="s">
        <v>1567</v>
      </c>
      <c r="E773" s="7" t="s">
        <v>18</v>
      </c>
      <c r="F773" s="7" t="s">
        <v>2602</v>
      </c>
      <c r="G773" s="7" t="str">
        <f>VLOOKUP(tClientes[[#This Row],[CityID]],tCiudades[#All],2,FALSE)</f>
        <v>Fremont</v>
      </c>
      <c r="H773" s="13">
        <v>4</v>
      </c>
      <c r="I773" s="7" t="s">
        <v>2603</v>
      </c>
      <c r="J773" s="22" t="str">
        <f>_xlfn.CONCAT(tClientes[[#This Row],[Ciudad]]," - ",tClientes[[#This Row],[Address]])</f>
        <v>Fremont - 525 Milton Road</v>
      </c>
      <c r="K773" s="14">
        <f t="shared" ca="1" si="25"/>
        <v>12</v>
      </c>
    </row>
    <row r="774" spans="1:11">
      <c r="A774" s="6">
        <f t="shared" si="24"/>
        <v>773</v>
      </c>
      <c r="B774" s="7" t="s">
        <v>2604</v>
      </c>
      <c r="C774" s="7" t="str">
        <f>UPPER(_xlfn.CONCAT(tClientes[[#This Row],[FirstName]]," ",tClientes[[#This Row],[LastName]]))</f>
        <v>LAWANDA DUKE</v>
      </c>
      <c r="D774" s="7" t="s">
        <v>813</v>
      </c>
      <c r="E774" s="7" t="s">
        <v>159</v>
      </c>
      <c r="F774" s="7" t="s">
        <v>739</v>
      </c>
      <c r="G774" s="7" t="str">
        <f>VLOOKUP(tClientes[[#This Row],[CityID]],tCiudades[#All],2,FALSE)</f>
        <v>Oklahoma</v>
      </c>
      <c r="H774" s="13">
        <v>79</v>
      </c>
      <c r="I774" s="7" t="s">
        <v>2605</v>
      </c>
      <c r="J774" s="22" t="str">
        <f>_xlfn.CONCAT(tClientes[[#This Row],[Ciudad]]," - ",tClientes[[#This Row],[Address]])</f>
        <v>Oklahoma - 772 Oak Way</v>
      </c>
      <c r="K774" s="14">
        <f t="shared" ca="1" si="25"/>
        <v>5</v>
      </c>
    </row>
    <row r="775" spans="1:11">
      <c r="A775" s="6">
        <f t="shared" si="24"/>
        <v>774</v>
      </c>
      <c r="B775" s="7" t="s">
        <v>2606</v>
      </c>
      <c r="C775" s="7" t="str">
        <f>UPPER(_xlfn.CONCAT(tClientes[[#This Row],[FirstName]]," ",tClientes[[#This Row],[LastName]]))</f>
        <v>TRICIA PORTER</v>
      </c>
      <c r="D775" s="7" t="s">
        <v>464</v>
      </c>
      <c r="E775" s="7" t="s">
        <v>82</v>
      </c>
      <c r="F775" s="7" t="s">
        <v>2607</v>
      </c>
      <c r="G775" s="7" t="str">
        <f>VLOOKUP(tClientes[[#This Row],[CityID]],tCiudades[#All],2,FALSE)</f>
        <v>Milwaukee</v>
      </c>
      <c r="H775" s="13">
        <v>21</v>
      </c>
      <c r="I775" s="7" t="s">
        <v>2608</v>
      </c>
      <c r="J775" s="22" t="str">
        <f>_xlfn.CONCAT(tClientes[[#This Row],[Ciudad]]," - ",tClientes[[#This Row],[Address]])</f>
        <v>Milwaukee - 89 South Milton Street</v>
      </c>
      <c r="K775" s="14">
        <f t="shared" ca="1" si="25"/>
        <v>18</v>
      </c>
    </row>
    <row r="776" spans="1:11">
      <c r="A776" s="6">
        <f t="shared" si="24"/>
        <v>775</v>
      </c>
      <c r="B776" s="7" t="s">
        <v>2609</v>
      </c>
      <c r="C776" s="7" t="str">
        <f>UPPER(_xlfn.CONCAT(tClientes[[#This Row],[FirstName]]," ",tClientes[[#This Row],[LastName]]))</f>
        <v>JOHANNA RICH</v>
      </c>
      <c r="D776" s="7" t="s">
        <v>2610</v>
      </c>
      <c r="E776" s="7" t="s">
        <v>117</v>
      </c>
      <c r="F776" s="7" t="s">
        <v>1283</v>
      </c>
      <c r="G776" s="7" t="str">
        <f>VLOOKUP(tClientes[[#This Row],[CityID]],tCiudades[#All],2,FALSE)</f>
        <v>Virginia Beach</v>
      </c>
      <c r="H776" s="13">
        <v>5</v>
      </c>
      <c r="I776" s="7" t="s">
        <v>2611</v>
      </c>
      <c r="J776" s="22" t="str">
        <f>_xlfn.CONCAT(tClientes[[#This Row],[Ciudad]]," - ",tClientes[[#This Row],[Address]])</f>
        <v>Virginia Beach - 690 North Cowley St.</v>
      </c>
      <c r="K776" s="14">
        <f t="shared" ca="1" si="25"/>
        <v>15</v>
      </c>
    </row>
    <row r="777" spans="1:11">
      <c r="A777" s="6">
        <f t="shared" si="24"/>
        <v>776</v>
      </c>
      <c r="B777" s="7" t="s">
        <v>2612</v>
      </c>
      <c r="C777" s="7" t="str">
        <f>UPPER(_xlfn.CONCAT(tClientes[[#This Row],[FirstName]]," ",tClientes[[#This Row],[LastName]]))</f>
        <v>JONI BARRERA</v>
      </c>
      <c r="D777" s="7" t="s">
        <v>2613</v>
      </c>
      <c r="E777" s="7" t="s">
        <v>23</v>
      </c>
      <c r="F777" s="7" t="s">
        <v>2614</v>
      </c>
      <c r="G777" s="7" t="str">
        <f>VLOOKUP(tClientes[[#This Row],[CityID]],tCiudades[#All],2,FALSE)</f>
        <v>Minneapolis</v>
      </c>
      <c r="H777" s="13">
        <v>33</v>
      </c>
      <c r="I777" s="7" t="s">
        <v>2615</v>
      </c>
      <c r="J777" s="22" t="str">
        <f>_xlfn.CONCAT(tClientes[[#This Row],[Ciudad]]," - ",tClientes[[#This Row],[Address]])</f>
        <v>Minneapolis - 262 South Second Street</v>
      </c>
      <c r="K777" s="14">
        <f t="shared" ca="1" si="25"/>
        <v>19</v>
      </c>
    </row>
    <row r="778" spans="1:11">
      <c r="A778" s="6">
        <f t="shared" si="24"/>
        <v>777</v>
      </c>
      <c r="B778" s="7" t="s">
        <v>2616</v>
      </c>
      <c r="C778" s="7" t="str">
        <f>UPPER(_xlfn.CONCAT(tClientes[[#This Row],[FirstName]]," ",tClientes[[#This Row],[LastName]]))</f>
        <v>KENT HOBBS</v>
      </c>
      <c r="D778" s="7" t="s">
        <v>1475</v>
      </c>
      <c r="E778" s="7" t="s">
        <v>183</v>
      </c>
      <c r="F778" s="7" t="s">
        <v>2617</v>
      </c>
      <c r="G778" s="7" t="str">
        <f>VLOOKUP(tClientes[[#This Row],[CityID]],tCiudades[#All],2,FALSE)</f>
        <v>Miami</v>
      </c>
      <c r="H778" s="13">
        <v>61</v>
      </c>
      <c r="I778" s="7" t="s">
        <v>2618</v>
      </c>
      <c r="J778" s="22" t="str">
        <f>_xlfn.CONCAT(tClientes[[#This Row],[Ciudad]]," - ",tClientes[[#This Row],[Address]])</f>
        <v>Miami - 72 Cowley Way</v>
      </c>
      <c r="K778" s="14">
        <f t="shared" ca="1" si="25"/>
        <v>19</v>
      </c>
    </row>
    <row r="779" spans="1:11">
      <c r="A779" s="6">
        <f t="shared" si="24"/>
        <v>778</v>
      </c>
      <c r="B779" s="7" t="s">
        <v>2619</v>
      </c>
      <c r="C779" s="7" t="str">
        <f>UPPER(_xlfn.CONCAT(tClientes[[#This Row],[FirstName]]," ",tClientes[[#This Row],[LastName]]))</f>
        <v>ARMANDO HOOVER</v>
      </c>
      <c r="D779" s="7" t="s">
        <v>2620</v>
      </c>
      <c r="E779" s="7" t="s">
        <v>136</v>
      </c>
      <c r="F779" s="7" t="s">
        <v>2621</v>
      </c>
      <c r="G779" s="7" t="str">
        <f>VLOOKUP(tClientes[[#This Row],[CityID]],tCiudades[#All],2,FALSE)</f>
        <v>Riverside</v>
      </c>
      <c r="H779" s="13">
        <v>7</v>
      </c>
      <c r="I779" s="7" t="s">
        <v>2622</v>
      </c>
      <c r="J779" s="22" t="str">
        <f>_xlfn.CONCAT(tClientes[[#This Row],[Ciudad]]," - ",tClientes[[#This Row],[Address]])</f>
        <v>Riverside - 34 East White Second Avenue</v>
      </c>
      <c r="K779" s="14">
        <f t="shared" ca="1" si="25"/>
        <v>11</v>
      </c>
    </row>
    <row r="780" spans="1:11">
      <c r="A780" s="6">
        <f t="shared" si="24"/>
        <v>779</v>
      </c>
      <c r="B780" s="7" t="s">
        <v>2623</v>
      </c>
      <c r="C780" s="7" t="str">
        <f>UPPER(_xlfn.CONCAT(tClientes[[#This Row],[FirstName]]," ",tClientes[[#This Row],[LastName]]))</f>
        <v>TAMARA FERNANDEZ</v>
      </c>
      <c r="D780" s="7" t="s">
        <v>1832</v>
      </c>
      <c r="E780" s="7" t="s">
        <v>23</v>
      </c>
      <c r="F780" s="7" t="s">
        <v>2624</v>
      </c>
      <c r="G780" s="7" t="str">
        <f>VLOOKUP(tClientes[[#This Row],[CityID]],tCiudades[#All],2,FALSE)</f>
        <v>Pittsburgh</v>
      </c>
      <c r="H780" s="13">
        <v>96</v>
      </c>
      <c r="I780" s="7" t="s">
        <v>2625</v>
      </c>
      <c r="J780" s="22" t="str">
        <f>_xlfn.CONCAT(tClientes[[#This Row],[Ciudad]]," - ",tClientes[[#This Row],[Address]])</f>
        <v>Pittsburgh - 601 Cowley Parkway</v>
      </c>
      <c r="K780" s="14">
        <f t="shared" ca="1" si="25"/>
        <v>10</v>
      </c>
    </row>
    <row r="781" spans="1:11">
      <c r="A781" s="6">
        <f t="shared" si="24"/>
        <v>780</v>
      </c>
      <c r="B781" s="7" t="s">
        <v>2626</v>
      </c>
      <c r="C781" s="7" t="str">
        <f>UPPER(_xlfn.CONCAT(tClientes[[#This Row],[FirstName]]," ",tClientes[[#This Row],[LastName]]))</f>
        <v>DAMON WANG</v>
      </c>
      <c r="D781" s="7" t="s">
        <v>2627</v>
      </c>
      <c r="E781" s="7" t="s">
        <v>58</v>
      </c>
      <c r="F781" s="7" t="s">
        <v>2140</v>
      </c>
      <c r="G781" s="7" t="str">
        <f>VLOOKUP(tClientes[[#This Row],[CityID]],tCiudades[#All],2,FALSE)</f>
        <v>Dallas</v>
      </c>
      <c r="H781" s="13">
        <v>45</v>
      </c>
      <c r="I781" s="7" t="s">
        <v>2628</v>
      </c>
      <c r="J781" s="22" t="str">
        <f>_xlfn.CONCAT(tClientes[[#This Row],[Ciudad]]," - ",tClientes[[#This Row],[Address]])</f>
        <v>Dallas - 984 East Nobel Road</v>
      </c>
      <c r="K781" s="14">
        <f t="shared" ca="1" si="25"/>
        <v>10</v>
      </c>
    </row>
    <row r="782" spans="1:11">
      <c r="A782" s="6">
        <f t="shared" si="24"/>
        <v>781</v>
      </c>
      <c r="B782" s="7" t="s">
        <v>2629</v>
      </c>
      <c r="C782" s="7" t="str">
        <f>UPPER(_xlfn.CONCAT(tClientes[[#This Row],[FirstName]]," ",tClientes[[#This Row],[LastName]]))</f>
        <v>KARLA CALHOUN</v>
      </c>
      <c r="D782" s="7" t="s">
        <v>2630</v>
      </c>
      <c r="E782" s="7" t="s">
        <v>145</v>
      </c>
      <c r="F782" s="7" t="s">
        <v>2631</v>
      </c>
      <c r="G782" s="7" t="str">
        <f>VLOOKUP(tClientes[[#This Row],[CityID]],tCiudades[#All],2,FALSE)</f>
        <v>San Jose</v>
      </c>
      <c r="H782" s="13">
        <v>86</v>
      </c>
      <c r="I782" s="7" t="s">
        <v>2632</v>
      </c>
      <c r="J782" s="22" t="str">
        <f>_xlfn.CONCAT(tClientes[[#This Row],[Ciudad]]," - ",tClientes[[#This Row],[Address]])</f>
        <v>San Jose - 237 Green Nobel Avenue</v>
      </c>
      <c r="K782" s="14">
        <f t="shared" ca="1" si="25"/>
        <v>15</v>
      </c>
    </row>
    <row r="783" spans="1:11">
      <c r="A783" s="6">
        <f t="shared" si="24"/>
        <v>782</v>
      </c>
      <c r="B783" s="7" t="s">
        <v>2633</v>
      </c>
      <c r="C783" s="7" t="str">
        <f>UPPER(_xlfn.CONCAT(tClientes[[#This Row],[FirstName]]," ",tClientes[[#This Row],[LastName]]))</f>
        <v>CLINTON JENKINS</v>
      </c>
      <c r="D783" s="7" t="s">
        <v>645</v>
      </c>
      <c r="E783" s="7" t="s">
        <v>8</v>
      </c>
      <c r="F783" s="7" t="s">
        <v>2634</v>
      </c>
      <c r="G783" s="7" t="str">
        <f>VLOOKUP(tClientes[[#This Row],[CityID]],tCiudades[#All],2,FALSE)</f>
        <v>Anaheim</v>
      </c>
      <c r="H783" s="13">
        <v>23</v>
      </c>
      <c r="I783" s="7" t="s">
        <v>2635</v>
      </c>
      <c r="J783" s="22" t="str">
        <f>_xlfn.CONCAT(tClientes[[#This Row],[Ciudad]]," - ",tClientes[[#This Row],[Address]])</f>
        <v>Anaheim - 50 Second Road</v>
      </c>
      <c r="K783" s="14">
        <f t="shared" ca="1" si="25"/>
        <v>5</v>
      </c>
    </row>
    <row r="784" spans="1:11">
      <c r="A784" s="6">
        <f t="shared" si="24"/>
        <v>783</v>
      </c>
      <c r="B784" s="7" t="s">
        <v>2636</v>
      </c>
      <c r="C784" s="7" t="str">
        <f>UPPER(_xlfn.CONCAT(tClientes[[#This Row],[FirstName]]," ",tClientes[[#This Row],[LastName]]))</f>
        <v>TANISHA DEAN</v>
      </c>
      <c r="D784" s="7" t="s">
        <v>1987</v>
      </c>
      <c r="E784" s="7" t="s">
        <v>23</v>
      </c>
      <c r="F784" s="7" t="s">
        <v>2041</v>
      </c>
      <c r="G784" s="7" t="str">
        <f>VLOOKUP(tClientes[[#This Row],[CityID]],tCiudades[#All],2,FALSE)</f>
        <v>Yonkers</v>
      </c>
      <c r="H784" s="13">
        <v>94</v>
      </c>
      <c r="I784" s="7" t="s">
        <v>2637</v>
      </c>
      <c r="J784" s="22" t="str">
        <f>_xlfn.CONCAT(tClientes[[#This Row],[Ciudad]]," - ",tClientes[[#This Row],[Address]])</f>
        <v>Yonkers - 38 North White New Way</v>
      </c>
      <c r="K784" s="14">
        <f t="shared" ca="1" si="25"/>
        <v>4</v>
      </c>
    </row>
    <row r="785" spans="1:11">
      <c r="A785" s="6">
        <f t="shared" si="24"/>
        <v>784</v>
      </c>
      <c r="B785" s="7" t="s">
        <v>2638</v>
      </c>
      <c r="C785" s="7" t="str">
        <f>UPPER(_xlfn.CONCAT(tClientes[[#This Row],[FirstName]]," ",tClientes[[#This Row],[LastName]]))</f>
        <v>HAROLD MUNOZ</v>
      </c>
      <c r="D785" s="7" t="s">
        <v>2639</v>
      </c>
      <c r="E785" s="7" t="s">
        <v>192</v>
      </c>
      <c r="F785" s="7" t="s">
        <v>2640</v>
      </c>
      <c r="G785" s="7" t="str">
        <f>VLOOKUP(tClientes[[#This Row],[CityID]],tCiudades[#All],2,FALSE)</f>
        <v>Spokane</v>
      </c>
      <c r="H785" s="13">
        <v>11</v>
      </c>
      <c r="I785" s="7" t="s">
        <v>2641</v>
      </c>
      <c r="J785" s="22" t="str">
        <f>_xlfn.CONCAT(tClientes[[#This Row],[Ciudad]]," - ",tClientes[[#This Row],[Address]])</f>
        <v>Spokane - 88 West Rocky Old Avenue</v>
      </c>
      <c r="K785" s="14">
        <f t="shared" ca="1" si="25"/>
        <v>8</v>
      </c>
    </row>
    <row r="786" spans="1:11">
      <c r="A786" s="6">
        <f t="shared" si="24"/>
        <v>785</v>
      </c>
      <c r="B786" s="7" t="s">
        <v>2642</v>
      </c>
      <c r="C786" s="7" t="str">
        <f>UPPER(_xlfn.CONCAT(tClientes[[#This Row],[FirstName]]," ",tClientes[[#This Row],[LastName]]))</f>
        <v>EVA HOPKINS</v>
      </c>
      <c r="D786" s="7" t="s">
        <v>495</v>
      </c>
      <c r="E786" s="7" t="s">
        <v>82</v>
      </c>
      <c r="F786" s="7" t="s">
        <v>19</v>
      </c>
      <c r="G786" s="7" t="str">
        <f>VLOOKUP(tClientes[[#This Row],[CityID]],tCiudades[#All],2,FALSE)</f>
        <v>Mesa</v>
      </c>
      <c r="H786" s="13">
        <v>27</v>
      </c>
      <c r="I786" s="7" t="s">
        <v>2643</v>
      </c>
      <c r="J786" s="22" t="str">
        <f>_xlfn.CONCAT(tClientes[[#This Row],[Ciudad]]," - ",tClientes[[#This Row],[Address]])</f>
        <v>Mesa - 242 New Boulevard</v>
      </c>
      <c r="K786" s="14">
        <f t="shared" ca="1" si="25"/>
        <v>12</v>
      </c>
    </row>
    <row r="787" spans="1:11">
      <c r="A787" s="6">
        <f t="shared" si="24"/>
        <v>786</v>
      </c>
      <c r="B787" s="7" t="s">
        <v>2644</v>
      </c>
      <c r="C787" s="7" t="str">
        <f>UPPER(_xlfn.CONCAT(tClientes[[#This Row],[FirstName]]," ",tClientes[[#This Row],[LastName]]))</f>
        <v>AIMEE AUSTIN</v>
      </c>
      <c r="D787" s="7" t="s">
        <v>1478</v>
      </c>
      <c r="E787" s="7" t="s">
        <v>126</v>
      </c>
      <c r="F787" s="7" t="s">
        <v>558</v>
      </c>
      <c r="G787" s="7" t="str">
        <f>VLOOKUP(tClientes[[#This Row],[CityID]],tCiudades[#All],2,FALSE)</f>
        <v>New Orleans</v>
      </c>
      <c r="H787" s="13">
        <v>80</v>
      </c>
      <c r="I787" s="7" t="s">
        <v>2645</v>
      </c>
      <c r="J787" s="22" t="str">
        <f>_xlfn.CONCAT(tClientes[[#This Row],[Ciudad]]," - ",tClientes[[#This Row],[Address]])</f>
        <v>New Orleans - 60 Green Cowley Boulevard</v>
      </c>
      <c r="K787" s="14">
        <f t="shared" ca="1" si="25"/>
        <v>17</v>
      </c>
    </row>
    <row r="788" spans="1:11">
      <c r="A788" s="6">
        <f t="shared" si="24"/>
        <v>787</v>
      </c>
      <c r="B788" s="7" t="s">
        <v>2646</v>
      </c>
      <c r="C788" s="7" t="str">
        <f>UPPER(_xlfn.CONCAT(tClientes[[#This Row],[FirstName]]," ",tClientes[[#This Row],[LastName]]))</f>
        <v>JOSEPHINE STANTON</v>
      </c>
      <c r="D788" s="7" t="s">
        <v>709</v>
      </c>
      <c r="E788" s="7" t="s">
        <v>145</v>
      </c>
      <c r="F788" s="7" t="s">
        <v>2308</v>
      </c>
      <c r="G788" s="7" t="str">
        <f>VLOOKUP(tClientes[[#This Row],[CityID]],tCiudades[#All],2,FALSE)</f>
        <v>El Paso</v>
      </c>
      <c r="H788" s="13">
        <v>20</v>
      </c>
      <c r="I788" s="7" t="s">
        <v>2647</v>
      </c>
      <c r="J788" s="22" t="str">
        <f>_xlfn.CONCAT(tClientes[[#This Row],[Ciudad]]," - ",tClientes[[#This Row],[Address]])</f>
        <v>El Paso - 67 Rocky Old Parkway</v>
      </c>
      <c r="K788" s="14">
        <f t="shared" ca="1" si="25"/>
        <v>7</v>
      </c>
    </row>
    <row r="789" spans="1:11">
      <c r="A789" s="6">
        <f t="shared" si="24"/>
        <v>788</v>
      </c>
      <c r="B789" s="7" t="s">
        <v>2648</v>
      </c>
      <c r="C789" s="7" t="str">
        <f>UPPER(_xlfn.CONCAT(tClientes[[#This Row],[FirstName]]," ",tClientes[[#This Row],[LastName]]))</f>
        <v>REX CAIN</v>
      </c>
      <c r="D789" s="7" t="s">
        <v>2649</v>
      </c>
      <c r="E789" s="7" t="s">
        <v>234</v>
      </c>
      <c r="F789" s="7" t="s">
        <v>393</v>
      </c>
      <c r="G789" s="7" t="str">
        <f>VLOOKUP(tClientes[[#This Row],[CityID]],tCiudades[#All],2,FALSE)</f>
        <v>Minneapolis</v>
      </c>
      <c r="H789" s="13">
        <v>33</v>
      </c>
      <c r="I789" s="7" t="s">
        <v>2650</v>
      </c>
      <c r="J789" s="22" t="str">
        <f>_xlfn.CONCAT(tClientes[[#This Row],[Ciudad]]," - ",tClientes[[#This Row],[Address]])</f>
        <v>Minneapolis - 35 Green First Parkway</v>
      </c>
      <c r="K789" s="14">
        <f t="shared" ca="1" si="25"/>
        <v>16</v>
      </c>
    </row>
    <row r="790" spans="1:11">
      <c r="A790" s="6">
        <f t="shared" si="24"/>
        <v>789</v>
      </c>
      <c r="B790" s="7" t="s">
        <v>2651</v>
      </c>
      <c r="C790" s="7" t="str">
        <f>UPPER(_xlfn.CONCAT(tClientes[[#This Row],[FirstName]]," ",tClientes[[#This Row],[LastName]]))</f>
        <v>MARCUS SULLIVAN</v>
      </c>
      <c r="D790" s="7" t="s">
        <v>2652</v>
      </c>
      <c r="E790" s="7" t="s">
        <v>28</v>
      </c>
      <c r="F790" s="7" t="s">
        <v>2027</v>
      </c>
      <c r="G790" s="7" t="str">
        <f>VLOOKUP(tClientes[[#This Row],[CityID]],tCiudades[#All],2,FALSE)</f>
        <v>Long Beach</v>
      </c>
      <c r="H790" s="13">
        <v>48</v>
      </c>
      <c r="I790" s="7" t="s">
        <v>2653</v>
      </c>
      <c r="J790" s="22" t="str">
        <f>_xlfn.CONCAT(tClientes[[#This Row],[Ciudad]]," - ",tClientes[[#This Row],[Address]])</f>
        <v>Long Beach - 20 South Green Second Parkway</v>
      </c>
      <c r="K790" s="14">
        <f t="shared" ca="1" si="25"/>
        <v>18</v>
      </c>
    </row>
    <row r="791" spans="1:11">
      <c r="A791" s="6">
        <f t="shared" si="24"/>
        <v>790</v>
      </c>
      <c r="B791" s="7" t="s">
        <v>2654</v>
      </c>
      <c r="C791" s="7" t="str">
        <f>UPPER(_xlfn.CONCAT(tClientes[[#This Row],[FirstName]]," ",tClientes[[#This Row],[LastName]]))</f>
        <v>TANYA DALTON</v>
      </c>
      <c r="D791" s="7" t="s">
        <v>842</v>
      </c>
      <c r="E791" s="7" t="s">
        <v>253</v>
      </c>
      <c r="F791" s="7" t="s">
        <v>2655</v>
      </c>
      <c r="G791" s="7" t="str">
        <f>VLOOKUP(tClientes[[#This Row],[CityID]],tCiudades[#All],2,FALSE)</f>
        <v>Little Rock</v>
      </c>
      <c r="H791" s="13">
        <v>18</v>
      </c>
      <c r="I791" s="7" t="s">
        <v>2656</v>
      </c>
      <c r="J791" s="22" t="str">
        <f>_xlfn.CONCAT(tClientes[[#This Row],[Ciudad]]," - ",tClientes[[#This Row],[Address]])</f>
        <v>Little Rock - 66 First St.</v>
      </c>
      <c r="K791" s="14">
        <f t="shared" ca="1" si="25"/>
        <v>16</v>
      </c>
    </row>
    <row r="792" spans="1:11">
      <c r="A792" s="6">
        <f t="shared" si="24"/>
        <v>791</v>
      </c>
      <c r="B792" s="7" t="s">
        <v>2657</v>
      </c>
      <c r="C792" s="7" t="str">
        <f>UPPER(_xlfn.CONCAT(tClientes[[#This Row],[FirstName]]," ",tClientes[[#This Row],[LastName]]))</f>
        <v>JIMMIE TAYLOR</v>
      </c>
      <c r="D792" s="7" t="s">
        <v>2658</v>
      </c>
      <c r="E792" s="7" t="s">
        <v>253</v>
      </c>
      <c r="F792" s="7" t="s">
        <v>69</v>
      </c>
      <c r="G792" s="7" t="str">
        <f>VLOOKUP(tClientes[[#This Row],[CityID]],tCiudades[#All],2,FALSE)</f>
        <v>New York</v>
      </c>
      <c r="H792" s="13">
        <v>46</v>
      </c>
      <c r="I792" s="7" t="s">
        <v>2659</v>
      </c>
      <c r="J792" s="22" t="str">
        <f>_xlfn.CONCAT(tClientes[[#This Row],[Ciudad]]," - ",tClientes[[#This Row],[Address]])</f>
        <v>New York - 746 Oak Drive</v>
      </c>
      <c r="K792" s="14">
        <f t="shared" ca="1" si="25"/>
        <v>16</v>
      </c>
    </row>
    <row r="793" spans="1:11">
      <c r="A793" s="6">
        <f t="shared" si="24"/>
        <v>792</v>
      </c>
      <c r="B793" s="7" t="s">
        <v>2660</v>
      </c>
      <c r="C793" s="7" t="str">
        <f>UPPER(_xlfn.CONCAT(tClientes[[#This Row],[FirstName]]," ",tClientes[[#This Row],[LastName]]))</f>
        <v>ANTONIO PATEL</v>
      </c>
      <c r="D793" s="7" t="s">
        <v>2661</v>
      </c>
      <c r="E793" s="7" t="s">
        <v>33</v>
      </c>
      <c r="F793" s="7" t="s">
        <v>1909</v>
      </c>
      <c r="G793" s="7" t="str">
        <f>VLOOKUP(tClientes[[#This Row],[CityID]],tCiudades[#All],2,FALSE)</f>
        <v>Birmingham</v>
      </c>
      <c r="H793" s="13">
        <v>76</v>
      </c>
      <c r="I793" s="7" t="s">
        <v>2662</v>
      </c>
      <c r="J793" s="22" t="str">
        <f>_xlfn.CONCAT(tClientes[[#This Row],[Ciudad]]," - ",tClientes[[#This Row],[Address]])</f>
        <v>Birmingham - 374 White Old Road</v>
      </c>
      <c r="K793" s="14">
        <f t="shared" ca="1" si="25"/>
        <v>11</v>
      </c>
    </row>
    <row r="794" spans="1:11">
      <c r="A794" s="6">
        <f t="shared" si="24"/>
        <v>793</v>
      </c>
      <c r="B794" s="7" t="s">
        <v>2663</v>
      </c>
      <c r="C794" s="7" t="str">
        <f>UPPER(_xlfn.CONCAT(tClientes[[#This Row],[FirstName]]," ",tClientes[[#This Row],[LastName]]))</f>
        <v>MICHAEL VALENTINE</v>
      </c>
      <c r="D794" s="7" t="s">
        <v>543</v>
      </c>
      <c r="E794" s="7" t="s">
        <v>238</v>
      </c>
      <c r="F794" s="7" t="s">
        <v>201</v>
      </c>
      <c r="G794" s="7" t="str">
        <f>VLOOKUP(tClientes[[#This Row],[CityID]],tCiudades[#All],2,FALSE)</f>
        <v>Tacoma</v>
      </c>
      <c r="H794" s="13">
        <v>12</v>
      </c>
      <c r="I794" s="7" t="s">
        <v>2664</v>
      </c>
      <c r="J794" s="22" t="str">
        <f>_xlfn.CONCAT(tClientes[[#This Row],[Ciudad]]," - ",tClientes[[#This Row],[Address]])</f>
        <v>Tacoma - 343 Old Drive</v>
      </c>
      <c r="K794" s="14">
        <f t="shared" ca="1" si="25"/>
        <v>6</v>
      </c>
    </row>
    <row r="795" spans="1:11">
      <c r="A795" s="6">
        <f t="shared" si="24"/>
        <v>794</v>
      </c>
      <c r="B795" s="7" t="s">
        <v>2665</v>
      </c>
      <c r="C795" s="7" t="str">
        <f>UPPER(_xlfn.CONCAT(tClientes[[#This Row],[FirstName]]," ",tClientes[[#This Row],[LastName]]))</f>
        <v>ELENA RANDALL</v>
      </c>
      <c r="D795" s="7" t="s">
        <v>99</v>
      </c>
      <c r="E795" s="7" t="s">
        <v>104</v>
      </c>
      <c r="F795" s="7" t="s">
        <v>2666</v>
      </c>
      <c r="G795" s="7" t="str">
        <f>VLOOKUP(tClientes[[#This Row],[CityID]],tCiudades[#All],2,FALSE)</f>
        <v>Jersey</v>
      </c>
      <c r="H795" s="13">
        <v>93</v>
      </c>
      <c r="I795" s="7" t="s">
        <v>2667</v>
      </c>
      <c r="J795" s="22" t="str">
        <f>_xlfn.CONCAT(tClientes[[#This Row],[Ciudad]]," - ",tClientes[[#This Row],[Address]])</f>
        <v>Jersey - 129 West White Cowley Freeway</v>
      </c>
      <c r="K795" s="14">
        <f t="shared" ca="1" si="25"/>
        <v>8</v>
      </c>
    </row>
    <row r="796" spans="1:11">
      <c r="A796" s="6">
        <f t="shared" si="24"/>
        <v>795</v>
      </c>
      <c r="B796" s="7" t="s">
        <v>2668</v>
      </c>
      <c r="C796" s="7" t="str">
        <f>UPPER(_xlfn.CONCAT(tClientes[[#This Row],[FirstName]]," ",tClientes[[#This Row],[LastName]]))</f>
        <v>LEROY SHAFFER</v>
      </c>
      <c r="D796" s="7" t="s">
        <v>2669</v>
      </c>
      <c r="E796" s="7" t="s">
        <v>104</v>
      </c>
      <c r="F796" s="7" t="s">
        <v>784</v>
      </c>
      <c r="G796" s="7" t="str">
        <f>VLOOKUP(tClientes[[#This Row],[CityID]],tCiudades[#All],2,FALSE)</f>
        <v>Oklahoma</v>
      </c>
      <c r="H796" s="13">
        <v>79</v>
      </c>
      <c r="I796" s="7" t="s">
        <v>2670</v>
      </c>
      <c r="J796" s="22" t="str">
        <f>_xlfn.CONCAT(tClientes[[#This Row],[Ciudad]]," - ",tClientes[[#This Row],[Address]])</f>
        <v>Oklahoma - 43 West Milton Freeway</v>
      </c>
      <c r="K796" s="14">
        <f t="shared" ca="1" si="25"/>
        <v>13</v>
      </c>
    </row>
    <row r="797" spans="1:11">
      <c r="A797" s="6">
        <f t="shared" si="24"/>
        <v>796</v>
      </c>
      <c r="B797" s="7" t="s">
        <v>2671</v>
      </c>
      <c r="C797" s="7" t="str">
        <f>UPPER(_xlfn.CONCAT(tClientes[[#This Row],[FirstName]]," ",tClientes[[#This Row],[LastName]]))</f>
        <v>KATE MICHAEL</v>
      </c>
      <c r="D797" s="7" t="s">
        <v>2672</v>
      </c>
      <c r="E797" s="7" t="s">
        <v>77</v>
      </c>
      <c r="F797" s="7" t="s">
        <v>543</v>
      </c>
      <c r="G797" s="7" t="str">
        <f>VLOOKUP(tClientes[[#This Row],[CityID]],tCiudades[#All],2,FALSE)</f>
        <v>Fort Worth</v>
      </c>
      <c r="H797" s="13">
        <v>60</v>
      </c>
      <c r="I797" s="7" t="s">
        <v>2673</v>
      </c>
      <c r="J797" s="22" t="str">
        <f>_xlfn.CONCAT(tClientes[[#This Row],[Ciudad]]," - ",tClientes[[#This Row],[Address]])</f>
        <v>Fort Worth - 527 Cowley Boulevard</v>
      </c>
      <c r="K797" s="14">
        <f t="shared" ca="1" si="25"/>
        <v>8</v>
      </c>
    </row>
    <row r="798" spans="1:11">
      <c r="A798" s="6">
        <f t="shared" si="24"/>
        <v>797</v>
      </c>
      <c r="B798" s="7" t="s">
        <v>2674</v>
      </c>
      <c r="C798" s="7" t="str">
        <f>UPPER(_xlfn.CONCAT(tClientes[[#This Row],[FirstName]]," ",tClientes[[#This Row],[LastName]]))</f>
        <v>ROBYN COMBS</v>
      </c>
      <c r="D798" s="7" t="s">
        <v>2675</v>
      </c>
      <c r="E798" s="7" t="s">
        <v>234</v>
      </c>
      <c r="F798" s="7" t="s">
        <v>1312</v>
      </c>
      <c r="G798" s="7" t="str">
        <f>VLOOKUP(tClientes[[#This Row],[CityID]],tCiudades[#All],2,FALSE)</f>
        <v>Detroit</v>
      </c>
      <c r="H798" s="13">
        <v>36</v>
      </c>
      <c r="I798" s="7" t="s">
        <v>2676</v>
      </c>
      <c r="J798" s="22" t="str">
        <f>_xlfn.CONCAT(tClientes[[#This Row],[Ciudad]]," - ",tClientes[[#This Row],[Address]])</f>
        <v>Detroit - 473 Fabien Boulevard</v>
      </c>
      <c r="K798" s="14">
        <f t="shared" ca="1" si="25"/>
        <v>14</v>
      </c>
    </row>
    <row r="799" spans="1:11">
      <c r="A799" s="6">
        <f t="shared" si="24"/>
        <v>798</v>
      </c>
      <c r="B799" s="7" t="s">
        <v>2677</v>
      </c>
      <c r="C799" s="7" t="str">
        <f>UPPER(_xlfn.CONCAT(tClientes[[#This Row],[FirstName]]," ",tClientes[[#This Row],[LastName]]))</f>
        <v>ESTHER CASE</v>
      </c>
      <c r="D799" s="7" t="s">
        <v>422</v>
      </c>
      <c r="E799" s="7" t="s">
        <v>18</v>
      </c>
      <c r="F799" s="7" t="s">
        <v>2678</v>
      </c>
      <c r="G799" s="7" t="str">
        <f>VLOOKUP(tClientes[[#This Row],[CityID]],tCiudades[#All],2,FALSE)</f>
        <v>Chicago</v>
      </c>
      <c r="H799" s="13">
        <v>3</v>
      </c>
      <c r="I799" s="7" t="s">
        <v>2679</v>
      </c>
      <c r="J799" s="22" t="str">
        <f>_xlfn.CONCAT(tClientes[[#This Row],[Ciudad]]," - ",tClientes[[#This Row],[Address]])</f>
        <v>Chicago - 85 White Clarendon St.</v>
      </c>
      <c r="K799" s="14">
        <f t="shared" ca="1" si="25"/>
        <v>6</v>
      </c>
    </row>
    <row r="800" spans="1:11">
      <c r="A800" s="6">
        <f t="shared" si="24"/>
        <v>799</v>
      </c>
      <c r="B800" s="7" t="s">
        <v>2680</v>
      </c>
      <c r="C800" s="7" t="str">
        <f>UPPER(_xlfn.CONCAT(tClientes[[#This Row],[FirstName]]," ",tClientes[[#This Row],[LastName]]))</f>
        <v>RICARDO EATON</v>
      </c>
      <c r="D800" s="7" t="s">
        <v>746</v>
      </c>
      <c r="E800" s="7" t="s">
        <v>150</v>
      </c>
      <c r="F800" s="7" t="s">
        <v>2056</v>
      </c>
      <c r="G800" s="7" t="str">
        <f>VLOOKUP(tClientes[[#This Row],[CityID]],tCiudades[#All],2,FALSE)</f>
        <v>Omaha</v>
      </c>
      <c r="H800" s="13">
        <v>19</v>
      </c>
      <c r="I800" s="7" t="s">
        <v>2681</v>
      </c>
      <c r="J800" s="22" t="str">
        <f>_xlfn.CONCAT(tClientes[[#This Row],[Ciudad]]," - ",tClientes[[#This Row],[Address]])</f>
        <v>Omaha - 608 North White Cowley Freeway</v>
      </c>
      <c r="K800" s="14">
        <f t="shared" ca="1" si="25"/>
        <v>14</v>
      </c>
    </row>
    <row r="801" spans="1:11">
      <c r="A801" s="6">
        <f t="shared" si="24"/>
        <v>800</v>
      </c>
      <c r="B801" s="7" t="s">
        <v>2682</v>
      </c>
      <c r="C801" s="7" t="str">
        <f>UPPER(_xlfn.CONCAT(tClientes[[#This Row],[FirstName]]," ",tClientes[[#This Row],[LastName]]))</f>
        <v>LLOYD FERGUSON</v>
      </c>
      <c r="D801" s="7" t="s">
        <v>2372</v>
      </c>
      <c r="E801" s="7" t="s">
        <v>104</v>
      </c>
      <c r="F801" s="7" t="s">
        <v>1849</v>
      </c>
      <c r="G801" s="7" t="str">
        <f>VLOOKUP(tClientes[[#This Row],[CityID]],tCiudades[#All],2,FALSE)</f>
        <v>Albuquerque</v>
      </c>
      <c r="H801" s="13">
        <v>54</v>
      </c>
      <c r="I801" s="7" t="s">
        <v>2683</v>
      </c>
      <c r="J801" s="22" t="str">
        <f>_xlfn.CONCAT(tClientes[[#This Row],[Ciudad]]," - ",tClientes[[#This Row],[Address]])</f>
        <v>Albuquerque - 93 Green Milton Street</v>
      </c>
      <c r="K801" s="14">
        <f t="shared" ca="1" si="25"/>
        <v>11</v>
      </c>
    </row>
    <row r="802" spans="1:11">
      <c r="A802" s="6">
        <f t="shared" si="24"/>
        <v>801</v>
      </c>
      <c r="B802" s="7" t="s">
        <v>2684</v>
      </c>
      <c r="C802" s="7" t="str">
        <f>UPPER(_xlfn.CONCAT(tClientes[[#This Row],[FirstName]]," ",tClientes[[#This Row],[LastName]]))</f>
        <v>EDDIE KNOX</v>
      </c>
      <c r="D802" s="7" t="s">
        <v>1206</v>
      </c>
      <c r="E802" s="7" t="s">
        <v>136</v>
      </c>
      <c r="F802" s="7" t="s">
        <v>2685</v>
      </c>
      <c r="G802" s="7" t="str">
        <f>VLOOKUP(tClientes[[#This Row],[CityID]],tCiudades[#All],2,FALSE)</f>
        <v>Detroit</v>
      </c>
      <c r="H802" s="13">
        <v>36</v>
      </c>
      <c r="I802" s="7" t="s">
        <v>2686</v>
      </c>
      <c r="J802" s="22" t="str">
        <f>_xlfn.CONCAT(tClientes[[#This Row],[Ciudad]]," - ",tClientes[[#This Row],[Address]])</f>
        <v>Detroit - 993 White Nobel Boulevard</v>
      </c>
      <c r="K802" s="14">
        <f t="shared" ca="1" si="25"/>
        <v>19</v>
      </c>
    </row>
    <row r="803" spans="1:11">
      <c r="A803" s="6">
        <f t="shared" si="24"/>
        <v>802</v>
      </c>
      <c r="B803" s="7" t="s">
        <v>2687</v>
      </c>
      <c r="C803" s="7" t="str">
        <f>UPPER(_xlfn.CONCAT(tClientes[[#This Row],[FirstName]]," ",tClientes[[#This Row],[LastName]]))</f>
        <v>DENISE BAKER</v>
      </c>
      <c r="D803" s="7" t="s">
        <v>538</v>
      </c>
      <c r="E803" s="7" t="s">
        <v>145</v>
      </c>
      <c r="F803" s="7" t="s">
        <v>1457</v>
      </c>
      <c r="G803" s="7" t="str">
        <f>VLOOKUP(tClientes[[#This Row],[CityID]],tCiudades[#All],2,FALSE)</f>
        <v>Los Angeles</v>
      </c>
      <c r="H803" s="13">
        <v>87</v>
      </c>
      <c r="I803" s="7" t="s">
        <v>2688</v>
      </c>
      <c r="J803" s="22" t="str">
        <f>_xlfn.CONCAT(tClientes[[#This Row],[Ciudad]]," - ",tClientes[[#This Row],[Address]])</f>
        <v>Los Angeles - 214 Milton Avenue</v>
      </c>
      <c r="K803" s="14">
        <f t="shared" ca="1" si="25"/>
        <v>9</v>
      </c>
    </row>
    <row r="804" spans="1:11">
      <c r="A804" s="6">
        <f t="shared" si="24"/>
        <v>803</v>
      </c>
      <c r="B804" s="7" t="s">
        <v>2689</v>
      </c>
      <c r="C804" s="7" t="str">
        <f>UPPER(_xlfn.CONCAT(tClientes[[#This Row],[FirstName]]," ",tClientes[[#This Row],[LastName]]))</f>
        <v>IVAN HORN</v>
      </c>
      <c r="D804" s="7" t="s">
        <v>376</v>
      </c>
      <c r="E804" s="7" t="s">
        <v>234</v>
      </c>
      <c r="F804" s="7" t="s">
        <v>2690</v>
      </c>
      <c r="G804" s="7" t="str">
        <f>VLOOKUP(tClientes[[#This Row],[CityID]],tCiudades[#All],2,FALSE)</f>
        <v>Oakland</v>
      </c>
      <c r="H804" s="13">
        <v>69</v>
      </c>
      <c r="I804" s="7" t="s">
        <v>2691</v>
      </c>
      <c r="J804" s="22" t="str">
        <f>_xlfn.CONCAT(tClientes[[#This Row],[Ciudad]]," - ",tClientes[[#This Row],[Address]])</f>
        <v>Oakland - 48 New Blvd.</v>
      </c>
      <c r="K804" s="14">
        <f t="shared" ca="1" si="25"/>
        <v>11</v>
      </c>
    </row>
    <row r="805" spans="1:11">
      <c r="A805" s="6">
        <f t="shared" si="24"/>
        <v>804</v>
      </c>
      <c r="B805" s="7" t="s">
        <v>2692</v>
      </c>
      <c r="C805" s="7" t="str">
        <f>UPPER(_xlfn.CONCAT(tClientes[[#This Row],[FirstName]]," ",tClientes[[#This Row],[LastName]]))</f>
        <v>TIA SUMMERS</v>
      </c>
      <c r="D805" s="7" t="s">
        <v>1594</v>
      </c>
      <c r="E805" s="7" t="s">
        <v>238</v>
      </c>
      <c r="F805" s="7" t="s">
        <v>1307</v>
      </c>
      <c r="G805" s="7" t="str">
        <f>VLOOKUP(tClientes[[#This Row],[CityID]],tCiudades[#All],2,FALSE)</f>
        <v>St. Paul</v>
      </c>
      <c r="H805" s="13">
        <v>89</v>
      </c>
      <c r="I805" s="7" t="s">
        <v>2693</v>
      </c>
      <c r="J805" s="22" t="str">
        <f>_xlfn.CONCAT(tClientes[[#This Row],[Ciudad]]," - ",tClientes[[#This Row],[Address]])</f>
        <v>St. Paul - 66 North White Nobel Freeway</v>
      </c>
      <c r="K805" s="14">
        <f t="shared" ca="1" si="25"/>
        <v>9</v>
      </c>
    </row>
    <row r="806" spans="1:11">
      <c r="A806" s="6">
        <f t="shared" si="24"/>
        <v>805</v>
      </c>
      <c r="B806" s="7" t="s">
        <v>2694</v>
      </c>
      <c r="C806" s="7" t="str">
        <f>UPPER(_xlfn.CONCAT(tClientes[[#This Row],[FirstName]]," ",tClientes[[#This Row],[LastName]]))</f>
        <v>VICTOR ARNOLD</v>
      </c>
      <c r="D806" s="7" t="s">
        <v>2695</v>
      </c>
      <c r="E806" s="7" t="s">
        <v>77</v>
      </c>
      <c r="F806" s="7" t="s">
        <v>1365</v>
      </c>
      <c r="G806" s="7" t="str">
        <f>VLOOKUP(tClientes[[#This Row],[CityID]],tCiudades[#All],2,FALSE)</f>
        <v>Tampa</v>
      </c>
      <c r="H806" s="13">
        <v>74</v>
      </c>
      <c r="I806" s="7" t="s">
        <v>2696</v>
      </c>
      <c r="J806" s="22" t="str">
        <f>_xlfn.CONCAT(tClientes[[#This Row],[Ciudad]]," - ",tClientes[[#This Row],[Address]])</f>
        <v>Tampa - 70 First Street</v>
      </c>
      <c r="K806" s="14">
        <f t="shared" ca="1" si="25"/>
        <v>8</v>
      </c>
    </row>
    <row r="807" spans="1:11">
      <c r="A807" s="6">
        <f t="shared" si="24"/>
        <v>806</v>
      </c>
      <c r="B807" s="7" t="s">
        <v>2697</v>
      </c>
      <c r="C807" s="7" t="str">
        <f>UPPER(_xlfn.CONCAT(tClientes[[#This Row],[FirstName]]," ",tClientes[[#This Row],[LastName]]))</f>
        <v>JAVIER MEZA</v>
      </c>
      <c r="D807" s="7" t="s">
        <v>2698</v>
      </c>
      <c r="E807" s="7" t="s">
        <v>192</v>
      </c>
      <c r="F807" s="7" t="s">
        <v>2699</v>
      </c>
      <c r="G807" s="7" t="str">
        <f>VLOOKUP(tClientes[[#This Row],[CityID]],tCiudades[#All],2,FALSE)</f>
        <v>Minneapolis</v>
      </c>
      <c r="H807" s="13">
        <v>33</v>
      </c>
      <c r="I807" s="7" t="s">
        <v>2700</v>
      </c>
      <c r="J807" s="22" t="str">
        <f>_xlfn.CONCAT(tClientes[[#This Row],[Ciudad]]," - ",tClientes[[#This Row],[Address]])</f>
        <v>Minneapolis - 875 West Green Clarendon Drive</v>
      </c>
      <c r="K807" s="14">
        <f t="shared" ca="1" si="25"/>
        <v>4</v>
      </c>
    </row>
    <row r="808" spans="1:11">
      <c r="A808" s="6">
        <f t="shared" si="24"/>
        <v>807</v>
      </c>
      <c r="B808" s="7" t="s">
        <v>2701</v>
      </c>
      <c r="C808" s="7" t="str">
        <f>UPPER(_xlfn.CONCAT(tClientes[[#This Row],[FirstName]]," ",tClientes[[#This Row],[LastName]]))</f>
        <v>BILLIE JEFFERSON</v>
      </c>
      <c r="D808" s="7" t="s">
        <v>2702</v>
      </c>
      <c r="E808" s="7" t="s">
        <v>183</v>
      </c>
      <c r="F808" s="7" t="s">
        <v>1686</v>
      </c>
      <c r="G808" s="7" t="str">
        <f>VLOOKUP(tClientes[[#This Row],[CityID]],tCiudades[#All],2,FALSE)</f>
        <v>Mesa</v>
      </c>
      <c r="H808" s="13">
        <v>27</v>
      </c>
      <c r="I808" s="7" t="s">
        <v>2703</v>
      </c>
      <c r="J808" s="22" t="str">
        <f>_xlfn.CONCAT(tClientes[[#This Row],[Ciudad]]," - ",tClientes[[#This Row],[Address]])</f>
        <v>Mesa - 789 Old Street</v>
      </c>
      <c r="K808" s="14">
        <f t="shared" ca="1" si="25"/>
        <v>12</v>
      </c>
    </row>
    <row r="809" spans="1:11">
      <c r="A809" s="6">
        <f t="shared" si="24"/>
        <v>808</v>
      </c>
      <c r="B809" s="7" t="s">
        <v>2704</v>
      </c>
      <c r="C809" s="7" t="str">
        <f>UPPER(_xlfn.CONCAT(tClientes[[#This Row],[FirstName]]," ",tClientes[[#This Row],[LastName]]))</f>
        <v>ELAINE CONLEY</v>
      </c>
      <c r="D809" s="7" t="s">
        <v>679</v>
      </c>
      <c r="E809" s="7" t="s">
        <v>77</v>
      </c>
      <c r="F809" s="7" t="s">
        <v>2705</v>
      </c>
      <c r="G809" s="7" t="str">
        <f>VLOOKUP(tClientes[[#This Row],[CityID]],tCiudades[#All],2,FALSE)</f>
        <v>Albuquerque</v>
      </c>
      <c r="H809" s="13">
        <v>54</v>
      </c>
      <c r="I809" s="7" t="s">
        <v>2706</v>
      </c>
      <c r="J809" s="22" t="str">
        <f>_xlfn.CONCAT(tClientes[[#This Row],[Ciudad]]," - ",tClientes[[#This Row],[Address]])</f>
        <v>Albuquerque - 240 Nobel St.</v>
      </c>
      <c r="K809" s="14">
        <f t="shared" ca="1" si="25"/>
        <v>10</v>
      </c>
    </row>
    <row r="810" spans="1:11">
      <c r="A810" s="6">
        <f t="shared" si="24"/>
        <v>809</v>
      </c>
      <c r="B810" s="7" t="s">
        <v>2707</v>
      </c>
      <c r="C810" s="7" t="str">
        <f>UPPER(_xlfn.CONCAT(tClientes[[#This Row],[FirstName]]," ",tClientes[[#This Row],[LastName]]))</f>
        <v>LOUIS FLORES</v>
      </c>
      <c r="D810" s="7" t="s">
        <v>2578</v>
      </c>
      <c r="E810" s="7" t="s">
        <v>18</v>
      </c>
      <c r="F810" s="7" t="s">
        <v>2708</v>
      </c>
      <c r="G810" s="7" t="str">
        <f>VLOOKUP(tClientes[[#This Row],[CityID]],tCiudades[#All],2,FALSE)</f>
        <v>Nashville</v>
      </c>
      <c r="H810" s="13">
        <v>57</v>
      </c>
      <c r="I810" s="7" t="s">
        <v>2709</v>
      </c>
      <c r="J810" s="22" t="str">
        <f>_xlfn.CONCAT(tClientes[[#This Row],[Ciudad]]," - ",tClientes[[#This Row],[Address]])</f>
        <v>Nashville - 884 South Fabien Way</v>
      </c>
      <c r="K810" s="14">
        <f t="shared" ca="1" si="25"/>
        <v>14</v>
      </c>
    </row>
    <row r="811" spans="1:11">
      <c r="A811" s="6">
        <f t="shared" si="24"/>
        <v>810</v>
      </c>
      <c r="B811" s="7" t="s">
        <v>2710</v>
      </c>
      <c r="C811" s="7" t="str">
        <f>UPPER(_xlfn.CONCAT(tClientes[[#This Row],[FirstName]]," ",tClientes[[#This Row],[LastName]]))</f>
        <v>LORENZO BUCHANAN</v>
      </c>
      <c r="D811" s="7" t="s">
        <v>1442</v>
      </c>
      <c r="E811" s="7" t="s">
        <v>253</v>
      </c>
      <c r="F811" s="7" t="s">
        <v>2711</v>
      </c>
      <c r="G811" s="7" t="str">
        <f>VLOOKUP(tClientes[[#This Row],[CityID]],tCiudades[#All],2,FALSE)</f>
        <v>Tucson</v>
      </c>
      <c r="H811" s="13">
        <v>28</v>
      </c>
      <c r="I811" s="7" t="s">
        <v>2712</v>
      </c>
      <c r="J811" s="22" t="str">
        <f>_xlfn.CONCAT(tClientes[[#This Row],[Ciudad]]," - ",tClientes[[#This Row],[Address]])</f>
        <v>Tucson - 51 East Hague Parkway</v>
      </c>
      <c r="K811" s="14">
        <f t="shared" ca="1" si="25"/>
        <v>4</v>
      </c>
    </row>
    <row r="812" spans="1:11">
      <c r="A812" s="6">
        <f t="shared" si="24"/>
        <v>811</v>
      </c>
      <c r="B812" s="7" t="s">
        <v>2713</v>
      </c>
      <c r="C812" s="7" t="str">
        <f>UPPER(_xlfn.CONCAT(tClientes[[#This Row],[FirstName]]," ",tClientes[[#This Row],[LastName]]))</f>
        <v>CHARITY SALAS</v>
      </c>
      <c r="D812" s="7" t="s">
        <v>2714</v>
      </c>
      <c r="E812" s="7" t="s">
        <v>192</v>
      </c>
      <c r="F812" s="7" t="s">
        <v>1216</v>
      </c>
      <c r="G812" s="7" t="str">
        <f>VLOOKUP(tClientes[[#This Row],[CityID]],tCiudades[#All],2,FALSE)</f>
        <v>Chicago</v>
      </c>
      <c r="H812" s="13">
        <v>3</v>
      </c>
      <c r="I812" s="7" t="s">
        <v>2715</v>
      </c>
      <c r="J812" s="22" t="str">
        <f>_xlfn.CONCAT(tClientes[[#This Row],[Ciudad]]," - ",tClientes[[#This Row],[Address]])</f>
        <v>Chicago - 72 Milton Street</v>
      </c>
      <c r="K812" s="14">
        <f t="shared" ca="1" si="25"/>
        <v>13</v>
      </c>
    </row>
    <row r="813" spans="1:11">
      <c r="A813" s="6">
        <f t="shared" si="24"/>
        <v>812</v>
      </c>
      <c r="B813" s="7" t="s">
        <v>2716</v>
      </c>
      <c r="C813" s="7" t="str">
        <f>UPPER(_xlfn.CONCAT(tClientes[[#This Row],[FirstName]]," ",tClientes[[#This Row],[LastName]]))</f>
        <v>ALISON ALI</v>
      </c>
      <c r="D813" s="7" t="s">
        <v>1067</v>
      </c>
      <c r="E813" s="7" t="s">
        <v>63</v>
      </c>
      <c r="F813" s="7" t="s">
        <v>1878</v>
      </c>
      <c r="G813" s="7" t="str">
        <f>VLOOKUP(tClientes[[#This Row],[CityID]],tCiudades[#All],2,FALSE)</f>
        <v>Buffalo</v>
      </c>
      <c r="H813" s="13">
        <v>2</v>
      </c>
      <c r="I813" s="7" t="s">
        <v>2717</v>
      </c>
      <c r="J813" s="22" t="str">
        <f>_xlfn.CONCAT(tClientes[[#This Row],[Ciudad]]," - ",tClientes[[#This Row],[Address]])</f>
        <v>Buffalo - 11 Fabien Avenue</v>
      </c>
      <c r="K813" s="14">
        <f t="shared" ca="1" si="25"/>
        <v>4</v>
      </c>
    </row>
    <row r="814" spans="1:11">
      <c r="A814" s="6">
        <f t="shared" si="24"/>
        <v>813</v>
      </c>
      <c r="B814" s="7" t="s">
        <v>2718</v>
      </c>
      <c r="C814" s="7" t="str">
        <f>UPPER(_xlfn.CONCAT(tClientes[[#This Row],[FirstName]]," ",tClientes[[#This Row],[LastName]]))</f>
        <v>JOLENE FERNANDEZ</v>
      </c>
      <c r="D814" s="7" t="s">
        <v>2719</v>
      </c>
      <c r="E814" s="7" t="s">
        <v>63</v>
      </c>
      <c r="F814" s="7" t="s">
        <v>2624</v>
      </c>
      <c r="G814" s="7" t="str">
        <f>VLOOKUP(tClientes[[#This Row],[CityID]],tCiudades[#All],2,FALSE)</f>
        <v>Santa Ana</v>
      </c>
      <c r="H814" s="13">
        <v>73</v>
      </c>
      <c r="I814" s="7" t="s">
        <v>2720</v>
      </c>
      <c r="J814" s="22" t="str">
        <f>_xlfn.CONCAT(tClientes[[#This Row],[Ciudad]]," - ",tClientes[[#This Row],[Address]])</f>
        <v>Santa Ana - 527 Oak Parkway</v>
      </c>
      <c r="K814" s="14">
        <f t="shared" ca="1" si="25"/>
        <v>17</v>
      </c>
    </row>
    <row r="815" spans="1:11">
      <c r="A815" s="6">
        <f t="shared" si="24"/>
        <v>814</v>
      </c>
      <c r="B815" s="7" t="s">
        <v>2721</v>
      </c>
      <c r="C815" s="7" t="str">
        <f>UPPER(_xlfn.CONCAT(tClientes[[#This Row],[FirstName]]," ",tClientes[[#This Row],[LastName]]))</f>
        <v>JEANINE ROGERS</v>
      </c>
      <c r="D815" s="7" t="s">
        <v>766</v>
      </c>
      <c r="E815" s="7" t="s">
        <v>63</v>
      </c>
      <c r="F815" s="7" t="s">
        <v>2722</v>
      </c>
      <c r="G815" s="7" t="str">
        <f>VLOOKUP(tClientes[[#This Row],[CityID]],tCiudades[#All],2,FALSE)</f>
        <v>Aurora</v>
      </c>
      <c r="H815" s="13">
        <v>83</v>
      </c>
      <c r="I815" s="7" t="s">
        <v>2723</v>
      </c>
      <c r="J815" s="22" t="str">
        <f>_xlfn.CONCAT(tClientes[[#This Row],[Ciudad]]," - ",tClientes[[#This Row],[Address]])</f>
        <v>Aurora - 257 North Old Blvd.</v>
      </c>
      <c r="K815" s="14">
        <f t="shared" ca="1" si="25"/>
        <v>18</v>
      </c>
    </row>
    <row r="816" spans="1:11">
      <c r="A816" s="6">
        <f t="shared" si="24"/>
        <v>815</v>
      </c>
      <c r="B816" s="7" t="s">
        <v>2724</v>
      </c>
      <c r="C816" s="7" t="str">
        <f>UPPER(_xlfn.CONCAT(tClientes[[#This Row],[FirstName]]," ",tClientes[[#This Row],[LastName]]))</f>
        <v>LANA FREDERICK</v>
      </c>
      <c r="D816" s="7" t="s">
        <v>2132</v>
      </c>
      <c r="E816" s="7" t="s">
        <v>209</v>
      </c>
      <c r="F816" s="7" t="s">
        <v>1481</v>
      </c>
      <c r="G816" s="7" t="str">
        <f>VLOOKUP(tClientes[[#This Row],[CityID]],tCiudades[#All],2,FALSE)</f>
        <v>Raleigh</v>
      </c>
      <c r="H816" s="13">
        <v>64</v>
      </c>
      <c r="I816" s="7" t="s">
        <v>2725</v>
      </c>
      <c r="J816" s="22" t="str">
        <f>_xlfn.CONCAT(tClientes[[#This Row],[Ciudad]]," - ",tClientes[[#This Row],[Address]])</f>
        <v>Raleigh - 72 New Way</v>
      </c>
      <c r="K816" s="14">
        <f t="shared" ca="1" si="25"/>
        <v>17</v>
      </c>
    </row>
    <row r="817" spans="1:11">
      <c r="A817" s="6">
        <f t="shared" si="24"/>
        <v>816</v>
      </c>
      <c r="B817" s="7" t="s">
        <v>2726</v>
      </c>
      <c r="C817" s="7" t="str">
        <f>UPPER(_xlfn.CONCAT(tClientes[[#This Row],[FirstName]]," ",tClientes[[#This Row],[LastName]]))</f>
        <v>ESTEBAN AYERS</v>
      </c>
      <c r="D817" s="7" t="s">
        <v>1168</v>
      </c>
      <c r="E817" s="7" t="s">
        <v>192</v>
      </c>
      <c r="F817" s="7" t="s">
        <v>2727</v>
      </c>
      <c r="G817" s="7" t="str">
        <f>VLOOKUP(tClientes[[#This Row],[CityID]],tCiudades[#All],2,FALSE)</f>
        <v>Little Rock</v>
      </c>
      <c r="H817" s="13">
        <v>18</v>
      </c>
      <c r="I817" s="7" t="s">
        <v>2728</v>
      </c>
      <c r="J817" s="22" t="str">
        <f>_xlfn.CONCAT(tClientes[[#This Row],[Ciudad]]," - ",tClientes[[#This Row],[Address]])</f>
        <v>Little Rock - 716 Rocky Clarendon St.</v>
      </c>
      <c r="K817" s="14">
        <f t="shared" ca="1" si="25"/>
        <v>12</v>
      </c>
    </row>
    <row r="818" spans="1:11">
      <c r="A818" s="6">
        <f t="shared" si="24"/>
        <v>817</v>
      </c>
      <c r="B818" s="7" t="s">
        <v>2729</v>
      </c>
      <c r="C818" s="7" t="str">
        <f>UPPER(_xlfn.CONCAT(tClientes[[#This Row],[FirstName]]," ",tClientes[[#This Row],[LastName]]))</f>
        <v>MAURICE GEORGE</v>
      </c>
      <c r="D818" s="7" t="s">
        <v>2730</v>
      </c>
      <c r="E818" s="7" t="s">
        <v>33</v>
      </c>
      <c r="F818" s="7" t="s">
        <v>2731</v>
      </c>
      <c r="G818" s="7" t="str">
        <f>VLOOKUP(tClientes[[#This Row],[CityID]],tCiudades[#All],2,FALSE)</f>
        <v>Charlotte</v>
      </c>
      <c r="H818" s="13">
        <v>82</v>
      </c>
      <c r="I818" s="7" t="s">
        <v>2732</v>
      </c>
      <c r="J818" s="22" t="str">
        <f>_xlfn.CONCAT(tClientes[[#This Row],[Ciudad]]," - ",tClientes[[#This Row],[Address]])</f>
        <v>Charlotte - 79 North Second Avenue</v>
      </c>
      <c r="K818" s="14">
        <f t="shared" ca="1" si="25"/>
        <v>15</v>
      </c>
    </row>
    <row r="819" spans="1:11">
      <c r="A819" s="6">
        <f t="shared" si="24"/>
        <v>818</v>
      </c>
      <c r="B819" s="7" t="s">
        <v>2733</v>
      </c>
      <c r="C819" s="7" t="str">
        <f>UPPER(_xlfn.CONCAT(tClientes[[#This Row],[FirstName]]," ",tClientes[[#This Row],[LastName]]))</f>
        <v>MARCIE HESS</v>
      </c>
      <c r="D819" s="7" t="s">
        <v>2084</v>
      </c>
      <c r="E819" s="7" t="s">
        <v>136</v>
      </c>
      <c r="F819" s="7" t="s">
        <v>2734</v>
      </c>
      <c r="G819" s="7" t="str">
        <f>VLOOKUP(tClientes[[#This Row],[CityID]],tCiudades[#All],2,FALSE)</f>
        <v>Dayton</v>
      </c>
      <c r="H819" s="13">
        <v>1</v>
      </c>
      <c r="I819" s="7" t="s">
        <v>2735</v>
      </c>
      <c r="J819" s="22" t="str">
        <f>_xlfn.CONCAT(tClientes[[#This Row],[Ciudad]]," - ",tClientes[[#This Row],[Address]])</f>
        <v>Dayton - 241 East Rocky New St.</v>
      </c>
      <c r="K819" s="14">
        <f t="shared" ca="1" si="25"/>
        <v>15</v>
      </c>
    </row>
    <row r="820" spans="1:11">
      <c r="A820" s="6">
        <f t="shared" si="24"/>
        <v>819</v>
      </c>
      <c r="B820" s="7" t="s">
        <v>2736</v>
      </c>
      <c r="C820" s="7" t="str">
        <f>UPPER(_xlfn.CONCAT(tClientes[[#This Row],[FirstName]]," ",tClientes[[#This Row],[LastName]]))</f>
        <v>FERNANDO FLOWERS</v>
      </c>
      <c r="D820" s="7" t="s">
        <v>288</v>
      </c>
      <c r="E820" s="7" t="s">
        <v>68</v>
      </c>
      <c r="F820" s="7" t="s">
        <v>2347</v>
      </c>
      <c r="G820" s="7" t="str">
        <f>VLOOKUP(tClientes[[#This Row],[CityID]],tCiudades[#All],2,FALSE)</f>
        <v>Nashville</v>
      </c>
      <c r="H820" s="13">
        <v>57</v>
      </c>
      <c r="I820" s="7" t="s">
        <v>2737</v>
      </c>
      <c r="J820" s="22" t="str">
        <f>_xlfn.CONCAT(tClientes[[#This Row],[Ciudad]]," - ",tClientes[[#This Row],[Address]])</f>
        <v>Nashville - 962 East Milton Avenue</v>
      </c>
      <c r="K820" s="14">
        <f t="shared" ca="1" si="25"/>
        <v>12</v>
      </c>
    </row>
    <row r="821" spans="1:11">
      <c r="A821" s="6">
        <f t="shared" si="24"/>
        <v>820</v>
      </c>
      <c r="B821" s="7" t="s">
        <v>2738</v>
      </c>
      <c r="C821" s="7" t="str">
        <f>UPPER(_xlfn.CONCAT(tClientes[[#This Row],[FirstName]]," ",tClientes[[#This Row],[LastName]]))</f>
        <v>SONJA DELGADO</v>
      </c>
      <c r="D821" s="7" t="s">
        <v>2739</v>
      </c>
      <c r="E821" s="7" t="s">
        <v>126</v>
      </c>
      <c r="F821" s="7" t="s">
        <v>2740</v>
      </c>
      <c r="G821" s="7" t="str">
        <f>VLOOKUP(tClientes[[#This Row],[CityID]],tCiudades[#All],2,FALSE)</f>
        <v>Stockton</v>
      </c>
      <c r="H821" s="13">
        <v>56</v>
      </c>
      <c r="I821" s="7" t="s">
        <v>2741</v>
      </c>
      <c r="J821" s="22" t="str">
        <f>_xlfn.CONCAT(tClientes[[#This Row],[Ciudad]]," - ",tClientes[[#This Row],[Address]])</f>
        <v>Stockton - 864 Nobel Parkway</v>
      </c>
      <c r="K821" s="14">
        <f t="shared" ca="1" si="25"/>
        <v>17</v>
      </c>
    </row>
    <row r="822" spans="1:11">
      <c r="A822" s="6">
        <f t="shared" si="24"/>
        <v>821</v>
      </c>
      <c r="B822" s="7" t="s">
        <v>2742</v>
      </c>
      <c r="C822" s="7" t="str">
        <f>UPPER(_xlfn.CONCAT(tClientes[[#This Row],[FirstName]]," ",tClientes[[#This Row],[LastName]]))</f>
        <v>EUGENE RICHARDS</v>
      </c>
      <c r="D822" s="7" t="s">
        <v>2743</v>
      </c>
      <c r="E822" s="7" t="s">
        <v>192</v>
      </c>
      <c r="F822" s="7" t="s">
        <v>2744</v>
      </c>
      <c r="G822" s="7" t="str">
        <f>VLOOKUP(tClientes[[#This Row],[CityID]],tCiudades[#All],2,FALSE)</f>
        <v>Yonkers</v>
      </c>
      <c r="H822" s="13">
        <v>94</v>
      </c>
      <c r="I822" s="7" t="s">
        <v>2745</v>
      </c>
      <c r="J822" s="22" t="str">
        <f>_xlfn.CONCAT(tClientes[[#This Row],[Ciudad]]," - ",tClientes[[#This Row],[Address]])</f>
        <v>Yonkers - 343 Rocky First Blvd.</v>
      </c>
      <c r="K822" s="14">
        <f t="shared" ca="1" si="25"/>
        <v>17</v>
      </c>
    </row>
    <row r="823" spans="1:11">
      <c r="A823" s="6">
        <f t="shared" si="24"/>
        <v>822</v>
      </c>
      <c r="B823" s="7" t="s">
        <v>2746</v>
      </c>
      <c r="C823" s="7" t="str">
        <f>UPPER(_xlfn.CONCAT(tClientes[[#This Row],[FirstName]]," ",tClientes[[#This Row],[LastName]]))</f>
        <v>CASEY TAPIA</v>
      </c>
      <c r="D823" s="7" t="s">
        <v>2386</v>
      </c>
      <c r="E823" s="7" t="s">
        <v>183</v>
      </c>
      <c r="F823" s="7" t="s">
        <v>2438</v>
      </c>
      <c r="G823" s="7" t="str">
        <f>VLOOKUP(tClientes[[#This Row],[CityID]],tCiudades[#All],2,FALSE)</f>
        <v>Lincoln</v>
      </c>
      <c r="H823" s="13">
        <v>24</v>
      </c>
      <c r="I823" s="7" t="s">
        <v>2747</v>
      </c>
      <c r="J823" s="22" t="str">
        <f>_xlfn.CONCAT(tClientes[[#This Row],[Ciudad]]," - ",tClientes[[#This Row],[Address]])</f>
        <v>Lincoln - 543 Rocky Clarendon Drive</v>
      </c>
      <c r="K823" s="14">
        <f t="shared" ca="1" si="25"/>
        <v>17</v>
      </c>
    </row>
    <row r="824" spans="1:11">
      <c r="A824" s="6">
        <f t="shared" si="24"/>
        <v>823</v>
      </c>
      <c r="B824" s="7" t="s">
        <v>2748</v>
      </c>
      <c r="C824" s="7" t="str">
        <f>UPPER(_xlfn.CONCAT(tClientes[[#This Row],[FirstName]]," ",tClientes[[#This Row],[LastName]]))</f>
        <v>JAYSON TERRELL</v>
      </c>
      <c r="D824" s="7" t="s">
        <v>2749</v>
      </c>
      <c r="E824" s="7" t="s">
        <v>8</v>
      </c>
      <c r="F824" s="7" t="s">
        <v>1199</v>
      </c>
      <c r="G824" s="7" t="str">
        <f>VLOOKUP(tClientes[[#This Row],[CityID]],tCiudades[#All],2,FALSE)</f>
        <v>Charlotte</v>
      </c>
      <c r="H824" s="13">
        <v>82</v>
      </c>
      <c r="I824" s="7" t="s">
        <v>2750</v>
      </c>
      <c r="J824" s="22" t="str">
        <f>_xlfn.CONCAT(tClientes[[#This Row],[Ciudad]]," - ",tClientes[[#This Row],[Address]])</f>
        <v>Charlotte - 990 Cowley Parkway</v>
      </c>
      <c r="K824" s="14">
        <f t="shared" ca="1" si="25"/>
        <v>13</v>
      </c>
    </row>
    <row r="825" spans="1:11">
      <c r="A825" s="6">
        <f t="shared" si="24"/>
        <v>824</v>
      </c>
      <c r="B825" s="7" t="s">
        <v>2751</v>
      </c>
      <c r="C825" s="7" t="str">
        <f>UPPER(_xlfn.CONCAT(tClientes[[#This Row],[FirstName]]," ",tClientes[[#This Row],[LastName]]))</f>
        <v>DAMIAN HUFF</v>
      </c>
      <c r="D825" s="7" t="s">
        <v>2752</v>
      </c>
      <c r="E825" s="7" t="s">
        <v>150</v>
      </c>
      <c r="F825" s="7" t="s">
        <v>2753</v>
      </c>
      <c r="G825" s="7" t="str">
        <f>VLOOKUP(tClientes[[#This Row],[CityID]],tCiudades[#All],2,FALSE)</f>
        <v>Madison</v>
      </c>
      <c r="H825" s="13">
        <v>52</v>
      </c>
      <c r="I825" s="7" t="s">
        <v>2754</v>
      </c>
      <c r="J825" s="22" t="str">
        <f>_xlfn.CONCAT(tClientes[[#This Row],[Ciudad]]," - ",tClientes[[#This Row],[Address]])</f>
        <v>Madison - 86 Milton Drive</v>
      </c>
      <c r="K825" s="14">
        <f t="shared" ca="1" si="25"/>
        <v>5</v>
      </c>
    </row>
    <row r="826" spans="1:11">
      <c r="A826" s="6">
        <f t="shared" si="24"/>
        <v>825</v>
      </c>
      <c r="B826" s="7" t="s">
        <v>2755</v>
      </c>
      <c r="C826" s="7" t="str">
        <f>UPPER(_xlfn.CONCAT(tClientes[[#This Row],[FirstName]]," ",tClientes[[#This Row],[LastName]]))</f>
        <v>CHRISTINA BRADY</v>
      </c>
      <c r="D826" s="7" t="s">
        <v>1873</v>
      </c>
      <c r="E826" s="7" t="s">
        <v>8</v>
      </c>
      <c r="F826" s="7" t="s">
        <v>1198</v>
      </c>
      <c r="G826" s="7" t="str">
        <f>VLOOKUP(tClientes[[#This Row],[CityID]],tCiudades[#All],2,FALSE)</f>
        <v>Anaheim</v>
      </c>
      <c r="H826" s="13">
        <v>23</v>
      </c>
      <c r="I826" s="7" t="s">
        <v>2756</v>
      </c>
      <c r="J826" s="22" t="str">
        <f>_xlfn.CONCAT(tClientes[[#This Row],[Ciudad]]," - ",tClientes[[#This Row],[Address]])</f>
        <v>Anaheim - 63 Nobel Road</v>
      </c>
      <c r="K826" s="14">
        <f t="shared" ca="1" si="25"/>
        <v>10</v>
      </c>
    </row>
    <row r="827" spans="1:11">
      <c r="A827" s="6">
        <f t="shared" si="24"/>
        <v>826</v>
      </c>
      <c r="B827" s="7" t="s">
        <v>2757</v>
      </c>
      <c r="C827" s="7" t="str">
        <f>UPPER(_xlfn.CONCAT(tClientes[[#This Row],[FirstName]]," ",tClientes[[#This Row],[LastName]]))</f>
        <v>KERRIE GARRETT</v>
      </c>
      <c r="D827" s="7" t="s">
        <v>1759</v>
      </c>
      <c r="E827" s="7" t="s">
        <v>126</v>
      </c>
      <c r="F827" s="7" t="s">
        <v>1639</v>
      </c>
      <c r="G827" s="7" t="str">
        <f>VLOOKUP(tClientes[[#This Row],[CityID]],tCiudades[#All],2,FALSE)</f>
        <v>Kansas</v>
      </c>
      <c r="H827" s="13">
        <v>59</v>
      </c>
      <c r="I827" s="7" t="s">
        <v>2758</v>
      </c>
      <c r="J827" s="22" t="str">
        <f>_xlfn.CONCAT(tClientes[[#This Row],[Ciudad]]," - ",tClientes[[#This Row],[Address]])</f>
        <v>Kansas - 452 Cowley Parkway</v>
      </c>
      <c r="K827" s="14">
        <f t="shared" ca="1" si="25"/>
        <v>17</v>
      </c>
    </row>
    <row r="828" spans="1:11">
      <c r="A828" s="6">
        <f t="shared" si="24"/>
        <v>827</v>
      </c>
      <c r="B828" s="7" t="s">
        <v>2759</v>
      </c>
      <c r="C828" s="7" t="str">
        <f>UPPER(_xlfn.CONCAT(tClientes[[#This Row],[FirstName]]," ",tClientes[[#This Row],[LastName]]))</f>
        <v>KARIN COLE</v>
      </c>
      <c r="D828" s="7" t="s">
        <v>349</v>
      </c>
      <c r="E828" s="7" t="s">
        <v>28</v>
      </c>
      <c r="F828" s="7" t="s">
        <v>1380</v>
      </c>
      <c r="G828" s="7" t="str">
        <f>VLOOKUP(tClientes[[#This Row],[CityID]],tCiudades[#All],2,FALSE)</f>
        <v>St. Paul</v>
      </c>
      <c r="H828" s="13">
        <v>89</v>
      </c>
      <c r="I828" s="7" t="s">
        <v>2760</v>
      </c>
      <c r="J828" s="22" t="str">
        <f>_xlfn.CONCAT(tClientes[[#This Row],[Ciudad]]," - ",tClientes[[#This Row],[Address]])</f>
        <v>St. Paul - 85 New Street</v>
      </c>
      <c r="K828" s="14">
        <f t="shared" ca="1" si="25"/>
        <v>12</v>
      </c>
    </row>
    <row r="829" spans="1:11">
      <c r="A829" s="6">
        <f t="shared" si="24"/>
        <v>828</v>
      </c>
      <c r="B829" s="7" t="s">
        <v>2761</v>
      </c>
      <c r="C829" s="7" t="str">
        <f>UPPER(_xlfn.CONCAT(tClientes[[#This Row],[FirstName]]," ",tClientes[[#This Row],[LastName]]))</f>
        <v>FRANCIS BARBER</v>
      </c>
      <c r="D829" s="7" t="s">
        <v>2201</v>
      </c>
      <c r="E829" s="7" t="s">
        <v>104</v>
      </c>
      <c r="F829" s="7" t="s">
        <v>1505</v>
      </c>
      <c r="G829" s="7" t="str">
        <f>VLOOKUP(tClientes[[#This Row],[CityID]],tCiudades[#All],2,FALSE)</f>
        <v>Aurora</v>
      </c>
      <c r="H829" s="13">
        <v>83</v>
      </c>
      <c r="I829" s="7" t="s">
        <v>2762</v>
      </c>
      <c r="J829" s="22" t="str">
        <f>_xlfn.CONCAT(tClientes[[#This Row],[Ciudad]]," - ",tClientes[[#This Row],[Address]])</f>
        <v>Aurora - 199 Fabien Parkway</v>
      </c>
      <c r="K829" s="14">
        <f t="shared" ca="1" si="25"/>
        <v>18</v>
      </c>
    </row>
    <row r="830" spans="1:11">
      <c r="A830" s="6">
        <f t="shared" si="24"/>
        <v>829</v>
      </c>
      <c r="B830" s="7" t="s">
        <v>2763</v>
      </c>
      <c r="C830" s="7" t="str">
        <f>UPPER(_xlfn.CONCAT(tClientes[[#This Row],[FirstName]]," ",tClientes[[#This Row],[LastName]]))</f>
        <v>VIVIAN SALAS</v>
      </c>
      <c r="D830" s="7" t="s">
        <v>2764</v>
      </c>
      <c r="E830" s="7" t="s">
        <v>238</v>
      </c>
      <c r="F830" s="7" t="s">
        <v>1216</v>
      </c>
      <c r="G830" s="7" t="str">
        <f>VLOOKUP(tClientes[[#This Row],[CityID]],tCiudades[#All],2,FALSE)</f>
        <v>Richmond</v>
      </c>
      <c r="H830" s="13">
        <v>38</v>
      </c>
      <c r="I830" s="7" t="s">
        <v>2765</v>
      </c>
      <c r="J830" s="22" t="str">
        <f>_xlfn.CONCAT(tClientes[[#This Row],[Ciudad]]," - ",tClientes[[#This Row],[Address]])</f>
        <v>Richmond - 23 Milton Drive</v>
      </c>
      <c r="K830" s="14">
        <f t="shared" ca="1" si="25"/>
        <v>19</v>
      </c>
    </row>
    <row r="831" spans="1:11">
      <c r="A831" s="6">
        <f t="shared" si="24"/>
        <v>830</v>
      </c>
      <c r="B831" s="7" t="s">
        <v>2766</v>
      </c>
      <c r="C831" s="7" t="str">
        <f>UPPER(_xlfn.CONCAT(tClientes[[#This Row],[FirstName]]," ",tClientes[[#This Row],[LastName]]))</f>
        <v>STEVEN BLANCHARD</v>
      </c>
      <c r="D831" s="7" t="s">
        <v>2767</v>
      </c>
      <c r="E831" s="7" t="s">
        <v>145</v>
      </c>
      <c r="F831" s="7" t="s">
        <v>2768</v>
      </c>
      <c r="G831" s="7" t="str">
        <f>VLOOKUP(tClientes[[#This Row],[CityID]],tCiudades[#All],2,FALSE)</f>
        <v>Bakersfield</v>
      </c>
      <c r="H831" s="13">
        <v>41</v>
      </c>
      <c r="I831" s="7" t="s">
        <v>2769</v>
      </c>
      <c r="J831" s="22" t="str">
        <f>_xlfn.CONCAT(tClientes[[#This Row],[Ciudad]]," - ",tClientes[[#This Row],[Address]])</f>
        <v>Bakersfield - 40 New Boulevard</v>
      </c>
      <c r="K831" s="14">
        <f t="shared" ca="1" si="25"/>
        <v>5</v>
      </c>
    </row>
    <row r="832" spans="1:11">
      <c r="A832" s="6">
        <f t="shared" si="24"/>
        <v>831</v>
      </c>
      <c r="B832" s="7" t="s">
        <v>2770</v>
      </c>
      <c r="C832" s="7" t="str">
        <f>UPPER(_xlfn.CONCAT(tClientes[[#This Row],[FirstName]]," ",tClientes[[#This Row],[LastName]]))</f>
        <v>DANA HENRY</v>
      </c>
      <c r="D832" s="7" t="s">
        <v>2128</v>
      </c>
      <c r="E832" s="7" t="s">
        <v>183</v>
      </c>
      <c r="F832" s="7" t="s">
        <v>1275</v>
      </c>
      <c r="G832" s="7" t="str">
        <f>VLOOKUP(tClientes[[#This Row],[CityID]],tCiudades[#All],2,FALSE)</f>
        <v>Yonkers</v>
      </c>
      <c r="H832" s="13">
        <v>94</v>
      </c>
      <c r="I832" s="7" t="s">
        <v>2771</v>
      </c>
      <c r="J832" s="22" t="str">
        <f>_xlfn.CONCAT(tClientes[[#This Row],[Ciudad]]," - ",tClientes[[#This Row],[Address]])</f>
        <v>Yonkers - 32 Rocky New St.</v>
      </c>
      <c r="K832" s="14">
        <f t="shared" ca="1" si="25"/>
        <v>13</v>
      </c>
    </row>
    <row r="833" spans="1:11">
      <c r="A833" s="6">
        <f t="shared" si="24"/>
        <v>832</v>
      </c>
      <c r="B833" s="7" t="s">
        <v>2772</v>
      </c>
      <c r="C833" s="7" t="str">
        <f>UPPER(_xlfn.CONCAT(tClientes[[#This Row],[FirstName]]," ",tClientes[[#This Row],[LastName]]))</f>
        <v>BEN CISNEROS</v>
      </c>
      <c r="D833" s="7" t="s">
        <v>2773</v>
      </c>
      <c r="E833" s="7" t="s">
        <v>13</v>
      </c>
      <c r="F833" s="7" t="s">
        <v>2774</v>
      </c>
      <c r="G833" s="7" t="str">
        <f>VLOOKUP(tClientes[[#This Row],[CityID]],tCiudades[#All],2,FALSE)</f>
        <v>Columbus</v>
      </c>
      <c r="H833" s="13">
        <v>58</v>
      </c>
      <c r="I833" s="7" t="s">
        <v>2775</v>
      </c>
      <c r="J833" s="22" t="str">
        <f>_xlfn.CONCAT(tClientes[[#This Row],[Ciudad]]," - ",tClientes[[#This Row],[Address]])</f>
        <v>Columbus - 419 Rocky Old Freeway</v>
      </c>
      <c r="K833" s="14">
        <f t="shared" ca="1" si="25"/>
        <v>14</v>
      </c>
    </row>
    <row r="834" spans="1:11">
      <c r="A834" s="6">
        <f t="shared" ref="A834:A897" si="26">ROW()-ROW($B$1)</f>
        <v>833</v>
      </c>
      <c r="B834" s="7" t="s">
        <v>2776</v>
      </c>
      <c r="C834" s="7" t="str">
        <f>UPPER(_xlfn.CONCAT(tClientes[[#This Row],[FirstName]]," ",tClientes[[#This Row],[LastName]]))</f>
        <v>MOSES FRIEDMAN</v>
      </c>
      <c r="D834" s="7" t="s">
        <v>1146</v>
      </c>
      <c r="E834" s="7" t="s">
        <v>192</v>
      </c>
      <c r="F834" s="7" t="s">
        <v>1212</v>
      </c>
      <c r="G834" s="7" t="str">
        <f>VLOOKUP(tClientes[[#This Row],[CityID]],tCiudades[#All],2,FALSE)</f>
        <v>St. Petersburg</v>
      </c>
      <c r="H834" s="13">
        <v>85</v>
      </c>
      <c r="I834" s="7" t="s">
        <v>2777</v>
      </c>
      <c r="J834" s="22" t="str">
        <f>_xlfn.CONCAT(tClientes[[#This Row],[Ciudad]]," - ",tClientes[[#This Row],[Address]])</f>
        <v>St. Petersburg - 73 South Green Milton Blvd.</v>
      </c>
      <c r="K834" s="14">
        <f t="shared" ref="K834:K897" ca="1" si="27">RANDBETWEEN(4, 19)</f>
        <v>18</v>
      </c>
    </row>
    <row r="835" spans="1:11">
      <c r="A835" s="6">
        <f t="shared" si="26"/>
        <v>834</v>
      </c>
      <c r="B835" s="7" t="s">
        <v>2778</v>
      </c>
      <c r="C835" s="7" t="str">
        <f>UPPER(_xlfn.CONCAT(tClientes[[#This Row],[FirstName]]," ",tClientes[[#This Row],[LastName]]))</f>
        <v>ROBERT MILLER</v>
      </c>
      <c r="D835" s="7" t="s">
        <v>907</v>
      </c>
      <c r="E835" s="7" t="s">
        <v>126</v>
      </c>
      <c r="F835" s="7" t="s">
        <v>1150</v>
      </c>
      <c r="G835" s="7" t="str">
        <f>VLOOKUP(tClientes[[#This Row],[CityID]],tCiudades[#All],2,FALSE)</f>
        <v>Denver</v>
      </c>
      <c r="H835" s="13">
        <v>42</v>
      </c>
      <c r="I835" s="7" t="s">
        <v>2779</v>
      </c>
      <c r="J835" s="22" t="str">
        <f>_xlfn.CONCAT(tClientes[[#This Row],[Ciudad]]," - ",tClientes[[#This Row],[Address]])</f>
        <v>Denver - 395 North Green Milton Drive</v>
      </c>
      <c r="K835" s="14">
        <f t="shared" ca="1" si="27"/>
        <v>17</v>
      </c>
    </row>
    <row r="836" spans="1:11">
      <c r="A836" s="6">
        <f t="shared" si="26"/>
        <v>835</v>
      </c>
      <c r="B836" s="7" t="s">
        <v>2780</v>
      </c>
      <c r="C836" s="7" t="str">
        <f>UPPER(_xlfn.CONCAT(tClientes[[#This Row],[FirstName]]," ",tClientes[[#This Row],[LastName]]))</f>
        <v>CAROL LEACH</v>
      </c>
      <c r="D836" s="7" t="s">
        <v>2781</v>
      </c>
      <c r="E836" s="7" t="s">
        <v>13</v>
      </c>
      <c r="F836" s="7" t="s">
        <v>1180</v>
      </c>
      <c r="G836" s="7" t="str">
        <f>VLOOKUP(tClientes[[#This Row],[CityID]],tCiudades[#All],2,FALSE)</f>
        <v>Toledo</v>
      </c>
      <c r="H836" s="13">
        <v>10</v>
      </c>
      <c r="I836" s="7" t="s">
        <v>2782</v>
      </c>
      <c r="J836" s="22" t="str">
        <f>_xlfn.CONCAT(tClientes[[#This Row],[Ciudad]]," - ",tClientes[[#This Row],[Address]])</f>
        <v>Toledo - 121 Green Nobel Freeway</v>
      </c>
      <c r="K836" s="14">
        <f t="shared" ca="1" si="27"/>
        <v>7</v>
      </c>
    </row>
    <row r="837" spans="1:11">
      <c r="A837" s="6">
        <f t="shared" si="26"/>
        <v>836</v>
      </c>
      <c r="B837" s="7" t="s">
        <v>2783</v>
      </c>
      <c r="C837" s="7" t="str">
        <f>UPPER(_xlfn.CONCAT(tClientes[[#This Row],[FirstName]]," ",tClientes[[#This Row],[LastName]]))</f>
        <v>MOSES STRONG</v>
      </c>
      <c r="D837" s="7" t="s">
        <v>1146</v>
      </c>
      <c r="E837" s="7" t="s">
        <v>28</v>
      </c>
      <c r="F837" s="7" t="s">
        <v>29</v>
      </c>
      <c r="G837" s="7" t="str">
        <f>VLOOKUP(tClientes[[#This Row],[CityID]],tCiudades[#All],2,FALSE)</f>
        <v>Pittsburgh</v>
      </c>
      <c r="H837" s="13">
        <v>96</v>
      </c>
      <c r="I837" s="7" t="s">
        <v>2784</v>
      </c>
      <c r="J837" s="22" t="str">
        <f>_xlfn.CONCAT(tClientes[[#This Row],[Ciudad]]," - ",tClientes[[#This Row],[Address]])</f>
        <v>Pittsburgh - 238 West Green New Way</v>
      </c>
      <c r="K837" s="14">
        <f t="shared" ca="1" si="27"/>
        <v>10</v>
      </c>
    </row>
    <row r="838" spans="1:11">
      <c r="A838" s="6">
        <f t="shared" si="26"/>
        <v>837</v>
      </c>
      <c r="B838" s="7" t="s">
        <v>2785</v>
      </c>
      <c r="C838" s="7" t="str">
        <f>UPPER(_xlfn.CONCAT(tClientes[[#This Row],[FirstName]]," ",tClientes[[#This Row],[LastName]]))</f>
        <v>ALEXANDER LARA</v>
      </c>
      <c r="D838" s="7" t="s">
        <v>960</v>
      </c>
      <c r="E838" s="7" t="s">
        <v>192</v>
      </c>
      <c r="F838" s="7" t="s">
        <v>672</v>
      </c>
      <c r="G838" s="7" t="str">
        <f>VLOOKUP(tClientes[[#This Row],[CityID]],tCiudades[#All],2,FALSE)</f>
        <v>Cincinnati</v>
      </c>
      <c r="H838" s="13">
        <v>50</v>
      </c>
      <c r="I838" s="7" t="s">
        <v>2786</v>
      </c>
      <c r="J838" s="22" t="str">
        <f>_xlfn.CONCAT(tClientes[[#This Row],[Ciudad]]," - ",tClientes[[#This Row],[Address]])</f>
        <v>Cincinnati - 79 Rocky Cowley St.</v>
      </c>
      <c r="K838" s="14">
        <f t="shared" ca="1" si="27"/>
        <v>8</v>
      </c>
    </row>
    <row r="839" spans="1:11">
      <c r="A839" s="6">
        <f t="shared" si="26"/>
        <v>838</v>
      </c>
      <c r="B839" s="7" t="s">
        <v>2787</v>
      </c>
      <c r="C839" s="7" t="str">
        <f>UPPER(_xlfn.CONCAT(tClientes[[#This Row],[FirstName]]," ",tClientes[[#This Row],[LastName]]))</f>
        <v>JEREMY LESTER</v>
      </c>
      <c r="D839" s="7" t="s">
        <v>691</v>
      </c>
      <c r="E839" s="7" t="s">
        <v>126</v>
      </c>
      <c r="F839" s="7" t="s">
        <v>2788</v>
      </c>
      <c r="G839" s="7" t="str">
        <f>VLOOKUP(tClientes[[#This Row],[CityID]],tCiudades[#All],2,FALSE)</f>
        <v>Austin</v>
      </c>
      <c r="H839" s="13">
        <v>6</v>
      </c>
      <c r="I839" s="7" t="s">
        <v>2789</v>
      </c>
      <c r="J839" s="22" t="str">
        <f>_xlfn.CONCAT(tClientes[[#This Row],[Ciudad]]," - ",tClientes[[#This Row],[Address]])</f>
        <v>Austin - 799 New Drive</v>
      </c>
      <c r="K839" s="14">
        <f t="shared" ca="1" si="27"/>
        <v>12</v>
      </c>
    </row>
    <row r="840" spans="1:11">
      <c r="A840" s="6">
        <f t="shared" si="26"/>
        <v>839</v>
      </c>
      <c r="B840" s="7" t="s">
        <v>2790</v>
      </c>
      <c r="C840" s="7" t="str">
        <f>UPPER(_xlfn.CONCAT(tClientes[[#This Row],[FirstName]]," ",tClientes[[#This Row],[LastName]]))</f>
        <v>KRISTINE CARTER</v>
      </c>
      <c r="D840" s="7" t="s">
        <v>671</v>
      </c>
      <c r="E840" s="7" t="s">
        <v>13</v>
      </c>
      <c r="F840" s="7" t="s">
        <v>2791</v>
      </c>
      <c r="G840" s="7" t="str">
        <f>VLOOKUP(tClientes[[#This Row],[CityID]],tCiudades[#All],2,FALSE)</f>
        <v>Fort Wayne</v>
      </c>
      <c r="H840" s="13">
        <v>34</v>
      </c>
      <c r="I840" s="7" t="s">
        <v>2792</v>
      </c>
      <c r="J840" s="22" t="str">
        <f>_xlfn.CONCAT(tClientes[[#This Row],[Ciudad]]," - ",tClientes[[#This Row],[Address]])</f>
        <v>Fort Wayne - 134 Fabien Street</v>
      </c>
      <c r="K840" s="14">
        <f t="shared" ca="1" si="27"/>
        <v>19</v>
      </c>
    </row>
    <row r="841" spans="1:11">
      <c r="A841" s="6">
        <f t="shared" si="26"/>
        <v>840</v>
      </c>
      <c r="B841" s="7" t="s">
        <v>2793</v>
      </c>
      <c r="C841" s="7" t="str">
        <f>UPPER(_xlfn.CONCAT(tClientes[[#This Row],[FirstName]]," ",tClientes[[#This Row],[LastName]]))</f>
        <v>LORENA STRICKLAND</v>
      </c>
      <c r="D841" s="7" t="s">
        <v>2053</v>
      </c>
      <c r="E841" s="7" t="s">
        <v>136</v>
      </c>
      <c r="F841" s="7" t="s">
        <v>2794</v>
      </c>
      <c r="G841" s="7" t="str">
        <f>VLOOKUP(tClientes[[#This Row],[CityID]],tCiudades[#All],2,FALSE)</f>
        <v>Grand Rapids</v>
      </c>
      <c r="H841" s="13">
        <v>90</v>
      </c>
      <c r="I841" s="7" t="s">
        <v>2795</v>
      </c>
      <c r="J841" s="22" t="str">
        <f>_xlfn.CONCAT(tClientes[[#This Row],[Ciudad]]," - ",tClientes[[#This Row],[Address]])</f>
        <v>Grand Rapids - 67 Clarendon Street</v>
      </c>
      <c r="K841" s="14">
        <f t="shared" ca="1" si="27"/>
        <v>8</v>
      </c>
    </row>
    <row r="842" spans="1:11">
      <c r="A842" s="6">
        <f t="shared" si="26"/>
        <v>841</v>
      </c>
      <c r="B842" s="7" t="s">
        <v>2796</v>
      </c>
      <c r="C842" s="7" t="str">
        <f>UPPER(_xlfn.CONCAT(tClientes[[#This Row],[FirstName]]," ",tClientes[[#This Row],[LastName]]))</f>
        <v>JAMAL SAWYER</v>
      </c>
      <c r="D842" s="7" t="s">
        <v>2797</v>
      </c>
      <c r="E842" s="7" t="s">
        <v>8</v>
      </c>
      <c r="F842" s="7" t="s">
        <v>1445</v>
      </c>
      <c r="G842" s="7" t="str">
        <f>VLOOKUP(tClientes[[#This Row],[CityID]],tCiudades[#All],2,FALSE)</f>
        <v>Albuquerque</v>
      </c>
      <c r="H842" s="13">
        <v>54</v>
      </c>
      <c r="I842" s="7" t="s">
        <v>2798</v>
      </c>
      <c r="J842" s="22" t="str">
        <f>_xlfn.CONCAT(tClientes[[#This Row],[Ciudad]]," - ",tClientes[[#This Row],[Address]])</f>
        <v>Albuquerque - 810 Green Second Freeway</v>
      </c>
      <c r="K842" s="14">
        <f t="shared" ca="1" si="27"/>
        <v>10</v>
      </c>
    </row>
    <row r="843" spans="1:11">
      <c r="A843" s="6">
        <f t="shared" si="26"/>
        <v>842</v>
      </c>
      <c r="B843" s="7" t="s">
        <v>2799</v>
      </c>
      <c r="C843" s="7" t="str">
        <f>UPPER(_xlfn.CONCAT(tClientes[[#This Row],[FirstName]]," ",tClientes[[#This Row],[LastName]]))</f>
        <v>LORIE PADILLA</v>
      </c>
      <c r="D843" s="7" t="s">
        <v>2221</v>
      </c>
      <c r="E843" s="7" t="s">
        <v>13</v>
      </c>
      <c r="F843" s="7" t="s">
        <v>2800</v>
      </c>
      <c r="G843" s="7" t="str">
        <f>VLOOKUP(tClientes[[#This Row],[CityID]],tCiudades[#All],2,FALSE)</f>
        <v>Mobile</v>
      </c>
      <c r="H843" s="13">
        <v>62</v>
      </c>
      <c r="I843" s="7" t="s">
        <v>2801</v>
      </c>
      <c r="J843" s="22" t="str">
        <f>_xlfn.CONCAT(tClientes[[#This Row],[Ciudad]]," - ",tClientes[[#This Row],[Address]])</f>
        <v>Mobile - 547 South Rocky Nobel Way</v>
      </c>
      <c r="K843" s="14">
        <f t="shared" ca="1" si="27"/>
        <v>17</v>
      </c>
    </row>
    <row r="844" spans="1:11">
      <c r="A844" s="6">
        <f t="shared" si="26"/>
        <v>843</v>
      </c>
      <c r="B844" s="7" t="s">
        <v>2802</v>
      </c>
      <c r="C844" s="7" t="str">
        <f>UPPER(_xlfn.CONCAT(tClientes[[#This Row],[FirstName]]," ",tClientes[[#This Row],[LastName]]))</f>
        <v>EARNEST HARRINGTON</v>
      </c>
      <c r="D844" s="7" t="s">
        <v>2803</v>
      </c>
      <c r="E844" s="7" t="s">
        <v>192</v>
      </c>
      <c r="F844" s="7" t="s">
        <v>2804</v>
      </c>
      <c r="G844" s="7" t="str">
        <f>VLOOKUP(tClientes[[#This Row],[CityID]],tCiudades[#All],2,FALSE)</f>
        <v>Santa Ana</v>
      </c>
      <c r="H844" s="13">
        <v>73</v>
      </c>
      <c r="I844" s="7" t="s">
        <v>2805</v>
      </c>
      <c r="J844" s="22" t="str">
        <f>_xlfn.CONCAT(tClientes[[#This Row],[Ciudad]]," - ",tClientes[[#This Row],[Address]])</f>
        <v>Santa Ana - 83 South Old Parkway</v>
      </c>
      <c r="K844" s="14">
        <f t="shared" ca="1" si="27"/>
        <v>6</v>
      </c>
    </row>
    <row r="845" spans="1:11">
      <c r="A845" s="6">
        <f t="shared" si="26"/>
        <v>844</v>
      </c>
      <c r="B845" s="7" t="s">
        <v>2806</v>
      </c>
      <c r="C845" s="7" t="str">
        <f>UPPER(_xlfn.CONCAT(tClientes[[#This Row],[FirstName]]," ",tClientes[[#This Row],[LastName]]))</f>
        <v>BRIDGETTE HUFFMAN</v>
      </c>
      <c r="D845" s="7" t="s">
        <v>1354</v>
      </c>
      <c r="E845" s="7" t="s">
        <v>136</v>
      </c>
      <c r="F845" s="7" t="s">
        <v>2807</v>
      </c>
      <c r="G845" s="7" t="str">
        <f>VLOOKUP(tClientes[[#This Row],[CityID]],tCiudades[#All],2,FALSE)</f>
        <v>El Paso</v>
      </c>
      <c r="H845" s="13">
        <v>20</v>
      </c>
      <c r="I845" s="7" t="s">
        <v>2808</v>
      </c>
      <c r="J845" s="22" t="str">
        <f>_xlfn.CONCAT(tClientes[[#This Row],[Ciudad]]," - ",tClientes[[#This Row],[Address]])</f>
        <v>El Paso - 10 White Cowley Parkway</v>
      </c>
      <c r="K845" s="14">
        <f t="shared" ca="1" si="27"/>
        <v>12</v>
      </c>
    </row>
    <row r="846" spans="1:11">
      <c r="A846" s="6">
        <f t="shared" si="26"/>
        <v>845</v>
      </c>
      <c r="B846" s="7" t="s">
        <v>2809</v>
      </c>
      <c r="C846" s="7" t="str">
        <f>UPPER(_xlfn.CONCAT(tClientes[[#This Row],[FirstName]]," ",tClientes[[#This Row],[LastName]]))</f>
        <v>WANDA FREY</v>
      </c>
      <c r="D846" s="7" t="s">
        <v>2810</v>
      </c>
      <c r="E846" s="7" t="s">
        <v>68</v>
      </c>
      <c r="F846" s="7" t="s">
        <v>277</v>
      </c>
      <c r="G846" s="7" t="str">
        <f>VLOOKUP(tClientes[[#This Row],[CityID]],tCiudades[#All],2,FALSE)</f>
        <v>Norfolk</v>
      </c>
      <c r="H846" s="13">
        <v>16</v>
      </c>
      <c r="I846" s="7" t="s">
        <v>2811</v>
      </c>
      <c r="J846" s="22" t="str">
        <f>_xlfn.CONCAT(tClientes[[#This Row],[Ciudad]]," - ",tClientes[[#This Row],[Address]])</f>
        <v>Norfolk - 83 New Boulevard</v>
      </c>
      <c r="K846" s="14">
        <f t="shared" ca="1" si="27"/>
        <v>13</v>
      </c>
    </row>
    <row r="847" spans="1:11">
      <c r="A847" s="6">
        <f t="shared" si="26"/>
        <v>846</v>
      </c>
      <c r="B847" s="7" t="s">
        <v>2812</v>
      </c>
      <c r="C847" s="7" t="str">
        <f>UPPER(_xlfn.CONCAT(tClientes[[#This Row],[FirstName]]," ",tClientes[[#This Row],[LastName]]))</f>
        <v>NINA WASHINGTON</v>
      </c>
      <c r="D847" s="7" t="s">
        <v>2239</v>
      </c>
      <c r="E847" s="7" t="s">
        <v>33</v>
      </c>
      <c r="F847" s="7" t="s">
        <v>839</v>
      </c>
      <c r="G847" s="7" t="str">
        <f>VLOOKUP(tClientes[[#This Row],[CityID]],tCiudades[#All],2,FALSE)</f>
        <v>Memphis</v>
      </c>
      <c r="H847" s="13">
        <v>44</v>
      </c>
      <c r="I847" s="7" t="s">
        <v>2813</v>
      </c>
      <c r="J847" s="22" t="str">
        <f>_xlfn.CONCAT(tClientes[[#This Row],[Ciudad]]," - ",tClientes[[#This Row],[Address]])</f>
        <v>Memphis - 79 Old Way</v>
      </c>
      <c r="K847" s="14">
        <f t="shared" ca="1" si="27"/>
        <v>16</v>
      </c>
    </row>
    <row r="848" spans="1:11">
      <c r="A848" s="6">
        <f t="shared" si="26"/>
        <v>847</v>
      </c>
      <c r="B848" s="7" t="s">
        <v>2814</v>
      </c>
      <c r="C848" s="7" t="str">
        <f>UPPER(_xlfn.CONCAT(tClientes[[#This Row],[FirstName]]," ",tClientes[[#This Row],[LastName]]))</f>
        <v>WILLIE MURILLO</v>
      </c>
      <c r="D848" s="7" t="s">
        <v>2815</v>
      </c>
      <c r="E848" s="7" t="s">
        <v>126</v>
      </c>
      <c r="F848" s="7" t="s">
        <v>1493</v>
      </c>
      <c r="G848" s="7" t="str">
        <f>VLOOKUP(tClientes[[#This Row],[CityID]],tCiudades[#All],2,FALSE)</f>
        <v>Fremont</v>
      </c>
      <c r="H848" s="13">
        <v>4</v>
      </c>
      <c r="I848" s="7" t="s">
        <v>2816</v>
      </c>
      <c r="J848" s="22" t="str">
        <f>_xlfn.CONCAT(tClientes[[#This Row],[Ciudad]]," - ",tClientes[[#This Row],[Address]])</f>
        <v>Fremont - 62 Clarendon Blvd.</v>
      </c>
      <c r="K848" s="14">
        <f t="shared" ca="1" si="27"/>
        <v>14</v>
      </c>
    </row>
    <row r="849" spans="1:11">
      <c r="A849" s="6">
        <f t="shared" si="26"/>
        <v>848</v>
      </c>
      <c r="B849" s="7" t="s">
        <v>2817</v>
      </c>
      <c r="C849" s="7" t="str">
        <f>UPPER(_xlfn.CONCAT(tClientes[[#This Row],[FirstName]]," ",tClientes[[#This Row],[LastName]]))</f>
        <v>MARLA SCHAEFER</v>
      </c>
      <c r="D849" s="7" t="s">
        <v>2818</v>
      </c>
      <c r="E849" s="7" t="s">
        <v>234</v>
      </c>
      <c r="F849" s="7" t="s">
        <v>978</v>
      </c>
      <c r="G849" s="7" t="str">
        <f>VLOOKUP(tClientes[[#This Row],[CityID]],tCiudades[#All],2,FALSE)</f>
        <v>Boston</v>
      </c>
      <c r="H849" s="13">
        <v>25</v>
      </c>
      <c r="I849" s="7" t="s">
        <v>2819</v>
      </c>
      <c r="J849" s="22" t="str">
        <f>_xlfn.CONCAT(tClientes[[#This Row],[Ciudad]]," - ",tClientes[[#This Row],[Address]])</f>
        <v>Boston - 426 Fabien Way</v>
      </c>
      <c r="K849" s="14">
        <f t="shared" ca="1" si="27"/>
        <v>7</v>
      </c>
    </row>
    <row r="850" spans="1:11">
      <c r="A850" s="6">
        <f t="shared" si="26"/>
        <v>849</v>
      </c>
      <c r="B850" s="7" t="s">
        <v>2820</v>
      </c>
      <c r="C850" s="7" t="str">
        <f>UPPER(_xlfn.CONCAT(tClientes[[#This Row],[FirstName]]," ",tClientes[[#This Row],[LastName]]))</f>
        <v>ALEJANDRO NOBLE</v>
      </c>
      <c r="D850" s="7" t="s">
        <v>2821</v>
      </c>
      <c r="E850" s="7" t="s">
        <v>68</v>
      </c>
      <c r="F850" s="7" t="s">
        <v>2822</v>
      </c>
      <c r="G850" s="7" t="str">
        <f>VLOOKUP(tClientes[[#This Row],[CityID]],tCiudades[#All],2,FALSE)</f>
        <v>Philadelphia</v>
      </c>
      <c r="H850" s="13">
        <v>30</v>
      </c>
      <c r="I850" s="7" t="s">
        <v>2823</v>
      </c>
      <c r="J850" s="22" t="str">
        <f>_xlfn.CONCAT(tClientes[[#This Row],[Ciudad]]," - ",tClientes[[#This Row],[Address]])</f>
        <v>Philadelphia - 330 Clarendon Drive</v>
      </c>
      <c r="K850" s="14">
        <f t="shared" ca="1" si="27"/>
        <v>16</v>
      </c>
    </row>
    <row r="851" spans="1:11">
      <c r="A851" s="6">
        <f t="shared" si="26"/>
        <v>850</v>
      </c>
      <c r="B851" s="7" t="s">
        <v>2824</v>
      </c>
      <c r="C851" s="7" t="str">
        <f>UPPER(_xlfn.CONCAT(tClientes[[#This Row],[FirstName]]," ",tClientes[[#This Row],[LastName]]))</f>
        <v>QUENTIN KLINE</v>
      </c>
      <c r="D851" s="7" t="s">
        <v>838</v>
      </c>
      <c r="E851" s="7" t="s">
        <v>159</v>
      </c>
      <c r="F851" s="7" t="s">
        <v>118</v>
      </c>
      <c r="G851" s="7" t="str">
        <f>VLOOKUP(tClientes[[#This Row],[CityID]],tCiudades[#All],2,FALSE)</f>
        <v>Mobile</v>
      </c>
      <c r="H851" s="13">
        <v>62</v>
      </c>
      <c r="I851" s="7" t="s">
        <v>2825</v>
      </c>
      <c r="J851" s="22" t="str">
        <f>_xlfn.CONCAT(tClientes[[#This Row],[Ciudad]]," - ",tClientes[[#This Row],[Address]])</f>
        <v>Mobile - 491 North Rocky Nobel Parkway</v>
      </c>
      <c r="K851" s="14">
        <f t="shared" ca="1" si="27"/>
        <v>11</v>
      </c>
    </row>
    <row r="852" spans="1:11">
      <c r="A852" s="6">
        <f t="shared" si="26"/>
        <v>851</v>
      </c>
      <c r="B852" s="7" t="s">
        <v>2826</v>
      </c>
      <c r="C852" s="7" t="str">
        <f>UPPER(_xlfn.CONCAT(tClientes[[#This Row],[FirstName]]," ",tClientes[[#This Row],[LastName]]))</f>
        <v>SCOTT MASSEY</v>
      </c>
      <c r="D852" s="7" t="s">
        <v>675</v>
      </c>
      <c r="E852" s="7" t="s">
        <v>192</v>
      </c>
      <c r="F852" s="7" t="s">
        <v>990</v>
      </c>
      <c r="G852" s="7" t="str">
        <f>VLOOKUP(tClientes[[#This Row],[CityID]],tCiudades[#All],2,FALSE)</f>
        <v>San Antonio</v>
      </c>
      <c r="H852" s="13">
        <v>75</v>
      </c>
      <c r="I852" s="7" t="s">
        <v>2827</v>
      </c>
      <c r="J852" s="22" t="str">
        <f>_xlfn.CONCAT(tClientes[[#This Row],[Ciudad]]," - ",tClientes[[#This Row],[Address]])</f>
        <v>San Antonio - 79 Cowley Way</v>
      </c>
      <c r="K852" s="14">
        <f t="shared" ca="1" si="27"/>
        <v>17</v>
      </c>
    </row>
    <row r="853" spans="1:11">
      <c r="A853" s="6">
        <f t="shared" si="26"/>
        <v>852</v>
      </c>
      <c r="B853" s="7" t="s">
        <v>2828</v>
      </c>
      <c r="C853" s="7" t="str">
        <f>UPPER(_xlfn.CONCAT(tClientes[[#This Row],[FirstName]]," ",tClientes[[#This Row],[LastName]]))</f>
        <v>SONNY EDWARDS</v>
      </c>
      <c r="D853" s="7" t="s">
        <v>2829</v>
      </c>
      <c r="E853" s="7" t="s">
        <v>58</v>
      </c>
      <c r="F853" s="7" t="s">
        <v>2830</v>
      </c>
      <c r="G853" s="7" t="str">
        <f>VLOOKUP(tClientes[[#This Row],[CityID]],tCiudades[#All],2,FALSE)</f>
        <v>Detroit</v>
      </c>
      <c r="H853" s="13">
        <v>36</v>
      </c>
      <c r="I853" s="7" t="s">
        <v>2831</v>
      </c>
      <c r="J853" s="22" t="str">
        <f>_xlfn.CONCAT(tClientes[[#This Row],[Ciudad]]," - ",tClientes[[#This Row],[Address]])</f>
        <v>Detroit - 69 Green First St.</v>
      </c>
      <c r="K853" s="14">
        <f t="shared" ca="1" si="27"/>
        <v>13</v>
      </c>
    </row>
    <row r="854" spans="1:11">
      <c r="A854" s="6">
        <f t="shared" si="26"/>
        <v>853</v>
      </c>
      <c r="B854" s="7" t="s">
        <v>2832</v>
      </c>
      <c r="C854" s="7" t="str">
        <f>UPPER(_xlfn.CONCAT(tClientes[[#This Row],[FirstName]]," ",tClientes[[#This Row],[LastName]]))</f>
        <v>ANTHONY DEAN</v>
      </c>
      <c r="D854" s="7" t="s">
        <v>335</v>
      </c>
      <c r="E854" s="7" t="s">
        <v>13</v>
      </c>
      <c r="F854" s="7" t="s">
        <v>2041</v>
      </c>
      <c r="G854" s="7" t="str">
        <f>VLOOKUP(tClientes[[#This Row],[CityID]],tCiudades[#All],2,FALSE)</f>
        <v>Denver</v>
      </c>
      <c r="H854" s="13">
        <v>42</v>
      </c>
      <c r="I854" s="7" t="s">
        <v>2833</v>
      </c>
      <c r="J854" s="22" t="str">
        <f>_xlfn.CONCAT(tClientes[[#This Row],[Ciudad]]," - ",tClientes[[#This Row],[Address]])</f>
        <v>Denver - 52 Oak Parkway</v>
      </c>
      <c r="K854" s="14">
        <f t="shared" ca="1" si="27"/>
        <v>14</v>
      </c>
    </row>
    <row r="855" spans="1:11">
      <c r="A855" s="6">
        <f t="shared" si="26"/>
        <v>854</v>
      </c>
      <c r="B855" s="7" t="s">
        <v>2834</v>
      </c>
      <c r="C855" s="7" t="str">
        <f>UPPER(_xlfn.CONCAT(tClientes[[#This Row],[FirstName]]," ",tClientes[[#This Row],[LastName]]))</f>
        <v>KARI ROJAS</v>
      </c>
      <c r="D855" s="7" t="s">
        <v>2835</v>
      </c>
      <c r="E855" s="7" t="s">
        <v>131</v>
      </c>
      <c r="F855" s="7" t="s">
        <v>2836</v>
      </c>
      <c r="G855" s="7" t="str">
        <f>VLOOKUP(tClientes[[#This Row],[CityID]],tCiudades[#All],2,FALSE)</f>
        <v>Fort Worth</v>
      </c>
      <c r="H855" s="13">
        <v>60</v>
      </c>
      <c r="I855" s="7" t="s">
        <v>2837</v>
      </c>
      <c r="J855" s="22" t="str">
        <f>_xlfn.CONCAT(tClientes[[#This Row],[Ciudad]]," - ",tClientes[[#This Row],[Address]])</f>
        <v>Fort Worth - 699 New St.</v>
      </c>
      <c r="K855" s="14">
        <f t="shared" ca="1" si="27"/>
        <v>12</v>
      </c>
    </row>
    <row r="856" spans="1:11">
      <c r="A856" s="6">
        <f t="shared" si="26"/>
        <v>855</v>
      </c>
      <c r="B856" s="7" t="s">
        <v>2838</v>
      </c>
      <c r="C856" s="7" t="str">
        <f>UPPER(_xlfn.CONCAT(tClientes[[#This Row],[FirstName]]," ",tClientes[[#This Row],[LastName]]))</f>
        <v>CRYSTAL HUERTA</v>
      </c>
      <c r="D856" s="7" t="s">
        <v>327</v>
      </c>
      <c r="E856" s="7" t="s">
        <v>1184</v>
      </c>
      <c r="F856" s="7" t="s">
        <v>1643</v>
      </c>
      <c r="G856" s="7" t="str">
        <f>VLOOKUP(tClientes[[#This Row],[CityID]],tCiudades[#All],2,FALSE)</f>
        <v>Nashville</v>
      </c>
      <c r="H856" s="13">
        <v>57</v>
      </c>
      <c r="I856" s="7" t="s">
        <v>2839</v>
      </c>
      <c r="J856" s="22" t="str">
        <f>_xlfn.CONCAT(tClientes[[#This Row],[Ciudad]]," - ",tClientes[[#This Row],[Address]])</f>
        <v>Nashville - 58 Old Blvd.</v>
      </c>
      <c r="K856" s="14">
        <f t="shared" ca="1" si="27"/>
        <v>11</v>
      </c>
    </row>
    <row r="857" spans="1:11">
      <c r="A857" s="6">
        <f t="shared" si="26"/>
        <v>856</v>
      </c>
      <c r="B857" s="7" t="s">
        <v>2840</v>
      </c>
      <c r="C857" s="7" t="str">
        <f>UPPER(_xlfn.CONCAT(tClientes[[#This Row],[FirstName]]," ",tClientes[[#This Row],[LastName]]))</f>
        <v>HARRY MCCARTY</v>
      </c>
      <c r="D857" s="7" t="s">
        <v>1501</v>
      </c>
      <c r="E857" s="7" t="s">
        <v>159</v>
      </c>
      <c r="F857" s="7" t="s">
        <v>1298</v>
      </c>
      <c r="G857" s="7" t="str">
        <f>VLOOKUP(tClientes[[#This Row],[CityID]],tCiudades[#All],2,FALSE)</f>
        <v>Tacoma</v>
      </c>
      <c r="H857" s="13">
        <v>12</v>
      </c>
      <c r="I857" s="7" t="s">
        <v>2841</v>
      </c>
      <c r="J857" s="22" t="str">
        <f>_xlfn.CONCAT(tClientes[[#This Row],[Ciudad]]," - ",tClientes[[#This Row],[Address]])</f>
        <v>Tacoma - 976 South Fabien St.</v>
      </c>
      <c r="K857" s="14">
        <f t="shared" ca="1" si="27"/>
        <v>11</v>
      </c>
    </row>
    <row r="858" spans="1:11">
      <c r="A858" s="6">
        <f t="shared" si="26"/>
        <v>857</v>
      </c>
      <c r="B858" s="7" t="s">
        <v>2842</v>
      </c>
      <c r="C858" s="7" t="str">
        <f>UPPER(_xlfn.CONCAT(tClientes[[#This Row],[FirstName]]," ",tClientes[[#This Row],[LastName]]))</f>
        <v>MARLA SULLIVAN</v>
      </c>
      <c r="D858" s="7" t="s">
        <v>2818</v>
      </c>
      <c r="E858" s="7" t="s">
        <v>68</v>
      </c>
      <c r="F858" s="7" t="s">
        <v>2027</v>
      </c>
      <c r="G858" s="7" t="str">
        <f>VLOOKUP(tClientes[[#This Row],[CityID]],tCiudades[#All],2,FALSE)</f>
        <v>Virginia Beach</v>
      </c>
      <c r="H858" s="13">
        <v>5</v>
      </c>
      <c r="I858" s="7" t="s">
        <v>2843</v>
      </c>
      <c r="J858" s="22" t="str">
        <f>_xlfn.CONCAT(tClientes[[#This Row],[Ciudad]]," - ",tClientes[[#This Row],[Address]])</f>
        <v>Virginia Beach - 261 Green First Avenue</v>
      </c>
      <c r="K858" s="14">
        <f t="shared" ca="1" si="27"/>
        <v>5</v>
      </c>
    </row>
    <row r="859" spans="1:11">
      <c r="A859" s="6">
        <f t="shared" si="26"/>
        <v>858</v>
      </c>
      <c r="B859" s="7" t="s">
        <v>2844</v>
      </c>
      <c r="C859" s="7" t="str">
        <f>UPPER(_xlfn.CONCAT(tClientes[[#This Row],[FirstName]]," ",tClientes[[#This Row],[LastName]]))</f>
        <v>DAVID PEREZ</v>
      </c>
      <c r="D859" s="7" t="s">
        <v>27</v>
      </c>
      <c r="E859" s="7" t="s">
        <v>8</v>
      </c>
      <c r="F859" s="7" t="s">
        <v>2845</v>
      </c>
      <c r="G859" s="7" t="str">
        <f>VLOOKUP(tClientes[[#This Row],[CityID]],tCiudades[#All],2,FALSE)</f>
        <v>St. Louis</v>
      </c>
      <c r="H859" s="13">
        <v>17</v>
      </c>
      <c r="I859" s="7" t="s">
        <v>2846</v>
      </c>
      <c r="J859" s="22" t="str">
        <f>_xlfn.CONCAT(tClientes[[#This Row],[Ciudad]]," - ",tClientes[[#This Row],[Address]])</f>
        <v>St. Louis - 77 East Fabien Road</v>
      </c>
      <c r="K859" s="14">
        <f t="shared" ca="1" si="27"/>
        <v>15</v>
      </c>
    </row>
    <row r="860" spans="1:11">
      <c r="A860" s="6">
        <f t="shared" si="26"/>
        <v>859</v>
      </c>
      <c r="B860" s="7" t="s">
        <v>2847</v>
      </c>
      <c r="C860" s="7" t="str">
        <f>UPPER(_xlfn.CONCAT(tClientes[[#This Row],[FirstName]]," ",tClientes[[#This Row],[LastName]]))</f>
        <v>PAUL KENNEDY</v>
      </c>
      <c r="D860" s="7" t="s">
        <v>358</v>
      </c>
      <c r="E860" s="7" t="s">
        <v>33</v>
      </c>
      <c r="F860" s="7" t="s">
        <v>1530</v>
      </c>
      <c r="G860" s="7" t="str">
        <f>VLOOKUP(tClientes[[#This Row],[CityID]],tCiudades[#All],2,FALSE)</f>
        <v>Corpus Christi</v>
      </c>
      <c r="H860" s="13">
        <v>67</v>
      </c>
      <c r="I860" s="7" t="s">
        <v>2848</v>
      </c>
      <c r="J860" s="22" t="str">
        <f>_xlfn.CONCAT(tClientes[[#This Row],[Ciudad]]," - ",tClientes[[#This Row],[Address]])</f>
        <v>Corpus Christi - 403 First Drive</v>
      </c>
      <c r="K860" s="14">
        <f t="shared" ca="1" si="27"/>
        <v>4</v>
      </c>
    </row>
    <row r="861" spans="1:11">
      <c r="A861" s="6">
        <f t="shared" si="26"/>
        <v>860</v>
      </c>
      <c r="B861" s="7" t="s">
        <v>2849</v>
      </c>
      <c r="C861" s="7" t="str">
        <f>UPPER(_xlfn.CONCAT(tClientes[[#This Row],[FirstName]]," ",tClientes[[#This Row],[LastName]]))</f>
        <v>OLGA WHITNEY</v>
      </c>
      <c r="D861" s="7" t="s">
        <v>2850</v>
      </c>
      <c r="E861" s="7" t="s">
        <v>238</v>
      </c>
      <c r="F861" s="7" t="s">
        <v>135</v>
      </c>
      <c r="G861" s="7" t="str">
        <f>VLOOKUP(tClientes[[#This Row],[CityID]],tCiudades[#All],2,FALSE)</f>
        <v>Colorado</v>
      </c>
      <c r="H861" s="13">
        <v>15</v>
      </c>
      <c r="I861" s="7" t="s">
        <v>2851</v>
      </c>
      <c r="J861" s="22" t="str">
        <f>_xlfn.CONCAT(tClientes[[#This Row],[Ciudad]]," - ",tClientes[[#This Row],[Address]])</f>
        <v>Colorado - 63 South First Blvd.</v>
      </c>
      <c r="K861" s="14">
        <f t="shared" ca="1" si="27"/>
        <v>12</v>
      </c>
    </row>
    <row r="862" spans="1:11">
      <c r="A862" s="6">
        <f t="shared" si="26"/>
        <v>861</v>
      </c>
      <c r="B862" s="7" t="s">
        <v>2852</v>
      </c>
      <c r="C862" s="7" t="str">
        <f>UPPER(_xlfn.CONCAT(tClientes[[#This Row],[FirstName]]," ",tClientes[[#This Row],[LastName]]))</f>
        <v>CHARLOTTE STRONG</v>
      </c>
      <c r="D862" s="7" t="s">
        <v>487</v>
      </c>
      <c r="E862" s="7" t="s">
        <v>8</v>
      </c>
      <c r="F862" s="7" t="s">
        <v>29</v>
      </c>
      <c r="G862" s="7" t="str">
        <f>VLOOKUP(tClientes[[#This Row],[CityID]],tCiudades[#All],2,FALSE)</f>
        <v>Bakersfield</v>
      </c>
      <c r="H862" s="13">
        <v>41</v>
      </c>
      <c r="I862" s="7" t="s">
        <v>2853</v>
      </c>
      <c r="J862" s="22" t="str">
        <f>_xlfn.CONCAT(tClientes[[#This Row],[Ciudad]]," - ",tClientes[[#This Row],[Address]])</f>
        <v>Bakersfield - 10 White Hague St.</v>
      </c>
      <c r="K862" s="14">
        <f t="shared" ca="1" si="27"/>
        <v>16</v>
      </c>
    </row>
    <row r="863" spans="1:11">
      <c r="A863" s="6">
        <f t="shared" si="26"/>
        <v>862</v>
      </c>
      <c r="B863" s="7" t="s">
        <v>2854</v>
      </c>
      <c r="C863" s="7" t="str">
        <f>UPPER(_xlfn.CONCAT(tClientes[[#This Row],[FirstName]]," ",tClientes[[#This Row],[LastName]]))</f>
        <v>RENEE MATTHEWS</v>
      </c>
      <c r="D863" s="7" t="s">
        <v>2095</v>
      </c>
      <c r="E863" s="7" t="s">
        <v>192</v>
      </c>
      <c r="F863" s="7" t="s">
        <v>2855</v>
      </c>
      <c r="G863" s="7" t="str">
        <f>VLOOKUP(tClientes[[#This Row],[CityID]],tCiudades[#All],2,FALSE)</f>
        <v>Bakersfield</v>
      </c>
      <c r="H863" s="13">
        <v>41</v>
      </c>
      <c r="I863" s="7" t="s">
        <v>2856</v>
      </c>
      <c r="J863" s="22" t="str">
        <f>_xlfn.CONCAT(tClientes[[#This Row],[Ciudad]]," - ",tClientes[[#This Row],[Address]])</f>
        <v>Bakersfield - 440 White First Blvd.</v>
      </c>
      <c r="K863" s="14">
        <f t="shared" ca="1" si="27"/>
        <v>19</v>
      </c>
    </row>
    <row r="864" spans="1:11">
      <c r="A864" s="6">
        <f t="shared" si="26"/>
        <v>863</v>
      </c>
      <c r="B864" s="7" t="s">
        <v>2857</v>
      </c>
      <c r="C864" s="7" t="str">
        <f>UPPER(_xlfn.CONCAT(tClientes[[#This Row],[FirstName]]," ",tClientes[[#This Row],[LastName]]))</f>
        <v>JUANITA CANTRELL</v>
      </c>
      <c r="D864" s="7" t="s">
        <v>2332</v>
      </c>
      <c r="E864" s="7" t="s">
        <v>117</v>
      </c>
      <c r="F864" s="7" t="s">
        <v>943</v>
      </c>
      <c r="G864" s="7" t="str">
        <f>VLOOKUP(tClientes[[#This Row],[CityID]],tCiudades[#All],2,FALSE)</f>
        <v>St. Louis</v>
      </c>
      <c r="H864" s="13">
        <v>17</v>
      </c>
      <c r="I864" s="7" t="s">
        <v>2858</v>
      </c>
      <c r="J864" s="22" t="str">
        <f>_xlfn.CONCAT(tClientes[[#This Row],[Ciudad]]," - ",tClientes[[#This Row],[Address]])</f>
        <v>St. Louis - 80 Cowley Blvd.</v>
      </c>
      <c r="K864" s="14">
        <f t="shared" ca="1" si="27"/>
        <v>13</v>
      </c>
    </row>
    <row r="865" spans="1:11">
      <c r="A865" s="6">
        <f t="shared" si="26"/>
        <v>864</v>
      </c>
      <c r="B865" s="7" t="s">
        <v>2859</v>
      </c>
      <c r="C865" s="7" t="str">
        <f>UPPER(_xlfn.CONCAT(tClientes[[#This Row],[FirstName]]," ",tClientes[[#This Row],[LastName]]))</f>
        <v>STACY HOFFMAN</v>
      </c>
      <c r="D865" s="7" t="s">
        <v>2860</v>
      </c>
      <c r="E865" s="7" t="s">
        <v>136</v>
      </c>
      <c r="F865" s="7" t="s">
        <v>1701</v>
      </c>
      <c r="G865" s="7" t="str">
        <f>VLOOKUP(tClientes[[#This Row],[CityID]],tCiudades[#All],2,FALSE)</f>
        <v>St. Louis</v>
      </c>
      <c r="H865" s="13">
        <v>17</v>
      </c>
      <c r="I865" s="7" t="s">
        <v>2861</v>
      </c>
      <c r="J865" s="22" t="str">
        <f>_xlfn.CONCAT(tClientes[[#This Row],[Ciudad]]," - ",tClientes[[#This Row],[Address]])</f>
        <v>St. Louis - 277 Old Boulevard</v>
      </c>
      <c r="K865" s="14">
        <f t="shared" ca="1" si="27"/>
        <v>11</v>
      </c>
    </row>
    <row r="866" spans="1:11">
      <c r="A866" s="6">
        <f t="shared" si="26"/>
        <v>865</v>
      </c>
      <c r="B866" s="7" t="s">
        <v>2862</v>
      </c>
      <c r="C866" s="7" t="str">
        <f>UPPER(_xlfn.CONCAT(tClientes[[#This Row],[FirstName]]," ",tClientes[[#This Row],[LastName]]))</f>
        <v>HUGH VAZQUEZ</v>
      </c>
      <c r="D866" s="7" t="s">
        <v>734</v>
      </c>
      <c r="E866" s="7" t="s">
        <v>159</v>
      </c>
      <c r="F866" s="7" t="s">
        <v>2863</v>
      </c>
      <c r="G866" s="7" t="str">
        <f>VLOOKUP(tClientes[[#This Row],[CityID]],tCiudades[#All],2,FALSE)</f>
        <v>Wichita</v>
      </c>
      <c r="H866" s="13">
        <v>31</v>
      </c>
      <c r="I866" s="7" t="s">
        <v>2864</v>
      </c>
      <c r="J866" s="22" t="str">
        <f>_xlfn.CONCAT(tClientes[[#This Row],[Ciudad]]," - ",tClientes[[#This Row],[Address]])</f>
        <v>Wichita - 75 Milton Parkway</v>
      </c>
      <c r="K866" s="14">
        <f t="shared" ca="1" si="27"/>
        <v>8</v>
      </c>
    </row>
    <row r="867" spans="1:11">
      <c r="A867" s="6">
        <f t="shared" si="26"/>
        <v>866</v>
      </c>
      <c r="B867" s="7" t="s">
        <v>2865</v>
      </c>
      <c r="C867" s="7" t="str">
        <f>UPPER(_xlfn.CONCAT(tClientes[[#This Row],[FirstName]]," ",tClientes[[#This Row],[LastName]]))</f>
        <v>COREY PECK</v>
      </c>
      <c r="D867" s="7" t="s">
        <v>713</v>
      </c>
      <c r="E867" s="7" t="s">
        <v>63</v>
      </c>
      <c r="F867" s="7" t="s">
        <v>1863</v>
      </c>
      <c r="G867" s="7" t="str">
        <f>VLOOKUP(tClientes[[#This Row],[CityID]],tCiudades[#All],2,FALSE)</f>
        <v>Bakersfield</v>
      </c>
      <c r="H867" s="13">
        <v>41</v>
      </c>
      <c r="I867" s="7" t="s">
        <v>2866</v>
      </c>
      <c r="J867" s="22" t="str">
        <f>_xlfn.CONCAT(tClientes[[#This Row],[Ciudad]]," - ",tClientes[[#This Row],[Address]])</f>
        <v>Bakersfield - 290 Fabien Avenue</v>
      </c>
      <c r="K867" s="14">
        <f t="shared" ca="1" si="27"/>
        <v>16</v>
      </c>
    </row>
    <row r="868" spans="1:11">
      <c r="A868" s="6">
        <f t="shared" si="26"/>
        <v>867</v>
      </c>
      <c r="B868" s="7" t="s">
        <v>2867</v>
      </c>
      <c r="C868" s="7" t="str">
        <f>UPPER(_xlfn.CONCAT(tClientes[[#This Row],[FirstName]]," ",tClientes[[#This Row],[LastName]]))</f>
        <v>LESLIE WHITE</v>
      </c>
      <c r="D868" s="7" t="s">
        <v>2868</v>
      </c>
      <c r="E868" s="7" t="s">
        <v>77</v>
      </c>
      <c r="F868" s="7" t="s">
        <v>141</v>
      </c>
      <c r="G868" s="7" t="str">
        <f>VLOOKUP(tClientes[[#This Row],[CityID]],tCiudades[#All],2,FALSE)</f>
        <v>Indianapolis</v>
      </c>
      <c r="H868" s="13">
        <v>14</v>
      </c>
      <c r="I868" s="7" t="s">
        <v>2869</v>
      </c>
      <c r="J868" s="22" t="str">
        <f>_xlfn.CONCAT(tClientes[[#This Row],[Ciudad]]," - ",tClientes[[#This Row],[Address]])</f>
        <v>Indianapolis - 325 Second Freeway</v>
      </c>
      <c r="K868" s="14">
        <f t="shared" ca="1" si="27"/>
        <v>16</v>
      </c>
    </row>
    <row r="869" spans="1:11">
      <c r="A869" s="6">
        <f t="shared" si="26"/>
        <v>868</v>
      </c>
      <c r="B869" s="7" t="s">
        <v>2870</v>
      </c>
      <c r="C869" s="7" t="str">
        <f>UPPER(_xlfn.CONCAT(tClientes[[#This Row],[FirstName]]," ",tClientes[[#This Row],[LastName]]))</f>
        <v>THOMAS FERGUSON</v>
      </c>
      <c r="D869" s="7" t="s">
        <v>1912</v>
      </c>
      <c r="E869" s="7" t="s">
        <v>104</v>
      </c>
      <c r="F869" s="7" t="s">
        <v>1849</v>
      </c>
      <c r="G869" s="7" t="str">
        <f>VLOOKUP(tClientes[[#This Row],[CityID]],tCiudades[#All],2,FALSE)</f>
        <v>Wichita</v>
      </c>
      <c r="H869" s="13">
        <v>31</v>
      </c>
      <c r="I869" s="7" t="s">
        <v>2871</v>
      </c>
      <c r="J869" s="22" t="str">
        <f>_xlfn.CONCAT(tClientes[[#This Row],[Ciudad]]," - ",tClientes[[#This Row],[Address]])</f>
        <v>Wichita - 638 Rocky First Avenue</v>
      </c>
      <c r="K869" s="14">
        <f t="shared" ca="1" si="27"/>
        <v>5</v>
      </c>
    </row>
    <row r="870" spans="1:11">
      <c r="A870" s="6">
        <f t="shared" si="26"/>
        <v>869</v>
      </c>
      <c r="B870" s="7" t="s">
        <v>2872</v>
      </c>
      <c r="C870" s="7" t="str">
        <f>UPPER(_xlfn.CONCAT(tClientes[[#This Row],[FirstName]]," ",tClientes[[#This Row],[LastName]]))</f>
        <v>LUIS PADILLA</v>
      </c>
      <c r="D870" s="7" t="s">
        <v>1324</v>
      </c>
      <c r="E870" s="7" t="s">
        <v>117</v>
      </c>
      <c r="F870" s="7" t="s">
        <v>2800</v>
      </c>
      <c r="G870" s="7" t="str">
        <f>VLOOKUP(tClientes[[#This Row],[CityID]],tCiudades[#All],2,FALSE)</f>
        <v>Tampa</v>
      </c>
      <c r="H870" s="13">
        <v>74</v>
      </c>
      <c r="I870" s="7" t="s">
        <v>2873</v>
      </c>
      <c r="J870" s="22" t="str">
        <f>_xlfn.CONCAT(tClientes[[#This Row],[Ciudad]]," - ",tClientes[[#This Row],[Address]])</f>
        <v>Tampa - 65 Clarendon Road</v>
      </c>
      <c r="K870" s="14">
        <f t="shared" ca="1" si="27"/>
        <v>17</v>
      </c>
    </row>
    <row r="871" spans="1:11">
      <c r="A871" s="6">
        <f t="shared" si="26"/>
        <v>870</v>
      </c>
      <c r="B871" s="7" t="s">
        <v>2874</v>
      </c>
      <c r="C871" s="7" t="str">
        <f>UPPER(_xlfn.CONCAT(tClientes[[#This Row],[FirstName]]," ",tClientes[[#This Row],[LastName]]))</f>
        <v>CATHY COX</v>
      </c>
      <c r="D871" s="7" t="s">
        <v>519</v>
      </c>
      <c r="E871" s="7" t="s">
        <v>253</v>
      </c>
      <c r="F871" s="7" t="s">
        <v>2449</v>
      </c>
      <c r="G871" s="7" t="str">
        <f>VLOOKUP(tClientes[[#This Row],[CityID]],tCiudades[#All],2,FALSE)</f>
        <v>Baltimore</v>
      </c>
      <c r="H871" s="13">
        <v>65</v>
      </c>
      <c r="I871" s="7" t="s">
        <v>2875</v>
      </c>
      <c r="J871" s="22" t="str">
        <f>_xlfn.CONCAT(tClientes[[#This Row],[Ciudad]]," - ",tClientes[[#This Row],[Address]])</f>
        <v>Baltimore - 808 Green New Boulevard</v>
      </c>
      <c r="K871" s="14">
        <f t="shared" ca="1" si="27"/>
        <v>17</v>
      </c>
    </row>
    <row r="872" spans="1:11">
      <c r="A872" s="6">
        <f t="shared" si="26"/>
        <v>871</v>
      </c>
      <c r="B872" s="7" t="s">
        <v>2876</v>
      </c>
      <c r="C872" s="7" t="str">
        <f>UPPER(_xlfn.CONCAT(tClientes[[#This Row],[FirstName]]," ",tClientes[[#This Row],[LastName]]))</f>
        <v>JOSH LEONARD</v>
      </c>
      <c r="D872" s="7" t="s">
        <v>2877</v>
      </c>
      <c r="E872" s="7" t="s">
        <v>209</v>
      </c>
      <c r="F872" s="7" t="s">
        <v>614</v>
      </c>
      <c r="G872" s="7" t="str">
        <f>VLOOKUP(tClientes[[#This Row],[CityID]],tCiudades[#All],2,FALSE)</f>
        <v>Raleigh</v>
      </c>
      <c r="H872" s="13">
        <v>64</v>
      </c>
      <c r="I872" s="7" t="s">
        <v>2878</v>
      </c>
      <c r="J872" s="22" t="str">
        <f>_xlfn.CONCAT(tClientes[[#This Row],[Ciudad]]," - ",tClientes[[#This Row],[Address]])</f>
        <v>Raleigh - 191 Nobel St.</v>
      </c>
      <c r="K872" s="14">
        <f t="shared" ca="1" si="27"/>
        <v>10</v>
      </c>
    </row>
    <row r="873" spans="1:11">
      <c r="A873" s="6">
        <f t="shared" si="26"/>
        <v>872</v>
      </c>
      <c r="B873" s="7" t="s">
        <v>2879</v>
      </c>
      <c r="C873" s="7" t="str">
        <f>UPPER(_xlfn.CONCAT(tClientes[[#This Row],[FirstName]]," ",tClientes[[#This Row],[LastName]]))</f>
        <v>LYNN LI</v>
      </c>
      <c r="D873" s="7" t="s">
        <v>2880</v>
      </c>
      <c r="E873" s="7" t="s">
        <v>28</v>
      </c>
      <c r="F873" s="7" t="s">
        <v>2881</v>
      </c>
      <c r="G873" s="7" t="str">
        <f>VLOOKUP(tClientes[[#This Row],[CityID]],tCiudades[#All],2,FALSE)</f>
        <v>Louisville</v>
      </c>
      <c r="H873" s="13">
        <v>77</v>
      </c>
      <c r="I873" s="7" t="s">
        <v>2882</v>
      </c>
      <c r="J873" s="22" t="str">
        <f>_xlfn.CONCAT(tClientes[[#This Row],[Ciudad]]," - ",tClientes[[#This Row],[Address]])</f>
        <v>Louisville - 33 South Cowley Way</v>
      </c>
      <c r="K873" s="14">
        <f t="shared" ca="1" si="27"/>
        <v>17</v>
      </c>
    </row>
    <row r="874" spans="1:11">
      <c r="A874" s="6">
        <f t="shared" si="26"/>
        <v>873</v>
      </c>
      <c r="B874" s="7" t="s">
        <v>2883</v>
      </c>
      <c r="C874" s="7" t="str">
        <f>UPPER(_xlfn.CONCAT(tClientes[[#This Row],[FirstName]]," ",tClientes[[#This Row],[LastName]]))</f>
        <v>ANDY FRENCH</v>
      </c>
      <c r="D874" s="7" t="s">
        <v>2884</v>
      </c>
      <c r="E874" s="7" t="s">
        <v>63</v>
      </c>
      <c r="F874" s="7" t="s">
        <v>2885</v>
      </c>
      <c r="G874" s="7" t="str">
        <f>VLOOKUP(tClientes[[#This Row],[CityID]],tCiudades[#All],2,FALSE)</f>
        <v>Raleigh</v>
      </c>
      <c r="H874" s="13">
        <v>64</v>
      </c>
      <c r="I874" s="7" t="s">
        <v>2886</v>
      </c>
      <c r="J874" s="22" t="str">
        <f>_xlfn.CONCAT(tClientes[[#This Row],[Ciudad]]," - ",tClientes[[#This Row],[Address]])</f>
        <v>Raleigh - 878 White Oak Freeway</v>
      </c>
      <c r="K874" s="14">
        <f t="shared" ca="1" si="27"/>
        <v>14</v>
      </c>
    </row>
    <row r="875" spans="1:11">
      <c r="A875" s="6">
        <f t="shared" si="26"/>
        <v>874</v>
      </c>
      <c r="B875" s="7" t="s">
        <v>2887</v>
      </c>
      <c r="C875" s="7" t="str">
        <f>UPPER(_xlfn.CONCAT(tClientes[[#This Row],[FirstName]]," ",tClientes[[#This Row],[LastName]]))</f>
        <v>TAMMIE PATTERSON</v>
      </c>
      <c r="D875" s="7" t="s">
        <v>2888</v>
      </c>
      <c r="E875" s="7" t="s">
        <v>8</v>
      </c>
      <c r="F875" s="7" t="s">
        <v>806</v>
      </c>
      <c r="G875" s="7" t="str">
        <f>VLOOKUP(tClientes[[#This Row],[CityID]],tCiudades[#All],2,FALSE)</f>
        <v>Raleigh</v>
      </c>
      <c r="H875" s="13">
        <v>64</v>
      </c>
      <c r="I875" s="7" t="s">
        <v>2889</v>
      </c>
      <c r="J875" s="22" t="str">
        <f>_xlfn.CONCAT(tClientes[[#This Row],[Ciudad]]," - ",tClientes[[#This Row],[Address]])</f>
        <v>Raleigh - 95 Oak Freeway</v>
      </c>
      <c r="K875" s="14">
        <f t="shared" ca="1" si="27"/>
        <v>6</v>
      </c>
    </row>
    <row r="876" spans="1:11">
      <c r="A876" s="6">
        <f t="shared" si="26"/>
        <v>875</v>
      </c>
      <c r="B876" s="7" t="s">
        <v>2890</v>
      </c>
      <c r="C876" s="7" t="str">
        <f>UPPER(_xlfn.CONCAT(tClientes[[#This Row],[FirstName]]," ",tClientes[[#This Row],[LastName]]))</f>
        <v>ALEJANDRO BOOTH</v>
      </c>
      <c r="D876" s="7" t="s">
        <v>2821</v>
      </c>
      <c r="E876" s="7" t="s">
        <v>150</v>
      </c>
      <c r="F876" s="7" t="s">
        <v>921</v>
      </c>
      <c r="G876" s="7" t="str">
        <f>VLOOKUP(tClientes[[#This Row],[CityID]],tCiudades[#All],2,FALSE)</f>
        <v>Buffalo</v>
      </c>
      <c r="H876" s="13">
        <v>2</v>
      </c>
      <c r="I876" s="7" t="s">
        <v>2891</v>
      </c>
      <c r="J876" s="22" t="str">
        <f>_xlfn.CONCAT(tClientes[[#This Row],[Ciudad]]," - ",tClientes[[#This Row],[Address]])</f>
        <v>Buffalo - 54 Old Avenue</v>
      </c>
      <c r="K876" s="14">
        <f t="shared" ca="1" si="27"/>
        <v>9</v>
      </c>
    </row>
    <row r="877" spans="1:11">
      <c r="A877" s="6">
        <f t="shared" si="26"/>
        <v>876</v>
      </c>
      <c r="B877" s="7" t="s">
        <v>2892</v>
      </c>
      <c r="C877" s="7" t="str">
        <f>UPPER(_xlfn.CONCAT(tClientes[[#This Row],[FirstName]]," ",tClientes[[#This Row],[LastName]]))</f>
        <v>MARGARET CHUNG</v>
      </c>
      <c r="D877" s="7" t="s">
        <v>1908</v>
      </c>
      <c r="E877" s="7" t="s">
        <v>183</v>
      </c>
      <c r="F877" s="7" t="s">
        <v>2893</v>
      </c>
      <c r="G877" s="7" t="str">
        <f>VLOOKUP(tClientes[[#This Row],[CityID]],tCiudades[#All],2,FALSE)</f>
        <v>Jackson</v>
      </c>
      <c r="H877" s="13">
        <v>32</v>
      </c>
      <c r="I877" s="7" t="s">
        <v>2894</v>
      </c>
      <c r="J877" s="22" t="str">
        <f>_xlfn.CONCAT(tClientes[[#This Row],[Ciudad]]," - ",tClientes[[#This Row],[Address]])</f>
        <v>Jackson - 20 Rocky Hague Street</v>
      </c>
      <c r="K877" s="14">
        <f t="shared" ca="1" si="27"/>
        <v>6</v>
      </c>
    </row>
    <row r="878" spans="1:11">
      <c r="A878" s="6">
        <f t="shared" si="26"/>
        <v>877</v>
      </c>
      <c r="B878" s="7" t="s">
        <v>2895</v>
      </c>
      <c r="C878" s="7" t="str">
        <f>UPPER(_xlfn.CONCAT(tClientes[[#This Row],[FirstName]]," ",tClientes[[#This Row],[LastName]]))</f>
        <v>VIRGIL DANIEL</v>
      </c>
      <c r="D878" s="7" t="s">
        <v>2896</v>
      </c>
      <c r="E878" s="7" t="s">
        <v>77</v>
      </c>
      <c r="F878" s="7" t="s">
        <v>2897</v>
      </c>
      <c r="G878" s="7" t="str">
        <f>VLOOKUP(tClientes[[#This Row],[CityID]],tCiudades[#All],2,FALSE)</f>
        <v>Long Beach</v>
      </c>
      <c r="H878" s="13">
        <v>48</v>
      </c>
      <c r="I878" s="7" t="s">
        <v>2898</v>
      </c>
      <c r="J878" s="22" t="str">
        <f>_xlfn.CONCAT(tClientes[[#This Row],[Ciudad]]," - ",tClientes[[#This Row],[Address]])</f>
        <v>Long Beach - 54 South Second Way</v>
      </c>
      <c r="K878" s="14">
        <f t="shared" ca="1" si="27"/>
        <v>13</v>
      </c>
    </row>
    <row r="879" spans="1:11">
      <c r="A879" s="6">
        <f t="shared" si="26"/>
        <v>878</v>
      </c>
      <c r="B879" s="7" t="s">
        <v>2899</v>
      </c>
      <c r="C879" s="7" t="str">
        <f>UPPER(_xlfn.CONCAT(tClientes[[#This Row],[FirstName]]," ",tClientes[[#This Row],[LastName]]))</f>
        <v>GRETCHEN MC DANIEL</v>
      </c>
      <c r="D879" s="7" t="s">
        <v>249</v>
      </c>
      <c r="E879" s="7" t="s">
        <v>23</v>
      </c>
      <c r="F879" s="7" t="s">
        <v>2900</v>
      </c>
      <c r="G879" s="7" t="str">
        <f>VLOOKUP(tClientes[[#This Row],[CityID]],tCiudades[#All],2,FALSE)</f>
        <v>Tulsa</v>
      </c>
      <c r="H879" s="13">
        <v>63</v>
      </c>
      <c r="I879" s="7" t="s">
        <v>2901</v>
      </c>
      <c r="J879" s="22" t="str">
        <f>_xlfn.CONCAT(tClientes[[#This Row],[Ciudad]]," - ",tClientes[[#This Row],[Address]])</f>
        <v>Tulsa - 627 Rocky Second Freeway</v>
      </c>
      <c r="K879" s="14">
        <f t="shared" ca="1" si="27"/>
        <v>6</v>
      </c>
    </row>
    <row r="880" spans="1:11">
      <c r="A880" s="6">
        <f t="shared" si="26"/>
        <v>879</v>
      </c>
      <c r="B880" s="7" t="s">
        <v>2902</v>
      </c>
      <c r="C880" s="7" t="str">
        <f>UPPER(_xlfn.CONCAT(tClientes[[#This Row],[FirstName]]," ",tClientes[[#This Row],[LastName]]))</f>
        <v>CHRISTINE ATKINSON</v>
      </c>
      <c r="D880" s="7" t="s">
        <v>1194</v>
      </c>
      <c r="E880" s="7" t="s">
        <v>183</v>
      </c>
      <c r="F880" s="7" t="s">
        <v>2903</v>
      </c>
      <c r="G880" s="7" t="str">
        <f>VLOOKUP(tClientes[[#This Row],[CityID]],tCiudades[#All],2,FALSE)</f>
        <v>Fresno</v>
      </c>
      <c r="H880" s="13">
        <v>37</v>
      </c>
      <c r="I880" s="7" t="s">
        <v>2904</v>
      </c>
      <c r="J880" s="22" t="str">
        <f>_xlfn.CONCAT(tClientes[[#This Row],[Ciudad]]," - ",tClientes[[#This Row],[Address]])</f>
        <v>Fresno - 629 First Road</v>
      </c>
      <c r="K880" s="14">
        <f t="shared" ca="1" si="27"/>
        <v>7</v>
      </c>
    </row>
    <row r="881" spans="1:11">
      <c r="A881" s="6">
        <f t="shared" si="26"/>
        <v>880</v>
      </c>
      <c r="B881" s="7" t="s">
        <v>2905</v>
      </c>
      <c r="C881" s="7" t="str">
        <f>UPPER(_xlfn.CONCAT(tClientes[[#This Row],[FirstName]]," ",tClientes[[#This Row],[LastName]]))</f>
        <v>SHONDA SCHNEIDER</v>
      </c>
      <c r="D881" s="7" t="s">
        <v>2906</v>
      </c>
      <c r="E881" s="7" t="s">
        <v>253</v>
      </c>
      <c r="F881" s="7" t="s">
        <v>2907</v>
      </c>
      <c r="G881" s="7" t="str">
        <f>VLOOKUP(tClientes[[#This Row],[CityID]],tCiudades[#All],2,FALSE)</f>
        <v>San Antonio</v>
      </c>
      <c r="H881" s="13">
        <v>75</v>
      </c>
      <c r="I881" s="7" t="s">
        <v>2908</v>
      </c>
      <c r="J881" s="22" t="str">
        <f>_xlfn.CONCAT(tClientes[[#This Row],[Ciudad]]," - ",tClientes[[#This Row],[Address]])</f>
        <v>San Antonio - 164 White Fabien Blvd.</v>
      </c>
      <c r="K881" s="14">
        <f t="shared" ca="1" si="27"/>
        <v>19</v>
      </c>
    </row>
    <row r="882" spans="1:11">
      <c r="A882" s="6">
        <f t="shared" si="26"/>
        <v>881</v>
      </c>
      <c r="B882" s="7" t="s">
        <v>2909</v>
      </c>
      <c r="C882" s="7" t="str">
        <f>UPPER(_xlfn.CONCAT(tClientes[[#This Row],[FirstName]]," ",tClientes[[#This Row],[LastName]]))</f>
        <v>SUSANA WELCH</v>
      </c>
      <c r="D882" s="7" t="s">
        <v>1938</v>
      </c>
      <c r="E882" s="7" t="s">
        <v>136</v>
      </c>
      <c r="F882" s="7" t="s">
        <v>964</v>
      </c>
      <c r="G882" s="7" t="str">
        <f>VLOOKUP(tClientes[[#This Row],[CityID]],tCiudades[#All],2,FALSE)</f>
        <v>Stockton</v>
      </c>
      <c r="H882" s="13">
        <v>56</v>
      </c>
      <c r="I882" s="7" t="s">
        <v>2910</v>
      </c>
      <c r="J882" s="22" t="str">
        <f>_xlfn.CONCAT(tClientes[[#This Row],[Ciudad]]," - ",tClientes[[#This Row],[Address]])</f>
        <v>Stockton - 814 North Fabien Freeway</v>
      </c>
      <c r="K882" s="14">
        <f t="shared" ca="1" si="27"/>
        <v>7</v>
      </c>
    </row>
    <row r="883" spans="1:11">
      <c r="A883" s="6">
        <f t="shared" si="26"/>
        <v>882</v>
      </c>
      <c r="B883" s="7" t="s">
        <v>2911</v>
      </c>
      <c r="C883" s="7" t="str">
        <f>UPPER(_xlfn.CONCAT(tClientes[[#This Row],[FirstName]]," ",tClientes[[#This Row],[LastName]]))</f>
        <v>JOSEPHINE PARK</v>
      </c>
      <c r="D883" s="7" t="s">
        <v>709</v>
      </c>
      <c r="E883" s="7" t="s">
        <v>8</v>
      </c>
      <c r="F883" s="7" t="s">
        <v>2912</v>
      </c>
      <c r="G883" s="7" t="str">
        <f>VLOOKUP(tClientes[[#This Row],[CityID]],tCiudades[#All],2,FALSE)</f>
        <v>Raleigh</v>
      </c>
      <c r="H883" s="13">
        <v>64</v>
      </c>
      <c r="I883" s="7" t="s">
        <v>2913</v>
      </c>
      <c r="J883" s="22" t="str">
        <f>_xlfn.CONCAT(tClientes[[#This Row],[Ciudad]]," - ",tClientes[[#This Row],[Address]])</f>
        <v>Raleigh - 96 West Clarendon St.</v>
      </c>
      <c r="K883" s="14">
        <f t="shared" ca="1" si="27"/>
        <v>8</v>
      </c>
    </row>
    <row r="884" spans="1:11">
      <c r="A884" s="6">
        <f t="shared" si="26"/>
        <v>883</v>
      </c>
      <c r="B884" s="7" t="s">
        <v>2914</v>
      </c>
      <c r="C884" s="7" t="str">
        <f>UPPER(_xlfn.CONCAT(tClientes[[#This Row],[FirstName]]," ",tClientes[[#This Row],[LastName]]))</f>
        <v>CHARLES HORN</v>
      </c>
      <c r="D884" s="7" t="s">
        <v>1220</v>
      </c>
      <c r="E884" s="7" t="s">
        <v>192</v>
      </c>
      <c r="F884" s="7" t="s">
        <v>2690</v>
      </c>
      <c r="G884" s="7" t="str">
        <f>VLOOKUP(tClientes[[#This Row],[CityID]],tCiudades[#All],2,FALSE)</f>
        <v>Las Vegas</v>
      </c>
      <c r="H884" s="13">
        <v>53</v>
      </c>
      <c r="I884" s="7" t="s">
        <v>2915</v>
      </c>
      <c r="J884" s="22" t="str">
        <f>_xlfn.CONCAT(tClientes[[#This Row],[Ciudad]]," - ",tClientes[[#This Row],[Address]])</f>
        <v>Las Vegas - 69 Rocky Nobel Avenue</v>
      </c>
      <c r="K884" s="14">
        <f t="shared" ca="1" si="27"/>
        <v>6</v>
      </c>
    </row>
    <row r="885" spans="1:11">
      <c r="A885" s="6">
        <f t="shared" si="26"/>
        <v>884</v>
      </c>
      <c r="B885" s="7" t="s">
        <v>2916</v>
      </c>
      <c r="C885" s="7" t="str">
        <f>UPPER(_xlfn.CONCAT(tClientes[[#This Row],[FirstName]]," ",tClientes[[#This Row],[LastName]]))</f>
        <v>RUBEN MERCER</v>
      </c>
      <c r="D885" s="7" t="s">
        <v>1223</v>
      </c>
      <c r="E885" s="7" t="s">
        <v>136</v>
      </c>
      <c r="F885" s="7" t="s">
        <v>381</v>
      </c>
      <c r="G885" s="7" t="str">
        <f>VLOOKUP(tClientes[[#This Row],[CityID]],tCiudades[#All],2,FALSE)</f>
        <v>Santa Ana</v>
      </c>
      <c r="H885" s="13">
        <v>73</v>
      </c>
      <c r="I885" s="7" t="s">
        <v>2917</v>
      </c>
      <c r="J885" s="22" t="str">
        <f>_xlfn.CONCAT(tClientes[[#This Row],[Ciudad]]," - ",tClientes[[#This Row],[Address]])</f>
        <v>Santa Ana - 62 North Cowley Boulevard</v>
      </c>
      <c r="K885" s="14">
        <f t="shared" ca="1" si="27"/>
        <v>18</v>
      </c>
    </row>
    <row r="886" spans="1:11">
      <c r="A886" s="6">
        <f t="shared" si="26"/>
        <v>885</v>
      </c>
      <c r="B886" s="7" t="s">
        <v>2918</v>
      </c>
      <c r="C886" s="7" t="str">
        <f>UPPER(_xlfn.CONCAT(tClientes[[#This Row],[FirstName]]," ",tClientes[[#This Row],[LastName]]))</f>
        <v>JIMMY KELLER</v>
      </c>
      <c r="D886" s="7" t="s">
        <v>2919</v>
      </c>
      <c r="E886" s="7" t="s">
        <v>192</v>
      </c>
      <c r="F886" s="7" t="s">
        <v>1534</v>
      </c>
      <c r="G886" s="7" t="str">
        <f>VLOOKUP(tClientes[[#This Row],[CityID]],tCiudades[#All],2,FALSE)</f>
        <v>Mobile</v>
      </c>
      <c r="H886" s="13">
        <v>62</v>
      </c>
      <c r="I886" s="7" t="s">
        <v>2920</v>
      </c>
      <c r="J886" s="22" t="str">
        <f>_xlfn.CONCAT(tClientes[[#This Row],[Ciudad]]," - ",tClientes[[#This Row],[Address]])</f>
        <v>Mobile - 941 Clarendon Boulevard</v>
      </c>
      <c r="K886" s="14">
        <f t="shared" ca="1" si="27"/>
        <v>19</v>
      </c>
    </row>
    <row r="887" spans="1:11">
      <c r="A887" s="6">
        <f t="shared" si="26"/>
        <v>886</v>
      </c>
      <c r="B887" s="7" t="s">
        <v>2921</v>
      </c>
      <c r="C887" s="7" t="str">
        <f>UPPER(_xlfn.CONCAT(tClientes[[#This Row],[FirstName]]," ",tClientes[[#This Row],[LastName]]))</f>
        <v>CALEB MORALES</v>
      </c>
      <c r="D887" s="7" t="s">
        <v>1104</v>
      </c>
      <c r="E887" s="7" t="s">
        <v>63</v>
      </c>
      <c r="F887" s="7" t="s">
        <v>2922</v>
      </c>
      <c r="G887" s="7" t="str">
        <f>VLOOKUP(tClientes[[#This Row],[CityID]],tCiudades[#All],2,FALSE)</f>
        <v>Columbus</v>
      </c>
      <c r="H887" s="13">
        <v>58</v>
      </c>
      <c r="I887" s="7" t="s">
        <v>2923</v>
      </c>
      <c r="J887" s="22" t="str">
        <f>_xlfn.CONCAT(tClientes[[#This Row],[Ciudad]]," - ",tClientes[[#This Row],[Address]])</f>
        <v>Columbus - 96 East Milton Way</v>
      </c>
      <c r="K887" s="14">
        <f t="shared" ca="1" si="27"/>
        <v>14</v>
      </c>
    </row>
    <row r="888" spans="1:11">
      <c r="A888" s="6">
        <f t="shared" si="26"/>
        <v>887</v>
      </c>
      <c r="B888" s="7" t="s">
        <v>2924</v>
      </c>
      <c r="C888" s="7" t="str">
        <f>UPPER(_xlfn.CONCAT(tClientes[[#This Row],[FirstName]]," ",tClientes[[#This Row],[LastName]]))</f>
        <v>GRACE PHELPS</v>
      </c>
      <c r="D888" s="7" t="s">
        <v>1881</v>
      </c>
      <c r="E888" s="7" t="s">
        <v>131</v>
      </c>
      <c r="F888" s="7" t="s">
        <v>2925</v>
      </c>
      <c r="G888" s="7" t="str">
        <f>VLOOKUP(tClientes[[#This Row],[CityID]],tCiudades[#All],2,FALSE)</f>
        <v>Norfolk</v>
      </c>
      <c r="H888" s="13">
        <v>16</v>
      </c>
      <c r="I888" s="7" t="s">
        <v>2926</v>
      </c>
      <c r="J888" s="22" t="str">
        <f>_xlfn.CONCAT(tClientes[[#This Row],[Ciudad]]," - ",tClientes[[#This Row],[Address]])</f>
        <v>Norfolk - 93 Rocky Cowley Parkway</v>
      </c>
      <c r="K888" s="14">
        <f t="shared" ca="1" si="27"/>
        <v>17</v>
      </c>
    </row>
    <row r="889" spans="1:11">
      <c r="A889" s="6">
        <f t="shared" si="26"/>
        <v>888</v>
      </c>
      <c r="B889" s="7" t="s">
        <v>2927</v>
      </c>
      <c r="C889" s="7" t="str">
        <f>UPPER(_xlfn.CONCAT(tClientes[[#This Row],[FirstName]]," ",tClientes[[#This Row],[LastName]]))</f>
        <v>CARA HARRINGTON</v>
      </c>
      <c r="D889" s="7" t="s">
        <v>2255</v>
      </c>
      <c r="E889" s="7" t="s">
        <v>8</v>
      </c>
      <c r="F889" s="7" t="s">
        <v>2804</v>
      </c>
      <c r="G889" s="7" t="str">
        <f>VLOOKUP(tClientes[[#This Row],[CityID]],tCiudades[#All],2,FALSE)</f>
        <v>Boston</v>
      </c>
      <c r="H889" s="13">
        <v>25</v>
      </c>
      <c r="I889" s="7" t="s">
        <v>2928</v>
      </c>
      <c r="J889" s="22" t="str">
        <f>_xlfn.CONCAT(tClientes[[#This Row],[Ciudad]]," - ",tClientes[[#This Row],[Address]])</f>
        <v>Boston - 17 First St.</v>
      </c>
      <c r="K889" s="14">
        <f t="shared" ca="1" si="27"/>
        <v>19</v>
      </c>
    </row>
    <row r="890" spans="1:11">
      <c r="A890" s="6">
        <f t="shared" si="26"/>
        <v>889</v>
      </c>
      <c r="B890" s="7" t="s">
        <v>2929</v>
      </c>
      <c r="C890" s="7" t="str">
        <f>UPPER(_xlfn.CONCAT(tClientes[[#This Row],[FirstName]]," ",tClientes[[#This Row],[LastName]]))</f>
        <v>RANDALL PHILLIPS</v>
      </c>
      <c r="D890" s="7" t="s">
        <v>2666</v>
      </c>
      <c r="E890" s="7" t="s">
        <v>63</v>
      </c>
      <c r="F890" s="7" t="s">
        <v>210</v>
      </c>
      <c r="G890" s="7" t="str">
        <f>VLOOKUP(tClientes[[#This Row],[CityID]],tCiudades[#All],2,FALSE)</f>
        <v>Charlotte</v>
      </c>
      <c r="H890" s="13">
        <v>82</v>
      </c>
      <c r="I890" s="7" t="s">
        <v>2930</v>
      </c>
      <c r="J890" s="22" t="str">
        <f>_xlfn.CONCAT(tClientes[[#This Row],[Ciudad]]," - ",tClientes[[#This Row],[Address]])</f>
        <v>Charlotte - 59 Nobel Street</v>
      </c>
      <c r="K890" s="14">
        <f t="shared" ca="1" si="27"/>
        <v>15</v>
      </c>
    </row>
    <row r="891" spans="1:11">
      <c r="A891" s="6">
        <f t="shared" si="26"/>
        <v>890</v>
      </c>
      <c r="B891" s="7" t="s">
        <v>2931</v>
      </c>
      <c r="C891" s="7" t="str">
        <f>UPPER(_xlfn.CONCAT(tClientes[[#This Row],[FirstName]]," ",tClientes[[#This Row],[LastName]]))</f>
        <v>JOSH GOULD</v>
      </c>
      <c r="D891" s="7" t="s">
        <v>2877</v>
      </c>
      <c r="E891" s="7" t="s">
        <v>209</v>
      </c>
      <c r="F891" s="7" t="s">
        <v>2932</v>
      </c>
      <c r="G891" s="7" t="str">
        <f>VLOOKUP(tClientes[[#This Row],[CityID]],tCiudades[#All],2,FALSE)</f>
        <v>Yonkers</v>
      </c>
      <c r="H891" s="13">
        <v>94</v>
      </c>
      <c r="I891" s="7" t="s">
        <v>2933</v>
      </c>
      <c r="J891" s="22" t="str">
        <f>_xlfn.CONCAT(tClientes[[#This Row],[Ciudad]]," - ",tClientes[[#This Row],[Address]])</f>
        <v>Yonkers - 608 Milton Blvd.</v>
      </c>
      <c r="K891" s="14">
        <f t="shared" ca="1" si="27"/>
        <v>15</v>
      </c>
    </row>
    <row r="892" spans="1:11">
      <c r="A892" s="6">
        <f t="shared" si="26"/>
        <v>891</v>
      </c>
      <c r="B892" s="7" t="s">
        <v>2934</v>
      </c>
      <c r="C892" s="7" t="str">
        <f>UPPER(_xlfn.CONCAT(tClientes[[#This Row],[FirstName]]," ",tClientes[[#This Row],[LastName]]))</f>
        <v>WANDA HANCOCK</v>
      </c>
      <c r="D892" s="7" t="s">
        <v>2810</v>
      </c>
      <c r="E892" s="7" t="s">
        <v>33</v>
      </c>
      <c r="F892" s="7" t="s">
        <v>64</v>
      </c>
      <c r="G892" s="7" t="str">
        <f>VLOOKUP(tClientes[[#This Row],[CityID]],tCiudades[#All],2,FALSE)</f>
        <v>Hialeah</v>
      </c>
      <c r="H892" s="13">
        <v>92</v>
      </c>
      <c r="I892" s="7" t="s">
        <v>2935</v>
      </c>
      <c r="J892" s="22" t="str">
        <f>_xlfn.CONCAT(tClientes[[#This Row],[Ciudad]]," - ",tClientes[[#This Row],[Address]])</f>
        <v>Hialeah - 824 Rocky Cowley Street</v>
      </c>
      <c r="K892" s="14">
        <f t="shared" ca="1" si="27"/>
        <v>8</v>
      </c>
    </row>
    <row r="893" spans="1:11">
      <c r="A893" s="6">
        <f t="shared" si="26"/>
        <v>892</v>
      </c>
      <c r="B893" s="7" t="s">
        <v>2936</v>
      </c>
      <c r="C893" s="7" t="str">
        <f>UPPER(_xlfn.CONCAT(tClientes[[#This Row],[FirstName]]," ",tClientes[[#This Row],[LastName]]))</f>
        <v>LISA COBB</v>
      </c>
      <c r="D893" s="7" t="s">
        <v>2937</v>
      </c>
      <c r="E893" s="7" t="s">
        <v>63</v>
      </c>
      <c r="F893" s="7" t="s">
        <v>1334</v>
      </c>
      <c r="G893" s="7" t="str">
        <f>VLOOKUP(tClientes[[#This Row],[CityID]],tCiudades[#All],2,FALSE)</f>
        <v>Fort Wayne</v>
      </c>
      <c r="H893" s="13">
        <v>34</v>
      </c>
      <c r="I893" s="7" t="s">
        <v>2938</v>
      </c>
      <c r="J893" s="22" t="str">
        <f>_xlfn.CONCAT(tClientes[[#This Row],[Ciudad]]," - ",tClientes[[#This Row],[Address]])</f>
        <v>Fort Wayne - 624 Oak Parkway</v>
      </c>
      <c r="K893" s="14">
        <f t="shared" ca="1" si="27"/>
        <v>10</v>
      </c>
    </row>
    <row r="894" spans="1:11">
      <c r="A894" s="6">
        <f t="shared" si="26"/>
        <v>893</v>
      </c>
      <c r="B894" s="7" t="s">
        <v>2939</v>
      </c>
      <c r="C894" s="7" t="str">
        <f>UPPER(_xlfn.CONCAT(tClientes[[#This Row],[FirstName]]," ",tClientes[[#This Row],[LastName]]))</f>
        <v>MATHEW CAMERON</v>
      </c>
      <c r="D894" s="7" t="s">
        <v>1074</v>
      </c>
      <c r="E894" s="7" t="s">
        <v>159</v>
      </c>
      <c r="F894" s="7" t="s">
        <v>1236</v>
      </c>
      <c r="G894" s="7" t="str">
        <f>VLOOKUP(tClientes[[#This Row],[CityID]],tCiudades[#All],2,FALSE)</f>
        <v>Greensboro</v>
      </c>
      <c r="H894" s="13">
        <v>35</v>
      </c>
      <c r="I894" s="7" t="s">
        <v>2940</v>
      </c>
      <c r="J894" s="22" t="str">
        <f>_xlfn.CONCAT(tClientes[[#This Row],[Ciudad]]," - ",tClientes[[#This Row],[Address]])</f>
        <v>Greensboro - 41 New Parkway</v>
      </c>
      <c r="K894" s="14">
        <f t="shared" ca="1" si="27"/>
        <v>15</v>
      </c>
    </row>
    <row r="895" spans="1:11">
      <c r="A895" s="6">
        <f t="shared" si="26"/>
        <v>894</v>
      </c>
      <c r="B895" s="7" t="s">
        <v>2941</v>
      </c>
      <c r="C895" s="7" t="str">
        <f>UPPER(_xlfn.CONCAT(tClientes[[#This Row],[FirstName]]," ",tClientes[[#This Row],[LastName]]))</f>
        <v>GARRY RAMOS</v>
      </c>
      <c r="D895" s="7" t="s">
        <v>1835</v>
      </c>
      <c r="E895" s="7" t="s">
        <v>136</v>
      </c>
      <c r="F895" s="7" t="s">
        <v>2942</v>
      </c>
      <c r="G895" s="7" t="str">
        <f>VLOOKUP(tClientes[[#This Row],[CityID]],tCiudades[#All],2,FALSE)</f>
        <v>Omaha</v>
      </c>
      <c r="H895" s="13">
        <v>19</v>
      </c>
      <c r="I895" s="7" t="s">
        <v>2943</v>
      </c>
      <c r="J895" s="22" t="str">
        <f>_xlfn.CONCAT(tClientes[[#This Row],[Ciudad]]," - ",tClientes[[#This Row],[Address]])</f>
        <v>Omaha - 19 Rocky Old Road</v>
      </c>
      <c r="K895" s="14">
        <f t="shared" ca="1" si="27"/>
        <v>16</v>
      </c>
    </row>
    <row r="896" spans="1:11">
      <c r="A896" s="6">
        <f t="shared" si="26"/>
        <v>895</v>
      </c>
      <c r="B896" s="7" t="s">
        <v>2944</v>
      </c>
      <c r="C896" s="7" t="str">
        <f>UPPER(_xlfn.CONCAT(tClientes[[#This Row],[FirstName]]," ",tClientes[[#This Row],[LastName]]))</f>
        <v>JESUS GAINES</v>
      </c>
      <c r="D896" s="7" t="s">
        <v>2945</v>
      </c>
      <c r="E896" s="7" t="s">
        <v>13</v>
      </c>
      <c r="F896" s="7" t="s">
        <v>1109</v>
      </c>
      <c r="G896" s="7" t="str">
        <f>VLOOKUP(tClientes[[#This Row],[CityID]],tCiudades[#All],2,FALSE)</f>
        <v>Montgomery</v>
      </c>
      <c r="H896" s="13">
        <v>49</v>
      </c>
      <c r="I896" s="7" t="s">
        <v>2946</v>
      </c>
      <c r="J896" s="22" t="str">
        <f>_xlfn.CONCAT(tClientes[[#This Row],[Ciudad]]," - ",tClientes[[#This Row],[Address]])</f>
        <v>Montgomery - 78 East Cowley Freeway</v>
      </c>
      <c r="K896" s="14">
        <f t="shared" ca="1" si="27"/>
        <v>14</v>
      </c>
    </row>
    <row r="897" spans="1:11">
      <c r="A897" s="6">
        <f t="shared" si="26"/>
        <v>896</v>
      </c>
      <c r="B897" s="7" t="s">
        <v>2947</v>
      </c>
      <c r="C897" s="7" t="str">
        <f>UPPER(_xlfn.CONCAT(tClientes[[#This Row],[FirstName]]," ",tClientes[[#This Row],[LastName]]))</f>
        <v>BRANDON GILL</v>
      </c>
      <c r="D897" s="7" t="s">
        <v>1828</v>
      </c>
      <c r="E897" s="7" t="s">
        <v>150</v>
      </c>
      <c r="F897" s="7" t="s">
        <v>1101</v>
      </c>
      <c r="G897" s="7" t="str">
        <f>VLOOKUP(tClientes[[#This Row],[CityID]],tCiudades[#All],2,FALSE)</f>
        <v>Indianapolis</v>
      </c>
      <c r="H897" s="13">
        <v>14</v>
      </c>
      <c r="I897" s="7" t="s">
        <v>2948</v>
      </c>
      <c r="J897" s="22" t="str">
        <f>_xlfn.CONCAT(tClientes[[#This Row],[Ciudad]]," - ",tClientes[[#This Row],[Address]])</f>
        <v>Indianapolis - 19 Oak Avenue</v>
      </c>
      <c r="K897" s="14">
        <f t="shared" ca="1" si="27"/>
        <v>13</v>
      </c>
    </row>
    <row r="898" spans="1:11">
      <c r="A898" s="6">
        <f t="shared" ref="A898:A961" si="28">ROW()-ROW($B$1)</f>
        <v>897</v>
      </c>
      <c r="B898" s="7" t="s">
        <v>2949</v>
      </c>
      <c r="C898" s="7" t="str">
        <f>UPPER(_xlfn.CONCAT(tClientes[[#This Row],[FirstName]]," ",tClientes[[#This Row],[LastName]]))</f>
        <v>GERALD HODGES</v>
      </c>
      <c r="D898" s="7" t="s">
        <v>2950</v>
      </c>
      <c r="E898" s="7" t="s">
        <v>77</v>
      </c>
      <c r="F898" s="7" t="s">
        <v>2951</v>
      </c>
      <c r="G898" s="7" t="str">
        <f>VLOOKUP(tClientes[[#This Row],[CityID]],tCiudades[#All],2,FALSE)</f>
        <v>New York</v>
      </c>
      <c r="H898" s="13">
        <v>46</v>
      </c>
      <c r="I898" s="7" t="s">
        <v>2952</v>
      </c>
      <c r="J898" s="22" t="str">
        <f>_xlfn.CONCAT(tClientes[[#This Row],[Ciudad]]," - ",tClientes[[#This Row],[Address]])</f>
        <v>New York - 66 East First Road</v>
      </c>
      <c r="K898" s="14">
        <f t="shared" ref="K898:K961" ca="1" si="29">RANDBETWEEN(4, 19)</f>
        <v>13</v>
      </c>
    </row>
    <row r="899" spans="1:11">
      <c r="A899" s="6">
        <f t="shared" si="28"/>
        <v>898</v>
      </c>
      <c r="B899" s="7" t="s">
        <v>2953</v>
      </c>
      <c r="C899" s="7" t="str">
        <f>UPPER(_xlfn.CONCAT(tClientes[[#This Row],[FirstName]]," ",tClientes[[#This Row],[LastName]]))</f>
        <v>MARIA WALSH</v>
      </c>
      <c r="D899" s="7" t="s">
        <v>2954</v>
      </c>
      <c r="E899" s="7" t="s">
        <v>28</v>
      </c>
      <c r="F899" s="7" t="s">
        <v>1233</v>
      </c>
      <c r="G899" s="7" t="str">
        <f>VLOOKUP(tClientes[[#This Row],[CityID]],tCiudades[#All],2,FALSE)</f>
        <v>Stockton</v>
      </c>
      <c r="H899" s="13">
        <v>56</v>
      </c>
      <c r="I899" s="7" t="s">
        <v>2955</v>
      </c>
      <c r="J899" s="22" t="str">
        <f>_xlfn.CONCAT(tClientes[[#This Row],[Ciudad]]," - ",tClientes[[#This Row],[Address]])</f>
        <v>Stockton - 502 East Fabien Road</v>
      </c>
      <c r="K899" s="14">
        <f t="shared" ca="1" si="29"/>
        <v>17</v>
      </c>
    </row>
    <row r="900" spans="1:11">
      <c r="A900" s="6">
        <f t="shared" si="28"/>
        <v>899</v>
      </c>
      <c r="B900" s="7" t="s">
        <v>2956</v>
      </c>
      <c r="C900" s="7" t="str">
        <f>UPPER(_xlfn.CONCAT(tClientes[[#This Row],[FirstName]]," ",tClientes[[#This Row],[LastName]]))</f>
        <v>CHANDA GUERRERO</v>
      </c>
      <c r="D900" s="7" t="s">
        <v>2957</v>
      </c>
      <c r="E900" s="7" t="s">
        <v>33</v>
      </c>
      <c r="F900" s="7" t="s">
        <v>2958</v>
      </c>
      <c r="G900" s="7" t="str">
        <f>VLOOKUP(tClientes[[#This Row],[CityID]],tCiudades[#All],2,FALSE)</f>
        <v>St. Petersburg</v>
      </c>
      <c r="H900" s="13">
        <v>85</v>
      </c>
      <c r="I900" s="7" t="s">
        <v>2959</v>
      </c>
      <c r="J900" s="22" t="str">
        <f>_xlfn.CONCAT(tClientes[[#This Row],[Ciudad]]," - ",tClientes[[#This Row],[Address]])</f>
        <v>St. Petersburg - 792 West Oak Boulevard</v>
      </c>
      <c r="K900" s="14">
        <f t="shared" ca="1" si="29"/>
        <v>12</v>
      </c>
    </row>
    <row r="901" spans="1:11">
      <c r="A901" s="6">
        <f t="shared" si="28"/>
        <v>900</v>
      </c>
      <c r="B901" s="7" t="s">
        <v>2960</v>
      </c>
      <c r="C901" s="7" t="str">
        <f>UPPER(_xlfn.CONCAT(tClientes[[#This Row],[FirstName]]," ",tClientes[[#This Row],[LastName]]))</f>
        <v>JEFFERY MEDINA</v>
      </c>
      <c r="D901" s="7" t="s">
        <v>2961</v>
      </c>
      <c r="E901" s="7" t="s">
        <v>209</v>
      </c>
      <c r="F901" s="7" t="s">
        <v>2962</v>
      </c>
      <c r="G901" s="7" t="str">
        <f>VLOOKUP(tClientes[[#This Row],[CityID]],tCiudades[#All],2,FALSE)</f>
        <v>Phoenix</v>
      </c>
      <c r="H901" s="13">
        <v>71</v>
      </c>
      <c r="I901" s="7" t="s">
        <v>2963</v>
      </c>
      <c r="J901" s="22" t="str">
        <f>_xlfn.CONCAT(tClientes[[#This Row],[Ciudad]]," - ",tClientes[[#This Row],[Address]])</f>
        <v>Phoenix - 45 Rocky Fabien Drive</v>
      </c>
      <c r="K901" s="14">
        <f t="shared" ca="1" si="29"/>
        <v>17</v>
      </c>
    </row>
    <row r="902" spans="1:11">
      <c r="A902" s="6">
        <f t="shared" si="28"/>
        <v>901</v>
      </c>
      <c r="B902" s="7" t="s">
        <v>2964</v>
      </c>
      <c r="C902" s="7" t="str">
        <f>UPPER(_xlfn.CONCAT(tClientes[[#This Row],[FirstName]]," ",tClientes[[#This Row],[LastName]]))</f>
        <v>ROBIN GIBSON</v>
      </c>
      <c r="D902" s="7" t="s">
        <v>2965</v>
      </c>
      <c r="E902" s="7" t="s">
        <v>159</v>
      </c>
      <c r="F902" s="7" t="s">
        <v>1882</v>
      </c>
      <c r="G902" s="7" t="str">
        <f>VLOOKUP(tClientes[[#This Row],[CityID]],tCiudades[#All],2,FALSE)</f>
        <v>Philadelphia</v>
      </c>
      <c r="H902" s="13">
        <v>30</v>
      </c>
      <c r="I902" s="7" t="s">
        <v>2966</v>
      </c>
      <c r="J902" s="22" t="str">
        <f>_xlfn.CONCAT(tClientes[[#This Row],[Ciudad]]," - ",tClientes[[#This Row],[Address]])</f>
        <v>Philadelphia - 581 Rocky Fabien St.</v>
      </c>
      <c r="K902" s="14">
        <f t="shared" ca="1" si="29"/>
        <v>16</v>
      </c>
    </row>
    <row r="903" spans="1:11">
      <c r="A903" s="6">
        <f t="shared" si="28"/>
        <v>902</v>
      </c>
      <c r="B903" s="7" t="s">
        <v>2967</v>
      </c>
      <c r="C903" s="7" t="str">
        <f>UPPER(_xlfn.CONCAT(tClientes[[#This Row],[FirstName]]," ",tClientes[[#This Row],[LastName]]))</f>
        <v>TERRELL HARDING</v>
      </c>
      <c r="D903" s="7" t="s">
        <v>1199</v>
      </c>
      <c r="E903" s="7" t="s">
        <v>117</v>
      </c>
      <c r="F903" s="7" t="s">
        <v>2968</v>
      </c>
      <c r="G903" s="7" t="str">
        <f>VLOOKUP(tClientes[[#This Row],[CityID]],tCiudades[#All],2,FALSE)</f>
        <v>Rochester</v>
      </c>
      <c r="H903" s="13">
        <v>70</v>
      </c>
      <c r="I903" s="7" t="s">
        <v>2969</v>
      </c>
      <c r="J903" s="22" t="str">
        <f>_xlfn.CONCAT(tClientes[[#This Row],[Ciudad]]," - ",tClientes[[#This Row],[Address]])</f>
        <v>Rochester - 632 Green New Boulevard</v>
      </c>
      <c r="K903" s="14">
        <f t="shared" ca="1" si="29"/>
        <v>9</v>
      </c>
    </row>
    <row r="904" spans="1:11">
      <c r="A904" s="6">
        <f t="shared" si="28"/>
        <v>903</v>
      </c>
      <c r="B904" s="7" t="s">
        <v>2970</v>
      </c>
      <c r="C904" s="7" t="str">
        <f>UPPER(_xlfn.CONCAT(tClientes[[#This Row],[FirstName]]," ",tClientes[[#This Row],[LastName]]))</f>
        <v>FRANKLIN MALONE</v>
      </c>
      <c r="D904" s="7" t="s">
        <v>845</v>
      </c>
      <c r="E904" s="7" t="s">
        <v>234</v>
      </c>
      <c r="F904" s="7" t="s">
        <v>2971</v>
      </c>
      <c r="G904" s="7" t="str">
        <f>VLOOKUP(tClientes[[#This Row],[CityID]],tCiudades[#All],2,FALSE)</f>
        <v>San Francisco</v>
      </c>
      <c r="H904" s="13">
        <v>47</v>
      </c>
      <c r="I904" s="7" t="s">
        <v>2972</v>
      </c>
      <c r="J904" s="22" t="str">
        <f>_xlfn.CONCAT(tClientes[[#This Row],[Ciudad]]," - ",tClientes[[#This Row],[Address]])</f>
        <v>San Francisco - 84 South Cowley Parkway</v>
      </c>
      <c r="K904" s="14">
        <f t="shared" ca="1" si="29"/>
        <v>6</v>
      </c>
    </row>
    <row r="905" spans="1:11">
      <c r="A905" s="6">
        <f t="shared" si="28"/>
        <v>904</v>
      </c>
      <c r="B905" s="7" t="s">
        <v>2973</v>
      </c>
      <c r="C905" s="7" t="str">
        <f>UPPER(_xlfn.CONCAT(tClientes[[#This Row],[FirstName]]," ",tClientes[[#This Row],[LastName]]))</f>
        <v>SHAD WINTERS</v>
      </c>
      <c r="D905" s="7" t="s">
        <v>2974</v>
      </c>
      <c r="E905" s="7" t="s">
        <v>150</v>
      </c>
      <c r="F905" s="7" t="s">
        <v>100</v>
      </c>
      <c r="G905" s="7" t="str">
        <f>VLOOKUP(tClientes[[#This Row],[CityID]],tCiudades[#All],2,FALSE)</f>
        <v>Mobile</v>
      </c>
      <c r="H905" s="13">
        <v>62</v>
      </c>
      <c r="I905" s="7" t="s">
        <v>2975</v>
      </c>
      <c r="J905" s="22" t="str">
        <f>_xlfn.CONCAT(tClientes[[#This Row],[Ciudad]]," - ",tClientes[[#This Row],[Address]])</f>
        <v>Mobile - 298 Milton Parkway</v>
      </c>
      <c r="K905" s="14">
        <f t="shared" ca="1" si="29"/>
        <v>9</v>
      </c>
    </row>
    <row r="906" spans="1:11">
      <c r="A906" s="6">
        <f t="shared" si="28"/>
        <v>905</v>
      </c>
      <c r="B906" s="7" t="s">
        <v>2976</v>
      </c>
      <c r="C906" s="7" t="str">
        <f>UPPER(_xlfn.CONCAT(tClientes[[#This Row],[FirstName]]," ",tClientes[[#This Row],[LastName]]))</f>
        <v>RAFAEL DENNIS</v>
      </c>
      <c r="D906" s="7" t="s">
        <v>750</v>
      </c>
      <c r="E906" s="7" t="s">
        <v>150</v>
      </c>
      <c r="F906" s="7" t="s">
        <v>2977</v>
      </c>
      <c r="G906" s="7" t="str">
        <f>VLOOKUP(tClientes[[#This Row],[CityID]],tCiudades[#All],2,FALSE)</f>
        <v>Yonkers</v>
      </c>
      <c r="H906" s="13">
        <v>94</v>
      </c>
      <c r="I906" s="7" t="s">
        <v>2978</v>
      </c>
      <c r="J906" s="22" t="str">
        <f>_xlfn.CONCAT(tClientes[[#This Row],[Ciudad]]," - ",tClientes[[#This Row],[Address]])</f>
        <v>Yonkers - 139 First Freeway</v>
      </c>
      <c r="K906" s="14">
        <f t="shared" ca="1" si="29"/>
        <v>4</v>
      </c>
    </row>
    <row r="907" spans="1:11">
      <c r="A907" s="6">
        <f t="shared" si="28"/>
        <v>906</v>
      </c>
      <c r="B907" s="7" t="s">
        <v>2979</v>
      </c>
      <c r="C907" s="7" t="str">
        <f>UPPER(_xlfn.CONCAT(tClientes[[#This Row],[FirstName]]," ",tClientes[[#This Row],[LastName]]))</f>
        <v>ALISA TURNER</v>
      </c>
      <c r="D907" s="7" t="s">
        <v>868</v>
      </c>
      <c r="E907" s="7" t="s">
        <v>159</v>
      </c>
      <c r="F907" s="7" t="s">
        <v>2980</v>
      </c>
      <c r="G907" s="7" t="str">
        <f>VLOOKUP(tClientes[[#This Row],[CityID]],tCiudades[#All],2,FALSE)</f>
        <v>Garland</v>
      </c>
      <c r="H907" s="13">
        <v>95</v>
      </c>
      <c r="I907" s="7" t="s">
        <v>2981</v>
      </c>
      <c r="J907" s="22" t="str">
        <f>_xlfn.CONCAT(tClientes[[#This Row],[Ciudad]]," - ",tClientes[[#This Row],[Address]])</f>
        <v>Garland - 25 Nobel Street</v>
      </c>
      <c r="K907" s="14">
        <f t="shared" ca="1" si="29"/>
        <v>18</v>
      </c>
    </row>
    <row r="908" spans="1:11">
      <c r="A908" s="6">
        <f t="shared" si="28"/>
        <v>907</v>
      </c>
      <c r="B908" s="7" t="s">
        <v>2982</v>
      </c>
      <c r="C908" s="7" t="str">
        <f>UPPER(_xlfn.CONCAT(tClientes[[#This Row],[FirstName]]," ",tClientes[[#This Row],[LastName]]))</f>
        <v>JAIME BRIDGES</v>
      </c>
      <c r="D908" s="7" t="s">
        <v>856</v>
      </c>
      <c r="E908" s="7" t="s">
        <v>91</v>
      </c>
      <c r="F908" s="7" t="s">
        <v>2983</v>
      </c>
      <c r="G908" s="7" t="str">
        <f>VLOOKUP(tClientes[[#This Row],[CityID]],tCiudades[#All],2,FALSE)</f>
        <v>Anchorage</v>
      </c>
      <c r="H908" s="13">
        <v>68</v>
      </c>
      <c r="I908" s="7" t="s">
        <v>2984</v>
      </c>
      <c r="J908" s="22" t="str">
        <f>_xlfn.CONCAT(tClientes[[#This Row],[Ciudad]]," - ",tClientes[[#This Row],[Address]])</f>
        <v>Anchorage - 66 First Boulevard</v>
      </c>
      <c r="K908" s="14">
        <f t="shared" ca="1" si="29"/>
        <v>19</v>
      </c>
    </row>
    <row r="909" spans="1:11">
      <c r="A909" s="6">
        <f t="shared" si="28"/>
        <v>908</v>
      </c>
      <c r="B909" s="7" t="s">
        <v>2985</v>
      </c>
      <c r="C909" s="7" t="str">
        <f>UPPER(_xlfn.CONCAT(tClientes[[#This Row],[FirstName]]," ",tClientes[[#This Row],[LastName]]))</f>
        <v>MIGUEL CRAWFORD</v>
      </c>
      <c r="D909" s="7" t="s">
        <v>1789</v>
      </c>
      <c r="E909" s="7" t="s">
        <v>68</v>
      </c>
      <c r="F909" s="7" t="s">
        <v>285</v>
      </c>
      <c r="G909" s="7" t="str">
        <f>VLOOKUP(tClientes[[#This Row],[CityID]],tCiudades[#All],2,FALSE)</f>
        <v>San Antonio</v>
      </c>
      <c r="H909" s="13">
        <v>75</v>
      </c>
      <c r="I909" s="7" t="s">
        <v>2986</v>
      </c>
      <c r="J909" s="22" t="str">
        <f>_xlfn.CONCAT(tClientes[[#This Row],[Ciudad]]," - ",tClientes[[#This Row],[Address]])</f>
        <v>San Antonio - 97 South White Hague St.</v>
      </c>
      <c r="K909" s="14">
        <f t="shared" ca="1" si="29"/>
        <v>18</v>
      </c>
    </row>
    <row r="910" spans="1:11">
      <c r="A910" s="6">
        <f t="shared" si="28"/>
        <v>909</v>
      </c>
      <c r="B910" s="7" t="s">
        <v>2987</v>
      </c>
      <c r="C910" s="7" t="str">
        <f>UPPER(_xlfn.CONCAT(tClientes[[#This Row],[FirstName]]," ",tClientes[[#This Row],[LastName]]))</f>
        <v>WENDY MORA</v>
      </c>
      <c r="D910" s="7" t="s">
        <v>2988</v>
      </c>
      <c r="E910" s="7" t="s">
        <v>8</v>
      </c>
      <c r="F910" s="7" t="s">
        <v>1693</v>
      </c>
      <c r="G910" s="7" t="str">
        <f>VLOOKUP(tClientes[[#This Row],[CityID]],tCiudades[#All],2,FALSE)</f>
        <v>Columbus</v>
      </c>
      <c r="H910" s="13">
        <v>58</v>
      </c>
      <c r="I910" s="7" t="s">
        <v>2989</v>
      </c>
      <c r="J910" s="22" t="str">
        <f>_xlfn.CONCAT(tClientes[[#This Row],[Ciudad]]," - ",tClientes[[#This Row],[Address]])</f>
        <v>Columbus - 57 Nobel Blvd.</v>
      </c>
      <c r="K910" s="14">
        <f t="shared" ca="1" si="29"/>
        <v>6</v>
      </c>
    </row>
    <row r="911" spans="1:11">
      <c r="A911" s="6">
        <f t="shared" si="28"/>
        <v>910</v>
      </c>
      <c r="B911" s="7" t="s">
        <v>2990</v>
      </c>
      <c r="C911" s="7" t="str">
        <f>UPPER(_xlfn.CONCAT(tClientes[[#This Row],[FirstName]]," ",tClientes[[#This Row],[LastName]]))</f>
        <v>RANDAL MORALES</v>
      </c>
      <c r="D911" s="7" t="s">
        <v>2991</v>
      </c>
      <c r="E911" s="7" t="s">
        <v>159</v>
      </c>
      <c r="F911" s="7" t="s">
        <v>2922</v>
      </c>
      <c r="G911" s="7" t="str">
        <f>VLOOKUP(tClientes[[#This Row],[CityID]],tCiudades[#All],2,FALSE)</f>
        <v>Des Moines</v>
      </c>
      <c r="H911" s="13">
        <v>26</v>
      </c>
      <c r="I911" s="7" t="s">
        <v>2992</v>
      </c>
      <c r="J911" s="22" t="str">
        <f>_xlfn.CONCAT(tClientes[[#This Row],[Ciudad]]," - ",tClientes[[#This Row],[Address]])</f>
        <v>Des Moines - 411 Second Freeway</v>
      </c>
      <c r="K911" s="14">
        <f t="shared" ca="1" si="29"/>
        <v>16</v>
      </c>
    </row>
    <row r="912" spans="1:11">
      <c r="A912" s="6">
        <f t="shared" si="28"/>
        <v>911</v>
      </c>
      <c r="B912" s="7" t="s">
        <v>2993</v>
      </c>
      <c r="C912" s="7" t="str">
        <f>UPPER(_xlfn.CONCAT(tClientes[[#This Row],[FirstName]]," ",tClientes[[#This Row],[LastName]]))</f>
        <v>JERROD PHAM</v>
      </c>
      <c r="D912" s="7" t="s">
        <v>2994</v>
      </c>
      <c r="E912" s="7" t="s">
        <v>58</v>
      </c>
      <c r="F912" s="7" t="s">
        <v>929</v>
      </c>
      <c r="G912" s="7" t="str">
        <f>VLOOKUP(tClientes[[#This Row],[CityID]],tCiudades[#All],2,FALSE)</f>
        <v>Miami</v>
      </c>
      <c r="H912" s="13">
        <v>61</v>
      </c>
      <c r="I912" s="7" t="s">
        <v>2995</v>
      </c>
      <c r="J912" s="22" t="str">
        <f>_xlfn.CONCAT(tClientes[[#This Row],[Ciudad]]," - ",tClientes[[#This Row],[Address]])</f>
        <v>Miami - 39 North Clarendon Street</v>
      </c>
      <c r="K912" s="14">
        <f t="shared" ca="1" si="29"/>
        <v>6</v>
      </c>
    </row>
    <row r="913" spans="1:11">
      <c r="A913" s="6">
        <f t="shared" si="28"/>
        <v>912</v>
      </c>
      <c r="B913" s="7" t="s">
        <v>2996</v>
      </c>
      <c r="C913" s="7" t="str">
        <f>UPPER(_xlfn.CONCAT(tClientes[[#This Row],[FirstName]]," ",tClientes[[#This Row],[LastName]]))</f>
        <v>GARY BRADSHAW</v>
      </c>
      <c r="D913" s="7" t="s">
        <v>977</v>
      </c>
      <c r="E913" s="7" t="s">
        <v>1184</v>
      </c>
      <c r="F913" s="7" t="s">
        <v>547</v>
      </c>
      <c r="G913" s="7" t="str">
        <f>VLOOKUP(tClientes[[#This Row],[CityID]],tCiudades[#All],2,FALSE)</f>
        <v>Richmond</v>
      </c>
      <c r="H913" s="13">
        <v>38</v>
      </c>
      <c r="I913" s="7" t="s">
        <v>2997</v>
      </c>
      <c r="J913" s="22" t="str">
        <f>_xlfn.CONCAT(tClientes[[#This Row],[Ciudad]]," - ",tClientes[[#This Row],[Address]])</f>
        <v>Richmond - 870 South Rocky Clarendon Way</v>
      </c>
      <c r="K913" s="14">
        <f t="shared" ca="1" si="29"/>
        <v>16</v>
      </c>
    </row>
    <row r="914" spans="1:11">
      <c r="A914" s="6">
        <f t="shared" si="28"/>
        <v>913</v>
      </c>
      <c r="B914" s="7" t="s">
        <v>2998</v>
      </c>
      <c r="C914" s="7" t="str">
        <f>UPPER(_xlfn.CONCAT(tClientes[[#This Row],[FirstName]]," ",tClientes[[#This Row],[LastName]]))</f>
        <v>NELSON MIRANDA</v>
      </c>
      <c r="D914" s="7" t="s">
        <v>320</v>
      </c>
      <c r="E914" s="7" t="s">
        <v>63</v>
      </c>
      <c r="F914" s="7" t="s">
        <v>667</v>
      </c>
      <c r="G914" s="7" t="str">
        <f>VLOOKUP(tClientes[[#This Row],[CityID]],tCiudades[#All],2,FALSE)</f>
        <v>Birmingham</v>
      </c>
      <c r="H914" s="13">
        <v>76</v>
      </c>
      <c r="I914" s="7" t="s">
        <v>2999</v>
      </c>
      <c r="J914" s="22" t="str">
        <f>_xlfn.CONCAT(tClientes[[#This Row],[Ciudad]]," - ",tClientes[[#This Row],[Address]])</f>
        <v>Birmingham - 333 Nobel Way</v>
      </c>
      <c r="K914" s="14">
        <f t="shared" ca="1" si="29"/>
        <v>11</v>
      </c>
    </row>
    <row r="915" spans="1:11">
      <c r="A915" s="6">
        <f t="shared" si="28"/>
        <v>914</v>
      </c>
      <c r="B915" s="7" t="s">
        <v>3000</v>
      </c>
      <c r="C915" s="7" t="str">
        <f>UPPER(_xlfn.CONCAT(tClientes[[#This Row],[FirstName]]," ",tClientes[[#This Row],[LastName]]))</f>
        <v>ENRIQUE SOSA</v>
      </c>
      <c r="D915" s="7" t="s">
        <v>3001</v>
      </c>
      <c r="E915" s="7" t="s">
        <v>136</v>
      </c>
      <c r="F915" s="7" t="s">
        <v>1185</v>
      </c>
      <c r="G915" s="7" t="str">
        <f>VLOOKUP(tClientes[[#This Row],[CityID]],tCiudades[#All],2,FALSE)</f>
        <v>Seattle</v>
      </c>
      <c r="H915" s="13">
        <v>88</v>
      </c>
      <c r="I915" s="7" t="s">
        <v>3002</v>
      </c>
      <c r="J915" s="22" t="str">
        <f>_xlfn.CONCAT(tClientes[[#This Row],[Ciudad]]," - ",tClientes[[#This Row],[Address]])</f>
        <v>Seattle - 201 White Cowley Parkway</v>
      </c>
      <c r="K915" s="14">
        <f t="shared" ca="1" si="29"/>
        <v>7</v>
      </c>
    </row>
    <row r="916" spans="1:11">
      <c r="A916" s="6">
        <f t="shared" si="28"/>
        <v>915</v>
      </c>
      <c r="B916" s="7" t="s">
        <v>3003</v>
      </c>
      <c r="C916" s="7" t="str">
        <f>UPPER(_xlfn.CONCAT(tClientes[[#This Row],[FirstName]]," ",tClientes[[#This Row],[LastName]]))</f>
        <v>LESTER BLACKWELL</v>
      </c>
      <c r="D916" s="7" t="s">
        <v>2788</v>
      </c>
      <c r="E916" s="7" t="s">
        <v>8</v>
      </c>
      <c r="F916" s="7" t="s">
        <v>3004</v>
      </c>
      <c r="G916" s="7" t="str">
        <f>VLOOKUP(tClientes[[#This Row],[CityID]],tCiudades[#All],2,FALSE)</f>
        <v>Houston</v>
      </c>
      <c r="H916" s="13">
        <v>55</v>
      </c>
      <c r="I916" s="7" t="s">
        <v>3005</v>
      </c>
      <c r="J916" s="22" t="str">
        <f>_xlfn.CONCAT(tClientes[[#This Row],[Ciudad]]," - ",tClientes[[#This Row],[Address]])</f>
        <v>Houston - 745 Hague Road</v>
      </c>
      <c r="K916" s="14">
        <f t="shared" ca="1" si="29"/>
        <v>9</v>
      </c>
    </row>
    <row r="917" spans="1:11">
      <c r="A917" s="6">
        <f t="shared" si="28"/>
        <v>916</v>
      </c>
      <c r="B917" s="7" t="s">
        <v>3006</v>
      </c>
      <c r="C917" s="7" t="str">
        <f>UPPER(_xlfn.CONCAT(tClientes[[#This Row],[FirstName]]," ",tClientes[[#This Row],[LastName]]))</f>
        <v>CHERYL CUMMINGS</v>
      </c>
      <c r="D917" s="7" t="s">
        <v>1112</v>
      </c>
      <c r="E917" s="7" t="s">
        <v>91</v>
      </c>
      <c r="F917" s="7" t="s">
        <v>1097</v>
      </c>
      <c r="G917" s="7" t="str">
        <f>VLOOKUP(tClientes[[#This Row],[CityID]],tCiudades[#All],2,FALSE)</f>
        <v>Tampa</v>
      </c>
      <c r="H917" s="13">
        <v>74</v>
      </c>
      <c r="I917" s="7" t="s">
        <v>3007</v>
      </c>
      <c r="J917" s="22" t="str">
        <f>_xlfn.CONCAT(tClientes[[#This Row],[Ciudad]]," - ",tClientes[[#This Row],[Address]])</f>
        <v>Tampa - 63 New Boulevard</v>
      </c>
      <c r="K917" s="14">
        <f t="shared" ca="1" si="29"/>
        <v>6</v>
      </c>
    </row>
    <row r="918" spans="1:11">
      <c r="A918" s="6">
        <f t="shared" si="28"/>
        <v>917</v>
      </c>
      <c r="B918" s="7" t="s">
        <v>3008</v>
      </c>
      <c r="C918" s="7" t="str">
        <f>UPPER(_xlfn.CONCAT(tClientes[[#This Row],[FirstName]]," ",tClientes[[#This Row],[LastName]]))</f>
        <v>KATHRYN SHIELDS</v>
      </c>
      <c r="D918" s="7" t="s">
        <v>158</v>
      </c>
      <c r="E918" s="7" t="s">
        <v>28</v>
      </c>
      <c r="F918" s="7" t="s">
        <v>721</v>
      </c>
      <c r="G918" s="7" t="str">
        <f>VLOOKUP(tClientes[[#This Row],[CityID]],tCiudades[#All],2,FALSE)</f>
        <v>Newark</v>
      </c>
      <c r="H918" s="13">
        <v>84</v>
      </c>
      <c r="I918" s="7" t="s">
        <v>3009</v>
      </c>
      <c r="J918" s="22" t="str">
        <f>_xlfn.CONCAT(tClientes[[#This Row],[Ciudad]]," - ",tClientes[[#This Row],[Address]])</f>
        <v>Newark - 570 Green Second Freeway</v>
      </c>
      <c r="K918" s="14">
        <f t="shared" ca="1" si="29"/>
        <v>6</v>
      </c>
    </row>
    <row r="919" spans="1:11">
      <c r="A919" s="6">
        <f t="shared" si="28"/>
        <v>918</v>
      </c>
      <c r="B919" s="7" t="s">
        <v>3010</v>
      </c>
      <c r="C919" s="7" t="str">
        <f>UPPER(_xlfn.CONCAT(tClientes[[#This Row],[FirstName]]," ",tClientes[[#This Row],[LastName]]))</f>
        <v>SCOTT ESPARZA</v>
      </c>
      <c r="D919" s="7" t="s">
        <v>675</v>
      </c>
      <c r="E919" s="7" t="s">
        <v>8</v>
      </c>
      <c r="F919" s="7" t="s">
        <v>3011</v>
      </c>
      <c r="G919" s="7" t="str">
        <f>VLOOKUP(tClientes[[#This Row],[CityID]],tCiudades[#All],2,FALSE)</f>
        <v>Bakersfield</v>
      </c>
      <c r="H919" s="13">
        <v>41</v>
      </c>
      <c r="I919" s="7" t="s">
        <v>3012</v>
      </c>
      <c r="J919" s="22" t="str">
        <f>_xlfn.CONCAT(tClientes[[#This Row],[Ciudad]]," - ",tClientes[[#This Row],[Address]])</f>
        <v>Bakersfield - 81 Green First Road</v>
      </c>
      <c r="K919" s="14">
        <f t="shared" ca="1" si="29"/>
        <v>15</v>
      </c>
    </row>
    <row r="920" spans="1:11">
      <c r="A920" s="6">
        <f t="shared" si="28"/>
        <v>919</v>
      </c>
      <c r="B920" s="7" t="s">
        <v>3013</v>
      </c>
      <c r="C920" s="7" t="str">
        <f>UPPER(_xlfn.CONCAT(tClientes[[#This Row],[FirstName]]," ",tClientes[[#This Row],[LastName]]))</f>
        <v>JERMAINE MADDOX</v>
      </c>
      <c r="D920" s="7" t="s">
        <v>661</v>
      </c>
      <c r="E920" s="7" t="s">
        <v>234</v>
      </c>
      <c r="F920" s="7" t="s">
        <v>2570</v>
      </c>
      <c r="G920" s="7" t="str">
        <f>VLOOKUP(tClientes[[#This Row],[CityID]],tCiudades[#All],2,FALSE)</f>
        <v>Portland</v>
      </c>
      <c r="H920" s="13">
        <v>51</v>
      </c>
      <c r="I920" s="7" t="s">
        <v>3014</v>
      </c>
      <c r="J920" s="22" t="str">
        <f>_xlfn.CONCAT(tClientes[[#This Row],[Ciudad]]," - ",tClientes[[#This Row],[Address]])</f>
        <v>Portland - 665 Fabien Street</v>
      </c>
      <c r="K920" s="14">
        <f t="shared" ca="1" si="29"/>
        <v>9</v>
      </c>
    </row>
    <row r="921" spans="1:11">
      <c r="A921" s="6">
        <f t="shared" si="28"/>
        <v>920</v>
      </c>
      <c r="B921" s="7" t="s">
        <v>3015</v>
      </c>
      <c r="C921" s="7" t="str">
        <f>UPPER(_xlfn.CONCAT(tClientes[[#This Row],[FirstName]]," ",tClientes[[#This Row],[LastName]]))</f>
        <v>JERRY BISHOP</v>
      </c>
      <c r="D921" s="7" t="s">
        <v>3016</v>
      </c>
      <c r="E921" s="7" t="s">
        <v>117</v>
      </c>
      <c r="F921" s="7" t="s">
        <v>1467</v>
      </c>
      <c r="G921" s="7" t="str">
        <f>VLOOKUP(tClientes[[#This Row],[CityID]],tCiudades[#All],2,FALSE)</f>
        <v>Oakland</v>
      </c>
      <c r="H921" s="13">
        <v>69</v>
      </c>
      <c r="I921" s="7" t="s">
        <v>3017</v>
      </c>
      <c r="J921" s="22" t="str">
        <f>_xlfn.CONCAT(tClientes[[#This Row],[Ciudad]]," - ",tClientes[[#This Row],[Address]])</f>
        <v>Oakland - 168 Rocky Milton Street</v>
      </c>
      <c r="K921" s="14">
        <f t="shared" ca="1" si="29"/>
        <v>16</v>
      </c>
    </row>
    <row r="922" spans="1:11">
      <c r="A922" s="6">
        <f t="shared" si="28"/>
        <v>921</v>
      </c>
      <c r="B922" s="7" t="s">
        <v>3018</v>
      </c>
      <c r="C922" s="7" t="str">
        <f>UPPER(_xlfn.CONCAT(tClientes[[#This Row],[FirstName]]," ",tClientes[[#This Row],[LastName]]))</f>
        <v>CESAR HART</v>
      </c>
      <c r="D922" s="7" t="s">
        <v>1078</v>
      </c>
      <c r="E922" s="7" t="s">
        <v>18</v>
      </c>
      <c r="F922" s="7" t="s">
        <v>289</v>
      </c>
      <c r="G922" s="7" t="str">
        <f>VLOOKUP(tClientes[[#This Row],[CityID]],tCiudades[#All],2,FALSE)</f>
        <v>Des Moines</v>
      </c>
      <c r="H922" s="13">
        <v>26</v>
      </c>
      <c r="I922" s="7" t="s">
        <v>3019</v>
      </c>
      <c r="J922" s="22" t="str">
        <f>_xlfn.CONCAT(tClientes[[#This Row],[Ciudad]]," - ",tClientes[[#This Row],[Address]])</f>
        <v>Des Moines - 536 Rocky Fabien Drive</v>
      </c>
      <c r="K922" s="14">
        <f t="shared" ca="1" si="29"/>
        <v>11</v>
      </c>
    </row>
    <row r="923" spans="1:11">
      <c r="A923" s="6">
        <f t="shared" si="28"/>
        <v>922</v>
      </c>
      <c r="B923" s="7" t="s">
        <v>3020</v>
      </c>
      <c r="C923" s="7" t="str">
        <f>UPPER(_xlfn.CONCAT(tClientes[[#This Row],[FirstName]]," ",tClientes[[#This Row],[LastName]]))</f>
        <v>JOSEPH WALL</v>
      </c>
      <c r="D923" s="7" t="s">
        <v>1426</v>
      </c>
      <c r="E923" s="7" t="s">
        <v>238</v>
      </c>
      <c r="F923" s="7" t="s">
        <v>3021</v>
      </c>
      <c r="G923" s="7" t="str">
        <f>VLOOKUP(tClientes[[#This Row],[CityID]],tCiudades[#All],2,FALSE)</f>
        <v>San Jose</v>
      </c>
      <c r="H923" s="13">
        <v>86</v>
      </c>
      <c r="I923" s="7" t="s">
        <v>3022</v>
      </c>
      <c r="J923" s="22" t="str">
        <f>_xlfn.CONCAT(tClientes[[#This Row],[Ciudad]]," - ",tClientes[[#This Row],[Address]])</f>
        <v>San Jose - 53 Rocky Fabien Street</v>
      </c>
      <c r="K923" s="14">
        <f t="shared" ca="1" si="29"/>
        <v>14</v>
      </c>
    </row>
    <row r="924" spans="1:11">
      <c r="A924" s="6">
        <f t="shared" si="28"/>
        <v>923</v>
      </c>
      <c r="B924" s="7" t="s">
        <v>3023</v>
      </c>
      <c r="C924" s="7" t="str">
        <f>UPPER(_xlfn.CONCAT(tClientes[[#This Row],[FirstName]]," ",tClientes[[#This Row],[LastName]]))</f>
        <v>SHELIA OWENS</v>
      </c>
      <c r="D924" s="7" t="s">
        <v>1839</v>
      </c>
      <c r="E924" s="7" t="s">
        <v>126</v>
      </c>
      <c r="F924" s="7" t="s">
        <v>710</v>
      </c>
      <c r="G924" s="7" t="str">
        <f>VLOOKUP(tClientes[[#This Row],[CityID]],tCiudades[#All],2,FALSE)</f>
        <v>New York</v>
      </c>
      <c r="H924" s="13">
        <v>46</v>
      </c>
      <c r="I924" s="7" t="s">
        <v>3024</v>
      </c>
      <c r="J924" s="22" t="str">
        <f>_xlfn.CONCAT(tClientes[[#This Row],[Ciudad]]," - ",tClientes[[#This Row],[Address]])</f>
        <v>New York - 297 South Nobel Parkway</v>
      </c>
      <c r="K924" s="14">
        <f t="shared" ca="1" si="29"/>
        <v>18</v>
      </c>
    </row>
    <row r="925" spans="1:11">
      <c r="A925" s="6">
        <f t="shared" si="28"/>
        <v>924</v>
      </c>
      <c r="B925" s="7" t="s">
        <v>3025</v>
      </c>
      <c r="C925" s="7" t="str">
        <f>UPPER(_xlfn.CONCAT(tClientes[[#This Row],[FirstName]]," ",tClientes[[#This Row],[LastName]]))</f>
        <v>LINDSAY PACHECO</v>
      </c>
      <c r="D925" s="7" t="s">
        <v>1529</v>
      </c>
      <c r="E925" s="7" t="s">
        <v>234</v>
      </c>
      <c r="F925" s="7" t="s">
        <v>155</v>
      </c>
      <c r="G925" s="7" t="str">
        <f>VLOOKUP(tClientes[[#This Row],[CityID]],tCiudades[#All],2,FALSE)</f>
        <v>Birmingham</v>
      </c>
      <c r="H925" s="13">
        <v>76</v>
      </c>
      <c r="I925" s="7" t="s">
        <v>3026</v>
      </c>
      <c r="J925" s="22" t="str">
        <f>_xlfn.CONCAT(tClientes[[#This Row],[Ciudad]]," - ",tClientes[[#This Row],[Address]])</f>
        <v>Birmingham - 14 East Cowley Street</v>
      </c>
      <c r="K925" s="14">
        <f t="shared" ca="1" si="29"/>
        <v>19</v>
      </c>
    </row>
    <row r="926" spans="1:11">
      <c r="A926" s="6">
        <f t="shared" si="28"/>
        <v>925</v>
      </c>
      <c r="B926" s="7" t="s">
        <v>3027</v>
      </c>
      <c r="C926" s="7" t="str">
        <f>UPPER(_xlfn.CONCAT(tClientes[[#This Row],[FirstName]]," ",tClientes[[#This Row],[LastName]]))</f>
        <v>GLENN BARTON</v>
      </c>
      <c r="D926" s="7" t="s">
        <v>950</v>
      </c>
      <c r="E926" s="7" t="s">
        <v>104</v>
      </c>
      <c r="F926" s="7" t="s">
        <v>3028</v>
      </c>
      <c r="G926" s="7" t="str">
        <f>VLOOKUP(tClientes[[#This Row],[CityID]],tCiudades[#All],2,FALSE)</f>
        <v>Rochester</v>
      </c>
      <c r="H926" s="13">
        <v>70</v>
      </c>
      <c r="I926" s="7" t="s">
        <v>3029</v>
      </c>
      <c r="J926" s="22" t="str">
        <f>_xlfn.CONCAT(tClientes[[#This Row],[Ciudad]]," - ",tClientes[[#This Row],[Address]])</f>
        <v>Rochester - 63 North Rocky Fabien Drive</v>
      </c>
      <c r="K926" s="14">
        <f t="shared" ca="1" si="29"/>
        <v>16</v>
      </c>
    </row>
    <row r="927" spans="1:11">
      <c r="A927" s="6">
        <f t="shared" si="28"/>
        <v>926</v>
      </c>
      <c r="B927" s="7" t="s">
        <v>3030</v>
      </c>
      <c r="C927" s="7" t="str">
        <f>UPPER(_xlfn.CONCAT(tClientes[[#This Row],[FirstName]]," ",tClientes[[#This Row],[LastName]]))</f>
        <v>SHAD FRY</v>
      </c>
      <c r="D927" s="7" t="s">
        <v>2974</v>
      </c>
      <c r="E927" s="7" t="s">
        <v>28</v>
      </c>
      <c r="F927" s="7" t="s">
        <v>3031</v>
      </c>
      <c r="G927" s="7" t="str">
        <f>VLOOKUP(tClientes[[#This Row],[CityID]],tCiudades[#All],2,FALSE)</f>
        <v>Philadelphia</v>
      </c>
      <c r="H927" s="13">
        <v>30</v>
      </c>
      <c r="I927" s="7" t="s">
        <v>3032</v>
      </c>
      <c r="J927" s="22" t="str">
        <f>_xlfn.CONCAT(tClientes[[#This Row],[Ciudad]]," - ",tClientes[[#This Row],[Address]])</f>
        <v>Philadelphia - 805 Milton Way</v>
      </c>
      <c r="K927" s="14">
        <f t="shared" ca="1" si="29"/>
        <v>13</v>
      </c>
    </row>
    <row r="928" spans="1:11">
      <c r="A928" s="6">
        <f t="shared" si="28"/>
        <v>927</v>
      </c>
      <c r="B928" s="7" t="s">
        <v>3033</v>
      </c>
      <c r="C928" s="7" t="str">
        <f>UPPER(_xlfn.CONCAT(tClientes[[#This Row],[FirstName]]," ",tClientes[[#This Row],[LastName]]))</f>
        <v>KELVIN HAAS</v>
      </c>
      <c r="D928" s="7" t="s">
        <v>1463</v>
      </c>
      <c r="E928" s="7" t="s">
        <v>82</v>
      </c>
      <c r="F928" s="7" t="s">
        <v>607</v>
      </c>
      <c r="G928" s="7" t="str">
        <f>VLOOKUP(tClientes[[#This Row],[CityID]],tCiudades[#All],2,FALSE)</f>
        <v>Denver</v>
      </c>
      <c r="H928" s="13">
        <v>42</v>
      </c>
      <c r="I928" s="7" t="s">
        <v>3034</v>
      </c>
      <c r="J928" s="22" t="str">
        <f>_xlfn.CONCAT(tClientes[[#This Row],[Ciudad]]," - ",tClientes[[#This Row],[Address]])</f>
        <v>Denver - 77 Milton Freeway</v>
      </c>
      <c r="K928" s="14">
        <f t="shared" ca="1" si="29"/>
        <v>14</v>
      </c>
    </row>
    <row r="929" spans="1:11">
      <c r="A929" s="6">
        <f t="shared" si="28"/>
        <v>928</v>
      </c>
      <c r="B929" s="7" t="s">
        <v>3035</v>
      </c>
      <c r="C929" s="7" t="str">
        <f>UPPER(_xlfn.CONCAT(tClientes[[#This Row],[FirstName]]," ",tClientes[[#This Row],[LastName]]))</f>
        <v>ROLAND KLEIN</v>
      </c>
      <c r="D929" s="7" t="s">
        <v>3036</v>
      </c>
      <c r="E929" s="7" t="s">
        <v>58</v>
      </c>
      <c r="F929" s="7" t="s">
        <v>239</v>
      </c>
      <c r="G929" s="7" t="str">
        <f>VLOOKUP(tClientes[[#This Row],[CityID]],tCiudades[#All],2,FALSE)</f>
        <v>Dallas</v>
      </c>
      <c r="H929" s="13">
        <v>45</v>
      </c>
      <c r="I929" s="7" t="s">
        <v>3037</v>
      </c>
      <c r="J929" s="22" t="str">
        <f>_xlfn.CONCAT(tClientes[[#This Row],[Ciudad]]," - ",tClientes[[#This Row],[Address]])</f>
        <v>Dallas - 575 White Oak Boulevard</v>
      </c>
      <c r="K929" s="14">
        <f t="shared" ca="1" si="29"/>
        <v>12</v>
      </c>
    </row>
    <row r="930" spans="1:11">
      <c r="A930" s="6">
        <f t="shared" si="28"/>
        <v>929</v>
      </c>
      <c r="B930" s="7" t="s">
        <v>3038</v>
      </c>
      <c r="C930" s="7" t="str">
        <f>UPPER(_xlfn.CONCAT(tClientes[[#This Row],[FirstName]]," ",tClientes[[#This Row],[LastName]]))</f>
        <v>KRISTEN HIGGINS</v>
      </c>
      <c r="D930" s="7" t="s">
        <v>67</v>
      </c>
      <c r="E930" s="7" t="s">
        <v>23</v>
      </c>
      <c r="F930" s="7" t="s">
        <v>3039</v>
      </c>
      <c r="G930" s="7" t="str">
        <f>VLOOKUP(tClientes[[#This Row],[CityID]],tCiudades[#All],2,FALSE)</f>
        <v>Colorado</v>
      </c>
      <c r="H930" s="13">
        <v>15</v>
      </c>
      <c r="I930" s="7" t="s">
        <v>3040</v>
      </c>
      <c r="J930" s="22" t="str">
        <f>_xlfn.CONCAT(tClientes[[#This Row],[Ciudad]]," - ",tClientes[[#This Row],[Address]])</f>
        <v>Colorado - 364 Rocky Second St.</v>
      </c>
      <c r="K930" s="14">
        <f t="shared" ca="1" si="29"/>
        <v>14</v>
      </c>
    </row>
    <row r="931" spans="1:11">
      <c r="A931" s="6">
        <f t="shared" si="28"/>
        <v>930</v>
      </c>
      <c r="B931" s="7" t="s">
        <v>3041</v>
      </c>
      <c r="C931" s="7" t="str">
        <f>UPPER(_xlfn.CONCAT(tClientes[[#This Row],[FirstName]]," ",tClientes[[#This Row],[LastName]]))</f>
        <v>JUDY ANDREWS</v>
      </c>
      <c r="D931" s="7" t="s">
        <v>3042</v>
      </c>
      <c r="E931" s="7" t="s">
        <v>126</v>
      </c>
      <c r="F931" s="7" t="s">
        <v>1786</v>
      </c>
      <c r="G931" s="7" t="str">
        <f>VLOOKUP(tClientes[[#This Row],[CityID]],tCiudades[#All],2,FALSE)</f>
        <v>Newark</v>
      </c>
      <c r="H931" s="13">
        <v>84</v>
      </c>
      <c r="I931" s="7" t="s">
        <v>3043</v>
      </c>
      <c r="J931" s="22" t="str">
        <f>_xlfn.CONCAT(tClientes[[#This Row],[Ciudad]]," - ",tClientes[[#This Row],[Address]])</f>
        <v>Newark - 891 East Clarendon St.</v>
      </c>
      <c r="K931" s="14">
        <f t="shared" ca="1" si="29"/>
        <v>11</v>
      </c>
    </row>
    <row r="932" spans="1:11">
      <c r="A932" s="6">
        <f t="shared" si="28"/>
        <v>931</v>
      </c>
      <c r="B932" s="7" t="s">
        <v>3044</v>
      </c>
      <c r="C932" s="7" t="str">
        <f>UPPER(_xlfn.CONCAT(tClientes[[#This Row],[FirstName]]," ",tClientes[[#This Row],[LastName]]))</f>
        <v>DORIS HAMMOND</v>
      </c>
      <c r="D932" s="7" t="s">
        <v>2246</v>
      </c>
      <c r="E932" s="7" t="s">
        <v>8</v>
      </c>
      <c r="F932" s="7" t="s">
        <v>3045</v>
      </c>
      <c r="G932" s="7" t="str">
        <f>VLOOKUP(tClientes[[#This Row],[CityID]],tCiudades[#All],2,FALSE)</f>
        <v>Charlotte</v>
      </c>
      <c r="H932" s="13">
        <v>82</v>
      </c>
      <c r="I932" s="7" t="s">
        <v>3046</v>
      </c>
      <c r="J932" s="22" t="str">
        <f>_xlfn.CONCAT(tClientes[[#This Row],[Ciudad]]," - ",tClientes[[#This Row],[Address]])</f>
        <v>Charlotte - 156 White Milton Freeway</v>
      </c>
      <c r="K932" s="14">
        <f t="shared" ca="1" si="29"/>
        <v>11</v>
      </c>
    </row>
    <row r="933" spans="1:11">
      <c r="A933" s="6">
        <f t="shared" si="28"/>
        <v>932</v>
      </c>
      <c r="B933" s="7" t="s">
        <v>3047</v>
      </c>
      <c r="C933" s="7" t="str">
        <f>UPPER(_xlfn.CONCAT(tClientes[[#This Row],[FirstName]]," ",tClientes[[#This Row],[LastName]]))</f>
        <v>ALEXANDRA COLE</v>
      </c>
      <c r="D933" s="7" t="s">
        <v>3048</v>
      </c>
      <c r="E933" s="7" t="s">
        <v>234</v>
      </c>
      <c r="F933" s="7" t="s">
        <v>1380</v>
      </c>
      <c r="G933" s="7" t="str">
        <f>VLOOKUP(tClientes[[#This Row],[CityID]],tCiudades[#All],2,FALSE)</f>
        <v>Seattle</v>
      </c>
      <c r="H933" s="13">
        <v>88</v>
      </c>
      <c r="I933" s="7" t="s">
        <v>3049</v>
      </c>
      <c r="J933" s="22" t="str">
        <f>_xlfn.CONCAT(tClientes[[#This Row],[Ciudad]]," - ",tClientes[[#This Row],[Address]])</f>
        <v>Seattle - 29 South New Avenue</v>
      </c>
      <c r="K933" s="14">
        <f t="shared" ca="1" si="29"/>
        <v>18</v>
      </c>
    </row>
    <row r="934" spans="1:11">
      <c r="A934" s="6">
        <f t="shared" si="28"/>
        <v>933</v>
      </c>
      <c r="B934" s="7" t="s">
        <v>3050</v>
      </c>
      <c r="C934" s="7" t="str">
        <f>UPPER(_xlfn.CONCAT(tClientes[[#This Row],[FirstName]]," ",tClientes[[#This Row],[LastName]]))</f>
        <v>RITA SANCHEZ</v>
      </c>
      <c r="D934" s="7" t="s">
        <v>630</v>
      </c>
      <c r="E934" s="7" t="s">
        <v>117</v>
      </c>
      <c r="F934" s="7" t="s">
        <v>226</v>
      </c>
      <c r="G934" s="7" t="str">
        <f>VLOOKUP(tClientes[[#This Row],[CityID]],tCiudades[#All],2,FALSE)</f>
        <v>Tampa</v>
      </c>
      <c r="H934" s="13">
        <v>74</v>
      </c>
      <c r="I934" s="7" t="s">
        <v>3051</v>
      </c>
      <c r="J934" s="22" t="str">
        <f>_xlfn.CONCAT(tClientes[[#This Row],[Ciudad]]," - ",tClientes[[#This Row],[Address]])</f>
        <v>Tampa - 658 Rocky Cowley St.</v>
      </c>
      <c r="K934" s="14">
        <f t="shared" ca="1" si="29"/>
        <v>17</v>
      </c>
    </row>
    <row r="935" spans="1:11">
      <c r="A935" s="6">
        <f t="shared" si="28"/>
        <v>934</v>
      </c>
      <c r="B935" s="7" t="s">
        <v>3052</v>
      </c>
      <c r="C935" s="7" t="str">
        <f>UPPER(_xlfn.CONCAT(tClientes[[#This Row],[FirstName]]," ",tClientes[[#This Row],[LastName]]))</f>
        <v>CONNIE MULLINS</v>
      </c>
      <c r="D935" s="7" t="s">
        <v>3053</v>
      </c>
      <c r="E935" s="7" t="s">
        <v>234</v>
      </c>
      <c r="F935" s="7" t="s">
        <v>3054</v>
      </c>
      <c r="G935" s="7" t="str">
        <f>VLOOKUP(tClientes[[#This Row],[CityID]],tCiudades[#All],2,FALSE)</f>
        <v>Tulsa</v>
      </c>
      <c r="H935" s="13">
        <v>63</v>
      </c>
      <c r="I935" s="7" t="s">
        <v>3055</v>
      </c>
      <c r="J935" s="22" t="str">
        <f>_xlfn.CONCAT(tClientes[[#This Row],[Ciudad]]," - ",tClientes[[#This Row],[Address]])</f>
        <v>Tulsa - 62 First Boulevard</v>
      </c>
      <c r="K935" s="14">
        <f t="shared" ca="1" si="29"/>
        <v>5</v>
      </c>
    </row>
    <row r="936" spans="1:11">
      <c r="A936" s="6">
        <f t="shared" si="28"/>
        <v>935</v>
      </c>
      <c r="B936" s="7" t="s">
        <v>3056</v>
      </c>
      <c r="C936" s="7" t="str">
        <f>UPPER(_xlfn.CONCAT(tClientes[[#This Row],[FirstName]]," ",tClientes[[#This Row],[LastName]]))</f>
        <v>EDITH ROMERO</v>
      </c>
      <c r="D936" s="7" t="s">
        <v>3057</v>
      </c>
      <c r="E936" s="7" t="s">
        <v>82</v>
      </c>
      <c r="F936" s="7" t="s">
        <v>3058</v>
      </c>
      <c r="G936" s="7" t="str">
        <f>VLOOKUP(tClientes[[#This Row],[CityID]],tCiudades[#All],2,FALSE)</f>
        <v>New York</v>
      </c>
      <c r="H936" s="13">
        <v>46</v>
      </c>
      <c r="I936" s="7" t="s">
        <v>3059</v>
      </c>
      <c r="J936" s="22" t="str">
        <f>_xlfn.CONCAT(tClientes[[#This Row],[Ciudad]]," - ",tClientes[[#This Row],[Address]])</f>
        <v>New York - 692 Rocky Fabien Freeway</v>
      </c>
      <c r="K936" s="14">
        <f t="shared" ca="1" si="29"/>
        <v>15</v>
      </c>
    </row>
    <row r="937" spans="1:11">
      <c r="A937" s="6">
        <f t="shared" si="28"/>
        <v>936</v>
      </c>
      <c r="B937" s="7" t="s">
        <v>3060</v>
      </c>
      <c r="C937" s="7" t="str">
        <f>UPPER(_xlfn.CONCAT(tClientes[[#This Row],[FirstName]]," ",tClientes[[#This Row],[LastName]]))</f>
        <v>TAMMIE WANG</v>
      </c>
      <c r="D937" s="7" t="s">
        <v>2888</v>
      </c>
      <c r="E937" s="7" t="s">
        <v>13</v>
      </c>
      <c r="F937" s="7" t="s">
        <v>2140</v>
      </c>
      <c r="G937" s="7" t="str">
        <f>VLOOKUP(tClientes[[#This Row],[CityID]],tCiudades[#All],2,FALSE)</f>
        <v>Aurora</v>
      </c>
      <c r="H937" s="13">
        <v>83</v>
      </c>
      <c r="I937" s="7" t="s">
        <v>3061</v>
      </c>
      <c r="J937" s="22" t="str">
        <f>_xlfn.CONCAT(tClientes[[#This Row],[Ciudad]]," - ",tClientes[[#This Row],[Address]])</f>
        <v>Aurora - 91 White Clarendon Road</v>
      </c>
      <c r="K937" s="14">
        <f t="shared" ca="1" si="29"/>
        <v>13</v>
      </c>
    </row>
    <row r="938" spans="1:11">
      <c r="A938" s="6">
        <f t="shared" si="28"/>
        <v>937</v>
      </c>
      <c r="B938" s="7" t="s">
        <v>3062</v>
      </c>
      <c r="C938" s="7" t="str">
        <f>UPPER(_xlfn.CONCAT(tClientes[[#This Row],[FirstName]]," ",tClientes[[#This Row],[LastName]]))</f>
        <v>TANISHA HESTER</v>
      </c>
      <c r="D938" s="7" t="s">
        <v>1987</v>
      </c>
      <c r="E938" s="7" t="s">
        <v>192</v>
      </c>
      <c r="F938" s="7" t="s">
        <v>1572</v>
      </c>
      <c r="G938" s="7" t="str">
        <f>VLOOKUP(tClientes[[#This Row],[CityID]],tCiudades[#All],2,FALSE)</f>
        <v>Little Rock</v>
      </c>
      <c r="H938" s="13">
        <v>18</v>
      </c>
      <c r="I938" s="7" t="s">
        <v>3063</v>
      </c>
      <c r="J938" s="22" t="str">
        <f>_xlfn.CONCAT(tClientes[[#This Row],[Ciudad]]," - ",tClientes[[#This Row],[Address]])</f>
        <v>Little Rock - 366 Old Drive</v>
      </c>
      <c r="K938" s="14">
        <f t="shared" ca="1" si="29"/>
        <v>9</v>
      </c>
    </row>
    <row r="939" spans="1:11">
      <c r="A939" s="6">
        <f t="shared" si="28"/>
        <v>938</v>
      </c>
      <c r="B939" s="7" t="s">
        <v>3064</v>
      </c>
      <c r="C939" s="7" t="str">
        <f>UPPER(_xlfn.CONCAT(tClientes[[#This Row],[FirstName]]," ",tClientes[[#This Row],[LastName]]))</f>
        <v>JERMAINE STUART</v>
      </c>
      <c r="D939" s="7" t="s">
        <v>661</v>
      </c>
      <c r="E939" s="7" t="s">
        <v>131</v>
      </c>
      <c r="F939" s="7" t="s">
        <v>95</v>
      </c>
      <c r="G939" s="7" t="str">
        <f>VLOOKUP(tClientes[[#This Row],[CityID]],tCiudades[#All],2,FALSE)</f>
        <v>Seattle</v>
      </c>
      <c r="H939" s="13">
        <v>88</v>
      </c>
      <c r="I939" s="7" t="s">
        <v>3065</v>
      </c>
      <c r="J939" s="22" t="str">
        <f>_xlfn.CONCAT(tClientes[[#This Row],[Ciudad]]," - ",tClientes[[#This Row],[Address]])</f>
        <v>Seattle - 792 Rocky Oak St.</v>
      </c>
      <c r="K939" s="14">
        <f t="shared" ca="1" si="29"/>
        <v>16</v>
      </c>
    </row>
    <row r="940" spans="1:11">
      <c r="A940" s="6">
        <f t="shared" si="28"/>
        <v>939</v>
      </c>
      <c r="B940" s="7" t="s">
        <v>3066</v>
      </c>
      <c r="C940" s="7" t="str">
        <f>UPPER(_xlfn.CONCAT(tClientes[[#This Row],[FirstName]]," ",tClientes[[#This Row],[LastName]]))</f>
        <v>MISTY HOUSTON</v>
      </c>
      <c r="D940" s="7" t="s">
        <v>1153</v>
      </c>
      <c r="E940" s="7" t="s">
        <v>117</v>
      </c>
      <c r="F940" s="7" t="s">
        <v>2194</v>
      </c>
      <c r="G940" s="7" t="str">
        <f>VLOOKUP(tClientes[[#This Row],[CityID]],tCiudades[#All],2,FALSE)</f>
        <v>San Antonio</v>
      </c>
      <c r="H940" s="13">
        <v>75</v>
      </c>
      <c r="I940" s="7" t="s">
        <v>3067</v>
      </c>
      <c r="J940" s="22" t="str">
        <f>_xlfn.CONCAT(tClientes[[#This Row],[Ciudad]]," - ",tClientes[[#This Row],[Address]])</f>
        <v>San Antonio - 414 White Second Avenue</v>
      </c>
      <c r="K940" s="14">
        <f t="shared" ca="1" si="29"/>
        <v>15</v>
      </c>
    </row>
    <row r="941" spans="1:11">
      <c r="A941" s="6">
        <f t="shared" si="28"/>
        <v>940</v>
      </c>
      <c r="B941" s="7" t="s">
        <v>3068</v>
      </c>
      <c r="C941" s="7" t="str">
        <f>UPPER(_xlfn.CONCAT(tClientes[[#This Row],[FirstName]]," ",tClientes[[#This Row],[LastName]]))</f>
        <v>IRA AUSTIN</v>
      </c>
      <c r="D941" s="7" t="s">
        <v>1990</v>
      </c>
      <c r="E941" s="7" t="s">
        <v>192</v>
      </c>
      <c r="F941" s="7" t="s">
        <v>558</v>
      </c>
      <c r="G941" s="7" t="str">
        <f>VLOOKUP(tClientes[[#This Row],[CityID]],tCiudades[#All],2,FALSE)</f>
        <v>Raleigh</v>
      </c>
      <c r="H941" s="13">
        <v>64</v>
      </c>
      <c r="I941" s="7" t="s">
        <v>3069</v>
      </c>
      <c r="J941" s="22" t="str">
        <f>_xlfn.CONCAT(tClientes[[#This Row],[Ciudad]]," - ",tClientes[[#This Row],[Address]])</f>
        <v>Raleigh - 15 South Fabien Boulevard</v>
      </c>
      <c r="K941" s="14">
        <f t="shared" ca="1" si="29"/>
        <v>17</v>
      </c>
    </row>
    <row r="942" spans="1:11">
      <c r="A942" s="6">
        <f t="shared" si="28"/>
        <v>941</v>
      </c>
      <c r="B942" s="7" t="s">
        <v>3070</v>
      </c>
      <c r="C942" s="7" t="str">
        <f>UPPER(_xlfn.CONCAT(tClientes[[#This Row],[FirstName]]," ",tClientes[[#This Row],[LastName]]))</f>
        <v>DESIREE STOKES</v>
      </c>
      <c r="D942" s="7" t="s">
        <v>3071</v>
      </c>
      <c r="E942" s="7" t="s">
        <v>253</v>
      </c>
      <c r="F942" s="7" t="s">
        <v>565</v>
      </c>
      <c r="G942" s="7" t="str">
        <f>VLOOKUP(tClientes[[#This Row],[CityID]],tCiudades[#All],2,FALSE)</f>
        <v>Los Angeles</v>
      </c>
      <c r="H942" s="13">
        <v>87</v>
      </c>
      <c r="I942" s="7" t="s">
        <v>850</v>
      </c>
      <c r="J942" s="22" t="str">
        <f>_xlfn.CONCAT(tClientes[[#This Row],[Ciudad]]," - ",tClientes[[#This Row],[Address]])</f>
        <v>Los Angeles - 450 Milton Drive</v>
      </c>
      <c r="K942" s="14">
        <f t="shared" ca="1" si="29"/>
        <v>6</v>
      </c>
    </row>
    <row r="943" spans="1:11">
      <c r="A943" s="6">
        <f t="shared" si="28"/>
        <v>942</v>
      </c>
      <c r="B943" s="7" t="s">
        <v>3072</v>
      </c>
      <c r="C943" s="7" t="str">
        <f>UPPER(_xlfn.CONCAT(tClientes[[#This Row],[FirstName]]," ",tClientes[[#This Row],[LastName]]))</f>
        <v>BILLIE ROWE</v>
      </c>
      <c r="D943" s="7" t="s">
        <v>2702</v>
      </c>
      <c r="E943" s="7" t="s">
        <v>159</v>
      </c>
      <c r="F943" s="7" t="s">
        <v>3073</v>
      </c>
      <c r="G943" s="7" t="str">
        <f>VLOOKUP(tClientes[[#This Row],[CityID]],tCiudades[#All],2,FALSE)</f>
        <v>Richmond</v>
      </c>
      <c r="H943" s="13">
        <v>38</v>
      </c>
      <c r="I943" s="7" t="s">
        <v>3074</v>
      </c>
      <c r="J943" s="22" t="str">
        <f>_xlfn.CONCAT(tClientes[[#This Row],[Ciudad]]," - ",tClientes[[#This Row],[Address]])</f>
        <v>Richmond - 373 Green Nobel Drive</v>
      </c>
      <c r="K943" s="14">
        <f t="shared" ca="1" si="29"/>
        <v>19</v>
      </c>
    </row>
    <row r="944" spans="1:11">
      <c r="A944" s="6">
        <f t="shared" si="28"/>
        <v>943</v>
      </c>
      <c r="B944" s="7" t="s">
        <v>3075</v>
      </c>
      <c r="C944" s="7" t="str">
        <f>UPPER(_xlfn.CONCAT(tClientes[[#This Row],[FirstName]]," ",tClientes[[#This Row],[LastName]]))</f>
        <v>CODY HURST</v>
      </c>
      <c r="D944" s="7" t="s">
        <v>112</v>
      </c>
      <c r="E944" s="7" t="s">
        <v>63</v>
      </c>
      <c r="F944" s="7" t="s">
        <v>3076</v>
      </c>
      <c r="G944" s="7" t="str">
        <f>VLOOKUP(tClientes[[#This Row],[CityID]],tCiudades[#All],2,FALSE)</f>
        <v>Tulsa</v>
      </c>
      <c r="H944" s="13">
        <v>63</v>
      </c>
      <c r="I944" s="7" t="s">
        <v>3077</v>
      </c>
      <c r="J944" s="22" t="str">
        <f>_xlfn.CONCAT(tClientes[[#This Row],[Ciudad]]," - ",tClientes[[#This Row],[Address]])</f>
        <v>Tulsa - 36 Rocky Old St.</v>
      </c>
      <c r="K944" s="14">
        <f t="shared" ca="1" si="29"/>
        <v>18</v>
      </c>
    </row>
    <row r="945" spans="1:11">
      <c r="A945" s="6">
        <f t="shared" si="28"/>
        <v>944</v>
      </c>
      <c r="B945" s="7" t="s">
        <v>3078</v>
      </c>
      <c r="C945" s="7" t="str">
        <f>UPPER(_xlfn.CONCAT(tClientes[[#This Row],[FirstName]]," ",tClientes[[#This Row],[LastName]]))</f>
        <v>SHAD ARCHER</v>
      </c>
      <c r="D945" s="7" t="s">
        <v>2974</v>
      </c>
      <c r="E945" s="7" t="s">
        <v>28</v>
      </c>
      <c r="F945" s="7" t="s">
        <v>3079</v>
      </c>
      <c r="G945" s="7" t="str">
        <f>VLOOKUP(tClientes[[#This Row],[CityID]],tCiudades[#All],2,FALSE)</f>
        <v>Nashville</v>
      </c>
      <c r="H945" s="13">
        <v>57</v>
      </c>
      <c r="I945" s="7" t="s">
        <v>3080</v>
      </c>
      <c r="J945" s="22" t="str">
        <f>_xlfn.CONCAT(tClientes[[#This Row],[Ciudad]]," - ",tClientes[[#This Row],[Address]])</f>
        <v>Nashville - 607 White Cowley Parkway</v>
      </c>
      <c r="K945" s="14">
        <f t="shared" ca="1" si="29"/>
        <v>11</v>
      </c>
    </row>
    <row r="946" spans="1:11">
      <c r="A946" s="6">
        <f t="shared" si="28"/>
        <v>945</v>
      </c>
      <c r="B946" s="7" t="s">
        <v>3081</v>
      </c>
      <c r="C946" s="7" t="str">
        <f>UPPER(_xlfn.CONCAT(tClientes[[#This Row],[FirstName]]," ",tClientes[[#This Row],[LastName]]))</f>
        <v>JUDY TERRY</v>
      </c>
      <c r="D946" s="7" t="s">
        <v>3042</v>
      </c>
      <c r="E946" s="7" t="s">
        <v>68</v>
      </c>
      <c r="F946" s="7" t="s">
        <v>2558</v>
      </c>
      <c r="G946" s="7" t="str">
        <f>VLOOKUP(tClientes[[#This Row],[CityID]],tCiudades[#All],2,FALSE)</f>
        <v>Fort Wayne</v>
      </c>
      <c r="H946" s="13">
        <v>34</v>
      </c>
      <c r="I946" s="7" t="s">
        <v>3082</v>
      </c>
      <c r="J946" s="22" t="str">
        <f>_xlfn.CONCAT(tClientes[[#This Row],[Ciudad]]," - ",tClientes[[#This Row],[Address]])</f>
        <v>Fort Wayne - 950 White Oak Road</v>
      </c>
      <c r="K946" s="14">
        <f t="shared" ca="1" si="29"/>
        <v>13</v>
      </c>
    </row>
    <row r="947" spans="1:11">
      <c r="A947" s="6">
        <f t="shared" si="28"/>
        <v>946</v>
      </c>
      <c r="B947" s="7" t="s">
        <v>3083</v>
      </c>
      <c r="C947" s="7" t="str">
        <f>UPPER(_xlfn.CONCAT(tClientes[[#This Row],[FirstName]]," ",tClientes[[#This Row],[LastName]]))</f>
        <v>EUGENE SOSA</v>
      </c>
      <c r="D947" s="7" t="s">
        <v>2743</v>
      </c>
      <c r="E947" s="7" t="s">
        <v>183</v>
      </c>
      <c r="F947" s="7" t="s">
        <v>1185</v>
      </c>
      <c r="G947" s="7" t="str">
        <f>VLOOKUP(tClientes[[#This Row],[CityID]],tCiudades[#All],2,FALSE)</f>
        <v>Albuquerque</v>
      </c>
      <c r="H947" s="13">
        <v>54</v>
      </c>
      <c r="I947" s="7" t="s">
        <v>3084</v>
      </c>
      <c r="J947" s="22" t="str">
        <f>_xlfn.CONCAT(tClientes[[#This Row],[Ciudad]]," - ",tClientes[[#This Row],[Address]])</f>
        <v>Albuquerque - 330 Old Way</v>
      </c>
      <c r="K947" s="14">
        <f t="shared" ca="1" si="29"/>
        <v>15</v>
      </c>
    </row>
    <row r="948" spans="1:11">
      <c r="A948" s="6">
        <f t="shared" si="28"/>
        <v>947</v>
      </c>
      <c r="B948" s="7" t="s">
        <v>3085</v>
      </c>
      <c r="C948" s="7" t="str">
        <f>UPPER(_xlfn.CONCAT(tClientes[[#This Row],[FirstName]]," ",tClientes[[#This Row],[LastName]]))</f>
        <v>KATE SCOTT</v>
      </c>
      <c r="D948" s="7" t="s">
        <v>2672</v>
      </c>
      <c r="E948" s="7" t="s">
        <v>126</v>
      </c>
      <c r="F948" s="7" t="s">
        <v>675</v>
      </c>
      <c r="G948" s="7" t="str">
        <f>VLOOKUP(tClientes[[#This Row],[CityID]],tCiudades[#All],2,FALSE)</f>
        <v>Houston</v>
      </c>
      <c r="H948" s="13">
        <v>55</v>
      </c>
      <c r="I948" s="7" t="s">
        <v>3086</v>
      </c>
      <c r="J948" s="22" t="str">
        <f>_xlfn.CONCAT(tClientes[[#This Row],[Ciudad]]," - ",tClientes[[#This Row],[Address]])</f>
        <v>Houston - 30 New Drive</v>
      </c>
      <c r="K948" s="14">
        <f t="shared" ca="1" si="29"/>
        <v>15</v>
      </c>
    </row>
    <row r="949" spans="1:11">
      <c r="A949" s="6">
        <f t="shared" si="28"/>
        <v>948</v>
      </c>
      <c r="B949" s="7" t="s">
        <v>3087</v>
      </c>
      <c r="C949" s="7" t="str">
        <f>UPPER(_xlfn.CONCAT(tClientes[[#This Row],[FirstName]]," ",tClientes[[#This Row],[LastName]]))</f>
        <v>LETICIA WHITEHEAD</v>
      </c>
      <c r="D949" s="7" t="s">
        <v>3088</v>
      </c>
      <c r="E949" s="7" t="s">
        <v>253</v>
      </c>
      <c r="F949" s="7" t="s">
        <v>925</v>
      </c>
      <c r="G949" s="7" t="str">
        <f>VLOOKUP(tClientes[[#This Row],[CityID]],tCiudades[#All],2,FALSE)</f>
        <v>Memphis</v>
      </c>
      <c r="H949" s="13">
        <v>44</v>
      </c>
      <c r="I949" s="7" t="s">
        <v>3089</v>
      </c>
      <c r="J949" s="22" t="str">
        <f>_xlfn.CONCAT(tClientes[[#This Row],[Ciudad]]," - ",tClientes[[#This Row],[Address]])</f>
        <v>Memphis - 555 North Fabien Avenue</v>
      </c>
      <c r="K949" s="14">
        <f t="shared" ca="1" si="29"/>
        <v>16</v>
      </c>
    </row>
    <row r="950" spans="1:11">
      <c r="A950" s="6">
        <f t="shared" si="28"/>
        <v>949</v>
      </c>
      <c r="B950" s="7" t="s">
        <v>3090</v>
      </c>
      <c r="C950" s="7" t="str">
        <f>UPPER(_xlfn.CONCAT(tClientes[[#This Row],[FirstName]]," ",tClientes[[#This Row],[LastName]]))</f>
        <v>DEANNA SAUNDERS</v>
      </c>
      <c r="D950" s="7" t="s">
        <v>3091</v>
      </c>
      <c r="E950" s="7" t="s">
        <v>159</v>
      </c>
      <c r="F950" s="7" t="s">
        <v>3092</v>
      </c>
      <c r="G950" s="7" t="str">
        <f>VLOOKUP(tClientes[[#This Row],[CityID]],tCiudades[#All],2,FALSE)</f>
        <v>Miami</v>
      </c>
      <c r="H950" s="13">
        <v>61</v>
      </c>
      <c r="I950" s="7" t="s">
        <v>3093</v>
      </c>
      <c r="J950" s="22" t="str">
        <f>_xlfn.CONCAT(tClientes[[#This Row],[Ciudad]]," - ",tClientes[[#This Row],[Address]])</f>
        <v>Miami - 562 White Milton Avenue</v>
      </c>
      <c r="K950" s="14">
        <f t="shared" ca="1" si="29"/>
        <v>6</v>
      </c>
    </row>
    <row r="951" spans="1:11">
      <c r="A951" s="6">
        <f t="shared" si="28"/>
        <v>950</v>
      </c>
      <c r="B951" s="7" t="s">
        <v>3094</v>
      </c>
      <c r="C951" s="7" t="str">
        <f>UPPER(_xlfn.CONCAT(tClientes[[#This Row],[FirstName]]," ",tClientes[[#This Row],[LastName]]))</f>
        <v>CHASTITY ROBBINS</v>
      </c>
      <c r="D951" s="7" t="s">
        <v>777</v>
      </c>
      <c r="E951" s="7" t="s">
        <v>126</v>
      </c>
      <c r="F951" s="7" t="s">
        <v>3095</v>
      </c>
      <c r="G951" s="7" t="str">
        <f>VLOOKUP(tClientes[[#This Row],[CityID]],tCiudades[#All],2,FALSE)</f>
        <v>Honolulu</v>
      </c>
      <c r="H951" s="13">
        <v>72</v>
      </c>
      <c r="I951" s="7" t="s">
        <v>3096</v>
      </c>
      <c r="J951" s="22" t="str">
        <f>_xlfn.CONCAT(tClientes[[#This Row],[Ciudad]]," - ",tClientes[[#This Row],[Address]])</f>
        <v>Honolulu - 596 New Parkway</v>
      </c>
      <c r="K951" s="14">
        <f t="shared" ca="1" si="29"/>
        <v>19</v>
      </c>
    </row>
    <row r="952" spans="1:11">
      <c r="A952" s="6">
        <f t="shared" si="28"/>
        <v>951</v>
      </c>
      <c r="B952" s="7" t="s">
        <v>3097</v>
      </c>
      <c r="C952" s="7" t="str">
        <f>UPPER(_xlfn.CONCAT(tClientes[[#This Row],[FirstName]]," ",tClientes[[#This Row],[LastName]]))</f>
        <v>DWIGHT PACE</v>
      </c>
      <c r="D952" s="7" t="s">
        <v>1722</v>
      </c>
      <c r="E952" s="7" t="s">
        <v>136</v>
      </c>
      <c r="F952" s="7" t="s">
        <v>3098</v>
      </c>
      <c r="G952" s="7" t="str">
        <f>VLOOKUP(tClientes[[#This Row],[CityID]],tCiudades[#All],2,FALSE)</f>
        <v>Mesa</v>
      </c>
      <c r="H952" s="13">
        <v>27</v>
      </c>
      <c r="I952" s="7" t="s">
        <v>3099</v>
      </c>
      <c r="J952" s="22" t="str">
        <f>_xlfn.CONCAT(tClientes[[#This Row],[Ciudad]]," - ",tClientes[[#This Row],[Address]])</f>
        <v>Mesa - 824 Old Way</v>
      </c>
      <c r="K952" s="14">
        <f t="shared" ca="1" si="29"/>
        <v>18</v>
      </c>
    </row>
    <row r="953" spans="1:11">
      <c r="A953" s="6">
        <f t="shared" si="28"/>
        <v>952</v>
      </c>
      <c r="B953" s="7" t="s">
        <v>3100</v>
      </c>
      <c r="C953" s="7" t="str">
        <f>UPPER(_xlfn.CONCAT(tClientes[[#This Row],[FirstName]]," ",tClientes[[#This Row],[LastName]]))</f>
        <v>EDWARD OSBORNE</v>
      </c>
      <c r="D953" s="7" t="s">
        <v>1048</v>
      </c>
      <c r="E953" s="7" t="s">
        <v>117</v>
      </c>
      <c r="F953" s="7" t="s">
        <v>440</v>
      </c>
      <c r="G953" s="7" t="str">
        <f>VLOOKUP(tClientes[[#This Row],[CityID]],tCiudades[#All],2,FALSE)</f>
        <v>Austin</v>
      </c>
      <c r="H953" s="13">
        <v>6</v>
      </c>
      <c r="I953" s="7" t="s">
        <v>3101</v>
      </c>
      <c r="J953" s="22" t="str">
        <f>_xlfn.CONCAT(tClientes[[#This Row],[Ciudad]]," - ",tClientes[[#This Row],[Address]])</f>
        <v>Austin - 27 Rocky Clarendon St.</v>
      </c>
      <c r="K953" s="14">
        <f t="shared" ca="1" si="29"/>
        <v>6</v>
      </c>
    </row>
    <row r="954" spans="1:11">
      <c r="A954" s="6">
        <f t="shared" si="28"/>
        <v>953</v>
      </c>
      <c r="B954" s="7" t="s">
        <v>3102</v>
      </c>
      <c r="C954" s="7" t="str">
        <f>UPPER(_xlfn.CONCAT(tClientes[[#This Row],[FirstName]]," ",tClientes[[#This Row],[LastName]]))</f>
        <v>MISTY ESPINOZA</v>
      </c>
      <c r="D954" s="7" t="s">
        <v>1153</v>
      </c>
      <c r="E954" s="7" t="s">
        <v>13</v>
      </c>
      <c r="F954" s="7" t="s">
        <v>3103</v>
      </c>
      <c r="G954" s="7" t="str">
        <f>VLOOKUP(tClientes[[#This Row],[CityID]],tCiudades[#All],2,FALSE)</f>
        <v>Austin</v>
      </c>
      <c r="H954" s="13">
        <v>6</v>
      </c>
      <c r="I954" s="7" t="s">
        <v>3104</v>
      </c>
      <c r="J954" s="22" t="str">
        <f>_xlfn.CONCAT(tClientes[[#This Row],[Ciudad]]," - ",tClientes[[#This Row],[Address]])</f>
        <v>Austin - 919 Second Way</v>
      </c>
      <c r="K954" s="14">
        <f t="shared" ca="1" si="29"/>
        <v>4</v>
      </c>
    </row>
    <row r="955" spans="1:11">
      <c r="A955" s="6">
        <f t="shared" si="28"/>
        <v>954</v>
      </c>
      <c r="B955" s="7" t="s">
        <v>3105</v>
      </c>
      <c r="C955" s="7" t="str">
        <f>UPPER(_xlfn.CONCAT(tClientes[[#This Row],[FirstName]]," ",tClientes[[#This Row],[LastName]]))</f>
        <v>WESLEY EDWARDS</v>
      </c>
      <c r="D955" s="7" t="s">
        <v>433</v>
      </c>
      <c r="E955" s="7" t="s">
        <v>126</v>
      </c>
      <c r="F955" s="7" t="s">
        <v>2830</v>
      </c>
      <c r="G955" s="7" t="str">
        <f>VLOOKUP(tClientes[[#This Row],[CityID]],tCiudades[#All],2,FALSE)</f>
        <v>St. Louis</v>
      </c>
      <c r="H955" s="13">
        <v>17</v>
      </c>
      <c r="I955" s="7" t="s">
        <v>3106</v>
      </c>
      <c r="J955" s="22" t="str">
        <f>_xlfn.CONCAT(tClientes[[#This Row],[Ciudad]]," - ",tClientes[[#This Row],[Address]])</f>
        <v>St. Louis - 84 Oak Street</v>
      </c>
      <c r="K955" s="14">
        <f t="shared" ca="1" si="29"/>
        <v>13</v>
      </c>
    </row>
    <row r="956" spans="1:11">
      <c r="A956" s="6">
        <f t="shared" si="28"/>
        <v>955</v>
      </c>
      <c r="B956" s="7" t="s">
        <v>3107</v>
      </c>
      <c r="C956" s="7" t="str">
        <f>UPPER(_xlfn.CONCAT(tClientes[[#This Row],[FirstName]]," ",tClientes[[#This Row],[LastName]]))</f>
        <v>SHEILA GAMBLE</v>
      </c>
      <c r="D956" s="7" t="s">
        <v>3108</v>
      </c>
      <c r="E956" s="7" t="s">
        <v>13</v>
      </c>
      <c r="F956" s="7" t="s">
        <v>9</v>
      </c>
      <c r="G956" s="7" t="str">
        <f>VLOOKUP(tClientes[[#This Row],[CityID]],tCiudades[#All],2,FALSE)</f>
        <v>New York</v>
      </c>
      <c r="H956" s="13">
        <v>46</v>
      </c>
      <c r="I956" s="7" t="s">
        <v>3109</v>
      </c>
      <c r="J956" s="22" t="str">
        <f>_xlfn.CONCAT(tClientes[[#This Row],[Ciudad]]," - ",tClientes[[#This Row],[Address]])</f>
        <v>New York - 86 New St.</v>
      </c>
      <c r="K956" s="14">
        <f t="shared" ca="1" si="29"/>
        <v>7</v>
      </c>
    </row>
    <row r="957" spans="1:11">
      <c r="A957" s="6">
        <f t="shared" si="28"/>
        <v>956</v>
      </c>
      <c r="B957" s="7" t="s">
        <v>3110</v>
      </c>
      <c r="C957" s="7" t="str">
        <f>UPPER(_xlfn.CONCAT(tClientes[[#This Row],[FirstName]]," ",tClientes[[#This Row],[LastName]]))</f>
        <v>TAMARA DAVENPORT</v>
      </c>
      <c r="D957" s="7" t="s">
        <v>1832</v>
      </c>
      <c r="E957" s="7" t="s">
        <v>104</v>
      </c>
      <c r="F957" s="7" t="s">
        <v>3111</v>
      </c>
      <c r="G957" s="7" t="str">
        <f>VLOOKUP(tClientes[[#This Row],[CityID]],tCiudades[#All],2,FALSE)</f>
        <v>Bakersfield</v>
      </c>
      <c r="H957" s="13">
        <v>41</v>
      </c>
      <c r="I957" s="7" t="s">
        <v>3112</v>
      </c>
      <c r="J957" s="22" t="str">
        <f>_xlfn.CONCAT(tClientes[[#This Row],[Ciudad]]," - ",tClientes[[#This Row],[Address]])</f>
        <v>Bakersfield - 777 East Green Milton Drive</v>
      </c>
      <c r="K957" s="14">
        <f t="shared" ca="1" si="29"/>
        <v>10</v>
      </c>
    </row>
    <row r="958" spans="1:11">
      <c r="A958" s="6">
        <f t="shared" si="28"/>
        <v>957</v>
      </c>
      <c r="B958" s="7" t="s">
        <v>3113</v>
      </c>
      <c r="C958" s="7" t="str">
        <f>UPPER(_xlfn.CONCAT(tClientes[[#This Row],[FirstName]]," ",tClientes[[#This Row],[LastName]]))</f>
        <v>REX KLINE</v>
      </c>
      <c r="D958" s="7" t="s">
        <v>2649</v>
      </c>
      <c r="E958" s="7" t="s">
        <v>23</v>
      </c>
      <c r="F958" s="7" t="s">
        <v>118</v>
      </c>
      <c r="G958" s="7" t="str">
        <f>VLOOKUP(tClientes[[#This Row],[CityID]],tCiudades[#All],2,FALSE)</f>
        <v>Boston</v>
      </c>
      <c r="H958" s="13">
        <v>25</v>
      </c>
      <c r="I958" s="7" t="s">
        <v>3114</v>
      </c>
      <c r="J958" s="22" t="str">
        <f>_xlfn.CONCAT(tClientes[[#This Row],[Ciudad]]," - ",tClientes[[#This Row],[Address]])</f>
        <v>Boston - 40 White First Blvd.</v>
      </c>
      <c r="K958" s="14">
        <f t="shared" ca="1" si="29"/>
        <v>6</v>
      </c>
    </row>
    <row r="959" spans="1:11">
      <c r="A959" s="6">
        <f t="shared" si="28"/>
        <v>958</v>
      </c>
      <c r="B959" s="7" t="s">
        <v>3115</v>
      </c>
      <c r="C959" s="7" t="str">
        <f>UPPER(_xlfn.CONCAT(tClientes[[#This Row],[FirstName]]," ",tClientes[[#This Row],[LastName]]))</f>
        <v>EMILY DICKSON</v>
      </c>
      <c r="D959" s="7" t="s">
        <v>3116</v>
      </c>
      <c r="E959" s="7" t="s">
        <v>13</v>
      </c>
      <c r="F959" s="7" t="s">
        <v>3117</v>
      </c>
      <c r="G959" s="7" t="str">
        <f>VLOOKUP(tClientes[[#This Row],[CityID]],tCiudades[#All],2,FALSE)</f>
        <v>Anchorage</v>
      </c>
      <c r="H959" s="13">
        <v>68</v>
      </c>
      <c r="I959" s="7" t="s">
        <v>3118</v>
      </c>
      <c r="J959" s="22" t="str">
        <f>_xlfn.CONCAT(tClientes[[#This Row],[Ciudad]]," - ",tClientes[[#This Row],[Address]])</f>
        <v>Anchorage - 834 West Rocky Nobel Blvd.</v>
      </c>
      <c r="K959" s="14">
        <f t="shared" ca="1" si="29"/>
        <v>10</v>
      </c>
    </row>
    <row r="960" spans="1:11">
      <c r="A960" s="6">
        <f t="shared" si="28"/>
        <v>959</v>
      </c>
      <c r="B960" s="7" t="s">
        <v>3119</v>
      </c>
      <c r="C960" s="7" t="str">
        <f>UPPER(_xlfn.CONCAT(tClientes[[#This Row],[FirstName]]," ",tClientes[[#This Row],[LastName]]))</f>
        <v>JAIME FIELDS</v>
      </c>
      <c r="D960" s="7" t="s">
        <v>856</v>
      </c>
      <c r="E960" s="7" t="s">
        <v>145</v>
      </c>
      <c r="F960" s="7" t="s">
        <v>3120</v>
      </c>
      <c r="G960" s="7" t="str">
        <f>VLOOKUP(tClientes[[#This Row],[CityID]],tCiudades[#All],2,FALSE)</f>
        <v>St. Paul</v>
      </c>
      <c r="H960" s="13">
        <v>89</v>
      </c>
      <c r="I960" s="7" t="s">
        <v>3121</v>
      </c>
      <c r="J960" s="22" t="str">
        <f>_xlfn.CONCAT(tClientes[[#This Row],[Ciudad]]," - ",tClientes[[#This Row],[Address]])</f>
        <v>St. Paul - 10 Old Drive</v>
      </c>
      <c r="K960" s="14">
        <f t="shared" ca="1" si="29"/>
        <v>4</v>
      </c>
    </row>
    <row r="961" spans="1:11">
      <c r="A961" s="6">
        <f t="shared" si="28"/>
        <v>960</v>
      </c>
      <c r="B961" s="7" t="s">
        <v>3122</v>
      </c>
      <c r="C961" s="7" t="str">
        <f>UPPER(_xlfn.CONCAT(tClientes[[#This Row],[FirstName]]," ",tClientes[[#This Row],[LastName]]))</f>
        <v>ROSA POOLE</v>
      </c>
      <c r="D961" s="7" t="s">
        <v>2091</v>
      </c>
      <c r="E961" s="7" t="s">
        <v>13</v>
      </c>
      <c r="F961" s="7" t="s">
        <v>3123</v>
      </c>
      <c r="G961" s="7" t="str">
        <f>VLOOKUP(tClientes[[#This Row],[CityID]],tCiudades[#All],2,FALSE)</f>
        <v>Raleigh</v>
      </c>
      <c r="H961" s="13">
        <v>64</v>
      </c>
      <c r="I961" s="7" t="s">
        <v>3124</v>
      </c>
      <c r="J961" s="22" t="str">
        <f>_xlfn.CONCAT(tClientes[[#This Row],[Ciudad]]," - ",tClientes[[#This Row],[Address]])</f>
        <v>Raleigh - 69 Rocky Hague Blvd.</v>
      </c>
      <c r="K961" s="14">
        <f t="shared" ca="1" si="29"/>
        <v>4</v>
      </c>
    </row>
    <row r="962" spans="1:11">
      <c r="A962" s="6">
        <f t="shared" ref="A962:A1001" si="30">ROW()-ROW($B$1)</f>
        <v>961</v>
      </c>
      <c r="B962" s="7" t="s">
        <v>3125</v>
      </c>
      <c r="C962" s="7" t="str">
        <f>UPPER(_xlfn.CONCAT(tClientes[[#This Row],[FirstName]]," ",tClientes[[#This Row],[LastName]]))</f>
        <v>DON KIM</v>
      </c>
      <c r="D962" s="7" t="s">
        <v>3126</v>
      </c>
      <c r="E962" s="7" t="s">
        <v>238</v>
      </c>
      <c r="F962" s="7" t="s">
        <v>3127</v>
      </c>
      <c r="G962" s="7" t="str">
        <f>VLOOKUP(tClientes[[#This Row],[CityID]],tCiudades[#All],2,FALSE)</f>
        <v>Las Vegas</v>
      </c>
      <c r="H962" s="13">
        <v>53</v>
      </c>
      <c r="I962" s="7" t="s">
        <v>3128</v>
      </c>
      <c r="J962" s="22" t="str">
        <f>_xlfn.CONCAT(tClientes[[#This Row],[Ciudad]]," - ",tClientes[[#This Row],[Address]])</f>
        <v>Las Vegas - 640 West Green Cowley Parkway</v>
      </c>
      <c r="K962" s="14">
        <f t="shared" ref="K962:K1001" ca="1" si="31">RANDBETWEEN(4, 19)</f>
        <v>13</v>
      </c>
    </row>
    <row r="963" spans="1:11">
      <c r="A963" s="6">
        <f t="shared" si="30"/>
        <v>962</v>
      </c>
      <c r="B963" s="7" t="s">
        <v>3129</v>
      </c>
      <c r="C963" s="7" t="str">
        <f>UPPER(_xlfn.CONCAT(tClientes[[#This Row],[FirstName]]," ",tClientes[[#This Row],[LastName]]))</f>
        <v>GORDON LAWRENCE</v>
      </c>
      <c r="D963" s="7" t="s">
        <v>1009</v>
      </c>
      <c r="E963" s="7" t="s">
        <v>117</v>
      </c>
      <c r="F963" s="7" t="s">
        <v>1008</v>
      </c>
      <c r="G963" s="7" t="str">
        <f>VLOOKUP(tClientes[[#This Row],[CityID]],tCiudades[#All],2,FALSE)</f>
        <v>Lincoln</v>
      </c>
      <c r="H963" s="13">
        <v>24</v>
      </c>
      <c r="I963" s="7" t="s">
        <v>3130</v>
      </c>
      <c r="J963" s="22" t="str">
        <f>_xlfn.CONCAT(tClientes[[#This Row],[Ciudad]]," - ",tClientes[[#This Row],[Address]])</f>
        <v>Lincoln - 20 Second Freeway</v>
      </c>
      <c r="K963" s="14">
        <f t="shared" ca="1" si="31"/>
        <v>19</v>
      </c>
    </row>
    <row r="964" spans="1:11">
      <c r="A964" s="6">
        <f t="shared" si="30"/>
        <v>963</v>
      </c>
      <c r="B964" s="7" t="s">
        <v>3131</v>
      </c>
      <c r="C964" s="7" t="str">
        <f>UPPER(_xlfn.CONCAT(tClientes[[#This Row],[FirstName]]," ",tClientes[[#This Row],[LastName]]))</f>
        <v>ERICH HEBERT</v>
      </c>
      <c r="D964" s="7" t="s">
        <v>1689</v>
      </c>
      <c r="E964" s="7" t="s">
        <v>234</v>
      </c>
      <c r="F964" s="7" t="s">
        <v>3132</v>
      </c>
      <c r="G964" s="7" t="str">
        <f>VLOOKUP(tClientes[[#This Row],[CityID]],tCiudades[#All],2,FALSE)</f>
        <v>Fort Worth</v>
      </c>
      <c r="H964" s="13">
        <v>60</v>
      </c>
      <c r="I964" s="7" t="s">
        <v>3133</v>
      </c>
      <c r="J964" s="22" t="str">
        <f>_xlfn.CONCAT(tClientes[[#This Row],[Ciudad]]," - ",tClientes[[#This Row],[Address]])</f>
        <v>Fort Worth - 36 Milton Freeway</v>
      </c>
      <c r="K964" s="14">
        <f t="shared" ca="1" si="31"/>
        <v>12</v>
      </c>
    </row>
    <row r="965" spans="1:11">
      <c r="A965" s="6">
        <f t="shared" si="30"/>
        <v>964</v>
      </c>
      <c r="B965" s="7" t="s">
        <v>3134</v>
      </c>
      <c r="C965" s="7" t="str">
        <f>UPPER(_xlfn.CONCAT(tClientes[[#This Row],[FirstName]]," ",tClientes[[#This Row],[LastName]]))</f>
        <v>BECKY GREER</v>
      </c>
      <c r="D965" s="7" t="s">
        <v>3135</v>
      </c>
      <c r="E965" s="7" t="s">
        <v>18</v>
      </c>
      <c r="F965" s="7" t="s">
        <v>218</v>
      </c>
      <c r="G965" s="7" t="str">
        <f>VLOOKUP(tClientes[[#This Row],[CityID]],tCiudades[#All],2,FALSE)</f>
        <v>Rochester</v>
      </c>
      <c r="H965" s="13">
        <v>70</v>
      </c>
      <c r="I965" s="7" t="s">
        <v>3136</v>
      </c>
      <c r="J965" s="22" t="str">
        <f>_xlfn.CONCAT(tClientes[[#This Row],[Ciudad]]," - ",tClientes[[#This Row],[Address]])</f>
        <v>Rochester - 418 Old Street</v>
      </c>
      <c r="K965" s="14">
        <f t="shared" ca="1" si="31"/>
        <v>4</v>
      </c>
    </row>
    <row r="966" spans="1:11">
      <c r="A966" s="6">
        <f t="shared" si="30"/>
        <v>965</v>
      </c>
      <c r="B966" s="7" t="s">
        <v>3137</v>
      </c>
      <c r="C966" s="7" t="str">
        <f>UPPER(_xlfn.CONCAT(tClientes[[#This Row],[FirstName]]," ",tClientes[[#This Row],[LastName]]))</f>
        <v>JESSE BAXTER</v>
      </c>
      <c r="D966" s="7" t="s">
        <v>3138</v>
      </c>
      <c r="E966" s="7" t="s">
        <v>8</v>
      </c>
      <c r="F966" s="7" t="s">
        <v>176</v>
      </c>
      <c r="G966" s="7" t="str">
        <f>VLOOKUP(tClientes[[#This Row],[CityID]],tCiudades[#All],2,FALSE)</f>
        <v>Cleveland</v>
      </c>
      <c r="H966" s="13">
        <v>40</v>
      </c>
      <c r="I966" s="7" t="s">
        <v>3139</v>
      </c>
      <c r="J966" s="22" t="str">
        <f>_xlfn.CONCAT(tClientes[[#This Row],[Ciudad]]," - ",tClientes[[#This Row],[Address]])</f>
        <v>Cleveland - 60 Cowley Way</v>
      </c>
      <c r="K966" s="14">
        <f t="shared" ca="1" si="31"/>
        <v>6</v>
      </c>
    </row>
    <row r="967" spans="1:11">
      <c r="A967" s="6">
        <f t="shared" si="30"/>
        <v>966</v>
      </c>
      <c r="B967" s="7" t="s">
        <v>3140</v>
      </c>
      <c r="C967" s="7" t="str">
        <f>UPPER(_xlfn.CONCAT(tClientes[[#This Row],[FirstName]]," ",tClientes[[#This Row],[LastName]]))</f>
        <v>NICOLE BLAIR</v>
      </c>
      <c r="D967" s="7" t="s">
        <v>3141</v>
      </c>
      <c r="E967" s="7" t="s">
        <v>238</v>
      </c>
      <c r="F967" s="7" t="s">
        <v>1723</v>
      </c>
      <c r="G967" s="7" t="str">
        <f>VLOOKUP(tClientes[[#This Row],[CityID]],tCiudades[#All],2,FALSE)</f>
        <v>Oakland</v>
      </c>
      <c r="H967" s="13">
        <v>69</v>
      </c>
      <c r="I967" s="7" t="s">
        <v>3142</v>
      </c>
      <c r="J967" s="22" t="str">
        <f>_xlfn.CONCAT(tClientes[[#This Row],[Ciudad]]," - ",tClientes[[#This Row],[Address]])</f>
        <v>Oakland - 12 Milton Freeway</v>
      </c>
      <c r="K967" s="14">
        <f t="shared" ca="1" si="31"/>
        <v>7</v>
      </c>
    </row>
    <row r="968" spans="1:11">
      <c r="A968" s="6">
        <f t="shared" si="30"/>
        <v>967</v>
      </c>
      <c r="B968" s="7" t="s">
        <v>3143</v>
      </c>
      <c r="C968" s="7" t="str">
        <f>UPPER(_xlfn.CONCAT(tClientes[[#This Row],[FirstName]]," ",tClientes[[#This Row],[LastName]]))</f>
        <v>BROOKE PRUITT</v>
      </c>
      <c r="D968" s="7" t="s">
        <v>1617</v>
      </c>
      <c r="E968" s="7" t="s">
        <v>159</v>
      </c>
      <c r="F968" s="7" t="s">
        <v>918</v>
      </c>
      <c r="G968" s="7" t="str">
        <f>VLOOKUP(tClientes[[#This Row],[CityID]],tCiudades[#All],2,FALSE)</f>
        <v>Miami</v>
      </c>
      <c r="H968" s="13">
        <v>61</v>
      </c>
      <c r="I968" s="7" t="s">
        <v>3144</v>
      </c>
      <c r="J968" s="22" t="str">
        <f>_xlfn.CONCAT(tClientes[[#This Row],[Ciudad]]," - ",tClientes[[#This Row],[Address]])</f>
        <v>Miami - 313 Old Drive</v>
      </c>
      <c r="K968" s="14">
        <f t="shared" ca="1" si="31"/>
        <v>15</v>
      </c>
    </row>
    <row r="969" spans="1:11">
      <c r="A969" s="6">
        <f t="shared" si="30"/>
        <v>968</v>
      </c>
      <c r="B969" s="7" t="s">
        <v>3145</v>
      </c>
      <c r="C969" s="7" t="str">
        <f>UPPER(_xlfn.CONCAT(tClientes[[#This Row],[FirstName]]," ",tClientes[[#This Row],[LastName]]))</f>
        <v>KRISTINE LOPEZ</v>
      </c>
      <c r="D969" s="7" t="s">
        <v>671</v>
      </c>
      <c r="E969" s="7" t="s">
        <v>8</v>
      </c>
      <c r="F969" s="7" t="s">
        <v>2096</v>
      </c>
      <c r="G969" s="7" t="str">
        <f>VLOOKUP(tClientes[[#This Row],[CityID]],tCiudades[#All],2,FALSE)</f>
        <v>Akron</v>
      </c>
      <c r="H969" s="13">
        <v>13</v>
      </c>
      <c r="I969" s="7" t="s">
        <v>3146</v>
      </c>
      <c r="J969" s="22" t="str">
        <f>_xlfn.CONCAT(tClientes[[#This Row],[Ciudad]]," - ",tClientes[[#This Row],[Address]])</f>
        <v>Akron - 739 North White Nobel St.</v>
      </c>
      <c r="K969" s="14">
        <f t="shared" ca="1" si="31"/>
        <v>15</v>
      </c>
    </row>
    <row r="970" spans="1:11">
      <c r="A970" s="6">
        <f t="shared" si="30"/>
        <v>969</v>
      </c>
      <c r="B970" s="7" t="s">
        <v>3147</v>
      </c>
      <c r="C970" s="7" t="str">
        <f>UPPER(_xlfn.CONCAT(tClientes[[#This Row],[FirstName]]," ",tClientes[[#This Row],[LastName]]))</f>
        <v>ROBERTA VILLANUEVA</v>
      </c>
      <c r="D970" s="7" t="s">
        <v>967</v>
      </c>
      <c r="E970" s="7" t="s">
        <v>234</v>
      </c>
      <c r="F970" s="7" t="s">
        <v>3148</v>
      </c>
      <c r="G970" s="7" t="str">
        <f>VLOOKUP(tClientes[[#This Row],[CityID]],tCiudades[#All],2,FALSE)</f>
        <v>Glendale</v>
      </c>
      <c r="H970" s="13">
        <v>43</v>
      </c>
      <c r="I970" s="7" t="s">
        <v>3149</v>
      </c>
      <c r="J970" s="22" t="str">
        <f>_xlfn.CONCAT(tClientes[[#This Row],[Ciudad]]," - ",tClientes[[#This Row],[Address]])</f>
        <v>Glendale - 41 North Cowley Way</v>
      </c>
      <c r="K970" s="14">
        <f t="shared" ca="1" si="31"/>
        <v>7</v>
      </c>
    </row>
    <row r="971" spans="1:11">
      <c r="A971" s="6">
        <f t="shared" si="30"/>
        <v>970</v>
      </c>
      <c r="B971" s="7" t="s">
        <v>3150</v>
      </c>
      <c r="C971" s="7" t="str">
        <f>UPPER(_xlfn.CONCAT(tClientes[[#This Row],[FirstName]]," ",tClientes[[#This Row],[LastName]]))</f>
        <v>JON LAWSON</v>
      </c>
      <c r="D971" s="7" t="s">
        <v>144</v>
      </c>
      <c r="E971" s="7" t="s">
        <v>126</v>
      </c>
      <c r="F971" s="7" t="s">
        <v>14</v>
      </c>
      <c r="G971" s="7" t="str">
        <f>VLOOKUP(tClientes[[#This Row],[CityID]],tCiudades[#All],2,FALSE)</f>
        <v>Oakland</v>
      </c>
      <c r="H971" s="13">
        <v>69</v>
      </c>
      <c r="I971" s="7" t="s">
        <v>3151</v>
      </c>
      <c r="J971" s="22" t="str">
        <f>_xlfn.CONCAT(tClientes[[#This Row],[Ciudad]]," - ",tClientes[[#This Row],[Address]])</f>
        <v>Oakland - 962 Clarendon Road</v>
      </c>
      <c r="K971" s="14">
        <f t="shared" ca="1" si="31"/>
        <v>4</v>
      </c>
    </row>
    <row r="972" spans="1:11">
      <c r="A972" s="6">
        <f t="shared" si="30"/>
        <v>971</v>
      </c>
      <c r="B972" s="7" t="s">
        <v>3152</v>
      </c>
      <c r="C972" s="7" t="str">
        <f>UPPER(_xlfn.CONCAT(tClientes[[#This Row],[FirstName]]," ",tClientes[[#This Row],[LastName]]))</f>
        <v>MAURICE WATERS</v>
      </c>
      <c r="D972" s="7" t="s">
        <v>2730</v>
      </c>
      <c r="E972" s="7" t="s">
        <v>192</v>
      </c>
      <c r="F972" s="7" t="s">
        <v>2003</v>
      </c>
      <c r="G972" s="7" t="str">
        <f>VLOOKUP(tClientes[[#This Row],[CityID]],tCiudades[#All],2,FALSE)</f>
        <v>Stockton</v>
      </c>
      <c r="H972" s="13">
        <v>56</v>
      </c>
      <c r="I972" s="7" t="s">
        <v>3153</v>
      </c>
      <c r="J972" s="22" t="str">
        <f>_xlfn.CONCAT(tClientes[[#This Row],[Ciudad]]," - ",tClientes[[#This Row],[Address]])</f>
        <v>Stockton - 47 Old St.</v>
      </c>
      <c r="K972" s="14">
        <f t="shared" ca="1" si="31"/>
        <v>13</v>
      </c>
    </row>
    <row r="973" spans="1:11">
      <c r="A973" s="6">
        <f t="shared" si="30"/>
        <v>972</v>
      </c>
      <c r="B973" s="7" t="s">
        <v>3154</v>
      </c>
      <c r="C973" s="7" t="str">
        <f>UPPER(_xlfn.CONCAT(tClientes[[#This Row],[FirstName]]," ",tClientes[[#This Row],[LastName]]))</f>
        <v>JARED MC INTYRE</v>
      </c>
      <c r="D973" s="7" t="s">
        <v>3155</v>
      </c>
      <c r="E973" s="7" t="s">
        <v>104</v>
      </c>
      <c r="F973" s="7" t="s">
        <v>214</v>
      </c>
      <c r="G973" s="7" t="str">
        <f>VLOOKUP(tClientes[[#This Row],[CityID]],tCiudades[#All],2,FALSE)</f>
        <v>Hialeah</v>
      </c>
      <c r="H973" s="13">
        <v>92</v>
      </c>
      <c r="I973" s="7" t="s">
        <v>3156</v>
      </c>
      <c r="J973" s="22" t="str">
        <f>_xlfn.CONCAT(tClientes[[#This Row],[Ciudad]]," - ",tClientes[[#This Row],[Address]])</f>
        <v>Hialeah - 528 Rocky Old Boulevard</v>
      </c>
      <c r="K973" s="14">
        <f t="shared" ca="1" si="31"/>
        <v>19</v>
      </c>
    </row>
    <row r="974" spans="1:11">
      <c r="A974" s="6">
        <f t="shared" si="30"/>
        <v>973</v>
      </c>
      <c r="B974" s="7" t="s">
        <v>3157</v>
      </c>
      <c r="C974" s="7" t="str">
        <f>UPPER(_xlfn.CONCAT(tClientes[[#This Row],[FirstName]]," ",tClientes[[#This Row],[LastName]]))</f>
        <v>ERIKA BURGESS</v>
      </c>
      <c r="D974" s="7" t="s">
        <v>3158</v>
      </c>
      <c r="E974" s="7" t="s">
        <v>77</v>
      </c>
      <c r="F974" s="7" t="s">
        <v>2182</v>
      </c>
      <c r="G974" s="7" t="str">
        <f>VLOOKUP(tClientes[[#This Row],[CityID]],tCiudades[#All],2,FALSE)</f>
        <v>Mobile</v>
      </c>
      <c r="H974" s="13">
        <v>62</v>
      </c>
      <c r="I974" s="7" t="s">
        <v>3159</v>
      </c>
      <c r="J974" s="22" t="str">
        <f>_xlfn.CONCAT(tClientes[[#This Row],[Ciudad]]," - ",tClientes[[#This Row],[Address]])</f>
        <v>Mobile - 68 Hague Drive</v>
      </c>
      <c r="K974" s="14">
        <f t="shared" ca="1" si="31"/>
        <v>12</v>
      </c>
    </row>
    <row r="975" spans="1:11">
      <c r="A975" s="6">
        <f t="shared" si="30"/>
        <v>974</v>
      </c>
      <c r="B975" s="7" t="s">
        <v>3160</v>
      </c>
      <c r="C975" s="7" t="str">
        <f>UPPER(_xlfn.CONCAT(tClientes[[#This Row],[FirstName]]," ",tClientes[[#This Row],[LastName]]))</f>
        <v>GINGER IBARRA</v>
      </c>
      <c r="D975" s="7" t="s">
        <v>1513</v>
      </c>
      <c r="E975" s="7" t="s">
        <v>18</v>
      </c>
      <c r="F975" s="7" t="s">
        <v>1123</v>
      </c>
      <c r="G975" s="7" t="str">
        <f>VLOOKUP(tClientes[[#This Row],[CityID]],tCiudades[#All],2,FALSE)</f>
        <v>Newark</v>
      </c>
      <c r="H975" s="13">
        <v>84</v>
      </c>
      <c r="I975" s="7" t="s">
        <v>3161</v>
      </c>
      <c r="J975" s="22" t="str">
        <f>_xlfn.CONCAT(tClientes[[#This Row],[Ciudad]]," - ",tClientes[[#This Row],[Address]])</f>
        <v>Newark - 81 East Green Clarendon Boulevard</v>
      </c>
      <c r="K975" s="14">
        <f t="shared" ca="1" si="31"/>
        <v>4</v>
      </c>
    </row>
    <row r="976" spans="1:11">
      <c r="A976" s="6">
        <f t="shared" si="30"/>
        <v>975</v>
      </c>
      <c r="B976" s="7" t="s">
        <v>3162</v>
      </c>
      <c r="C976" s="7" t="str">
        <f>UPPER(_xlfn.CONCAT(tClientes[[#This Row],[FirstName]]," ",tClientes[[#This Row],[LastName]]))</f>
        <v>TASHA KERR</v>
      </c>
      <c r="D976" s="7" t="s">
        <v>1866</v>
      </c>
      <c r="E976" s="7" t="s">
        <v>68</v>
      </c>
      <c r="F976" s="7" t="s">
        <v>3163</v>
      </c>
      <c r="G976" s="7" t="str">
        <f>VLOOKUP(tClientes[[#This Row],[CityID]],tCiudades[#All],2,FALSE)</f>
        <v>Oklahoma</v>
      </c>
      <c r="H976" s="13">
        <v>79</v>
      </c>
      <c r="I976" s="7" t="s">
        <v>3164</v>
      </c>
      <c r="J976" s="22" t="str">
        <f>_xlfn.CONCAT(tClientes[[#This Row],[Ciudad]]," - ",tClientes[[#This Row],[Address]])</f>
        <v>Oklahoma - 429 Fabien St.</v>
      </c>
      <c r="K976" s="14">
        <f t="shared" ca="1" si="31"/>
        <v>9</v>
      </c>
    </row>
    <row r="977" spans="1:11">
      <c r="A977" s="6">
        <f t="shared" si="30"/>
        <v>976</v>
      </c>
      <c r="B977" s="7" t="s">
        <v>3165</v>
      </c>
      <c r="C977" s="7" t="str">
        <f>UPPER(_xlfn.CONCAT(tClientes[[#This Row],[FirstName]]," ",tClientes[[#This Row],[LastName]]))</f>
        <v>GABRIELA HERMAN</v>
      </c>
      <c r="D977" s="7" t="s">
        <v>3166</v>
      </c>
      <c r="E977" s="7" t="s">
        <v>8</v>
      </c>
      <c r="F977" s="7" t="s">
        <v>34</v>
      </c>
      <c r="G977" s="7" t="str">
        <f>VLOOKUP(tClientes[[#This Row],[CityID]],tCiudades[#All],2,FALSE)</f>
        <v>Newark</v>
      </c>
      <c r="H977" s="13">
        <v>84</v>
      </c>
      <c r="I977" s="7" t="s">
        <v>3167</v>
      </c>
      <c r="J977" s="22" t="str">
        <f>_xlfn.CONCAT(tClientes[[#This Row],[Ciudad]]," - ",tClientes[[#This Row],[Address]])</f>
        <v>Newark - 411 New Freeway</v>
      </c>
      <c r="K977" s="14">
        <f t="shared" ca="1" si="31"/>
        <v>13</v>
      </c>
    </row>
    <row r="978" spans="1:11">
      <c r="A978" s="6">
        <f t="shared" si="30"/>
        <v>977</v>
      </c>
      <c r="B978" s="7" t="s">
        <v>3168</v>
      </c>
      <c r="C978" s="7" t="str">
        <f>UPPER(_xlfn.CONCAT(tClientes[[#This Row],[FirstName]]," ",tClientes[[#This Row],[LastName]]))</f>
        <v>RYAN BEST</v>
      </c>
      <c r="D978" s="7" t="s">
        <v>576</v>
      </c>
      <c r="E978" s="7" t="s">
        <v>104</v>
      </c>
      <c r="F978" s="7" t="s">
        <v>3169</v>
      </c>
      <c r="G978" s="7" t="str">
        <f>VLOOKUP(tClientes[[#This Row],[CityID]],tCiudades[#All],2,FALSE)</f>
        <v>Anaheim</v>
      </c>
      <c r="H978" s="13">
        <v>23</v>
      </c>
      <c r="I978" s="7" t="s">
        <v>3170</v>
      </c>
      <c r="J978" s="22" t="str">
        <f>_xlfn.CONCAT(tClientes[[#This Row],[Ciudad]]," - ",tClientes[[#This Row],[Address]])</f>
        <v>Anaheim - 368 Rocky Cowley Freeway</v>
      </c>
      <c r="K978" s="14">
        <f t="shared" ca="1" si="31"/>
        <v>10</v>
      </c>
    </row>
    <row r="979" spans="1:11">
      <c r="A979" s="6">
        <f t="shared" si="30"/>
        <v>978</v>
      </c>
      <c r="B979" s="7" t="s">
        <v>3171</v>
      </c>
      <c r="C979" s="7" t="str">
        <f>UPPER(_xlfn.CONCAT(tClientes[[#This Row],[FirstName]]," ",tClientes[[#This Row],[LastName]]))</f>
        <v>PERRY RICE</v>
      </c>
      <c r="D979" s="7" t="s">
        <v>2066</v>
      </c>
      <c r="E979" s="7" t="s">
        <v>126</v>
      </c>
      <c r="F979" s="7" t="s">
        <v>3172</v>
      </c>
      <c r="G979" s="7" t="str">
        <f>VLOOKUP(tClientes[[#This Row],[CityID]],tCiudades[#All],2,FALSE)</f>
        <v>St. Petersburg</v>
      </c>
      <c r="H979" s="13">
        <v>85</v>
      </c>
      <c r="I979" s="7" t="s">
        <v>3173</v>
      </c>
      <c r="J979" s="22" t="str">
        <f>_xlfn.CONCAT(tClientes[[#This Row],[Ciudad]]," - ",tClientes[[#This Row],[Address]])</f>
        <v>St. Petersburg - 22 Hague Boulevard</v>
      </c>
      <c r="K979" s="14">
        <f t="shared" ca="1" si="31"/>
        <v>9</v>
      </c>
    </row>
    <row r="980" spans="1:11">
      <c r="A980" s="6">
        <f t="shared" si="30"/>
        <v>979</v>
      </c>
      <c r="B980" s="7" t="s">
        <v>3174</v>
      </c>
      <c r="C980" s="7" t="str">
        <f>UPPER(_xlfn.CONCAT(tClientes[[#This Row],[FirstName]]," ",tClientes[[#This Row],[LastName]]))</f>
        <v>MARTY NICHOLS</v>
      </c>
      <c r="D980" s="7" t="s">
        <v>388</v>
      </c>
      <c r="E980" s="7" t="s">
        <v>82</v>
      </c>
      <c r="F980" s="7" t="s">
        <v>385</v>
      </c>
      <c r="G980" s="7" t="str">
        <f>VLOOKUP(tClientes[[#This Row],[CityID]],tCiudades[#All],2,FALSE)</f>
        <v>Denver</v>
      </c>
      <c r="H980" s="13">
        <v>42</v>
      </c>
      <c r="I980" s="7" t="s">
        <v>3175</v>
      </c>
      <c r="J980" s="22" t="str">
        <f>_xlfn.CONCAT(tClientes[[#This Row],[Ciudad]]," - ",tClientes[[#This Row],[Address]])</f>
        <v>Denver - 75 Green Clarendon Avenue</v>
      </c>
      <c r="K980" s="14">
        <f t="shared" ca="1" si="31"/>
        <v>19</v>
      </c>
    </row>
    <row r="981" spans="1:11">
      <c r="A981" s="6">
        <f t="shared" si="30"/>
        <v>980</v>
      </c>
      <c r="B981" s="7" t="s">
        <v>3176</v>
      </c>
      <c r="C981" s="7" t="str">
        <f>UPPER(_xlfn.CONCAT(tClientes[[#This Row],[FirstName]]," ",tClientes[[#This Row],[LastName]]))</f>
        <v>MICHELLE ABBOTT</v>
      </c>
      <c r="D981" s="7" t="s">
        <v>468</v>
      </c>
      <c r="E981" s="7" t="s">
        <v>126</v>
      </c>
      <c r="F981" s="7" t="s">
        <v>3177</v>
      </c>
      <c r="G981" s="7" t="str">
        <f>VLOOKUP(tClientes[[#This Row],[CityID]],tCiudades[#All],2,FALSE)</f>
        <v>Norfolk</v>
      </c>
      <c r="H981" s="13">
        <v>16</v>
      </c>
      <c r="I981" s="7" t="s">
        <v>3178</v>
      </c>
      <c r="J981" s="22" t="str">
        <f>_xlfn.CONCAT(tClientes[[#This Row],[Ciudad]]," - ",tClientes[[#This Row],[Address]])</f>
        <v>Norfolk - 52 New Parkway</v>
      </c>
      <c r="K981" s="14">
        <f t="shared" ca="1" si="31"/>
        <v>8</v>
      </c>
    </row>
    <row r="982" spans="1:11">
      <c r="A982" s="6">
        <f t="shared" si="30"/>
        <v>981</v>
      </c>
      <c r="B982" s="7" t="s">
        <v>3179</v>
      </c>
      <c r="C982" s="7" t="str">
        <f>UPPER(_xlfn.CONCAT(tClientes[[#This Row],[FirstName]]," ",tClientes[[#This Row],[LastName]]))</f>
        <v>KENDALL BOYLE</v>
      </c>
      <c r="D982" s="7" t="s">
        <v>319</v>
      </c>
      <c r="E982" s="7" t="s">
        <v>150</v>
      </c>
      <c r="F982" s="7" t="s">
        <v>3180</v>
      </c>
      <c r="G982" s="7" t="str">
        <f>VLOOKUP(tClientes[[#This Row],[CityID]],tCiudades[#All],2,FALSE)</f>
        <v>Honolulu</v>
      </c>
      <c r="H982" s="13">
        <v>72</v>
      </c>
      <c r="I982" s="7" t="s">
        <v>3181</v>
      </c>
      <c r="J982" s="22" t="str">
        <f>_xlfn.CONCAT(tClientes[[#This Row],[Ciudad]]," - ",tClientes[[#This Row],[Address]])</f>
        <v>Honolulu - 450 Rocky Second Way</v>
      </c>
      <c r="K982" s="14">
        <f t="shared" ca="1" si="31"/>
        <v>4</v>
      </c>
    </row>
    <row r="983" spans="1:11">
      <c r="A983" s="6">
        <f t="shared" si="30"/>
        <v>982</v>
      </c>
      <c r="B983" s="7" t="s">
        <v>3182</v>
      </c>
      <c r="C983" s="7" t="str">
        <f>UPPER(_xlfn.CONCAT(tClientes[[#This Row],[FirstName]]," ",tClientes[[#This Row],[LastName]]))</f>
        <v>JOLENE CHAPMAN</v>
      </c>
      <c r="D983" s="7" t="s">
        <v>2719</v>
      </c>
      <c r="E983" s="7" t="s">
        <v>33</v>
      </c>
      <c r="F983" s="7" t="s">
        <v>1777</v>
      </c>
      <c r="G983" s="7" t="str">
        <f>VLOOKUP(tClientes[[#This Row],[CityID]],tCiudades[#All],2,FALSE)</f>
        <v>Yonkers</v>
      </c>
      <c r="H983" s="13">
        <v>94</v>
      </c>
      <c r="I983" s="7" t="s">
        <v>3183</v>
      </c>
      <c r="J983" s="22" t="str">
        <f>_xlfn.CONCAT(tClientes[[#This Row],[Ciudad]]," - ",tClientes[[#This Row],[Address]])</f>
        <v>Yonkers - 746 Clarendon Blvd.</v>
      </c>
      <c r="K983" s="14">
        <f t="shared" ca="1" si="31"/>
        <v>19</v>
      </c>
    </row>
    <row r="984" spans="1:11">
      <c r="A984" s="6">
        <f t="shared" si="30"/>
        <v>983</v>
      </c>
      <c r="B984" s="7" t="s">
        <v>3184</v>
      </c>
      <c r="C984" s="7" t="str">
        <f>UPPER(_xlfn.CONCAT(tClientes[[#This Row],[FirstName]]," ",tClientes[[#This Row],[LastName]]))</f>
        <v>FELIX BRAY</v>
      </c>
      <c r="D984" s="7" t="s">
        <v>1696</v>
      </c>
      <c r="E984" s="7" t="s">
        <v>77</v>
      </c>
      <c r="F984" s="7" t="s">
        <v>3185</v>
      </c>
      <c r="G984" s="7" t="str">
        <f>VLOOKUP(tClientes[[#This Row],[CityID]],tCiudades[#All],2,FALSE)</f>
        <v>Sacramento</v>
      </c>
      <c r="H984" s="13">
        <v>81</v>
      </c>
      <c r="I984" s="7" t="s">
        <v>3186</v>
      </c>
      <c r="J984" s="22" t="str">
        <f>_xlfn.CONCAT(tClientes[[#This Row],[Ciudad]]," - ",tClientes[[#This Row],[Address]])</f>
        <v>Sacramento - 273 Nobel Drive</v>
      </c>
      <c r="K984" s="14">
        <f t="shared" ca="1" si="31"/>
        <v>17</v>
      </c>
    </row>
    <row r="985" spans="1:11">
      <c r="A985" s="6">
        <f t="shared" si="30"/>
        <v>984</v>
      </c>
      <c r="B985" s="7" t="s">
        <v>3187</v>
      </c>
      <c r="C985" s="7" t="str">
        <f>UPPER(_xlfn.CONCAT(tClientes[[#This Row],[FirstName]]," ",tClientes[[#This Row],[LastName]]))</f>
        <v>DAMON SMITH</v>
      </c>
      <c r="D985" s="7" t="s">
        <v>2627</v>
      </c>
      <c r="E985" s="7" t="s">
        <v>238</v>
      </c>
      <c r="F985" s="7" t="s">
        <v>3188</v>
      </c>
      <c r="G985" s="7" t="str">
        <f>VLOOKUP(tClientes[[#This Row],[CityID]],tCiudades[#All],2,FALSE)</f>
        <v>Lubbock</v>
      </c>
      <c r="H985" s="13">
        <v>39</v>
      </c>
      <c r="I985" s="7" t="s">
        <v>3189</v>
      </c>
      <c r="J985" s="22" t="str">
        <f>_xlfn.CONCAT(tClientes[[#This Row],[Ciudad]]," - ",tClientes[[#This Row],[Address]])</f>
        <v>Lubbock - 79 South Hague Street</v>
      </c>
      <c r="K985" s="14">
        <f t="shared" ca="1" si="31"/>
        <v>8</v>
      </c>
    </row>
    <row r="986" spans="1:11">
      <c r="A986" s="6">
        <f t="shared" si="30"/>
        <v>985</v>
      </c>
      <c r="B986" s="7" t="s">
        <v>3190</v>
      </c>
      <c r="C986" s="7" t="str">
        <f>UPPER(_xlfn.CONCAT(tClientes[[#This Row],[FirstName]]," ",tClientes[[#This Row],[LastName]]))</f>
        <v>ISRAEL NEWTON</v>
      </c>
      <c r="D986" s="7" t="s">
        <v>53</v>
      </c>
      <c r="E986" s="7" t="s">
        <v>18</v>
      </c>
      <c r="F986" s="7" t="s">
        <v>3191</v>
      </c>
      <c r="G986" s="7" t="str">
        <f>VLOOKUP(tClientes[[#This Row],[CityID]],tCiudades[#All],2,FALSE)</f>
        <v>Columbus</v>
      </c>
      <c r="H986" s="13">
        <v>58</v>
      </c>
      <c r="I986" s="7" t="s">
        <v>3192</v>
      </c>
      <c r="J986" s="22" t="str">
        <f>_xlfn.CONCAT(tClientes[[#This Row],[Ciudad]]," - ",tClientes[[#This Row],[Address]])</f>
        <v>Columbus - 887 Rocky Old Way</v>
      </c>
      <c r="K986" s="14">
        <f t="shared" ca="1" si="31"/>
        <v>10</v>
      </c>
    </row>
    <row r="987" spans="1:11">
      <c r="A987" s="6">
        <f t="shared" si="30"/>
        <v>986</v>
      </c>
      <c r="B987" s="7" t="s">
        <v>3193</v>
      </c>
      <c r="C987" s="7" t="str">
        <f>UPPER(_xlfn.CONCAT(tClientes[[#This Row],[FirstName]]," ",tClientes[[#This Row],[LastName]]))</f>
        <v>DALE COWAN</v>
      </c>
      <c r="D987" s="7" t="s">
        <v>3194</v>
      </c>
      <c r="E987" s="7" t="s">
        <v>77</v>
      </c>
      <c r="F987" s="7" t="s">
        <v>1665</v>
      </c>
      <c r="G987" s="7" t="str">
        <f>VLOOKUP(tClientes[[#This Row],[CityID]],tCiudades[#All],2,FALSE)</f>
        <v>Louisville</v>
      </c>
      <c r="H987" s="13">
        <v>77</v>
      </c>
      <c r="I987" s="7" t="s">
        <v>3195</v>
      </c>
      <c r="J987" s="22" t="str">
        <f>_xlfn.CONCAT(tClientes[[#This Row],[Ciudad]]," - ",tClientes[[#This Row],[Address]])</f>
        <v>Louisville - 84 White Clarendon Road</v>
      </c>
      <c r="K987" s="14">
        <f t="shared" ca="1" si="31"/>
        <v>15</v>
      </c>
    </row>
    <row r="988" spans="1:11">
      <c r="A988" s="6">
        <f t="shared" si="30"/>
        <v>987</v>
      </c>
      <c r="B988" s="7" t="s">
        <v>3196</v>
      </c>
      <c r="C988" s="7" t="str">
        <f>UPPER(_xlfn.CONCAT(tClientes[[#This Row],[FirstName]]," ",tClientes[[#This Row],[LastName]]))</f>
        <v>VIVIAN ELLISON</v>
      </c>
      <c r="D988" s="7" t="s">
        <v>2764</v>
      </c>
      <c r="E988" s="7" t="s">
        <v>253</v>
      </c>
      <c r="F988" s="7" t="s">
        <v>1127</v>
      </c>
      <c r="G988" s="7" t="str">
        <f>VLOOKUP(tClientes[[#This Row],[CityID]],tCiudades[#All],2,FALSE)</f>
        <v>Aurora</v>
      </c>
      <c r="H988" s="13">
        <v>83</v>
      </c>
      <c r="I988" s="7" t="s">
        <v>3197</v>
      </c>
      <c r="J988" s="22" t="str">
        <f>_xlfn.CONCAT(tClientes[[#This Row],[Ciudad]]," - ",tClientes[[#This Row],[Address]])</f>
        <v>Aurora - 35 South Cowley Avenue</v>
      </c>
      <c r="K988" s="14">
        <f t="shared" ca="1" si="31"/>
        <v>19</v>
      </c>
    </row>
    <row r="989" spans="1:11">
      <c r="A989" s="6">
        <f t="shared" si="30"/>
        <v>988</v>
      </c>
      <c r="B989" s="7" t="s">
        <v>3198</v>
      </c>
      <c r="C989" s="7" t="str">
        <f>UPPER(_xlfn.CONCAT(tClientes[[#This Row],[FirstName]]," ",tClientes[[#This Row],[LastName]]))</f>
        <v>GWENDOLYN MC KNIGHT</v>
      </c>
      <c r="D989" s="7" t="s">
        <v>3199</v>
      </c>
      <c r="E989" s="7" t="s">
        <v>145</v>
      </c>
      <c r="F989" s="7" t="s">
        <v>1729</v>
      </c>
      <c r="G989" s="7" t="str">
        <f>VLOOKUP(tClientes[[#This Row],[CityID]],tCiudades[#All],2,FALSE)</f>
        <v>Columbus</v>
      </c>
      <c r="H989" s="13">
        <v>58</v>
      </c>
      <c r="I989" s="7" t="s">
        <v>3200</v>
      </c>
      <c r="J989" s="22" t="str">
        <f>_xlfn.CONCAT(tClientes[[#This Row],[Ciudad]]," - ",tClientes[[#This Row],[Address]])</f>
        <v>Columbus - 49 Oak Parkway</v>
      </c>
      <c r="K989" s="14">
        <f t="shared" ca="1" si="31"/>
        <v>13</v>
      </c>
    </row>
    <row r="990" spans="1:11">
      <c r="A990" s="6">
        <f t="shared" si="30"/>
        <v>989</v>
      </c>
      <c r="B990" s="7" t="s">
        <v>3201</v>
      </c>
      <c r="C990" s="7" t="str">
        <f>UPPER(_xlfn.CONCAT(tClientes[[#This Row],[FirstName]]," ",tClientes[[#This Row],[LastName]]))</f>
        <v>SALVATORE CANNON</v>
      </c>
      <c r="D990" s="7" t="s">
        <v>2267</v>
      </c>
      <c r="E990" s="7" t="s">
        <v>253</v>
      </c>
      <c r="F990" s="7" t="s">
        <v>1131</v>
      </c>
      <c r="G990" s="7" t="str">
        <f>VLOOKUP(tClientes[[#This Row],[CityID]],tCiudades[#All],2,FALSE)</f>
        <v>Little Rock</v>
      </c>
      <c r="H990" s="13">
        <v>18</v>
      </c>
      <c r="I990" s="7" t="s">
        <v>3202</v>
      </c>
      <c r="J990" s="22" t="str">
        <f>_xlfn.CONCAT(tClientes[[#This Row],[Ciudad]]," - ",tClientes[[#This Row],[Address]])</f>
        <v>Little Rock - 515 South White New Avenue</v>
      </c>
      <c r="K990" s="14">
        <f t="shared" ca="1" si="31"/>
        <v>18</v>
      </c>
    </row>
    <row r="991" spans="1:11">
      <c r="A991" s="6">
        <f t="shared" si="30"/>
        <v>990</v>
      </c>
      <c r="B991" s="7" t="s">
        <v>3203</v>
      </c>
      <c r="C991" s="7" t="str">
        <f>UPPER(_xlfn.CONCAT(tClientes[[#This Row],[FirstName]]," ",tClientes[[#This Row],[LastName]]))</f>
        <v>KARRIE ATKINSON</v>
      </c>
      <c r="D991" s="7" t="s">
        <v>3204</v>
      </c>
      <c r="E991" s="7" t="s">
        <v>104</v>
      </c>
      <c r="F991" s="7" t="s">
        <v>2903</v>
      </c>
      <c r="G991" s="7" t="str">
        <f>VLOOKUP(tClientes[[#This Row],[CityID]],tCiudades[#All],2,FALSE)</f>
        <v>Virginia Beach</v>
      </c>
      <c r="H991" s="13">
        <v>5</v>
      </c>
      <c r="I991" s="7" t="s">
        <v>3205</v>
      </c>
      <c r="J991" s="22" t="str">
        <f>_xlfn.CONCAT(tClientes[[#This Row],[Ciudad]]," - ",tClientes[[#This Row],[Address]])</f>
        <v>Virginia Beach - 19 Oak Blvd.</v>
      </c>
      <c r="K991" s="14">
        <f t="shared" ca="1" si="31"/>
        <v>16</v>
      </c>
    </row>
    <row r="992" spans="1:11">
      <c r="A992" s="6">
        <f t="shared" si="30"/>
        <v>991</v>
      </c>
      <c r="B992" s="7" t="s">
        <v>3206</v>
      </c>
      <c r="C992" s="7" t="str">
        <f>UPPER(_xlfn.CONCAT(tClientes[[#This Row],[FirstName]]," ",tClientes[[#This Row],[LastName]]))</f>
        <v>ALANA SLOAN</v>
      </c>
      <c r="D992" s="7" t="s">
        <v>3207</v>
      </c>
      <c r="E992" s="7" t="s">
        <v>23</v>
      </c>
      <c r="F992" s="7" t="s">
        <v>354</v>
      </c>
      <c r="G992" s="7" t="str">
        <f>VLOOKUP(tClientes[[#This Row],[CityID]],tCiudades[#All],2,FALSE)</f>
        <v>Kansas</v>
      </c>
      <c r="H992" s="13">
        <v>59</v>
      </c>
      <c r="I992" s="7" t="s">
        <v>3208</v>
      </c>
      <c r="J992" s="22" t="str">
        <f>_xlfn.CONCAT(tClientes[[#This Row],[Ciudad]]," - ",tClientes[[#This Row],[Address]])</f>
        <v>Kansas - 17 North Rocky Clarendon Avenue</v>
      </c>
      <c r="K992" s="14">
        <f t="shared" ca="1" si="31"/>
        <v>14</v>
      </c>
    </row>
    <row r="993" spans="1:11">
      <c r="A993" s="6">
        <f t="shared" si="30"/>
        <v>992</v>
      </c>
      <c r="B993" s="7" t="s">
        <v>3209</v>
      </c>
      <c r="C993" s="7" t="str">
        <f>UPPER(_xlfn.CONCAT(tClientes[[#This Row],[FirstName]]," ",tClientes[[#This Row],[LastName]]))</f>
        <v>ANNETTE BROWN</v>
      </c>
      <c r="D993" s="7" t="s">
        <v>3210</v>
      </c>
      <c r="E993" s="7" t="s">
        <v>77</v>
      </c>
      <c r="F993" s="7" t="s">
        <v>3211</v>
      </c>
      <c r="G993" s="7" t="str">
        <f>VLOOKUP(tClientes[[#This Row],[CityID]],tCiudades[#All],2,FALSE)</f>
        <v>New York</v>
      </c>
      <c r="H993" s="13">
        <v>46</v>
      </c>
      <c r="I993" s="7" t="s">
        <v>3212</v>
      </c>
      <c r="J993" s="22" t="str">
        <f>_xlfn.CONCAT(tClientes[[#This Row],[Ciudad]]," - ",tClientes[[#This Row],[Address]])</f>
        <v>New York - 45 Second Street</v>
      </c>
      <c r="K993" s="14">
        <f t="shared" ca="1" si="31"/>
        <v>9</v>
      </c>
    </row>
    <row r="994" spans="1:11">
      <c r="A994" s="6">
        <f t="shared" si="30"/>
        <v>993</v>
      </c>
      <c r="B994" s="7" t="s">
        <v>3213</v>
      </c>
      <c r="C994" s="7" t="str">
        <f>UPPER(_xlfn.CONCAT(tClientes[[#This Row],[FirstName]]," ",tClientes[[#This Row],[LastName]]))</f>
        <v>LAKEISHA VALENCIA</v>
      </c>
      <c r="D994" s="7" t="s">
        <v>554</v>
      </c>
      <c r="E994" s="7" t="s">
        <v>192</v>
      </c>
      <c r="F994" s="7" t="s">
        <v>3214</v>
      </c>
      <c r="G994" s="7" t="str">
        <f>VLOOKUP(tClientes[[#This Row],[CityID]],tCiudades[#All],2,FALSE)</f>
        <v>Pittsburgh</v>
      </c>
      <c r="H994" s="13">
        <v>96</v>
      </c>
      <c r="I994" s="7" t="s">
        <v>3215</v>
      </c>
      <c r="J994" s="22" t="str">
        <f>_xlfn.CONCAT(tClientes[[#This Row],[Ciudad]]," - ",tClientes[[#This Row],[Address]])</f>
        <v>Pittsburgh - 91 Oak St.</v>
      </c>
      <c r="K994" s="14">
        <f t="shared" ca="1" si="31"/>
        <v>11</v>
      </c>
    </row>
    <row r="995" spans="1:11">
      <c r="A995" s="6">
        <f t="shared" si="30"/>
        <v>994</v>
      </c>
      <c r="B995" s="7" t="s">
        <v>3216</v>
      </c>
      <c r="C995" s="7" t="str">
        <f>UPPER(_xlfn.CONCAT(tClientes[[#This Row],[FirstName]]," ",tClientes[[#This Row],[LastName]]))</f>
        <v>GABRIELLE THOMAS</v>
      </c>
      <c r="D995" s="7" t="s">
        <v>1951</v>
      </c>
      <c r="E995" s="7" t="s">
        <v>63</v>
      </c>
      <c r="F995" s="7" t="s">
        <v>1912</v>
      </c>
      <c r="G995" s="7" t="str">
        <f>VLOOKUP(tClientes[[#This Row],[CityID]],tCiudades[#All],2,FALSE)</f>
        <v>Spokane</v>
      </c>
      <c r="H995" s="13">
        <v>11</v>
      </c>
      <c r="I995" s="7" t="s">
        <v>3217</v>
      </c>
      <c r="J995" s="22" t="str">
        <f>_xlfn.CONCAT(tClientes[[#This Row],[Ciudad]]," - ",tClientes[[#This Row],[Address]])</f>
        <v>Spokane - 33 Milton Road</v>
      </c>
      <c r="K995" s="14">
        <f t="shared" ca="1" si="31"/>
        <v>4</v>
      </c>
    </row>
    <row r="996" spans="1:11">
      <c r="A996" s="6">
        <f t="shared" si="30"/>
        <v>995</v>
      </c>
      <c r="B996" s="7" t="s">
        <v>3218</v>
      </c>
      <c r="C996" s="7" t="str">
        <f>UPPER(_xlfn.CONCAT(tClientes[[#This Row],[FirstName]]," ",tClientes[[#This Row],[LastName]]))</f>
        <v>YVETTE WOODS</v>
      </c>
      <c r="D996" s="7" t="s">
        <v>3219</v>
      </c>
      <c r="E996" s="7" t="s">
        <v>58</v>
      </c>
      <c r="F996" s="7" t="s">
        <v>3220</v>
      </c>
      <c r="G996" s="7" t="str">
        <f>VLOOKUP(tClientes[[#This Row],[CityID]],tCiudades[#All],2,FALSE)</f>
        <v>Spokane</v>
      </c>
      <c r="H996" s="13">
        <v>11</v>
      </c>
      <c r="I996" s="7" t="s">
        <v>3221</v>
      </c>
      <c r="J996" s="22" t="str">
        <f>_xlfn.CONCAT(tClientes[[#This Row],[Ciudad]]," - ",tClientes[[#This Row],[Address]])</f>
        <v>Spokane - 869 North Old Way</v>
      </c>
      <c r="K996" s="14">
        <f t="shared" ca="1" si="31"/>
        <v>16</v>
      </c>
    </row>
    <row r="997" spans="1:11">
      <c r="A997" s="6">
        <f t="shared" si="30"/>
        <v>996</v>
      </c>
      <c r="B997" s="7" t="s">
        <v>3222</v>
      </c>
      <c r="C997" s="7" t="str">
        <f>UPPER(_xlfn.CONCAT(tClientes[[#This Row],[FirstName]]," ",tClientes[[#This Row],[LastName]]))</f>
        <v>DANTE KELLER</v>
      </c>
      <c r="D997" s="7" t="s">
        <v>7</v>
      </c>
      <c r="E997" s="7" t="s">
        <v>18</v>
      </c>
      <c r="F997" s="7" t="s">
        <v>1534</v>
      </c>
      <c r="G997" s="7" t="str">
        <f>VLOOKUP(tClientes[[#This Row],[CityID]],tCiudades[#All],2,FALSE)</f>
        <v>Tulsa</v>
      </c>
      <c r="H997" s="13">
        <v>63</v>
      </c>
      <c r="I997" s="7" t="s">
        <v>3223</v>
      </c>
      <c r="J997" s="22" t="str">
        <f>_xlfn.CONCAT(tClientes[[#This Row],[Ciudad]]," - ",tClientes[[#This Row],[Address]])</f>
        <v>Tulsa - 75 White New Drive</v>
      </c>
      <c r="K997" s="14">
        <f t="shared" ca="1" si="31"/>
        <v>17</v>
      </c>
    </row>
    <row r="998" spans="1:11">
      <c r="A998" s="6">
        <f t="shared" si="30"/>
        <v>997</v>
      </c>
      <c r="B998" s="7" t="s">
        <v>3224</v>
      </c>
      <c r="C998" s="7" t="str">
        <f>UPPER(_xlfn.CONCAT(tClientes[[#This Row],[FirstName]]," ",tClientes[[#This Row],[LastName]]))</f>
        <v>ISRAEL DYER</v>
      </c>
      <c r="D998" s="7" t="s">
        <v>53</v>
      </c>
      <c r="E998" s="7" t="s">
        <v>104</v>
      </c>
      <c r="F998" s="7" t="s">
        <v>113</v>
      </c>
      <c r="G998" s="7" t="str">
        <f>VLOOKUP(tClientes[[#This Row],[CityID]],tCiudades[#All],2,FALSE)</f>
        <v>Tampa</v>
      </c>
      <c r="H998" s="13">
        <v>74</v>
      </c>
      <c r="I998" s="7" t="s">
        <v>3225</v>
      </c>
      <c r="J998" s="22" t="str">
        <f>_xlfn.CONCAT(tClientes[[#This Row],[Ciudad]]," - ",tClientes[[#This Row],[Address]])</f>
        <v>Tampa - 76 White Fabien Boulevard</v>
      </c>
      <c r="K998" s="14">
        <f t="shared" ca="1" si="31"/>
        <v>18</v>
      </c>
    </row>
    <row r="999" spans="1:11">
      <c r="A999" s="6">
        <f t="shared" si="30"/>
        <v>998</v>
      </c>
      <c r="B999" s="7" t="s">
        <v>3226</v>
      </c>
      <c r="C999" s="7" t="str">
        <f>UPPER(_xlfn.CONCAT(tClientes[[#This Row],[FirstName]]," ",tClientes[[#This Row],[LastName]]))</f>
        <v>WILLIE GORDON</v>
      </c>
      <c r="D999" s="7" t="s">
        <v>2815</v>
      </c>
      <c r="E999" s="7" t="s">
        <v>131</v>
      </c>
      <c r="F999" s="7" t="s">
        <v>1009</v>
      </c>
      <c r="G999" s="7" t="str">
        <f>VLOOKUP(tClientes[[#This Row],[CityID]],tCiudades[#All],2,FALSE)</f>
        <v>Grand Rapids</v>
      </c>
      <c r="H999" s="13">
        <v>90</v>
      </c>
      <c r="I999" s="7" t="s">
        <v>3227</v>
      </c>
      <c r="J999" s="22" t="str">
        <f>_xlfn.CONCAT(tClientes[[#This Row],[Ciudad]]," - ",tClientes[[#This Row],[Address]])</f>
        <v>Grand Rapids - 780 Second Boulevard</v>
      </c>
      <c r="K999" s="14">
        <f t="shared" ca="1" si="31"/>
        <v>18</v>
      </c>
    </row>
    <row r="1000" spans="1:11">
      <c r="A1000" s="6">
        <f t="shared" si="30"/>
        <v>999</v>
      </c>
      <c r="B1000" s="7" t="s">
        <v>3228</v>
      </c>
      <c r="C1000" s="7" t="str">
        <f>UPPER(_xlfn.CONCAT(tClientes[[#This Row],[FirstName]]," ",tClientes[[#This Row],[LastName]]))</f>
        <v>NORMA LEONARD</v>
      </c>
      <c r="D1000" s="7" t="s">
        <v>1470</v>
      </c>
      <c r="E1000" s="7" t="s">
        <v>28</v>
      </c>
      <c r="F1000" s="7" t="s">
        <v>614</v>
      </c>
      <c r="G1000" s="7" t="str">
        <f>VLOOKUP(tClientes[[#This Row],[CityID]],tCiudades[#All],2,FALSE)</f>
        <v>St. Louis</v>
      </c>
      <c r="H1000" s="13">
        <v>17</v>
      </c>
      <c r="I1000" s="7" t="s">
        <v>309</v>
      </c>
      <c r="J1000" s="22" t="str">
        <f>_xlfn.CONCAT(tClientes[[#This Row],[Ciudad]]," - ",tClientes[[#This Row],[Address]])</f>
        <v>St. Louis - 57 Milton Drive</v>
      </c>
      <c r="K1000" s="14">
        <f t="shared" ca="1" si="31"/>
        <v>7</v>
      </c>
    </row>
    <row r="1001" spans="1:11">
      <c r="A1001" s="9">
        <f t="shared" si="30"/>
        <v>1000</v>
      </c>
      <c r="B1001" s="10" t="s">
        <v>3229</v>
      </c>
      <c r="C1001" s="7" t="str">
        <f>UPPER(_xlfn.CONCAT(tClientes[[#This Row],[FirstName]]," ",tClientes[[#This Row],[LastName]]))</f>
        <v>KENNETH HATFIELD</v>
      </c>
      <c r="D1001" s="10" t="s">
        <v>1655</v>
      </c>
      <c r="E1001" s="10" t="s">
        <v>33</v>
      </c>
      <c r="F1001" s="10" t="s">
        <v>680</v>
      </c>
      <c r="G1001" s="7" t="str">
        <f>VLOOKUP(tClientes[[#This Row],[CityID]],tCiudades[#All],2,FALSE)</f>
        <v>Mobile</v>
      </c>
      <c r="H1001" s="15">
        <v>62</v>
      </c>
      <c r="I1001" s="10" t="s">
        <v>3230</v>
      </c>
      <c r="J1001" s="25" t="str">
        <f>_xlfn.CONCAT(tClientes[[#This Row],[Ciudad]]," - ",tClientes[[#This Row],[Address]])</f>
        <v>Mobile - 64 Second Avenue</v>
      </c>
      <c r="K1001" s="16">
        <f t="shared" ca="1" si="31"/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6102-94ED-4907-8CB9-240B042F2479}">
  <sheetPr>
    <tabColor theme="8" tint="0.59999389629810485"/>
  </sheetPr>
  <dimension ref="A1:Q987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9.140625" defaultRowHeight="15"/>
  <cols>
    <col min="1" max="1" width="9.7109375" bestFit="1" customWidth="1"/>
    <col min="2" max="2" width="16" bestFit="1" customWidth="1"/>
    <col min="3" max="3" width="13.7109375" bestFit="1" customWidth="1"/>
    <col min="4" max="4" width="12" bestFit="1" customWidth="1"/>
    <col min="5" max="5" width="31.42578125" bestFit="1" customWidth="1"/>
    <col min="6" max="6" width="11" bestFit="1" customWidth="1"/>
    <col min="7" max="7" width="12.140625" bestFit="1" customWidth="1"/>
    <col min="8" max="8" width="16.28515625" bestFit="1" customWidth="1"/>
    <col min="9" max="9" width="26.140625" bestFit="1" customWidth="1"/>
    <col min="10" max="10" width="14" bestFit="1" customWidth="1"/>
    <col min="11" max="11" width="12" bestFit="1" customWidth="1"/>
    <col min="12" max="12" width="27.5703125" bestFit="1" customWidth="1"/>
    <col min="13" max="13" width="18.140625" bestFit="1" customWidth="1"/>
    <col min="14" max="14" width="15.85546875" bestFit="1" customWidth="1"/>
    <col min="16" max="17" width="25.7109375" bestFit="1" customWidth="1"/>
  </cols>
  <sheetData>
    <row r="1" spans="1:17">
      <c r="A1" s="7" t="s">
        <v>3231</v>
      </c>
      <c r="B1" s="7" t="s">
        <v>3232</v>
      </c>
      <c r="C1" s="7" t="s">
        <v>0</v>
      </c>
      <c r="D1" s="7" t="s">
        <v>3233</v>
      </c>
      <c r="E1" s="7" t="s">
        <v>5232</v>
      </c>
      <c r="F1" s="7" t="s">
        <v>3234</v>
      </c>
      <c r="G1" s="7" t="s">
        <v>3235</v>
      </c>
      <c r="H1" s="7" t="s">
        <v>5233</v>
      </c>
      <c r="I1" s="7" t="s">
        <v>5234</v>
      </c>
      <c r="J1" s="7" t="s">
        <v>5235</v>
      </c>
      <c r="K1" s="7" t="s">
        <v>3236</v>
      </c>
      <c r="L1" s="7" t="s">
        <v>3237</v>
      </c>
      <c r="M1" s="7" t="s">
        <v>5236</v>
      </c>
      <c r="N1" s="7" t="s">
        <v>5237</v>
      </c>
      <c r="O1" s="53" t="s">
        <v>5256</v>
      </c>
      <c r="Q1" s="18" t="s">
        <v>5223</v>
      </c>
    </row>
    <row r="2" spans="1:17">
      <c r="A2" s="13">
        <v>10000</v>
      </c>
      <c r="B2" s="13">
        <v>15</v>
      </c>
      <c r="C2" s="13">
        <v>6205</v>
      </c>
      <c r="D2" s="13">
        <v>110</v>
      </c>
      <c r="E2" t="str">
        <f>VLOOKUP(tVentas[[#This Row],[ProductID]],tProductos[#All],3,FALSE)</f>
        <v>Black Currants</v>
      </c>
      <c r="F2" s="13">
        <v>2</v>
      </c>
      <c r="G2" s="32">
        <v>0</v>
      </c>
      <c r="H2" s="30">
        <f>VLOOKUP(tVentas[[#This Row],[ProductID]],tProductos[#All],5,FALSE)</f>
        <v>409.41</v>
      </c>
      <c r="I2" s="31">
        <f>(tVentas[[#This Row],[PrecioUnitario]])*(tVentas[[#This Row],[Quantity]])</f>
        <v>818.82</v>
      </c>
      <c r="J2" s="31">
        <f>tVentas[[#This Row],[ TotalPrice_SinDescuento]]*(1-tVentas[[#This Row],[Discount]]/100)</f>
        <v>818.82</v>
      </c>
      <c r="K2" s="52">
        <v>43227.551400462966</v>
      </c>
      <c r="L2" s="7" t="s">
        <v>3238</v>
      </c>
      <c r="M2" s="35">
        <f t="shared" ref="M2:M62" si="0">COUNTBLANK(A2:L2) /COUNTA(A2:L2)</f>
        <v>0</v>
      </c>
      <c r="N2" s="12" t="str">
        <f t="shared" ref="N2:N62" si="1">IF($M2&gt;0.4,"ELIMINAR","")</f>
        <v/>
      </c>
      <c r="O2" t="str">
        <f>VLOOKUP(tVentas[[#This Row],[ProductID]],tProductos[[#All],[ProductID]:[CategoriaNombre]],2,FALSE)</f>
        <v>Poultry</v>
      </c>
      <c r="Q2" s="12">
        <f>COUNTA(_xlfn.UNIQUE(Transacciones))</f>
        <v>985</v>
      </c>
    </row>
    <row r="3" spans="1:17">
      <c r="A3" s="13">
        <v>10001</v>
      </c>
      <c r="B3" s="13">
        <v>19</v>
      </c>
      <c r="C3" s="13">
        <v>9188</v>
      </c>
      <c r="D3" s="13">
        <v>237</v>
      </c>
      <c r="E3" s="12" t="str">
        <f>VLOOKUP(tVentas[[#This Row],[ProductID]],tProductos[#All],3,FALSE)</f>
        <v>Mayonnaise - Individual Pkg</v>
      </c>
      <c r="F3" s="13">
        <v>3</v>
      </c>
      <c r="G3" s="32">
        <v>0</v>
      </c>
      <c r="H3" s="30">
        <f>VLOOKUP(tVentas[[#This Row],[ProductID]],tProductos[#All],5,FALSE)</f>
        <v>656.3</v>
      </c>
      <c r="I3" s="31">
        <f>(tVentas[[#This Row],[PrecioUnitario]])*(tVentas[[#This Row],[Quantity]])</f>
        <v>1968.8999999999999</v>
      </c>
      <c r="J3" s="31">
        <f>tVentas[[#This Row],[ TotalPrice_SinDescuento]]*(1-tVentas[[#This Row],[Discount]]/100)</f>
        <v>1968.8999999999999</v>
      </c>
      <c r="K3" s="52">
        <v>43149.158703703702</v>
      </c>
      <c r="L3" s="7" t="s">
        <v>3239</v>
      </c>
      <c r="M3" s="35">
        <f t="shared" si="0"/>
        <v>0</v>
      </c>
      <c r="N3" s="12" t="str">
        <f t="shared" si="1"/>
        <v/>
      </c>
      <c r="O3" t="str">
        <f>VLOOKUP(tVentas[[#This Row],[ProductID]],tProductos[[#All],[ProductID]:[CategoriaNombre]],2,FALSE)</f>
        <v>Grain</v>
      </c>
    </row>
    <row r="4" spans="1:17">
      <c r="A4" s="13">
        <v>10002</v>
      </c>
      <c r="B4" s="13">
        <v>17</v>
      </c>
      <c r="C4" s="13">
        <v>55174</v>
      </c>
      <c r="D4" s="13">
        <v>132</v>
      </c>
      <c r="E4" s="12" t="str">
        <f>VLOOKUP(tVentas[[#This Row],[ProductID]],tProductos[#All],3,FALSE)</f>
        <v>Beer - Blue</v>
      </c>
      <c r="F4" s="13">
        <v>14</v>
      </c>
      <c r="G4" s="32">
        <v>1</v>
      </c>
      <c r="H4" s="30">
        <f>VLOOKUP(tVentas[[#This Row],[ProductID]],tProductos[#All],5,FALSE)</f>
        <v>116.21</v>
      </c>
      <c r="I4" s="31">
        <f>(tVentas[[#This Row],[PrecioUnitario]])*(tVentas[[#This Row],[Quantity]])</f>
        <v>1626.9399999999998</v>
      </c>
      <c r="J4" s="31">
        <f>tVentas[[#This Row],[ TotalPrice_SinDescuento]]*(1-tVentas[[#This Row],[Discount]]/100)</f>
        <v>1610.6705999999999</v>
      </c>
      <c r="K4" s="52">
        <v>43190.438831018517</v>
      </c>
      <c r="L4" s="7" t="s">
        <v>3240</v>
      </c>
      <c r="M4" s="35">
        <f t="shared" si="0"/>
        <v>0</v>
      </c>
      <c r="N4" s="12" t="str">
        <f t="shared" si="1"/>
        <v/>
      </c>
      <c r="O4" t="str">
        <f>VLOOKUP(tVentas[[#This Row],[ProductID]],tProductos[[#All],[ProductID]:[CategoriaNombre]],2,FALSE)</f>
        <v>Seafood</v>
      </c>
    </row>
    <row r="5" spans="1:17">
      <c r="A5" s="13">
        <v>10003</v>
      </c>
      <c r="B5" s="13">
        <v>7</v>
      </c>
      <c r="C5" s="13">
        <v>64247</v>
      </c>
      <c r="D5" s="13">
        <v>80</v>
      </c>
      <c r="E5" s="12" t="str">
        <f>VLOOKUP(tVentas[[#This Row],[ProductID]],tProductos[#All],3,FALSE)</f>
        <v>Wasabi Powder</v>
      </c>
      <c r="F5" s="13">
        <v>17</v>
      </c>
      <c r="G5" s="32">
        <v>0</v>
      </c>
      <c r="H5" s="30">
        <f>VLOOKUP(tVentas[[#This Row],[ProductID]],tProductos[#All],5,FALSE)</f>
        <v>939.75</v>
      </c>
      <c r="I5" s="31">
        <f>(tVentas[[#This Row],[PrecioUnitario]])*(tVentas[[#This Row],[Quantity]])</f>
        <v>15975.75</v>
      </c>
      <c r="J5" s="31">
        <f>tVentas[[#This Row],[ TotalPrice_SinDescuento]]*(1-tVentas[[#This Row],[Discount]]/100)</f>
        <v>15975.75</v>
      </c>
      <c r="K5" s="52">
        <v>43130.228344907409</v>
      </c>
      <c r="L5" s="7" t="s">
        <v>3241</v>
      </c>
      <c r="M5" s="35">
        <f t="shared" si="0"/>
        <v>0</v>
      </c>
      <c r="N5" s="12" t="str">
        <f t="shared" si="1"/>
        <v/>
      </c>
      <c r="O5" t="str">
        <f>VLOOKUP(tVentas[[#This Row],[ProductID]],tProductos[[#All],[ProductID]:[CategoriaNombre]],2,FALSE)</f>
        <v>Shell fish</v>
      </c>
    </row>
    <row r="6" spans="1:17">
      <c r="A6" s="13">
        <v>10004</v>
      </c>
      <c r="B6" s="13">
        <v>18</v>
      </c>
      <c r="C6" s="13">
        <v>73985</v>
      </c>
      <c r="D6" s="13">
        <v>91</v>
      </c>
      <c r="E6" s="12" t="str">
        <f>VLOOKUP(tVentas[[#This Row],[ProductID]],tProductos[#All],3,FALSE)</f>
        <v>General Purpose Trigger</v>
      </c>
      <c r="F6" s="13">
        <v>19</v>
      </c>
      <c r="G6" s="32">
        <v>0</v>
      </c>
      <c r="H6" s="30">
        <f>VLOOKUP(tVentas[[#This Row],[ProductID]],tProductos[#All],5,FALSE)</f>
        <v>570.41999999999996</v>
      </c>
      <c r="I6" s="31">
        <f>(tVentas[[#This Row],[PrecioUnitario]])*(tVentas[[#This Row],[Quantity]])</f>
        <v>10837.98</v>
      </c>
      <c r="J6" s="31">
        <f>tVentas[[#This Row],[ TotalPrice_SinDescuento]]*(1-tVentas[[#This Row],[Discount]]/100)</f>
        <v>10837.98</v>
      </c>
      <c r="K6" s="52">
        <v>43122.724826388891</v>
      </c>
      <c r="L6" s="7" t="s">
        <v>3242</v>
      </c>
      <c r="M6" s="35">
        <f t="shared" si="0"/>
        <v>0</v>
      </c>
      <c r="N6" s="12" t="str">
        <f t="shared" si="1"/>
        <v/>
      </c>
      <c r="O6" t="str">
        <f>VLOOKUP(tVentas[[#This Row],[ProductID]],tProductos[[#All],[ProductID]:[CategoriaNombre]],2,FALSE)</f>
        <v>Seafood</v>
      </c>
    </row>
    <row r="7" spans="1:17">
      <c r="A7" s="13">
        <v>10005</v>
      </c>
      <c r="B7" s="13">
        <v>22</v>
      </c>
      <c r="C7" s="13">
        <v>95642</v>
      </c>
      <c r="D7" s="13">
        <v>248</v>
      </c>
      <c r="E7" s="12" t="str">
        <f>VLOOKUP(tVentas[[#This Row],[ProductID]],tProductos[#All],3,FALSE)</f>
        <v>Beef - Inside Round</v>
      </c>
      <c r="F7" s="13">
        <v>25</v>
      </c>
      <c r="G7" s="32">
        <v>0</v>
      </c>
      <c r="H7" s="30">
        <f>VLOOKUP(tVentas[[#This Row],[ProductID]],tProductos[#All],5,FALSE)</f>
        <v>993.19</v>
      </c>
      <c r="I7" s="31">
        <f>(tVentas[[#This Row],[PrecioUnitario]])*(tVentas[[#This Row],[Quantity]])</f>
        <v>24829.75</v>
      </c>
      <c r="J7" s="31">
        <f>tVentas[[#This Row],[ TotalPrice_SinDescuento]]*(1-tVentas[[#This Row],[Discount]]/100)</f>
        <v>24829.75</v>
      </c>
      <c r="K7" s="52">
        <v>43212.791226851848</v>
      </c>
      <c r="L7" s="7" t="s">
        <v>3243</v>
      </c>
      <c r="M7" s="35">
        <f t="shared" si="0"/>
        <v>0</v>
      </c>
      <c r="N7" s="12" t="str">
        <f t="shared" si="1"/>
        <v/>
      </c>
      <c r="O7" s="26" t="str">
        <f>VLOOKUP(tVentas[[#This Row],[ProductID]],tProductos[[#All],[ProductID]:[CategoriaNombre]],2,FALSE)</f>
        <v>Meat</v>
      </c>
    </row>
    <row r="8" spans="1:17">
      <c r="A8" s="13">
        <v>10006</v>
      </c>
      <c r="B8" s="13">
        <v>14</v>
      </c>
      <c r="C8" s="13">
        <v>56040</v>
      </c>
      <c r="D8" s="13">
        <v>12</v>
      </c>
      <c r="E8" s="12" t="str">
        <f>VLOOKUP(tVentas[[#This Row],[ProductID]],tProductos[#All],3,FALSE)</f>
        <v>Ezy Change Mophandle</v>
      </c>
      <c r="F8" s="13">
        <v>15</v>
      </c>
      <c r="G8" s="32">
        <v>1</v>
      </c>
      <c r="H8" s="30">
        <f>VLOOKUP(tVentas[[#This Row],[ProductID]],tProductos[#All],5,FALSE)</f>
        <v>493.35</v>
      </c>
      <c r="I8" s="31">
        <f>(tVentas[[#This Row],[PrecioUnitario]])*(tVentas[[#This Row],[Quantity]])</f>
        <v>7400.25</v>
      </c>
      <c r="J8" s="31">
        <f>tVentas[[#This Row],[ TotalPrice_SinDescuento]]*(1-tVentas[[#This Row],[Discount]]/100)</f>
        <v>7326.2474999999995</v>
      </c>
      <c r="K8" s="52">
        <v>43224.587766203702</v>
      </c>
      <c r="L8" s="7" t="s">
        <v>3244</v>
      </c>
      <c r="M8" s="35">
        <f t="shared" si="0"/>
        <v>0</v>
      </c>
      <c r="N8" s="12" t="str">
        <f t="shared" si="1"/>
        <v/>
      </c>
      <c r="O8" t="str">
        <f>VLOOKUP(tVentas[[#This Row],[ProductID]],tProductos[[#All],[ProductID]:[CategoriaNombre]],2,FALSE)</f>
        <v>Dairy</v>
      </c>
    </row>
    <row r="9" spans="1:17">
      <c r="A9" s="13">
        <v>10007</v>
      </c>
      <c r="B9" s="13">
        <v>20</v>
      </c>
      <c r="C9" s="13">
        <v>47381</v>
      </c>
      <c r="D9" s="13">
        <v>195</v>
      </c>
      <c r="E9" s="12" t="str">
        <f>VLOOKUP(tVentas[[#This Row],[ProductID]],tProductos[#All],3,FALSE)</f>
        <v>Beets - Mini Golden</v>
      </c>
      <c r="F9" s="13">
        <v>12</v>
      </c>
      <c r="G9" s="32">
        <v>2</v>
      </c>
      <c r="H9" s="30">
        <f>VLOOKUP(tVentas[[#This Row],[ProductID]],tProductos[#All],5,FALSE)</f>
        <v>35.200000000000003</v>
      </c>
      <c r="I9" s="31">
        <f>(tVentas[[#This Row],[PrecioUnitario]])*(tVentas[[#This Row],[Quantity]])</f>
        <v>422.40000000000003</v>
      </c>
      <c r="J9" s="31">
        <f>tVentas[[#This Row],[ TotalPrice_SinDescuento]]*(1-tVentas[[#This Row],[Discount]]/100)</f>
        <v>413.952</v>
      </c>
      <c r="K9" s="52">
        <v>43107.638194444444</v>
      </c>
      <c r="L9" s="7" t="s">
        <v>3245</v>
      </c>
      <c r="M9" s="35">
        <f t="shared" si="0"/>
        <v>0</v>
      </c>
      <c r="N9" s="12" t="str">
        <f t="shared" si="1"/>
        <v/>
      </c>
      <c r="O9" t="str">
        <f>VLOOKUP(tVentas[[#This Row],[ProductID]],tProductos[[#All],[ProductID]:[CategoriaNombre]],2,FALSE)</f>
        <v>Shell fish</v>
      </c>
    </row>
    <row r="10" spans="1:17">
      <c r="A10" s="13">
        <v>10008</v>
      </c>
      <c r="B10" s="13">
        <v>8</v>
      </c>
      <c r="C10" s="13">
        <v>95170</v>
      </c>
      <c r="D10" s="13">
        <v>413</v>
      </c>
      <c r="E10" s="12" t="str">
        <f>VLOOKUP(tVentas[[#This Row],[ProductID]],tProductos[#All],3,FALSE)</f>
        <v>Ice Cream Bar - Oreo Cone</v>
      </c>
      <c r="F10" s="13">
        <v>25</v>
      </c>
      <c r="G10" s="32">
        <v>0</v>
      </c>
      <c r="H10" s="30">
        <f>VLOOKUP(tVentas[[#This Row],[ProductID]],tProductos[#All],5,FALSE)</f>
        <v>954.06</v>
      </c>
      <c r="I10" s="31">
        <f>(tVentas[[#This Row],[PrecioUnitario]])*(tVentas[[#This Row],[Quantity]])</f>
        <v>23851.5</v>
      </c>
      <c r="J10" s="31">
        <f>tVentas[[#This Row],[ TotalPrice_SinDescuento]]*(1-tVentas[[#This Row],[Discount]]/100)</f>
        <v>23851.5</v>
      </c>
      <c r="K10" s="52">
        <v>43162.216064814813</v>
      </c>
      <c r="L10" s="7" t="s">
        <v>3246</v>
      </c>
      <c r="M10" s="35">
        <f t="shared" si="0"/>
        <v>0</v>
      </c>
      <c r="N10" s="12" t="str">
        <f t="shared" si="1"/>
        <v/>
      </c>
      <c r="O10" t="str">
        <f>VLOOKUP(tVentas[[#This Row],[ProductID]],tProductos[[#All],[ProductID]:[CategoriaNombre]],2,FALSE)</f>
        <v>Cereals</v>
      </c>
    </row>
    <row r="11" spans="1:17">
      <c r="A11" s="13">
        <v>10009</v>
      </c>
      <c r="B11" s="13">
        <v>12</v>
      </c>
      <c r="C11" s="13">
        <v>77116</v>
      </c>
      <c r="D11" s="13">
        <v>322</v>
      </c>
      <c r="E11" s="12" t="str">
        <f>VLOOKUP(tVentas[[#This Row],[ProductID]],tProductos[#All],3,FALSE)</f>
        <v>Onions - Vidalia</v>
      </c>
      <c r="F11" s="13">
        <v>20</v>
      </c>
      <c r="G11" s="32">
        <v>0</v>
      </c>
      <c r="H11" s="30">
        <f>VLOOKUP(tVentas[[#This Row],[ProductID]],tProductos[#All],5,FALSE)</f>
        <v>262.83999999999997</v>
      </c>
      <c r="I11" s="31">
        <f>(tVentas[[#This Row],[PrecioUnitario]])*(tVentas[[#This Row],[Quantity]])</f>
        <v>5256.7999999999993</v>
      </c>
      <c r="J11" s="31">
        <f>tVentas[[#This Row],[ TotalPrice_SinDescuento]]*(1-tVentas[[#This Row],[Discount]]/100)</f>
        <v>5256.7999999999993</v>
      </c>
      <c r="K11" s="52">
        <v>43169.420115740744</v>
      </c>
      <c r="L11" s="7" t="s">
        <v>3247</v>
      </c>
      <c r="M11" s="35">
        <f t="shared" si="0"/>
        <v>0</v>
      </c>
      <c r="N11" s="12" t="str">
        <f t="shared" si="1"/>
        <v/>
      </c>
      <c r="O11" t="str">
        <f>VLOOKUP(tVentas[[#This Row],[ProductID]],tProductos[[#All],[ProductID]:[CategoriaNombre]],2,FALSE)</f>
        <v>Shell fish</v>
      </c>
    </row>
    <row r="12" spans="1:17">
      <c r="A12" s="13">
        <v>10010</v>
      </c>
      <c r="B12" s="13">
        <v>23</v>
      </c>
      <c r="C12" s="13">
        <v>45993</v>
      </c>
      <c r="D12" s="13">
        <v>93</v>
      </c>
      <c r="E12" s="12" t="str">
        <f>VLOOKUP(tVentas[[#This Row],[ProductID]],tProductos[#All],3,FALSE)</f>
        <v>Bandage - Fexible 1x3</v>
      </c>
      <c r="F12" s="13">
        <v>12</v>
      </c>
      <c r="G12" s="32">
        <v>0</v>
      </c>
      <c r="H12" s="30">
        <f>VLOOKUP(tVentas[[#This Row],[ProductID]],tProductos[#All],5,FALSE)</f>
        <v>8.11</v>
      </c>
      <c r="I12" s="31">
        <f>(tVentas[[#This Row],[PrecioUnitario]])*(tVentas[[#This Row],[Quantity]])</f>
        <v>97.32</v>
      </c>
      <c r="J12" s="31">
        <f>tVentas[[#This Row],[ TotalPrice_SinDescuento]]*(1-tVentas[[#This Row],[Discount]]/100)</f>
        <v>97.32</v>
      </c>
      <c r="K12" s="52">
        <v>43172.074444444443</v>
      </c>
      <c r="L12" s="7" t="s">
        <v>3248</v>
      </c>
      <c r="M12" s="35">
        <f t="shared" si="0"/>
        <v>0</v>
      </c>
      <c r="N12" s="12" t="str">
        <f t="shared" si="1"/>
        <v/>
      </c>
      <c r="O12" t="str">
        <f>VLOOKUP(tVentas[[#This Row],[ProductID]],tProductos[[#All],[ProductID]:[CategoriaNombre]],2,FALSE)</f>
        <v>Grain</v>
      </c>
    </row>
    <row r="13" spans="1:17">
      <c r="A13" s="13">
        <v>10011</v>
      </c>
      <c r="B13" s="13">
        <v>19</v>
      </c>
      <c r="C13" s="13">
        <v>48683</v>
      </c>
      <c r="D13" s="13">
        <v>237</v>
      </c>
      <c r="E13" s="12" t="str">
        <f>VLOOKUP(tVentas[[#This Row],[ProductID]],tProductos[#All],3,FALSE)</f>
        <v>Mayonnaise - Individual Pkg</v>
      </c>
      <c r="F13" s="13">
        <v>13</v>
      </c>
      <c r="G13" s="32">
        <v>0</v>
      </c>
      <c r="H13" s="30">
        <f>VLOOKUP(tVentas[[#This Row],[ProductID]],tProductos[#All],5,FALSE)</f>
        <v>656.3</v>
      </c>
      <c r="I13" s="31">
        <f>(tVentas[[#This Row],[PrecioUnitario]])*(tVentas[[#This Row],[Quantity]])</f>
        <v>8531.9</v>
      </c>
      <c r="J13" s="31">
        <f>tVentas[[#This Row],[ TotalPrice_SinDescuento]]*(1-tVentas[[#This Row],[Discount]]/100)</f>
        <v>8531.9</v>
      </c>
      <c r="K13" s="52">
        <v>43227.476770833331</v>
      </c>
      <c r="L13" s="7" t="s">
        <v>3249</v>
      </c>
      <c r="M13" s="35">
        <f t="shared" si="0"/>
        <v>0</v>
      </c>
      <c r="N13" s="12" t="str">
        <f t="shared" si="1"/>
        <v/>
      </c>
      <c r="O13" t="str">
        <f>VLOOKUP(tVentas[[#This Row],[ProductID]],tProductos[[#All],[ProductID]:[CategoriaNombre]],2,FALSE)</f>
        <v>Grain</v>
      </c>
    </row>
    <row r="14" spans="1:17">
      <c r="A14" s="13">
        <v>10012</v>
      </c>
      <c r="B14" s="13">
        <v>18</v>
      </c>
      <c r="C14" s="13">
        <v>9775</v>
      </c>
      <c r="D14" s="13">
        <v>47</v>
      </c>
      <c r="E14" s="12" t="str">
        <f>VLOOKUP(tVentas[[#This Row],[ProductID]],tProductos[#All],3,FALSE)</f>
        <v>Thyme - Lemon, Fresh</v>
      </c>
      <c r="F14" s="13">
        <v>3</v>
      </c>
      <c r="G14" s="32">
        <v>2</v>
      </c>
      <c r="H14" s="30">
        <f>VLOOKUP(tVentas[[#This Row],[ProductID]],tProductos[#All],5,FALSE)</f>
        <v>471.33</v>
      </c>
      <c r="I14" s="31">
        <f>(tVentas[[#This Row],[PrecioUnitario]])*(tVentas[[#This Row],[Quantity]])</f>
        <v>1413.99</v>
      </c>
      <c r="J14" s="31">
        <f>tVentas[[#This Row],[ TotalPrice_SinDescuento]]*(1-tVentas[[#This Row],[Discount]]/100)</f>
        <v>1385.7102</v>
      </c>
      <c r="K14" s="52">
        <v>43143.41747685185</v>
      </c>
      <c r="L14" s="7" t="s">
        <v>3250</v>
      </c>
      <c r="M14" s="35">
        <f t="shared" si="0"/>
        <v>0</v>
      </c>
      <c r="N14" s="12" t="str">
        <f t="shared" si="1"/>
        <v/>
      </c>
      <c r="O14" t="str">
        <f>VLOOKUP(tVentas[[#This Row],[ProductID]],tProductos[[#All],[ProductID]:[CategoriaNombre]],2,FALSE)</f>
        <v>Poultry</v>
      </c>
    </row>
    <row r="15" spans="1:17">
      <c r="A15" s="13">
        <v>10013</v>
      </c>
      <c r="B15" s="13">
        <v>2</v>
      </c>
      <c r="C15" s="13">
        <v>18352</v>
      </c>
      <c r="D15" s="13">
        <v>155</v>
      </c>
      <c r="E15" s="12" t="str">
        <f>VLOOKUP(tVentas[[#This Row],[ProductID]],tProductos[#All],3,FALSE)</f>
        <v>Peas - Pigeon, Dry</v>
      </c>
      <c r="F15" s="13">
        <v>5</v>
      </c>
      <c r="G15" s="32">
        <v>0</v>
      </c>
      <c r="H15" s="30">
        <f>VLOOKUP(tVentas[[#This Row],[ProductID]],tProductos[#All],5,FALSE)</f>
        <v>635.52</v>
      </c>
      <c r="I15" s="31">
        <f>(tVentas[[#This Row],[PrecioUnitario]])*(tVentas[[#This Row],[Quantity]])</f>
        <v>3177.6</v>
      </c>
      <c r="J15" s="31">
        <f>tVentas[[#This Row],[ TotalPrice_SinDescuento]]*(1-tVentas[[#This Row],[Discount]]/100)</f>
        <v>3177.6</v>
      </c>
      <c r="K15" s="52">
        <v>43141.545312499999</v>
      </c>
      <c r="L15" s="7" t="s">
        <v>3251</v>
      </c>
      <c r="M15" s="35">
        <f t="shared" si="0"/>
        <v>0</v>
      </c>
      <c r="N15" s="12" t="str">
        <f t="shared" si="1"/>
        <v/>
      </c>
      <c r="O15" t="str">
        <f>VLOOKUP(tVentas[[#This Row],[ProductID]],tProductos[[#All],[ProductID]:[CategoriaNombre]],2,FALSE)</f>
        <v>Poultry</v>
      </c>
    </row>
    <row r="16" spans="1:17">
      <c r="A16" s="13">
        <v>10014</v>
      </c>
      <c r="B16" s="13">
        <v>22</v>
      </c>
      <c r="C16" s="13">
        <v>80501</v>
      </c>
      <c r="D16" s="13">
        <v>71</v>
      </c>
      <c r="E16" s="12" t="str">
        <f>VLOOKUP(tVentas[[#This Row],[ProductID]],tProductos[#All],3,FALSE)</f>
        <v>Cheese - Wine</v>
      </c>
      <c r="F16" s="13">
        <v>21</v>
      </c>
      <c r="G16" s="32">
        <v>2</v>
      </c>
      <c r="H16" s="30">
        <f>VLOOKUP(tVentas[[#This Row],[ProductID]],tProductos[#All],5,FALSE)</f>
        <v>744.07</v>
      </c>
      <c r="I16" s="31">
        <f>(tVentas[[#This Row],[PrecioUnitario]])*(tVentas[[#This Row],[Quantity]])</f>
        <v>15625.470000000001</v>
      </c>
      <c r="J16" s="31">
        <f>tVentas[[#This Row],[ TotalPrice_SinDescuento]]*(1-tVentas[[#This Row],[Discount]]/100)</f>
        <v>15312.9606</v>
      </c>
      <c r="K16" s="52">
        <v>43188.357523148145</v>
      </c>
      <c r="L16" s="7" t="s">
        <v>3252</v>
      </c>
      <c r="M16" s="35">
        <f t="shared" si="0"/>
        <v>0</v>
      </c>
      <c r="N16" s="12" t="str">
        <f t="shared" si="1"/>
        <v/>
      </c>
      <c r="O16" t="str">
        <f>VLOOKUP(tVentas[[#This Row],[ProductID]],tProductos[[#All],[ProductID]:[CategoriaNombre]],2,FALSE)</f>
        <v>Seafood</v>
      </c>
    </row>
    <row r="17" spans="1:15">
      <c r="A17" s="13">
        <v>10015</v>
      </c>
      <c r="B17" s="13">
        <v>2</v>
      </c>
      <c r="C17" s="13">
        <v>77127</v>
      </c>
      <c r="D17" s="13">
        <v>398</v>
      </c>
      <c r="E17" s="12" t="str">
        <f>VLOOKUP(tVentas[[#This Row],[ProductID]],tProductos[#All],3,FALSE)</f>
        <v>Wine - Wyndham Estate Bin 777</v>
      </c>
      <c r="F17" s="13">
        <v>20</v>
      </c>
      <c r="G17" s="32">
        <v>2</v>
      </c>
      <c r="H17" s="30">
        <f>VLOOKUP(tVentas[[#This Row],[ProductID]],tProductos[#All],5,FALSE)</f>
        <v>423.63</v>
      </c>
      <c r="I17" s="31">
        <f>(tVentas[[#This Row],[PrecioUnitario]])*(tVentas[[#This Row],[Quantity]])</f>
        <v>8472.6</v>
      </c>
      <c r="J17" s="31">
        <f>tVentas[[#This Row],[ TotalPrice_SinDescuento]]*(1-tVentas[[#This Row],[Discount]]/100)</f>
        <v>8303.148000000001</v>
      </c>
      <c r="K17" s="52">
        <v>43212.56958333333</v>
      </c>
      <c r="L17" s="7" t="s">
        <v>3253</v>
      </c>
      <c r="M17" s="35">
        <f t="shared" si="0"/>
        <v>0</v>
      </c>
      <c r="N17" s="12" t="str">
        <f t="shared" si="1"/>
        <v/>
      </c>
      <c r="O17" t="str">
        <f>VLOOKUP(tVentas[[#This Row],[ProductID]],tProductos[[#All],[ProductID]:[CategoriaNombre]],2,FALSE)</f>
        <v>Produce</v>
      </c>
    </row>
    <row r="18" spans="1:15">
      <c r="A18" s="13">
        <v>10016</v>
      </c>
      <c r="B18" s="13">
        <v>12</v>
      </c>
      <c r="C18" s="13">
        <v>62068</v>
      </c>
      <c r="D18" s="13">
        <v>363</v>
      </c>
      <c r="E18" s="12" t="str">
        <f>VLOOKUP(tVentas[[#This Row],[ProductID]],tProductos[#All],3,FALSE)</f>
        <v>Cornflakes</v>
      </c>
      <c r="F18" s="13">
        <v>16</v>
      </c>
      <c r="G18" s="32">
        <v>0</v>
      </c>
      <c r="H18" s="30">
        <f>VLOOKUP(tVentas[[#This Row],[ProductID]],tProductos[#All],5,FALSE)</f>
        <v>487.71</v>
      </c>
      <c r="I18" s="31">
        <f>(tVentas[[#This Row],[PrecioUnitario]])*(tVentas[[#This Row],[Quantity]])</f>
        <v>7803.36</v>
      </c>
      <c r="J18" s="31">
        <f>tVentas[[#This Row],[ TotalPrice_SinDescuento]]*(1-tVentas[[#This Row],[Discount]]/100)</f>
        <v>7803.36</v>
      </c>
      <c r="K18" s="52">
        <v>43224.801238425927</v>
      </c>
      <c r="L18" s="7" t="s">
        <v>3254</v>
      </c>
      <c r="M18" s="35">
        <f t="shared" si="0"/>
        <v>0</v>
      </c>
      <c r="N18" s="12" t="str">
        <f t="shared" si="1"/>
        <v/>
      </c>
      <c r="O18" t="str">
        <f>VLOOKUP(tVentas[[#This Row],[ProductID]],tProductos[[#All],[ProductID]:[CategoriaNombre]],2,FALSE)</f>
        <v>Produce</v>
      </c>
    </row>
    <row r="19" spans="1:15">
      <c r="A19" s="13">
        <v>10017</v>
      </c>
      <c r="B19" s="13">
        <v>21</v>
      </c>
      <c r="C19" s="13">
        <v>85423</v>
      </c>
      <c r="D19" s="13">
        <v>370</v>
      </c>
      <c r="E19" s="12" t="str">
        <f>VLOOKUP(tVentas[[#This Row],[ProductID]],tProductos[#All],3,FALSE)</f>
        <v>Muffin - Carrot Individual Wrap</v>
      </c>
      <c r="F19" s="13">
        <v>22</v>
      </c>
      <c r="G19" s="32">
        <v>2</v>
      </c>
      <c r="H19" s="30">
        <f>VLOOKUP(tVentas[[#This Row],[ProductID]],tProductos[#All],5,FALSE)</f>
        <v>218.8</v>
      </c>
      <c r="I19" s="31">
        <f>(tVentas[[#This Row],[PrecioUnitario]])*(tVentas[[#This Row],[Quantity]])</f>
        <v>4813.6000000000004</v>
      </c>
      <c r="J19" s="31">
        <f>tVentas[[#This Row],[ TotalPrice_SinDescuento]]*(1-tVentas[[#This Row],[Discount]]/100)</f>
        <v>4717.3280000000004</v>
      </c>
      <c r="K19" s="52">
        <v>43202.725810185184</v>
      </c>
      <c r="L19" s="7" t="s">
        <v>3255</v>
      </c>
      <c r="M19" s="35">
        <f t="shared" si="0"/>
        <v>0</v>
      </c>
      <c r="N19" s="12" t="str">
        <f t="shared" si="1"/>
        <v/>
      </c>
      <c r="O19" t="str">
        <f>VLOOKUP(tVentas[[#This Row],[ProductID]],tProductos[[#All],[ProductID]:[CategoriaNombre]],2,FALSE)</f>
        <v>Dairy</v>
      </c>
    </row>
    <row r="20" spans="1:15">
      <c r="A20" s="13">
        <v>10018</v>
      </c>
      <c r="B20" s="13">
        <v>16</v>
      </c>
      <c r="C20" s="13">
        <v>91805</v>
      </c>
      <c r="D20" s="13">
        <v>359</v>
      </c>
      <c r="E20" s="12" t="str">
        <f>VLOOKUP(tVentas[[#This Row],[ProductID]],tProductos[#All],3,FALSE)</f>
        <v>Rice - Long Grain</v>
      </c>
      <c r="F20" s="13">
        <v>24</v>
      </c>
      <c r="G20" s="32">
        <v>0</v>
      </c>
      <c r="H20" s="30">
        <f>VLOOKUP(tVentas[[#This Row],[ProductID]],tProductos[#All],5,FALSE)</f>
        <v>690.32</v>
      </c>
      <c r="I20" s="31">
        <f>(tVentas[[#This Row],[PrecioUnitario]])*(tVentas[[#This Row],[Quantity]])</f>
        <v>16567.68</v>
      </c>
      <c r="J20" s="31">
        <f>tVentas[[#This Row],[ TotalPrice_SinDescuento]]*(1-tVentas[[#This Row],[Discount]]/100)</f>
        <v>16567.68</v>
      </c>
      <c r="K20" s="52">
        <v>43199.805115740739</v>
      </c>
      <c r="L20" s="7" t="s">
        <v>3256</v>
      </c>
      <c r="M20" s="35">
        <f t="shared" si="0"/>
        <v>0</v>
      </c>
      <c r="N20" s="12" t="str">
        <f t="shared" si="1"/>
        <v/>
      </c>
      <c r="O20" t="str">
        <f>VLOOKUP(tVentas[[#This Row],[ProductID]],tProductos[[#All],[ProductID]:[CategoriaNombre]],2,FALSE)</f>
        <v>Produce</v>
      </c>
    </row>
    <row r="21" spans="1:15">
      <c r="A21" s="13">
        <v>10019</v>
      </c>
      <c r="B21" s="13">
        <v>3</v>
      </c>
      <c r="C21" s="13">
        <v>36203</v>
      </c>
      <c r="D21" s="13">
        <v>104</v>
      </c>
      <c r="E21" s="12" t="str">
        <f>VLOOKUP(tVentas[[#This Row],[ProductID]],tProductos[#All],3,FALSE)</f>
        <v>Tia Maria</v>
      </c>
      <c r="F21" s="13">
        <v>10</v>
      </c>
      <c r="G21" s="32">
        <v>0</v>
      </c>
      <c r="H21" s="30">
        <f>VLOOKUP(tVentas[[#This Row],[ProductID]],tProductos[#All],5,FALSE)</f>
        <v>982.47</v>
      </c>
      <c r="I21" s="31">
        <f>(tVentas[[#This Row],[PrecioUnitario]])*(tVentas[[#This Row],[Quantity]])</f>
        <v>9824.7000000000007</v>
      </c>
      <c r="J21" s="31">
        <f>tVentas[[#This Row],[ TotalPrice_SinDescuento]]*(1-tVentas[[#This Row],[Discount]]/100)</f>
        <v>9824.7000000000007</v>
      </c>
      <c r="K21" s="52">
        <v>43226.70207175926</v>
      </c>
      <c r="L21" s="7" t="s">
        <v>3257</v>
      </c>
      <c r="M21" s="35">
        <f t="shared" si="0"/>
        <v>0</v>
      </c>
      <c r="N21" s="12" t="str">
        <f t="shared" si="1"/>
        <v/>
      </c>
      <c r="O21" t="str">
        <f>VLOOKUP(tVentas[[#This Row],[ProductID]],tProductos[[#All],[ProductID]:[CategoriaNombre]],2,FALSE)</f>
        <v>Beverages</v>
      </c>
    </row>
    <row r="22" spans="1:15">
      <c r="A22" s="13">
        <v>10020</v>
      </c>
      <c r="B22" s="13">
        <v>3</v>
      </c>
      <c r="C22" s="13">
        <v>19582</v>
      </c>
      <c r="D22" s="13">
        <v>149</v>
      </c>
      <c r="E22" s="12" t="str">
        <f>VLOOKUP(tVentas[[#This Row],[ProductID]],tProductos[#All],3,FALSE)</f>
        <v>Zucchini - Yellow</v>
      </c>
      <c r="F22" s="13">
        <v>5</v>
      </c>
      <c r="G22" s="32">
        <v>0</v>
      </c>
      <c r="H22" s="30">
        <f>VLOOKUP(tVentas[[#This Row],[ProductID]],tProductos[#All],5,FALSE)</f>
        <v>984.64</v>
      </c>
      <c r="I22" s="31">
        <f>(tVentas[[#This Row],[PrecioUnitario]])*(tVentas[[#This Row],[Quantity]])</f>
        <v>4923.2</v>
      </c>
      <c r="J22" s="31">
        <f>tVentas[[#This Row],[ TotalPrice_SinDescuento]]*(1-tVentas[[#This Row],[Discount]]/100)</f>
        <v>4923.2</v>
      </c>
      <c r="K22" s="52">
        <v>43110.328275462962</v>
      </c>
      <c r="L22" s="7" t="s">
        <v>3258</v>
      </c>
      <c r="M22" s="35">
        <f t="shared" si="0"/>
        <v>0</v>
      </c>
      <c r="N22" s="12" t="str">
        <f t="shared" si="1"/>
        <v/>
      </c>
      <c r="O22" t="str">
        <f>VLOOKUP(tVentas[[#This Row],[ProductID]],tProductos[[#All],[ProductID]:[CategoriaNombre]],2,FALSE)</f>
        <v>Snails</v>
      </c>
    </row>
    <row r="23" spans="1:15">
      <c r="A23" s="13">
        <v>10021</v>
      </c>
      <c r="B23" s="13">
        <v>6</v>
      </c>
      <c r="C23" s="13">
        <v>37454</v>
      </c>
      <c r="D23" s="13">
        <v>45</v>
      </c>
      <c r="E23" s="12" t="str">
        <f>VLOOKUP(tVentas[[#This Row],[ProductID]],tProductos[#All],3,FALSE)</f>
        <v>Beef - Ground Medium</v>
      </c>
      <c r="F23" s="13">
        <v>10</v>
      </c>
      <c r="G23" s="32">
        <v>0</v>
      </c>
      <c r="H23" s="30">
        <f>VLOOKUP(tVentas[[#This Row],[ProductID]],tProductos[#All],5,FALSE)</f>
        <v>795.32399999999996</v>
      </c>
      <c r="I23" s="31">
        <f>(tVentas[[#This Row],[PrecioUnitario]])*(tVentas[[#This Row],[Quantity]])</f>
        <v>7953.24</v>
      </c>
      <c r="J23" s="31">
        <f>tVentas[[#This Row],[ TotalPrice_SinDescuento]]*(1-tVentas[[#This Row],[Discount]]/100)</f>
        <v>7953.24</v>
      </c>
      <c r="K23" s="52">
        <v>43155.084872685184</v>
      </c>
      <c r="L23" s="7" t="s">
        <v>3259</v>
      </c>
      <c r="M23" s="35">
        <f t="shared" si="0"/>
        <v>0</v>
      </c>
      <c r="N23" s="12" t="str">
        <f t="shared" si="1"/>
        <v/>
      </c>
      <c r="O23" t="str">
        <f>VLOOKUP(tVentas[[#This Row],[ProductID]],tProductos[[#All],[ProductID]:[CategoriaNombre]],2,FALSE)</f>
        <v>Dairy</v>
      </c>
    </row>
    <row r="24" spans="1:15">
      <c r="A24" s="13">
        <v>10022</v>
      </c>
      <c r="B24" s="13">
        <v>5</v>
      </c>
      <c r="C24" s="13">
        <v>81996</v>
      </c>
      <c r="D24" s="13">
        <v>136</v>
      </c>
      <c r="E24" s="12" t="str">
        <f>VLOOKUP(tVentas[[#This Row],[ProductID]],tProductos[#All],3,FALSE)</f>
        <v>Vol Au Vents</v>
      </c>
      <c r="F24" s="13">
        <v>21</v>
      </c>
      <c r="G24" s="32">
        <v>1</v>
      </c>
      <c r="H24" s="30">
        <f>VLOOKUP(tVentas[[#This Row],[ProductID]],tProductos[#All],5,FALSE)</f>
        <v>243.91</v>
      </c>
      <c r="I24" s="31">
        <f>(tVentas[[#This Row],[PrecioUnitario]])*(tVentas[[#This Row],[Quantity]])</f>
        <v>5122.1099999999997</v>
      </c>
      <c r="J24" s="31">
        <f>tVentas[[#This Row],[ TotalPrice_SinDescuento]]*(1-tVentas[[#This Row],[Discount]]/100)</f>
        <v>5070.8888999999999</v>
      </c>
      <c r="K24" s="52">
        <v>43116.43959490741</v>
      </c>
      <c r="L24" s="7" t="s">
        <v>3260</v>
      </c>
      <c r="M24" s="35">
        <f t="shared" si="0"/>
        <v>0</v>
      </c>
      <c r="N24" s="12" t="str">
        <f t="shared" si="1"/>
        <v/>
      </c>
      <c r="O24" t="str">
        <f>VLOOKUP(tVentas[[#This Row],[ProductID]],tProductos[[#All],[ProductID]:[CategoriaNombre]],2,FALSE)</f>
        <v>Snails</v>
      </c>
    </row>
    <row r="25" spans="1:15">
      <c r="A25" s="13">
        <v>10023</v>
      </c>
      <c r="B25" s="13">
        <v>2</v>
      </c>
      <c r="C25" s="13">
        <v>94970</v>
      </c>
      <c r="D25" s="13">
        <v>362</v>
      </c>
      <c r="E25" s="12" t="str">
        <f>VLOOKUP(tVentas[[#This Row],[ProductID]],tProductos[#All],3,FALSE)</f>
        <v>Cumin - Whole</v>
      </c>
      <c r="F25" s="13">
        <v>25</v>
      </c>
      <c r="G25" s="32">
        <v>0</v>
      </c>
      <c r="H25" s="30">
        <f>VLOOKUP(tVentas[[#This Row],[ProductID]],tProductos[#All],5,FALSE)</f>
        <v>533.476</v>
      </c>
      <c r="I25" s="31">
        <f>(tVentas[[#This Row],[PrecioUnitario]])*(tVentas[[#This Row],[Quantity]])</f>
        <v>13336.9</v>
      </c>
      <c r="J25" s="31">
        <f>tVentas[[#This Row],[ TotalPrice_SinDescuento]]*(1-tVentas[[#This Row],[Discount]]/100)</f>
        <v>13336.9</v>
      </c>
      <c r="K25" s="52">
        <v>43151.499814814815</v>
      </c>
      <c r="L25" s="7" t="s">
        <v>3261</v>
      </c>
      <c r="M25" s="35">
        <f t="shared" si="0"/>
        <v>0</v>
      </c>
      <c r="N25" s="12" t="str">
        <f t="shared" si="1"/>
        <v/>
      </c>
      <c r="O25" t="str">
        <f>VLOOKUP(tVentas[[#This Row],[ProductID]],tProductos[[#All],[ProductID]:[CategoriaNombre]],2,FALSE)</f>
        <v>Meat</v>
      </c>
    </row>
    <row r="26" spans="1:15">
      <c r="A26" s="13">
        <v>10024</v>
      </c>
      <c r="B26" s="13">
        <v>15</v>
      </c>
      <c r="C26" s="13">
        <v>37277</v>
      </c>
      <c r="D26" s="13">
        <v>13</v>
      </c>
      <c r="E26" s="12" t="str">
        <f>VLOOKUP(tVentas[[#This Row],[ProductID]],tProductos[#All],3,FALSE)</f>
        <v>Water, Tap</v>
      </c>
      <c r="F26" s="13">
        <v>10</v>
      </c>
      <c r="G26" s="32">
        <v>0</v>
      </c>
      <c r="H26" s="30">
        <f>VLOOKUP(tVentas[[#This Row],[ProductID]],tProductos[#All],5,FALSE)</f>
        <v>282.23</v>
      </c>
      <c r="I26" s="31">
        <f>(tVentas[[#This Row],[PrecioUnitario]])*(tVentas[[#This Row],[Quantity]])</f>
        <v>2822.3</v>
      </c>
      <c r="J26" s="31">
        <f>tVentas[[#This Row],[ TotalPrice_SinDescuento]]*(1-tVentas[[#This Row],[Discount]]/100)</f>
        <v>2822.3</v>
      </c>
      <c r="K26" s="52">
        <v>43190.936886574076</v>
      </c>
      <c r="L26" s="7" t="s">
        <v>3262</v>
      </c>
      <c r="M26" s="35">
        <f t="shared" si="0"/>
        <v>0</v>
      </c>
      <c r="N26" s="12" t="str">
        <f t="shared" si="1"/>
        <v/>
      </c>
      <c r="O26" t="str">
        <f>VLOOKUP(tVentas[[#This Row],[ProductID]],tProductos[[#All],[ProductID]:[CategoriaNombre]],2,FALSE)</f>
        <v>Produce</v>
      </c>
    </row>
    <row r="27" spans="1:15">
      <c r="A27" s="13">
        <v>10025</v>
      </c>
      <c r="B27" s="13">
        <v>14</v>
      </c>
      <c r="C27" s="13">
        <v>10416</v>
      </c>
      <c r="D27" s="13">
        <v>396</v>
      </c>
      <c r="E27" s="12" t="str">
        <f>VLOOKUP(tVentas[[#This Row],[ProductID]],tProductos[#All],3,FALSE)</f>
        <v>Tea - Jasmin Green</v>
      </c>
      <c r="F27" s="13">
        <v>3</v>
      </c>
      <c r="G27" s="32">
        <v>0</v>
      </c>
      <c r="H27" s="30">
        <f>VLOOKUP(tVentas[[#This Row],[ProductID]],tProductos[#All],5,FALSE)</f>
        <v>369.16</v>
      </c>
      <c r="I27" s="31">
        <f>(tVentas[[#This Row],[PrecioUnitario]])*(tVentas[[#This Row],[Quantity]])</f>
        <v>1107.48</v>
      </c>
      <c r="J27" s="31">
        <f>tVentas[[#This Row],[ TotalPrice_SinDescuento]]*(1-tVentas[[#This Row],[Discount]]/100)</f>
        <v>1107.48</v>
      </c>
      <c r="K27" s="52">
        <v>43161.065798611111</v>
      </c>
      <c r="L27" s="7" t="s">
        <v>3263</v>
      </c>
      <c r="M27" s="35">
        <f t="shared" si="0"/>
        <v>0</v>
      </c>
      <c r="N27" s="12" t="str">
        <f t="shared" si="1"/>
        <v/>
      </c>
      <c r="O27" t="str">
        <f>VLOOKUP(tVentas[[#This Row],[ProductID]],tProductos[[#All],[ProductID]:[CategoriaNombre]],2,FALSE)</f>
        <v>Seafood</v>
      </c>
    </row>
    <row r="28" spans="1:15">
      <c r="A28" s="13">
        <v>10026</v>
      </c>
      <c r="B28" s="13">
        <v>17</v>
      </c>
      <c r="C28" s="13">
        <v>87634</v>
      </c>
      <c r="D28" s="13">
        <v>71</v>
      </c>
      <c r="E28" s="12" t="str">
        <f>VLOOKUP(tVentas[[#This Row],[ProductID]],tProductos[#All],3,FALSE)</f>
        <v>Cheese - Wine</v>
      </c>
      <c r="F28" s="13">
        <v>23</v>
      </c>
      <c r="G28" s="32">
        <v>0</v>
      </c>
      <c r="H28" s="30">
        <f>VLOOKUP(tVentas[[#This Row],[ProductID]],tProductos[#All],5,FALSE)</f>
        <v>744.07</v>
      </c>
      <c r="I28" s="31">
        <f>(tVentas[[#This Row],[PrecioUnitario]])*(tVentas[[#This Row],[Quantity]])</f>
        <v>17113.61</v>
      </c>
      <c r="J28" s="31">
        <f>tVentas[[#This Row],[ TotalPrice_SinDescuento]]*(1-tVentas[[#This Row],[Discount]]/100)</f>
        <v>17113.61</v>
      </c>
      <c r="K28" s="52">
        <v>43147.904062499998</v>
      </c>
      <c r="L28" s="7" t="s">
        <v>3264</v>
      </c>
      <c r="M28" s="35">
        <f t="shared" si="0"/>
        <v>0</v>
      </c>
      <c r="N28" s="12" t="str">
        <f t="shared" si="1"/>
        <v/>
      </c>
      <c r="O28" t="str">
        <f>VLOOKUP(tVentas[[#This Row],[ProductID]],tProductos[[#All],[ProductID]:[CategoriaNombre]],2,FALSE)</f>
        <v>Seafood</v>
      </c>
    </row>
    <row r="29" spans="1:15">
      <c r="A29" s="13">
        <v>10027</v>
      </c>
      <c r="B29" s="13">
        <v>10</v>
      </c>
      <c r="C29" s="13">
        <v>10127</v>
      </c>
      <c r="D29" s="13">
        <v>289</v>
      </c>
      <c r="E29" s="12" t="str">
        <f>VLOOKUP(tVentas[[#This Row],[ProductID]],tProductos[#All],3,FALSE)</f>
        <v>Sword Pick Asst</v>
      </c>
      <c r="F29" s="13">
        <v>3</v>
      </c>
      <c r="G29" s="32">
        <v>0</v>
      </c>
      <c r="H29" s="30">
        <f>VLOOKUP(tVentas[[#This Row],[ProductID]],tProductos[#All],5,FALSE)</f>
        <v>435.16</v>
      </c>
      <c r="I29" s="31">
        <f>(tVentas[[#This Row],[PrecioUnitario]])*(tVentas[[#This Row],[Quantity]])</f>
        <v>1305.48</v>
      </c>
      <c r="J29" s="31">
        <f>tVentas[[#This Row],[ TotalPrice_SinDescuento]]*(1-tVentas[[#This Row],[Discount]]/100)</f>
        <v>1305.48</v>
      </c>
      <c r="K29" s="52">
        <v>43167.336122685185</v>
      </c>
      <c r="L29" s="7" t="s">
        <v>3265</v>
      </c>
      <c r="M29" s="35">
        <f t="shared" si="0"/>
        <v>0</v>
      </c>
      <c r="N29" s="12" t="str">
        <f t="shared" si="1"/>
        <v/>
      </c>
      <c r="O29" t="str">
        <f>VLOOKUP(tVentas[[#This Row],[ProductID]],tProductos[[#All],[ProductID]:[CategoriaNombre]],2,FALSE)</f>
        <v>Snails</v>
      </c>
    </row>
    <row r="30" spans="1:15">
      <c r="A30" s="13">
        <v>10028</v>
      </c>
      <c r="B30" s="13">
        <v>2</v>
      </c>
      <c r="C30" s="13">
        <v>78273</v>
      </c>
      <c r="D30" s="13">
        <v>161</v>
      </c>
      <c r="E30" s="12" t="str">
        <f>VLOOKUP(tVentas[[#This Row],[ProductID]],tProductos[#All],3,FALSE)</f>
        <v>Longos - Chicken Wings</v>
      </c>
      <c r="F30" s="13">
        <v>20</v>
      </c>
      <c r="G30" s="32">
        <v>0</v>
      </c>
      <c r="H30" s="30">
        <f>VLOOKUP(tVentas[[#This Row],[ProductID]],tProductos[#All],5,FALSE)</f>
        <v>646.11</v>
      </c>
      <c r="I30" s="31">
        <f>(tVentas[[#This Row],[PrecioUnitario]])*(tVentas[[#This Row],[Quantity]])</f>
        <v>12922.2</v>
      </c>
      <c r="J30" s="31">
        <f>tVentas[[#This Row],[ TotalPrice_SinDescuento]]*(1-tVentas[[#This Row],[Discount]]/100)</f>
        <v>12922.2</v>
      </c>
      <c r="K30" s="52">
        <v>43126.774525462963</v>
      </c>
      <c r="L30" s="7" t="s">
        <v>3266</v>
      </c>
      <c r="M30" s="35">
        <f t="shared" si="0"/>
        <v>0</v>
      </c>
      <c r="N30" s="12" t="str">
        <f t="shared" si="1"/>
        <v/>
      </c>
      <c r="O30" t="str">
        <f>VLOOKUP(tVentas[[#This Row],[ProductID]],tProductos[[#All],[ProductID]:[CategoriaNombre]],2,FALSE)</f>
        <v>Snails</v>
      </c>
    </row>
    <row r="31" spans="1:15">
      <c r="A31" s="13">
        <v>10029</v>
      </c>
      <c r="B31" s="13">
        <v>4</v>
      </c>
      <c r="C31" s="13">
        <v>38445</v>
      </c>
      <c r="D31" s="13">
        <v>104</v>
      </c>
      <c r="E31" s="12" t="str">
        <f>VLOOKUP(tVentas[[#This Row],[ProductID]],tProductos[#All],3,FALSE)</f>
        <v>Tia Maria</v>
      </c>
      <c r="F31" s="13">
        <v>10</v>
      </c>
      <c r="G31" s="32">
        <v>1</v>
      </c>
      <c r="H31" s="30">
        <f>VLOOKUP(tVentas[[#This Row],[ProductID]],tProductos[#All],5,FALSE)</f>
        <v>982.47</v>
      </c>
      <c r="I31" s="31">
        <f>(tVentas[[#This Row],[PrecioUnitario]])*(tVentas[[#This Row],[Quantity]])</f>
        <v>9824.7000000000007</v>
      </c>
      <c r="J31" s="31">
        <f>tVentas[[#This Row],[ TotalPrice_SinDescuento]]*(1-tVentas[[#This Row],[Discount]]/100)</f>
        <v>9726.4530000000013</v>
      </c>
      <c r="K31" s="52">
        <v>43222.436493055553</v>
      </c>
      <c r="L31" s="7" t="s">
        <v>3267</v>
      </c>
      <c r="M31" s="35">
        <f t="shared" si="0"/>
        <v>0</v>
      </c>
      <c r="N31" s="12" t="str">
        <f t="shared" si="1"/>
        <v/>
      </c>
      <c r="O31" t="str">
        <f>VLOOKUP(tVentas[[#This Row],[ProductID]],tProductos[[#All],[ProductID]:[CategoriaNombre]],2,FALSE)</f>
        <v>Beverages</v>
      </c>
    </row>
    <row r="32" spans="1:15">
      <c r="A32" s="13">
        <v>10030</v>
      </c>
      <c r="B32" s="13">
        <v>5</v>
      </c>
      <c r="C32" s="13">
        <v>43358</v>
      </c>
      <c r="D32" s="13">
        <v>138</v>
      </c>
      <c r="E32" s="12" t="str">
        <f>VLOOKUP(tVentas[[#This Row],[ProductID]],tProductos[#All],3,FALSE)</f>
        <v>Rum - Coconut, Malibu</v>
      </c>
      <c r="F32" s="13">
        <v>11</v>
      </c>
      <c r="G32" s="32">
        <v>2</v>
      </c>
      <c r="H32" s="30">
        <f>VLOOKUP(tVentas[[#This Row],[ProductID]],tProductos[#All],5,FALSE)</f>
        <v>526.36</v>
      </c>
      <c r="I32" s="31">
        <f>(tVentas[[#This Row],[PrecioUnitario]])*(tVentas[[#This Row],[Quantity]])</f>
        <v>5789.96</v>
      </c>
      <c r="J32" s="31">
        <f>tVentas[[#This Row],[ TotalPrice_SinDescuento]]*(1-tVentas[[#This Row],[Discount]]/100)</f>
        <v>5674.1607999999997</v>
      </c>
      <c r="K32" s="52">
        <v>43122.401435185187</v>
      </c>
      <c r="L32" s="7" t="s">
        <v>3268</v>
      </c>
      <c r="M32" s="35">
        <f t="shared" si="0"/>
        <v>0</v>
      </c>
      <c r="N32" s="12" t="str">
        <f t="shared" si="1"/>
        <v/>
      </c>
      <c r="O32" t="str">
        <f>VLOOKUP(tVentas[[#This Row],[ProductID]],tProductos[[#All],[ProductID]:[CategoriaNombre]],2,FALSE)</f>
        <v>Meat</v>
      </c>
    </row>
    <row r="33" spans="1:15">
      <c r="A33" s="13">
        <v>10031</v>
      </c>
      <c r="B33" s="13">
        <v>7</v>
      </c>
      <c r="C33" s="13">
        <v>37185</v>
      </c>
      <c r="D33" s="13">
        <v>450</v>
      </c>
      <c r="E33" s="12" t="str">
        <f>VLOOKUP(tVentas[[#This Row],[ProductID]],tProductos[#All],3,FALSE)</f>
        <v>Wine - Vidal Icewine Magnotta</v>
      </c>
      <c r="F33" s="13">
        <v>10</v>
      </c>
      <c r="G33" s="32">
        <v>0</v>
      </c>
      <c r="H33" s="30">
        <f>VLOOKUP(tVentas[[#This Row],[ProductID]],tProductos[#All],5,FALSE)</f>
        <v>7.1</v>
      </c>
      <c r="I33" s="31">
        <f>(tVentas[[#This Row],[PrecioUnitario]])*(tVentas[[#This Row],[Quantity]])</f>
        <v>71</v>
      </c>
      <c r="J33" s="31">
        <f>tVentas[[#This Row],[ TotalPrice_SinDescuento]]*(1-tVentas[[#This Row],[Discount]]/100)</f>
        <v>71</v>
      </c>
      <c r="K33" s="52">
        <v>43158.612581018519</v>
      </c>
      <c r="L33" s="7" t="s">
        <v>3269</v>
      </c>
      <c r="M33" s="35">
        <f t="shared" si="0"/>
        <v>0</v>
      </c>
      <c r="N33" s="12" t="str">
        <f t="shared" si="1"/>
        <v/>
      </c>
      <c r="O33" t="str">
        <f>VLOOKUP(tVentas[[#This Row],[ProductID]],tProductos[[#All],[ProductID]:[CategoriaNombre]],2,FALSE)</f>
        <v>Cereals</v>
      </c>
    </row>
    <row r="34" spans="1:15">
      <c r="A34" s="13">
        <v>10032</v>
      </c>
      <c r="B34" s="13">
        <v>5</v>
      </c>
      <c r="C34" s="13">
        <v>70720</v>
      </c>
      <c r="D34" s="13">
        <v>2</v>
      </c>
      <c r="E34" s="12" t="str">
        <f>VLOOKUP(tVentas[[#This Row],[ProductID]],tProductos[#All],3,FALSE)</f>
        <v>Cookie Chocolate Chip With</v>
      </c>
      <c r="F34" s="13">
        <v>18</v>
      </c>
      <c r="G34" s="32">
        <v>1</v>
      </c>
      <c r="H34" s="30">
        <f>VLOOKUP(tVentas[[#This Row],[ProductID]],tProductos[#All],5,FALSE)</f>
        <v>912.32</v>
      </c>
      <c r="I34" s="31">
        <f>(tVentas[[#This Row],[PrecioUnitario]])*(tVentas[[#This Row],[Quantity]])</f>
        <v>16421.760000000002</v>
      </c>
      <c r="J34" s="31">
        <f>tVentas[[#This Row],[ TotalPrice_SinDescuento]]*(1-tVentas[[#This Row],[Discount]]/100)</f>
        <v>16257.542400000002</v>
      </c>
      <c r="K34" s="52">
        <v>43145.031875000001</v>
      </c>
      <c r="L34" s="7" t="s">
        <v>3270</v>
      </c>
      <c r="M34" s="35">
        <f t="shared" si="0"/>
        <v>0</v>
      </c>
      <c r="N34" s="12" t="str">
        <f t="shared" si="1"/>
        <v/>
      </c>
      <c r="O34" t="str">
        <f>VLOOKUP(tVentas[[#This Row],[ProductID]],tProductos[[#All],[ProductID]:[CategoriaNombre]],2,FALSE)</f>
        <v>Cereals</v>
      </c>
    </row>
    <row r="35" spans="1:15">
      <c r="A35" s="13">
        <v>10033</v>
      </c>
      <c r="B35" s="13">
        <v>22</v>
      </c>
      <c r="C35" s="13">
        <v>48033</v>
      </c>
      <c r="D35" s="13">
        <v>153</v>
      </c>
      <c r="E35" s="12" t="str">
        <f>VLOOKUP(tVentas[[#This Row],[ProductID]],tProductos[#All],3,FALSE)</f>
        <v>Arizona - Green Tea</v>
      </c>
      <c r="F35" s="13">
        <v>13</v>
      </c>
      <c r="G35" s="32">
        <v>0</v>
      </c>
      <c r="H35" s="30">
        <f>VLOOKUP(tVentas[[#This Row],[ProductID]],tProductos[#All],5,FALSE)</f>
        <v>702.38</v>
      </c>
      <c r="I35" s="31">
        <f>(tVentas[[#This Row],[PrecioUnitario]])*(tVentas[[#This Row],[Quantity]])</f>
        <v>9130.94</v>
      </c>
      <c r="J35" s="31">
        <f>tVentas[[#This Row],[ TotalPrice_SinDescuento]]*(1-tVentas[[#This Row],[Discount]]/100)</f>
        <v>9130.94</v>
      </c>
      <c r="K35" s="52">
        <v>43224.947523148148</v>
      </c>
      <c r="L35" s="7" t="s">
        <v>3271</v>
      </c>
      <c r="M35" s="35">
        <f t="shared" si="0"/>
        <v>0</v>
      </c>
      <c r="N35" s="12" t="str">
        <f t="shared" si="1"/>
        <v/>
      </c>
      <c r="O35" t="str">
        <f>VLOOKUP(tVentas[[#This Row],[ProductID]],tProductos[[#All],[ProductID]:[CategoriaNombre]],2,FALSE)</f>
        <v>Dairy</v>
      </c>
    </row>
    <row r="36" spans="1:15">
      <c r="A36" s="13">
        <v>10034</v>
      </c>
      <c r="B36" s="13">
        <v>14</v>
      </c>
      <c r="C36" s="13">
        <v>59553</v>
      </c>
      <c r="D36" s="13">
        <v>295</v>
      </c>
      <c r="E36" s="12" t="str">
        <f>VLOOKUP(tVentas[[#This Row],[ProductID]],tProductos[#All],3,FALSE)</f>
        <v>Ice - Clear, 300 Lb For Carving</v>
      </c>
      <c r="F36" s="13">
        <v>16</v>
      </c>
      <c r="G36" s="32">
        <v>0</v>
      </c>
      <c r="H36" s="30">
        <f>VLOOKUP(tVentas[[#This Row],[ProductID]],tProductos[#All],5,FALSE)</f>
        <v>487.69</v>
      </c>
      <c r="I36" s="31">
        <f>(tVentas[[#This Row],[PrecioUnitario]])*(tVentas[[#This Row],[Quantity]])</f>
        <v>7803.04</v>
      </c>
      <c r="J36" s="31">
        <f>tVentas[[#This Row],[ TotalPrice_SinDescuento]]*(1-tVentas[[#This Row],[Discount]]/100)</f>
        <v>7803.04</v>
      </c>
      <c r="K36" s="52">
        <v>43133.862129629626</v>
      </c>
      <c r="L36" s="7" t="s">
        <v>3272</v>
      </c>
      <c r="M36" s="35">
        <f t="shared" si="0"/>
        <v>0</v>
      </c>
      <c r="N36" s="12" t="str">
        <f t="shared" si="1"/>
        <v/>
      </c>
      <c r="O36" t="str">
        <f>VLOOKUP(tVentas[[#This Row],[ProductID]],tProductos[[#All],[ProductID]:[CategoriaNombre]],2,FALSE)</f>
        <v>Meat</v>
      </c>
    </row>
    <row r="37" spans="1:15">
      <c r="A37" s="13">
        <v>10035</v>
      </c>
      <c r="B37" s="13">
        <v>8</v>
      </c>
      <c r="C37" s="13">
        <v>61728</v>
      </c>
      <c r="D37" s="13">
        <v>250</v>
      </c>
      <c r="E37" s="12" t="str">
        <f>VLOOKUP(tVentas[[#This Row],[ProductID]],tProductos[#All],3,FALSE)</f>
        <v>Soup - Campbells, Beef Barley</v>
      </c>
      <c r="F37" s="13">
        <v>16</v>
      </c>
      <c r="G37" s="32">
        <v>0</v>
      </c>
      <c r="H37" s="30">
        <f>VLOOKUP(tVentas[[#This Row],[ProductID]],tProductos[#All],5,FALSE)</f>
        <v>644.95000000000005</v>
      </c>
      <c r="I37" s="31">
        <f>(tVentas[[#This Row],[PrecioUnitario]])*(tVentas[[#This Row],[Quantity]])</f>
        <v>10319.200000000001</v>
      </c>
      <c r="J37" s="31">
        <f>tVentas[[#This Row],[ TotalPrice_SinDescuento]]*(1-tVentas[[#This Row],[Discount]]/100)</f>
        <v>10319.200000000001</v>
      </c>
      <c r="K37" s="52">
        <v>43148.249710648146</v>
      </c>
      <c r="L37" s="7" t="s">
        <v>3273</v>
      </c>
      <c r="M37" s="35">
        <f t="shared" si="0"/>
        <v>0</v>
      </c>
      <c r="N37" s="12" t="str">
        <f t="shared" si="1"/>
        <v/>
      </c>
      <c r="O37" t="str">
        <f>VLOOKUP(tVentas[[#This Row],[ProductID]],tProductos[[#All],[ProductID]:[CategoriaNombre]],2,FALSE)</f>
        <v>Confections</v>
      </c>
    </row>
    <row r="38" spans="1:15">
      <c r="A38" s="13">
        <v>10036</v>
      </c>
      <c r="B38" s="13">
        <v>10</v>
      </c>
      <c r="C38" s="13">
        <v>2455</v>
      </c>
      <c r="D38" s="13">
        <v>199</v>
      </c>
      <c r="E38" s="12" t="str">
        <f>VLOOKUP(tVentas[[#This Row],[ProductID]],tProductos[#All],3,FALSE)</f>
        <v>Pork - Hock And Feet Attached</v>
      </c>
      <c r="F38" s="13">
        <v>1</v>
      </c>
      <c r="G38" s="32">
        <v>0</v>
      </c>
      <c r="H38" s="30">
        <f>VLOOKUP(tVentas[[#This Row],[ProductID]],tProductos[#All],5,FALSE)</f>
        <v>957.41</v>
      </c>
      <c r="I38" s="31">
        <f>(tVentas[[#This Row],[PrecioUnitario]])*(tVentas[[#This Row],[Quantity]])</f>
        <v>957.41</v>
      </c>
      <c r="J38" s="31">
        <f>tVentas[[#This Row],[ TotalPrice_SinDescuento]]*(1-tVentas[[#This Row],[Discount]]/100)</f>
        <v>957.41</v>
      </c>
      <c r="K38" s="52">
        <v>43151.79310185185</v>
      </c>
      <c r="L38" s="7" t="s">
        <v>3274</v>
      </c>
      <c r="M38" s="35">
        <f t="shared" si="0"/>
        <v>0</v>
      </c>
      <c r="N38" s="12" t="str">
        <f t="shared" si="1"/>
        <v/>
      </c>
      <c r="O38" t="str">
        <f>VLOOKUP(tVentas[[#This Row],[ProductID]],tProductos[[#All],[ProductID]:[CategoriaNombre]],2,FALSE)</f>
        <v>Snails</v>
      </c>
    </row>
    <row r="39" spans="1:15">
      <c r="A39" s="13">
        <v>10037</v>
      </c>
      <c r="B39" s="13">
        <v>13</v>
      </c>
      <c r="C39" s="13">
        <v>81511</v>
      </c>
      <c r="D39" s="13">
        <v>109</v>
      </c>
      <c r="E39" s="12" t="str">
        <f>VLOOKUP(tVentas[[#This Row],[ProductID]],tProductos[#All],3,FALSE)</f>
        <v>Muffin - Zero Transfat</v>
      </c>
      <c r="F39" s="13">
        <v>21</v>
      </c>
      <c r="G39" s="32">
        <v>0</v>
      </c>
      <c r="H39" s="30">
        <f>VLOOKUP(tVentas[[#This Row],[ProductID]],tProductos[#All],5,FALSE)</f>
        <v>493.79</v>
      </c>
      <c r="I39" s="31">
        <f>(tVentas[[#This Row],[PrecioUnitario]])*(tVentas[[#This Row],[Quantity]])</f>
        <v>10369.59</v>
      </c>
      <c r="J39" s="31">
        <f>tVentas[[#This Row],[ TotalPrice_SinDescuento]]*(1-tVentas[[#This Row],[Discount]]/100)</f>
        <v>10369.59</v>
      </c>
      <c r="K39" s="52">
        <v>43207.994745370372</v>
      </c>
      <c r="L39" s="7" t="s">
        <v>3275</v>
      </c>
      <c r="M39" s="35">
        <f t="shared" si="0"/>
        <v>0</v>
      </c>
      <c r="N39" s="12" t="str">
        <f t="shared" si="1"/>
        <v/>
      </c>
      <c r="O39" t="str">
        <f>VLOOKUP(tVentas[[#This Row],[ProductID]],tProductos[[#All],[ProductID]:[CategoriaNombre]],2,FALSE)</f>
        <v>Confections</v>
      </c>
    </row>
    <row r="40" spans="1:15">
      <c r="A40" s="13">
        <v>10038</v>
      </c>
      <c r="B40" s="13">
        <v>19</v>
      </c>
      <c r="C40" s="13">
        <v>2470</v>
      </c>
      <c r="D40" s="13">
        <v>170</v>
      </c>
      <c r="E40" s="12" t="str">
        <f>VLOOKUP(tVentas[[#This Row],[ProductID]],tProductos[#All],3,FALSE)</f>
        <v>Initation Crab Meat</v>
      </c>
      <c r="F40" s="13">
        <v>1</v>
      </c>
      <c r="G40" s="32">
        <v>2</v>
      </c>
      <c r="H40" s="30">
        <f>VLOOKUP(tVentas[[#This Row],[ProductID]],tProductos[#All],5,FALSE)</f>
        <v>206.55</v>
      </c>
      <c r="I40" s="31">
        <f>(tVentas[[#This Row],[PrecioUnitario]])*(tVentas[[#This Row],[Quantity]])</f>
        <v>206.55</v>
      </c>
      <c r="J40" s="31">
        <f>tVentas[[#This Row],[ TotalPrice_SinDescuento]]*(1-tVentas[[#This Row],[Discount]]/100)</f>
        <v>202.41900000000001</v>
      </c>
      <c r="K40" s="52">
        <v>43199.667511574073</v>
      </c>
      <c r="L40" s="7" t="s">
        <v>3276</v>
      </c>
      <c r="M40" s="35">
        <f t="shared" si="0"/>
        <v>0</v>
      </c>
      <c r="N40" s="12" t="str">
        <f t="shared" si="1"/>
        <v/>
      </c>
      <c r="O40" t="str">
        <f>VLOOKUP(tVentas[[#This Row],[ProductID]],tProductos[[#All],[ProductID]:[CategoriaNombre]],2,FALSE)</f>
        <v>Confections</v>
      </c>
    </row>
    <row r="41" spans="1:15">
      <c r="A41" s="13">
        <v>10039</v>
      </c>
      <c r="B41" s="13">
        <v>2</v>
      </c>
      <c r="C41" s="13">
        <v>46414</v>
      </c>
      <c r="D41" s="13">
        <v>262</v>
      </c>
      <c r="E41" s="12" t="str">
        <f>VLOOKUP(tVentas[[#This Row],[ProductID]],tProductos[#All],3,FALSE)</f>
        <v>Bagel - Plain</v>
      </c>
      <c r="F41" s="13">
        <v>12</v>
      </c>
      <c r="G41" s="32">
        <v>0</v>
      </c>
      <c r="H41" s="30">
        <f>VLOOKUP(tVentas[[#This Row],[ProductID]],tProductos[#All],5,FALSE)</f>
        <v>364.6</v>
      </c>
      <c r="I41" s="31">
        <f>(tVentas[[#This Row],[PrecioUnitario]])*(tVentas[[#This Row],[Quantity]])</f>
        <v>4375.2000000000007</v>
      </c>
      <c r="J41" s="31">
        <f>tVentas[[#This Row],[ TotalPrice_SinDescuento]]*(1-tVentas[[#This Row],[Discount]]/100)</f>
        <v>4375.2000000000007</v>
      </c>
      <c r="K41" s="52">
        <v>43158.500937500001</v>
      </c>
      <c r="L41" s="7" t="s">
        <v>3277</v>
      </c>
      <c r="M41" s="35">
        <f t="shared" si="0"/>
        <v>0</v>
      </c>
      <c r="N41" s="12" t="str">
        <f t="shared" si="1"/>
        <v/>
      </c>
      <c r="O41" t="str">
        <f>VLOOKUP(tVentas[[#This Row],[ProductID]],tProductos[[#All],[ProductID]:[CategoriaNombre]],2,FALSE)</f>
        <v>Meat</v>
      </c>
    </row>
    <row r="42" spans="1:15">
      <c r="A42" s="13">
        <v>10040</v>
      </c>
      <c r="B42" s="13">
        <v>16</v>
      </c>
      <c r="C42" s="13">
        <v>12399</v>
      </c>
      <c r="D42" s="13">
        <v>125</v>
      </c>
      <c r="E42" s="12" t="str">
        <f>VLOOKUP(tVentas[[#This Row],[ProductID]],tProductos[#All],3,FALSE)</f>
        <v>Nut - Chestnuts, Whole</v>
      </c>
      <c r="F42" s="13">
        <v>4</v>
      </c>
      <c r="G42" s="32">
        <v>2</v>
      </c>
      <c r="H42" s="30">
        <f>VLOOKUP(tVentas[[#This Row],[ProductID]],tProductos[#All],5,FALSE)</f>
        <v>61.41</v>
      </c>
      <c r="I42" s="31">
        <f>(tVentas[[#This Row],[PrecioUnitario]])*(tVentas[[#This Row],[Quantity]])</f>
        <v>245.64</v>
      </c>
      <c r="J42" s="31">
        <f>tVentas[[#This Row],[ TotalPrice_SinDescuento]]*(1-tVentas[[#This Row],[Discount]]/100)</f>
        <v>240.72719999999998</v>
      </c>
      <c r="K42" s="52">
        <v>43121.174143518518</v>
      </c>
      <c r="L42" s="7" t="s">
        <v>3278</v>
      </c>
      <c r="M42" s="35">
        <f t="shared" si="0"/>
        <v>0</v>
      </c>
      <c r="N42" s="12" t="str">
        <f t="shared" si="1"/>
        <v/>
      </c>
      <c r="O42" t="str">
        <f>VLOOKUP(tVentas[[#This Row],[ProductID]],tProductos[[#All],[ProductID]:[CategoriaNombre]],2,FALSE)</f>
        <v>Poultry</v>
      </c>
    </row>
    <row r="43" spans="1:15">
      <c r="A43" s="13">
        <v>10041</v>
      </c>
      <c r="B43" s="13">
        <v>8</v>
      </c>
      <c r="C43" s="13">
        <v>62503</v>
      </c>
      <c r="D43" s="13">
        <v>275</v>
      </c>
      <c r="E43" s="12" t="str">
        <f>VLOOKUP(tVentas[[#This Row],[ProductID]],tProductos[#All],3,FALSE)</f>
        <v>Corn Meal</v>
      </c>
      <c r="F43" s="13">
        <v>16</v>
      </c>
      <c r="G43" s="32">
        <v>0</v>
      </c>
      <c r="H43" s="30">
        <f>VLOOKUP(tVentas[[#This Row],[ProductID]],tProductos[#All],5,FALSE)</f>
        <v>50.14</v>
      </c>
      <c r="I43" s="31">
        <f>(tVentas[[#This Row],[PrecioUnitario]])*(tVentas[[#This Row],[Quantity]])</f>
        <v>802.24</v>
      </c>
      <c r="J43" s="31">
        <f>tVentas[[#This Row],[ TotalPrice_SinDescuento]]*(1-tVentas[[#This Row],[Discount]]/100)</f>
        <v>802.24</v>
      </c>
      <c r="K43" s="52">
        <v>43167.861886574072</v>
      </c>
      <c r="L43" s="7" t="s">
        <v>3279</v>
      </c>
      <c r="M43" s="35">
        <f t="shared" si="0"/>
        <v>0</v>
      </c>
      <c r="N43" s="12" t="str">
        <f t="shared" si="1"/>
        <v/>
      </c>
      <c r="O43" t="str">
        <f>VLOOKUP(tVentas[[#This Row],[ProductID]],tProductos[[#All],[ProductID]:[CategoriaNombre]],2,FALSE)</f>
        <v>Confections</v>
      </c>
    </row>
    <row r="44" spans="1:15">
      <c r="A44" s="13">
        <v>10042</v>
      </c>
      <c r="B44" s="13">
        <v>9</v>
      </c>
      <c r="C44" s="13">
        <v>12665</v>
      </c>
      <c r="D44" s="13">
        <v>353</v>
      </c>
      <c r="E44" s="12" t="str">
        <f>VLOOKUP(tVentas[[#This Row],[ProductID]],tProductos[#All],3,FALSE)</f>
        <v>Milk Powder</v>
      </c>
      <c r="F44" s="13">
        <v>4</v>
      </c>
      <c r="G44" s="32">
        <v>0</v>
      </c>
      <c r="H44" s="30">
        <f>VLOOKUP(tVentas[[#This Row],[ProductID]],tProductos[#All],5,FALSE)</f>
        <v>181.19</v>
      </c>
      <c r="I44" s="31">
        <f>(tVentas[[#This Row],[PrecioUnitario]])*(tVentas[[#This Row],[Quantity]])</f>
        <v>724.76</v>
      </c>
      <c r="J44" s="31">
        <f>tVentas[[#This Row],[ TotalPrice_SinDescuento]]*(1-tVentas[[#This Row],[Discount]]/100)</f>
        <v>724.76</v>
      </c>
      <c r="K44" s="52">
        <v>43155.818344907406</v>
      </c>
      <c r="L44" s="7" t="s">
        <v>3280</v>
      </c>
      <c r="M44" s="35">
        <f t="shared" si="0"/>
        <v>0</v>
      </c>
      <c r="N44" s="12" t="str">
        <f t="shared" si="1"/>
        <v/>
      </c>
      <c r="O44" t="str">
        <f>VLOOKUP(tVentas[[#This Row],[ProductID]],tProductos[[#All],[ProductID]:[CategoriaNombre]],2,FALSE)</f>
        <v>Grain</v>
      </c>
    </row>
    <row r="45" spans="1:15">
      <c r="A45" s="13">
        <v>10043</v>
      </c>
      <c r="B45" s="13">
        <v>14</v>
      </c>
      <c r="C45" s="13">
        <v>51274</v>
      </c>
      <c r="D45" s="13">
        <v>406</v>
      </c>
      <c r="E45" s="12" t="str">
        <f>VLOOKUP(tVentas[[#This Row],[ProductID]],tProductos[#All],3,FALSE)</f>
        <v>Shrimp - Baby, Warm Water</v>
      </c>
      <c r="F45" s="13">
        <v>13</v>
      </c>
      <c r="G45" s="32">
        <v>0</v>
      </c>
      <c r="H45" s="30">
        <f>VLOOKUP(tVentas[[#This Row],[ProductID]],tProductos[#All],5,FALSE)</f>
        <v>897.99</v>
      </c>
      <c r="I45" s="31">
        <f>(tVentas[[#This Row],[PrecioUnitario]])*(tVentas[[#This Row],[Quantity]])</f>
        <v>11673.87</v>
      </c>
      <c r="J45" s="31">
        <f>tVentas[[#This Row],[ TotalPrice_SinDescuento]]*(1-tVentas[[#This Row],[Discount]]/100)</f>
        <v>11673.87</v>
      </c>
      <c r="K45" s="52">
        <v>43145.609247685185</v>
      </c>
      <c r="L45" s="7" t="s">
        <v>3281</v>
      </c>
      <c r="M45" s="35">
        <f t="shared" si="0"/>
        <v>0</v>
      </c>
      <c r="N45" s="12" t="str">
        <f t="shared" si="1"/>
        <v/>
      </c>
      <c r="O45" t="str">
        <f>VLOOKUP(tVentas[[#This Row],[ProductID]],tProductos[[#All],[ProductID]:[CategoriaNombre]],2,FALSE)</f>
        <v>Poultry</v>
      </c>
    </row>
    <row r="46" spans="1:15">
      <c r="A46" s="13">
        <v>10044</v>
      </c>
      <c r="B46" s="13">
        <v>4</v>
      </c>
      <c r="C46" s="13">
        <v>58898</v>
      </c>
      <c r="D46" s="13">
        <v>354</v>
      </c>
      <c r="E46" s="12" t="str">
        <f>VLOOKUP(tVentas[[#This Row],[ProductID]],tProductos[#All],3,FALSE)</f>
        <v>Crackers Cheez It</v>
      </c>
      <c r="F46" s="13">
        <v>15</v>
      </c>
      <c r="G46" s="32">
        <v>0</v>
      </c>
      <c r="H46" s="30">
        <f>VLOOKUP(tVentas[[#This Row],[ProductID]],tProductos[#All],5,FALSE)</f>
        <v>66.97</v>
      </c>
      <c r="I46" s="31">
        <f>(tVentas[[#This Row],[PrecioUnitario]])*(tVentas[[#This Row],[Quantity]])</f>
        <v>1004.55</v>
      </c>
      <c r="J46" s="31">
        <f>tVentas[[#This Row],[ TotalPrice_SinDescuento]]*(1-tVentas[[#This Row],[Discount]]/100)</f>
        <v>1004.55</v>
      </c>
      <c r="K46" s="52">
        <v>43107.872627314813</v>
      </c>
      <c r="L46" s="7" t="s">
        <v>3282</v>
      </c>
      <c r="M46" s="35">
        <f t="shared" si="0"/>
        <v>0</v>
      </c>
      <c r="N46" s="12" t="str">
        <f t="shared" si="1"/>
        <v/>
      </c>
      <c r="O46" t="str">
        <f>VLOOKUP(tVentas[[#This Row],[ProductID]],tProductos[[#All],[ProductID]:[CategoriaNombre]],2,FALSE)</f>
        <v>Meat</v>
      </c>
    </row>
    <row r="47" spans="1:15">
      <c r="A47" s="13">
        <v>10045</v>
      </c>
      <c r="B47" s="13">
        <v>14</v>
      </c>
      <c r="C47" s="13">
        <v>44422</v>
      </c>
      <c r="D47" s="13">
        <v>116</v>
      </c>
      <c r="E47" s="12" t="str">
        <f>VLOOKUP(tVentas[[#This Row],[ProductID]],tProductos[#All],3,FALSE)</f>
        <v>Steam Pan - Half Size Deep</v>
      </c>
      <c r="F47" s="13">
        <v>12</v>
      </c>
      <c r="G47" s="32">
        <v>0</v>
      </c>
      <c r="H47" s="30">
        <f>VLOOKUP(tVentas[[#This Row],[ProductID]],tProductos[#All],5,FALSE)</f>
        <v>5.73</v>
      </c>
      <c r="I47" s="31">
        <f>(tVentas[[#This Row],[PrecioUnitario]])*(tVentas[[#This Row],[Quantity]])</f>
        <v>68.760000000000005</v>
      </c>
      <c r="J47" s="31">
        <f>tVentas[[#This Row],[ TotalPrice_SinDescuento]]*(1-tVentas[[#This Row],[Discount]]/100)</f>
        <v>68.760000000000005</v>
      </c>
      <c r="K47" s="52">
        <v>43223.374097222222</v>
      </c>
      <c r="L47" s="7" t="s">
        <v>3283</v>
      </c>
      <c r="M47" s="35">
        <f t="shared" si="0"/>
        <v>0</v>
      </c>
      <c r="N47" s="12" t="str">
        <f t="shared" si="1"/>
        <v/>
      </c>
      <c r="O47" t="str">
        <f>VLOOKUP(tVentas[[#This Row],[ProductID]],tProductos[[#All],[ProductID]:[CategoriaNombre]],2,FALSE)</f>
        <v>Cereals</v>
      </c>
    </row>
    <row r="48" spans="1:15">
      <c r="A48" s="13">
        <v>10047</v>
      </c>
      <c r="B48" s="13">
        <v>14</v>
      </c>
      <c r="C48" s="13">
        <v>47487</v>
      </c>
      <c r="D48" s="13">
        <v>133</v>
      </c>
      <c r="E48" s="12" t="str">
        <f>VLOOKUP(tVentas[[#This Row],[ProductID]],tProductos[#All],3,FALSE)</f>
        <v>Beef - Top Sirloin - Aaa</v>
      </c>
      <c r="F48" s="13">
        <v>13</v>
      </c>
      <c r="G48" s="32">
        <v>0</v>
      </c>
      <c r="H48" s="30">
        <f>VLOOKUP(tVentas[[#This Row],[ProductID]],tProductos[#All],5,FALSE)</f>
        <v>29.32</v>
      </c>
      <c r="I48" s="31">
        <f>(tVentas[[#This Row],[PrecioUnitario]])*(tVentas[[#This Row],[Quantity]])</f>
        <v>381.16</v>
      </c>
      <c r="J48" s="31">
        <f>tVentas[[#This Row],[ TotalPrice_SinDescuento]]*(1-tVentas[[#This Row],[Discount]]/100)</f>
        <v>381.16</v>
      </c>
      <c r="K48" s="52">
        <v>43130.482256944444</v>
      </c>
      <c r="L48" s="7" t="s">
        <v>3285</v>
      </c>
      <c r="M48" s="35">
        <f t="shared" si="0"/>
        <v>0</v>
      </c>
      <c r="N48" s="12" t="str">
        <f t="shared" si="1"/>
        <v/>
      </c>
      <c r="O48" t="str">
        <f>VLOOKUP(tVentas[[#This Row],[ProductID]],tProductos[[#All],[ProductID]:[CategoriaNombre]],2,FALSE)</f>
        <v>Produce</v>
      </c>
    </row>
    <row r="49" spans="1:15">
      <c r="A49" s="13">
        <v>10048</v>
      </c>
      <c r="B49" s="13">
        <v>6</v>
      </c>
      <c r="C49" s="13">
        <v>7571</v>
      </c>
      <c r="D49" s="13">
        <v>144</v>
      </c>
      <c r="E49" s="12" t="str">
        <f>VLOOKUP(tVentas[[#This Row],[ProductID]],tProductos[#All],3,FALSE)</f>
        <v>Placemat - Scallop, White</v>
      </c>
      <c r="F49" s="13">
        <v>2</v>
      </c>
      <c r="G49" s="32">
        <v>0</v>
      </c>
      <c r="H49" s="30">
        <f>VLOOKUP(tVentas[[#This Row],[ProductID]],tProductos[#All],5,FALSE)</f>
        <v>957.86</v>
      </c>
      <c r="I49" s="31">
        <f>(tVentas[[#This Row],[PrecioUnitario]])*(tVentas[[#This Row],[Quantity]])</f>
        <v>1915.72</v>
      </c>
      <c r="J49" s="31">
        <f>tVentas[[#This Row],[ TotalPrice_SinDescuento]]*(1-tVentas[[#This Row],[Discount]]/100)</f>
        <v>1915.72</v>
      </c>
      <c r="K49" s="52">
        <v>43146.606307870374</v>
      </c>
      <c r="L49" s="7" t="s">
        <v>3286</v>
      </c>
      <c r="M49" s="35">
        <f t="shared" si="0"/>
        <v>0</v>
      </c>
      <c r="N49" s="12" t="str">
        <f t="shared" si="1"/>
        <v/>
      </c>
      <c r="O49" t="str">
        <f>VLOOKUP(tVentas[[#This Row],[ProductID]],tProductos[[#All],[ProductID]:[CategoriaNombre]],2,FALSE)</f>
        <v>Beverages</v>
      </c>
    </row>
    <row r="50" spans="1:15">
      <c r="A50" s="13">
        <v>10049</v>
      </c>
      <c r="B50" s="13">
        <v>8</v>
      </c>
      <c r="C50" s="13">
        <v>19788</v>
      </c>
      <c r="D50" s="13">
        <v>240</v>
      </c>
      <c r="E50" s="12" t="str">
        <f>VLOOKUP(tVentas[[#This Row],[ProductID]],tProductos[#All],3,FALSE)</f>
        <v>Wine - Chablis 2003 Champs</v>
      </c>
      <c r="F50" s="13">
        <v>6</v>
      </c>
      <c r="G50" s="32">
        <v>0</v>
      </c>
      <c r="H50" s="30">
        <f>VLOOKUP(tVentas[[#This Row],[ProductID]],tProductos[#All],5,FALSE)</f>
        <v>708.59</v>
      </c>
      <c r="I50" s="31">
        <f>(tVentas[[#This Row],[PrecioUnitario]])*(tVentas[[#This Row],[Quantity]])</f>
        <v>4251.54</v>
      </c>
      <c r="J50" s="31">
        <f>tVentas[[#This Row],[ TotalPrice_SinDescuento]]*(1-tVentas[[#This Row],[Discount]]/100)</f>
        <v>4251.54</v>
      </c>
      <c r="K50" s="52">
        <v>43122.851747685185</v>
      </c>
      <c r="L50" s="7" t="s">
        <v>3287</v>
      </c>
      <c r="M50" s="35">
        <f t="shared" si="0"/>
        <v>0</v>
      </c>
      <c r="N50" s="12" t="str">
        <f t="shared" si="1"/>
        <v/>
      </c>
      <c r="O50" t="str">
        <f>VLOOKUP(tVentas[[#This Row],[ProductID]],tProductos[[#All],[ProductID]:[CategoriaNombre]],2,FALSE)</f>
        <v>Dairy</v>
      </c>
    </row>
    <row r="51" spans="1:15">
      <c r="A51" s="13">
        <v>10051</v>
      </c>
      <c r="B51" s="13">
        <v>7</v>
      </c>
      <c r="C51" s="13">
        <v>43906</v>
      </c>
      <c r="D51" s="13">
        <v>309</v>
      </c>
      <c r="E51" s="12" t="str">
        <f>VLOOKUP(tVentas[[#This Row],[ProductID]],tProductos[#All],3,FALSE)</f>
        <v>Muffin Batt - Choc Chk</v>
      </c>
      <c r="F51" s="13">
        <v>12</v>
      </c>
      <c r="G51" s="32">
        <v>0</v>
      </c>
      <c r="H51" s="30">
        <f>VLOOKUP(tVentas[[#This Row],[ProductID]],tProductos[#All],5,FALSE)</f>
        <v>276.33999999999997</v>
      </c>
      <c r="I51" s="31">
        <f>(tVentas[[#This Row],[PrecioUnitario]])*(tVentas[[#This Row],[Quantity]])</f>
        <v>3316.08</v>
      </c>
      <c r="J51" s="31">
        <f>tVentas[[#This Row],[ TotalPrice_SinDescuento]]*(1-tVentas[[#This Row],[Discount]]/100)</f>
        <v>3316.08</v>
      </c>
      <c r="K51" s="52">
        <v>43169.881145833337</v>
      </c>
      <c r="L51" s="7" t="s">
        <v>3289</v>
      </c>
      <c r="M51" s="35">
        <f t="shared" si="0"/>
        <v>0</v>
      </c>
      <c r="N51" s="12" t="str">
        <f t="shared" si="1"/>
        <v/>
      </c>
      <c r="O51" t="str">
        <f>VLOOKUP(tVentas[[#This Row],[ProductID]],tProductos[[#All],[ProductID]:[CategoriaNombre]],2,FALSE)</f>
        <v>Produce</v>
      </c>
    </row>
    <row r="52" spans="1:15">
      <c r="A52" s="13">
        <v>10052</v>
      </c>
      <c r="B52" s="13">
        <v>9</v>
      </c>
      <c r="C52" s="13">
        <v>91943</v>
      </c>
      <c r="D52" s="13">
        <v>345</v>
      </c>
      <c r="E52" s="12" t="str">
        <f>VLOOKUP(tVentas[[#This Row],[ProductID]],tProductos[#All],3,FALSE)</f>
        <v>Bread - Calabrese Baguette</v>
      </c>
      <c r="F52" s="13">
        <v>24</v>
      </c>
      <c r="G52" s="32">
        <v>2</v>
      </c>
      <c r="H52" s="30">
        <f>VLOOKUP(tVentas[[#This Row],[ProductID]],tProductos[#All],5,FALSE)</f>
        <v>985.97</v>
      </c>
      <c r="I52" s="31">
        <f>(tVentas[[#This Row],[PrecioUnitario]])*(tVentas[[#This Row],[Quantity]])</f>
        <v>23663.279999999999</v>
      </c>
      <c r="J52" s="31">
        <f>tVentas[[#This Row],[ TotalPrice_SinDescuento]]*(1-tVentas[[#This Row],[Discount]]/100)</f>
        <v>23190.0144</v>
      </c>
      <c r="K52" s="52">
        <v>43129.806979166664</v>
      </c>
      <c r="L52" s="7" t="s">
        <v>3290</v>
      </c>
      <c r="M52" s="35">
        <f t="shared" si="0"/>
        <v>0</v>
      </c>
      <c r="N52" s="12" t="str">
        <f t="shared" si="1"/>
        <v/>
      </c>
      <c r="O52" t="str">
        <f>VLOOKUP(tVentas[[#This Row],[ProductID]],tProductos[[#All],[ProductID]:[CategoriaNombre]],2,FALSE)</f>
        <v>Dairy</v>
      </c>
    </row>
    <row r="53" spans="1:15">
      <c r="A53" s="13">
        <v>10053</v>
      </c>
      <c r="B53" s="13">
        <v>17</v>
      </c>
      <c r="C53" s="13">
        <v>91590</v>
      </c>
      <c r="D53" s="13">
        <v>342</v>
      </c>
      <c r="E53" s="12" t="str">
        <f>VLOOKUP(tVentas[[#This Row],[ProductID]],tProductos[#All],3,FALSE)</f>
        <v>Mangoes</v>
      </c>
      <c r="F53" s="13">
        <v>24</v>
      </c>
      <c r="G53" s="32">
        <v>0</v>
      </c>
      <c r="H53" s="30">
        <f>VLOOKUP(tVentas[[#This Row],[ProductID]],tProductos[#All],5,FALSE)</f>
        <v>695.88</v>
      </c>
      <c r="I53" s="31">
        <f>(tVentas[[#This Row],[PrecioUnitario]])*(tVentas[[#This Row],[Quantity]])</f>
        <v>16701.12</v>
      </c>
      <c r="J53" s="31">
        <f>tVentas[[#This Row],[ TotalPrice_SinDescuento]]*(1-tVentas[[#This Row],[Discount]]/100)</f>
        <v>16701.12</v>
      </c>
      <c r="K53" s="52">
        <v>43176.126770833333</v>
      </c>
      <c r="L53" s="7" t="s">
        <v>3291</v>
      </c>
      <c r="M53" s="35">
        <f t="shared" si="0"/>
        <v>0</v>
      </c>
      <c r="N53" s="12" t="str">
        <f t="shared" si="1"/>
        <v/>
      </c>
      <c r="O53" t="str">
        <f>VLOOKUP(tVentas[[#This Row],[ProductID]],tProductos[[#All],[ProductID]:[CategoriaNombre]],2,FALSE)</f>
        <v>Confections</v>
      </c>
    </row>
    <row r="54" spans="1:15">
      <c r="A54" s="13">
        <v>10054</v>
      </c>
      <c r="B54" s="13">
        <v>4</v>
      </c>
      <c r="C54" s="13">
        <v>65202</v>
      </c>
      <c r="D54" s="13">
        <v>432</v>
      </c>
      <c r="E54" s="12" t="str">
        <f>VLOOKUP(tVentas[[#This Row],[ProductID]],tProductos[#All],3,FALSE)</f>
        <v>Beer - Original Organic Lager</v>
      </c>
      <c r="F54" s="13">
        <v>17</v>
      </c>
      <c r="G54" s="32">
        <v>1</v>
      </c>
      <c r="H54" s="30">
        <f>VLOOKUP(tVentas[[#This Row],[ProductID]],tProductos[#All],5,FALSE)</f>
        <v>327.14999999999998</v>
      </c>
      <c r="I54" s="31">
        <f>(tVentas[[#This Row],[PrecioUnitario]])*(tVentas[[#This Row],[Quantity]])</f>
        <v>5561.5499999999993</v>
      </c>
      <c r="J54" s="31">
        <f>tVentas[[#This Row],[ TotalPrice_SinDescuento]]*(1-tVentas[[#This Row],[Discount]]/100)</f>
        <v>5505.9344999999994</v>
      </c>
      <c r="K54" s="52">
        <v>43226.223634259259</v>
      </c>
      <c r="L54" s="7" t="s">
        <v>3292</v>
      </c>
      <c r="M54" s="35">
        <f t="shared" si="0"/>
        <v>0</v>
      </c>
      <c r="N54" s="12" t="str">
        <f t="shared" si="1"/>
        <v/>
      </c>
      <c r="O54" t="str">
        <f>VLOOKUP(tVentas[[#This Row],[ProductID]],tProductos[[#All],[ProductID]:[CategoriaNombre]],2,FALSE)</f>
        <v>Shell fish</v>
      </c>
    </row>
    <row r="55" spans="1:15">
      <c r="A55" s="13">
        <v>10055</v>
      </c>
      <c r="B55" s="13">
        <v>9</v>
      </c>
      <c r="C55" s="13">
        <v>67511</v>
      </c>
      <c r="D55" s="13">
        <v>66</v>
      </c>
      <c r="E55" s="12" t="str">
        <f>VLOOKUP(tVentas[[#This Row],[ProductID]],tProductos[#All],3,FALSE)</f>
        <v>Pie Filling - Cherry</v>
      </c>
      <c r="F55" s="13">
        <v>18</v>
      </c>
      <c r="G55" s="32">
        <v>0</v>
      </c>
      <c r="H55" s="30">
        <f>VLOOKUP(tVentas[[#This Row],[ProductID]],tProductos[#All],5,FALSE)</f>
        <v>98.82</v>
      </c>
      <c r="I55" s="31">
        <f>(tVentas[[#This Row],[PrecioUnitario]])*(tVentas[[#This Row],[Quantity]])</f>
        <v>1778.7599999999998</v>
      </c>
      <c r="J55" s="31">
        <f>tVentas[[#This Row],[ TotalPrice_SinDescuento]]*(1-tVentas[[#This Row],[Discount]]/100)</f>
        <v>1778.7599999999998</v>
      </c>
      <c r="K55" s="52">
        <v>43174.16679398148</v>
      </c>
      <c r="L55" s="7" t="s">
        <v>3293</v>
      </c>
      <c r="M55" s="35">
        <f t="shared" si="0"/>
        <v>0</v>
      </c>
      <c r="N55" s="12" t="str">
        <f t="shared" si="1"/>
        <v/>
      </c>
      <c r="O55" t="str">
        <f>VLOOKUP(tVentas[[#This Row],[ProductID]],tProductos[[#All],[ProductID]:[CategoriaNombre]],2,FALSE)</f>
        <v>Meat</v>
      </c>
    </row>
    <row r="56" spans="1:15">
      <c r="A56" s="13">
        <v>10056</v>
      </c>
      <c r="B56" s="13">
        <v>15</v>
      </c>
      <c r="C56" s="13">
        <v>25951</v>
      </c>
      <c r="D56" s="13">
        <v>102</v>
      </c>
      <c r="E56" s="12" t="str">
        <f>VLOOKUP(tVentas[[#This Row],[ProductID]],tProductos[#All],3,FALSE)</f>
        <v>Rosemary - Primerba, Paste</v>
      </c>
      <c r="F56" s="13">
        <v>7</v>
      </c>
      <c r="G56" s="32">
        <v>0</v>
      </c>
      <c r="H56" s="30">
        <f>VLOOKUP(tVentas[[#This Row],[ProductID]],tProductos[#All],5,FALSE)</f>
        <v>62.25</v>
      </c>
      <c r="I56" s="31">
        <f>(tVentas[[#This Row],[PrecioUnitario]])*(tVentas[[#This Row],[Quantity]])</f>
        <v>435.75</v>
      </c>
      <c r="J56" s="31">
        <f>tVentas[[#This Row],[ TotalPrice_SinDescuento]]*(1-tVentas[[#This Row],[Discount]]/100)</f>
        <v>435.75</v>
      </c>
      <c r="K56" s="52">
        <v>43168.394131944442</v>
      </c>
      <c r="L56" s="7" t="s">
        <v>3294</v>
      </c>
      <c r="M56" s="35">
        <f t="shared" si="0"/>
        <v>0</v>
      </c>
      <c r="N56" s="12" t="str">
        <f t="shared" si="1"/>
        <v/>
      </c>
      <c r="O56" t="str">
        <f>VLOOKUP(tVentas[[#This Row],[ProductID]],tProductos[[#All],[ProductID]:[CategoriaNombre]],2,FALSE)</f>
        <v>Dairy</v>
      </c>
    </row>
    <row r="57" spans="1:15">
      <c r="A57" s="13">
        <v>10057</v>
      </c>
      <c r="B57" s="13">
        <v>16</v>
      </c>
      <c r="C57" s="13">
        <v>58964</v>
      </c>
      <c r="D57" s="13">
        <v>222</v>
      </c>
      <c r="E57" s="12" t="str">
        <f>VLOOKUP(tVentas[[#This Row],[ProductID]],tProductos[#All],3,FALSE)</f>
        <v>Sole - Dover, Whole, Fresh</v>
      </c>
      <c r="F57" s="13">
        <v>15</v>
      </c>
      <c r="G57" s="32">
        <v>0</v>
      </c>
      <c r="H57" s="30">
        <f>VLOOKUP(tVentas[[#This Row],[ProductID]],tProductos[#All],5,FALSE)</f>
        <v>6.84</v>
      </c>
      <c r="I57" s="31">
        <f>(tVentas[[#This Row],[PrecioUnitario]])*(tVentas[[#This Row],[Quantity]])</f>
        <v>102.6</v>
      </c>
      <c r="J57" s="31">
        <f>tVentas[[#This Row],[ TotalPrice_SinDescuento]]*(1-tVentas[[#This Row],[Discount]]/100)</f>
        <v>102.6</v>
      </c>
      <c r="K57" s="52">
        <v>43173.466516203705</v>
      </c>
      <c r="L57" s="7" t="s">
        <v>3295</v>
      </c>
      <c r="M57" s="35">
        <f t="shared" si="0"/>
        <v>0</v>
      </c>
      <c r="N57" s="12" t="str">
        <f t="shared" si="1"/>
        <v/>
      </c>
      <c r="O57" s="33" t="str">
        <f>VLOOKUP(tVentas[[#This Row],[ProductID]],tProductos[[#All],[ProductID]:[CategoriaNombre]],2,FALSE)</f>
        <v>Cereals</v>
      </c>
    </row>
    <row r="58" spans="1:15">
      <c r="A58" s="13">
        <v>10059</v>
      </c>
      <c r="B58" s="13">
        <v>5</v>
      </c>
      <c r="C58" s="13">
        <v>63569</v>
      </c>
      <c r="D58" s="13">
        <v>147</v>
      </c>
      <c r="E58" s="12" t="str">
        <f>VLOOKUP(tVentas[[#This Row],[ProductID]],tProductos[#All],3,FALSE)</f>
        <v>Cheese - Mozzarella</v>
      </c>
      <c r="F58" s="13">
        <v>17</v>
      </c>
      <c r="G58" s="32">
        <v>0</v>
      </c>
      <c r="H58" s="30">
        <f>VLOOKUP(tVentas[[#This Row],[ProductID]],tProductos[#All],5,FALSE)</f>
        <v>496.19</v>
      </c>
      <c r="I58" s="31">
        <f>(tVentas[[#This Row],[PrecioUnitario]])*(tVentas[[#This Row],[Quantity]])</f>
        <v>8435.23</v>
      </c>
      <c r="J58" s="31">
        <f>tVentas[[#This Row],[ TotalPrice_SinDescuento]]*(1-tVentas[[#This Row],[Discount]]/100)</f>
        <v>8435.23</v>
      </c>
      <c r="K58" s="52">
        <v>43133.719108796293</v>
      </c>
      <c r="L58" s="7" t="s">
        <v>3297</v>
      </c>
      <c r="M58" s="35">
        <f t="shared" si="0"/>
        <v>0</v>
      </c>
      <c r="N58" s="12" t="str">
        <f t="shared" si="1"/>
        <v/>
      </c>
      <c r="O58" t="str">
        <f>VLOOKUP(tVentas[[#This Row],[ProductID]],tProductos[[#All],[ProductID]:[CategoriaNombre]],2,FALSE)</f>
        <v>Beverages</v>
      </c>
    </row>
    <row r="59" spans="1:15">
      <c r="A59" s="13">
        <v>10060</v>
      </c>
      <c r="B59" s="13">
        <v>5</v>
      </c>
      <c r="C59" s="13">
        <v>8008</v>
      </c>
      <c r="D59" s="13">
        <v>177</v>
      </c>
      <c r="E59" s="12" t="str">
        <f>VLOOKUP(tVentas[[#This Row],[ProductID]],tProductos[#All],3,FALSE)</f>
        <v>Coconut - Shredded, Sweet</v>
      </c>
      <c r="F59" s="13">
        <v>3</v>
      </c>
      <c r="G59" s="32">
        <v>0</v>
      </c>
      <c r="H59" s="30">
        <f>VLOOKUP(tVentas[[#This Row],[ProductID]],tProductos[#All],5,FALSE)</f>
        <v>691.67</v>
      </c>
      <c r="I59" s="31">
        <f>(tVentas[[#This Row],[PrecioUnitario]])*(tVentas[[#This Row],[Quantity]])</f>
        <v>2075.0099999999998</v>
      </c>
      <c r="J59" s="31">
        <f>tVentas[[#This Row],[ TotalPrice_SinDescuento]]*(1-tVentas[[#This Row],[Discount]]/100)</f>
        <v>2075.0099999999998</v>
      </c>
      <c r="K59" s="52">
        <v>43139.939027777778</v>
      </c>
      <c r="L59" s="7" t="s">
        <v>3298</v>
      </c>
      <c r="M59" s="35">
        <f t="shared" si="0"/>
        <v>0</v>
      </c>
      <c r="N59" s="12" t="str">
        <f t="shared" si="1"/>
        <v/>
      </c>
      <c r="O59" t="str">
        <f>VLOOKUP(tVentas[[#This Row],[ProductID]],tProductos[[#All],[ProductID]:[CategoriaNombre]],2,FALSE)</f>
        <v>Cereals</v>
      </c>
    </row>
    <row r="60" spans="1:15">
      <c r="A60" s="13">
        <v>10061</v>
      </c>
      <c r="B60" s="13">
        <v>5</v>
      </c>
      <c r="C60" s="13">
        <v>45914</v>
      </c>
      <c r="D60" s="13">
        <v>176</v>
      </c>
      <c r="E60" s="12" t="str">
        <f>VLOOKUP(tVentas[[#This Row],[ProductID]],tProductos[#All],3,FALSE)</f>
        <v>Smirnoff Green Apple Twist</v>
      </c>
      <c r="F60" s="13">
        <v>12</v>
      </c>
      <c r="G60" s="32">
        <v>0</v>
      </c>
      <c r="H60" s="30">
        <f>VLOOKUP(tVentas[[#This Row],[ProductID]],tProductos[#All],5,FALSE)</f>
        <v>813.16</v>
      </c>
      <c r="I60" s="31">
        <f>(tVentas[[#This Row],[PrecioUnitario]])*(tVentas[[#This Row],[Quantity]])</f>
        <v>9757.92</v>
      </c>
      <c r="J60" s="31">
        <f>tVentas[[#This Row],[ TotalPrice_SinDescuento]]*(1-tVentas[[#This Row],[Discount]]/100)</f>
        <v>9757.92</v>
      </c>
      <c r="K60" s="52">
        <v>43169.291458333333</v>
      </c>
      <c r="L60" s="7" t="s">
        <v>3299</v>
      </c>
      <c r="M60" s="35">
        <f t="shared" si="0"/>
        <v>0</v>
      </c>
      <c r="N60" s="12" t="str">
        <f t="shared" si="1"/>
        <v/>
      </c>
      <c r="O60" t="str">
        <f>VLOOKUP(tVentas[[#This Row],[ProductID]],tProductos[[#All],[ProductID]:[CategoriaNombre]],2,FALSE)</f>
        <v>Seafood</v>
      </c>
    </row>
    <row r="61" spans="1:15">
      <c r="A61" s="13">
        <v>10062</v>
      </c>
      <c r="B61" s="13">
        <v>18</v>
      </c>
      <c r="C61" s="13">
        <v>67868</v>
      </c>
      <c r="D61" s="13">
        <v>34</v>
      </c>
      <c r="E61" s="12" t="str">
        <f>VLOOKUP(tVentas[[#This Row],[ProductID]],tProductos[#All],3,FALSE)</f>
        <v>Mustard Prepared</v>
      </c>
      <c r="F61" s="13">
        <v>18</v>
      </c>
      <c r="G61" s="32">
        <v>1</v>
      </c>
      <c r="H61" s="30">
        <f>VLOOKUP(tVentas[[#This Row],[ProductID]],tProductos[#All],5,FALSE)</f>
        <v>433.46</v>
      </c>
      <c r="I61" s="31">
        <f>(tVentas[[#This Row],[PrecioUnitario]])*(tVentas[[#This Row],[Quantity]])</f>
        <v>7802.28</v>
      </c>
      <c r="J61" s="31">
        <f>tVentas[[#This Row],[ TotalPrice_SinDescuento]]*(1-tVentas[[#This Row],[Discount]]/100)</f>
        <v>7724.2572</v>
      </c>
      <c r="K61" s="52">
        <v>43191.659039351849</v>
      </c>
      <c r="L61" s="7" t="s">
        <v>3300</v>
      </c>
      <c r="M61" s="35">
        <f t="shared" si="0"/>
        <v>0</v>
      </c>
      <c r="N61" s="12" t="str">
        <f t="shared" si="1"/>
        <v/>
      </c>
      <c r="O61" t="str">
        <f>VLOOKUP(tVentas[[#This Row],[ProductID]],tProductos[[#All],[ProductID]:[CategoriaNombre]],2,FALSE)</f>
        <v>Seafood</v>
      </c>
    </row>
    <row r="62" spans="1:15">
      <c r="A62" s="13">
        <v>10063</v>
      </c>
      <c r="B62" s="13">
        <v>4</v>
      </c>
      <c r="C62" s="13">
        <v>56726</v>
      </c>
      <c r="D62" s="13">
        <v>310</v>
      </c>
      <c r="E62" s="12" t="str">
        <f>VLOOKUP(tVentas[[#This Row],[ProductID]],tProductos[#All],3,FALSE)</f>
        <v>Coffee - Dark Roast</v>
      </c>
      <c r="F62" s="13">
        <v>15</v>
      </c>
      <c r="G62" s="32">
        <v>0</v>
      </c>
      <c r="H62" s="30">
        <f>VLOOKUP(tVentas[[#This Row],[ProductID]],tProductos[#All],5,FALSE)</f>
        <v>79.97</v>
      </c>
      <c r="I62" s="31">
        <f>(tVentas[[#This Row],[PrecioUnitario]])*(tVentas[[#This Row],[Quantity]])</f>
        <v>1199.55</v>
      </c>
      <c r="J62" s="31">
        <f>tVentas[[#This Row],[ TotalPrice_SinDescuento]]*(1-tVentas[[#This Row],[Discount]]/100)</f>
        <v>1199.55</v>
      </c>
      <c r="K62" s="52">
        <v>43165.887164351851</v>
      </c>
      <c r="L62" s="7" t="s">
        <v>3301</v>
      </c>
      <c r="M62" s="35">
        <f t="shared" si="0"/>
        <v>0</v>
      </c>
      <c r="N62" s="12" t="str">
        <f t="shared" si="1"/>
        <v/>
      </c>
      <c r="O62" t="str">
        <f>VLOOKUP(tVentas[[#This Row],[ProductID]],tProductos[[#All],[ProductID]:[CategoriaNombre]],2,FALSE)</f>
        <v>Poultry</v>
      </c>
    </row>
    <row r="63" spans="1:15">
      <c r="A63" s="13">
        <v>10064</v>
      </c>
      <c r="B63" s="13">
        <v>7</v>
      </c>
      <c r="C63" s="13">
        <v>33759</v>
      </c>
      <c r="D63" s="13">
        <v>185</v>
      </c>
      <c r="E63" s="12" t="str">
        <f>VLOOKUP(tVentas[[#This Row],[ProductID]],tProductos[#All],3,FALSE)</f>
        <v>Foam Dinner Plate</v>
      </c>
      <c r="F63" s="13">
        <v>9</v>
      </c>
      <c r="G63" s="32">
        <v>0</v>
      </c>
      <c r="H63" s="30">
        <f>VLOOKUP(tVentas[[#This Row],[ProductID]],tProductos[#All],5,FALSE)</f>
        <v>484.19</v>
      </c>
      <c r="I63" s="31">
        <f>(tVentas[[#This Row],[PrecioUnitario]])*(tVentas[[#This Row],[Quantity]])</f>
        <v>4357.71</v>
      </c>
      <c r="J63" s="31">
        <f>tVentas[[#This Row],[ TotalPrice_SinDescuento]]*(1-tVentas[[#This Row],[Discount]]/100)</f>
        <v>4357.71</v>
      </c>
      <c r="K63" s="52">
        <v>43158.251631944448</v>
      </c>
      <c r="L63" s="7" t="s">
        <v>3302</v>
      </c>
      <c r="M63" s="35">
        <f t="shared" ref="M63:M126" si="2">COUNTBLANK(A63:L63) /COUNTA(A63:L63)</f>
        <v>0</v>
      </c>
      <c r="N63" s="12" t="str">
        <f t="shared" ref="N63:N126" si="3">IF($M63&gt;0.4,"ELIMINAR","")</f>
        <v/>
      </c>
      <c r="O63" t="str">
        <f>VLOOKUP(tVentas[[#This Row],[ProductID]],tProductos[[#All],[ProductID]:[CategoriaNombre]],2,FALSE)</f>
        <v>Seafood</v>
      </c>
    </row>
    <row r="64" spans="1:15">
      <c r="A64" s="13">
        <v>10065</v>
      </c>
      <c r="B64" s="13">
        <v>16</v>
      </c>
      <c r="C64" s="13">
        <v>8808</v>
      </c>
      <c r="D64" s="13">
        <v>96</v>
      </c>
      <c r="E64" s="12" t="str">
        <f>VLOOKUP(tVentas[[#This Row],[ProductID]],tProductos[#All],3,FALSE)</f>
        <v>Cheese - Bocconcini</v>
      </c>
      <c r="F64" s="13">
        <v>3</v>
      </c>
      <c r="G64" s="32">
        <v>0</v>
      </c>
      <c r="H64" s="30">
        <f>VLOOKUP(tVentas[[#This Row],[ProductID]],tProductos[#All],5,FALSE)</f>
        <v>621.99</v>
      </c>
      <c r="I64" s="31">
        <f>(tVentas[[#This Row],[PrecioUnitario]])*(tVentas[[#This Row],[Quantity]])</f>
        <v>1865.97</v>
      </c>
      <c r="J64" s="31">
        <f>tVentas[[#This Row],[ TotalPrice_SinDescuento]]*(1-tVentas[[#This Row],[Discount]]/100)</f>
        <v>1865.97</v>
      </c>
      <c r="K64" s="52">
        <v>43210.863668981481</v>
      </c>
      <c r="L64" s="7" t="s">
        <v>3303</v>
      </c>
      <c r="M64" s="35">
        <f t="shared" si="2"/>
        <v>0</v>
      </c>
      <c r="N64" s="12" t="str">
        <f t="shared" si="3"/>
        <v/>
      </c>
      <c r="O64" t="str">
        <f>VLOOKUP(tVentas[[#This Row],[ProductID]],tProductos[[#All],[ProductID]:[CategoriaNombre]],2,FALSE)</f>
        <v>Meat</v>
      </c>
    </row>
    <row r="65" spans="1:15">
      <c r="A65" s="13">
        <v>10066</v>
      </c>
      <c r="B65" s="13">
        <v>15</v>
      </c>
      <c r="C65" s="13">
        <v>76722</v>
      </c>
      <c r="D65" s="13">
        <v>236</v>
      </c>
      <c r="E65" s="12" t="str">
        <f>VLOOKUP(tVentas[[#This Row],[ProductID]],tProductos[#All],3,FALSE)</f>
        <v>Tomato - Tricolor Cherry</v>
      </c>
      <c r="F65" s="13">
        <v>20</v>
      </c>
      <c r="G65" s="32">
        <v>0</v>
      </c>
      <c r="H65" s="30">
        <f>VLOOKUP(tVentas[[#This Row],[ProductID]],tProductos[#All],5,FALSE)</f>
        <v>85.69</v>
      </c>
      <c r="I65" s="31">
        <f>(tVentas[[#This Row],[PrecioUnitario]])*(tVentas[[#This Row],[Quantity]])</f>
        <v>1713.8</v>
      </c>
      <c r="J65" s="31">
        <f>tVentas[[#This Row],[ TotalPrice_SinDescuento]]*(1-tVentas[[#This Row],[Discount]]/100)</f>
        <v>1713.8</v>
      </c>
      <c r="K65" s="52">
        <v>43169.77957175926</v>
      </c>
      <c r="L65" s="7" t="s">
        <v>3304</v>
      </c>
      <c r="M65" s="35">
        <f t="shared" si="2"/>
        <v>0</v>
      </c>
      <c r="N65" s="12" t="str">
        <f t="shared" si="3"/>
        <v/>
      </c>
      <c r="O65" t="str">
        <f>VLOOKUP(tVentas[[#This Row],[ProductID]],tProductos[[#All],[ProductID]:[CategoriaNombre]],2,FALSE)</f>
        <v>Confections</v>
      </c>
    </row>
    <row r="66" spans="1:15">
      <c r="A66" s="13">
        <v>10067</v>
      </c>
      <c r="B66" s="13">
        <v>20</v>
      </c>
      <c r="C66" s="13">
        <v>60501</v>
      </c>
      <c r="D66" s="13">
        <v>347</v>
      </c>
      <c r="E66" s="12" t="str">
        <f>VLOOKUP(tVentas[[#This Row],[ProductID]],tProductos[#All],3,FALSE)</f>
        <v>Pail For Lid 1537</v>
      </c>
      <c r="F66" s="13">
        <v>16</v>
      </c>
      <c r="G66" s="32">
        <v>0</v>
      </c>
      <c r="H66" s="30">
        <f>VLOOKUP(tVentas[[#This Row],[ProductID]],tProductos[#All],5,FALSE)</f>
        <v>946.25</v>
      </c>
      <c r="I66" s="31">
        <f>(tVentas[[#This Row],[PrecioUnitario]])*(tVentas[[#This Row],[Quantity]])</f>
        <v>15140</v>
      </c>
      <c r="J66" s="31">
        <f>tVentas[[#This Row],[ TotalPrice_SinDescuento]]*(1-tVentas[[#This Row],[Discount]]/100)</f>
        <v>15140</v>
      </c>
      <c r="K66" s="52">
        <v>43148.018680555557</v>
      </c>
      <c r="L66" s="7" t="s">
        <v>3305</v>
      </c>
      <c r="M66" s="35">
        <f t="shared" si="2"/>
        <v>0</v>
      </c>
      <c r="N66" s="12" t="str">
        <f t="shared" si="3"/>
        <v/>
      </c>
      <c r="O66" t="str">
        <f>VLOOKUP(tVentas[[#This Row],[ProductID]],tProductos[[#All],[ProductID]:[CategoriaNombre]],2,FALSE)</f>
        <v>Grain</v>
      </c>
    </row>
    <row r="67" spans="1:15">
      <c r="A67" s="13">
        <v>10068</v>
      </c>
      <c r="B67" s="13">
        <v>12</v>
      </c>
      <c r="C67" s="13">
        <v>57558</v>
      </c>
      <c r="D67" s="13">
        <v>313</v>
      </c>
      <c r="E67" s="12" t="str">
        <f>VLOOKUP(tVentas[[#This Row],[ProductID]],tProductos[#All],3,FALSE)</f>
        <v>Veal - Slab Bacon</v>
      </c>
      <c r="F67" s="13">
        <v>15</v>
      </c>
      <c r="G67" s="32">
        <v>0</v>
      </c>
      <c r="H67" s="30">
        <f>VLOOKUP(tVentas[[#This Row],[ProductID]],tProductos[#All],5,FALSE)</f>
        <v>399.11</v>
      </c>
      <c r="I67" s="31">
        <f>(tVentas[[#This Row],[PrecioUnitario]])*(tVentas[[#This Row],[Quantity]])</f>
        <v>5986.6500000000005</v>
      </c>
      <c r="J67" s="31">
        <f>tVentas[[#This Row],[ TotalPrice_SinDescuento]]*(1-tVentas[[#This Row],[Discount]]/100)</f>
        <v>5986.6500000000005</v>
      </c>
      <c r="K67" s="52">
        <v>43114.461863425924</v>
      </c>
      <c r="L67" s="7" t="s">
        <v>3306</v>
      </c>
      <c r="M67" s="35">
        <f t="shared" si="2"/>
        <v>0</v>
      </c>
      <c r="N67" s="12" t="str">
        <f t="shared" si="3"/>
        <v/>
      </c>
      <c r="O67" t="str">
        <f>VLOOKUP(tVentas[[#This Row],[ProductID]],tProductos[[#All],[ProductID]:[CategoriaNombre]],2,FALSE)</f>
        <v>Produce</v>
      </c>
    </row>
    <row r="68" spans="1:15">
      <c r="A68" s="13">
        <v>10069</v>
      </c>
      <c r="B68" s="13">
        <v>14</v>
      </c>
      <c r="C68" s="13">
        <v>18773</v>
      </c>
      <c r="D68" s="13">
        <v>273</v>
      </c>
      <c r="E68" s="12" t="str">
        <f>VLOOKUP(tVentas[[#This Row],[ProductID]],tProductos[#All],3,FALSE)</f>
        <v>Bandage - Flexible Neon</v>
      </c>
      <c r="F68" s="13">
        <v>5</v>
      </c>
      <c r="G68" s="32">
        <v>0</v>
      </c>
      <c r="H68" s="30">
        <f>VLOOKUP(tVentas[[#This Row],[ProductID]],tProductos[#All],5,FALSE)</f>
        <v>775.91</v>
      </c>
      <c r="I68" s="31">
        <f>(tVentas[[#This Row],[PrecioUnitario]])*(tVentas[[#This Row],[Quantity]])</f>
        <v>3879.5499999999997</v>
      </c>
      <c r="J68" s="31">
        <f>tVentas[[#This Row],[ TotalPrice_SinDescuento]]*(1-tVentas[[#This Row],[Discount]]/100)</f>
        <v>3879.5499999999997</v>
      </c>
      <c r="K68" s="52">
        <v>43183.444907407407</v>
      </c>
      <c r="L68" s="7" t="s">
        <v>3307</v>
      </c>
      <c r="M68" s="35">
        <f t="shared" si="2"/>
        <v>0</v>
      </c>
      <c r="N68" s="12" t="str">
        <f t="shared" si="3"/>
        <v/>
      </c>
      <c r="O68" t="str">
        <f>VLOOKUP(tVentas[[#This Row],[ProductID]],tProductos[[#All],[ProductID]:[CategoriaNombre]],2,FALSE)</f>
        <v>Dairy</v>
      </c>
    </row>
    <row r="69" spans="1:15">
      <c r="A69" s="13">
        <v>10070</v>
      </c>
      <c r="B69" s="13">
        <v>15</v>
      </c>
      <c r="C69" s="13">
        <v>74673</v>
      </c>
      <c r="D69" s="13">
        <v>200</v>
      </c>
      <c r="E69" s="12" t="str">
        <f>VLOOKUP(tVentas[[#This Row],[ProductID]],tProductos[#All],3,FALSE)</f>
        <v>Garlic - Peeled</v>
      </c>
      <c r="F69" s="13">
        <v>19</v>
      </c>
      <c r="G69" s="32">
        <v>0</v>
      </c>
      <c r="H69" s="30">
        <f>VLOOKUP(tVentas[[#This Row],[ProductID]],tProductos[#All],5,FALSE)</f>
        <v>111.29</v>
      </c>
      <c r="I69" s="31">
        <f>(tVentas[[#This Row],[PrecioUnitario]])*(tVentas[[#This Row],[Quantity]])</f>
        <v>2114.5100000000002</v>
      </c>
      <c r="J69" s="31">
        <f>tVentas[[#This Row],[ TotalPrice_SinDescuento]]*(1-tVentas[[#This Row],[Discount]]/100)</f>
        <v>2114.5100000000002</v>
      </c>
      <c r="K69" s="52">
        <v>43148.469953703701</v>
      </c>
      <c r="L69" s="7" t="s">
        <v>3308</v>
      </c>
      <c r="M69" s="35">
        <f t="shared" si="2"/>
        <v>0</v>
      </c>
      <c r="N69" s="12" t="str">
        <f t="shared" si="3"/>
        <v/>
      </c>
      <c r="O69" t="str">
        <f>VLOOKUP(tVentas[[#This Row],[ProductID]],tProductos[[#All],[ProductID]:[CategoriaNombre]],2,FALSE)</f>
        <v>Beverages</v>
      </c>
    </row>
    <row r="70" spans="1:15">
      <c r="A70" s="13">
        <v>10071</v>
      </c>
      <c r="B70" s="13">
        <v>23</v>
      </c>
      <c r="C70" s="13">
        <v>79317</v>
      </c>
      <c r="D70" s="13">
        <v>254</v>
      </c>
      <c r="E70" s="12" t="str">
        <f>VLOOKUP(tVentas[[#This Row],[ProductID]],tProductos[#All],3,FALSE)</f>
        <v>Soup - Canadian Pea, Dry Mix</v>
      </c>
      <c r="F70" s="13">
        <v>21</v>
      </c>
      <c r="G70" s="32">
        <v>0</v>
      </c>
      <c r="H70" s="30">
        <f>VLOOKUP(tVentas[[#This Row],[ProductID]],tProductos[#All],5,FALSE)</f>
        <v>777.8</v>
      </c>
      <c r="I70" s="31">
        <f>(tVentas[[#This Row],[PrecioUnitario]])*(tVentas[[#This Row],[Quantity]])</f>
        <v>16333.8</v>
      </c>
      <c r="J70" s="31">
        <f>tVentas[[#This Row],[ TotalPrice_SinDescuento]]*(1-tVentas[[#This Row],[Discount]]/100)</f>
        <v>16333.8</v>
      </c>
      <c r="K70" s="52">
        <v>43108.683194444442</v>
      </c>
      <c r="L70" s="7" t="s">
        <v>3309</v>
      </c>
      <c r="M70" s="35">
        <f t="shared" si="2"/>
        <v>0</v>
      </c>
      <c r="N70" s="12" t="str">
        <f t="shared" si="3"/>
        <v/>
      </c>
      <c r="O70" t="str">
        <f>VLOOKUP(tVentas[[#This Row],[ProductID]],tProductos[[#All],[ProductID]:[CategoriaNombre]],2,FALSE)</f>
        <v>Confections</v>
      </c>
    </row>
    <row r="71" spans="1:15">
      <c r="A71" s="13">
        <v>10072</v>
      </c>
      <c r="B71" s="13">
        <v>3</v>
      </c>
      <c r="C71" s="13">
        <v>82953</v>
      </c>
      <c r="D71" s="13">
        <v>201</v>
      </c>
      <c r="E71" s="12" t="str">
        <f>VLOOKUP(tVentas[[#This Row],[ProductID]],tProductos[#All],3,FALSE)</f>
        <v>Grenadine</v>
      </c>
      <c r="F71" s="13">
        <v>21</v>
      </c>
      <c r="G71" s="32">
        <v>1</v>
      </c>
      <c r="H71" s="30">
        <f>VLOOKUP(tVentas[[#This Row],[ProductID]],tProductos[#All],5,FALSE)</f>
        <v>963.87</v>
      </c>
      <c r="I71" s="31">
        <f>(tVentas[[#This Row],[PrecioUnitario]])*(tVentas[[#This Row],[Quantity]])</f>
        <v>20241.27</v>
      </c>
      <c r="J71" s="31">
        <f>tVentas[[#This Row],[ TotalPrice_SinDescuento]]*(1-tVentas[[#This Row],[Discount]]/100)</f>
        <v>20038.8573</v>
      </c>
      <c r="K71" s="52">
        <v>43141.107812499999</v>
      </c>
      <c r="L71" s="7" t="s">
        <v>3310</v>
      </c>
      <c r="M71" s="35">
        <f t="shared" si="2"/>
        <v>0</v>
      </c>
      <c r="N71" s="12" t="str">
        <f t="shared" si="3"/>
        <v/>
      </c>
      <c r="O71" t="str">
        <f>VLOOKUP(tVentas[[#This Row],[ProductID]],tProductos[[#All],[ProductID]:[CategoriaNombre]],2,FALSE)</f>
        <v>Grain</v>
      </c>
    </row>
    <row r="72" spans="1:15">
      <c r="A72" s="13">
        <v>10073</v>
      </c>
      <c r="B72" s="13">
        <v>15</v>
      </c>
      <c r="C72" s="13">
        <v>45392</v>
      </c>
      <c r="D72" s="13">
        <v>98</v>
      </c>
      <c r="E72" s="12" t="str">
        <f>VLOOKUP(tVentas[[#This Row],[ProductID]],tProductos[#All],3,FALSE)</f>
        <v>Shrimp - 31/40</v>
      </c>
      <c r="F72" s="13">
        <v>12</v>
      </c>
      <c r="G72" s="32">
        <v>0</v>
      </c>
      <c r="H72" s="30">
        <f>VLOOKUP(tVentas[[#This Row],[ProductID]],tProductos[#All],5,FALSE)</f>
        <v>998.75</v>
      </c>
      <c r="I72" s="31">
        <f>(tVentas[[#This Row],[PrecioUnitario]])*(tVentas[[#This Row],[Quantity]])</f>
        <v>11985</v>
      </c>
      <c r="J72" s="31">
        <f>tVentas[[#This Row],[ TotalPrice_SinDescuento]]*(1-tVentas[[#This Row],[Discount]]/100)</f>
        <v>11985</v>
      </c>
      <c r="K72" s="52">
        <v>43161.77648148148</v>
      </c>
      <c r="L72" s="7" t="s">
        <v>3311</v>
      </c>
      <c r="M72" s="35">
        <f t="shared" si="2"/>
        <v>0</v>
      </c>
      <c r="N72" s="12" t="str">
        <f t="shared" si="3"/>
        <v/>
      </c>
      <c r="O72" t="str">
        <f>VLOOKUP(tVentas[[#This Row],[ProductID]],tProductos[[#All],[ProductID]:[CategoriaNombre]],2,FALSE)</f>
        <v>Cereals</v>
      </c>
    </row>
    <row r="73" spans="1:15">
      <c r="A73" s="13">
        <v>10074</v>
      </c>
      <c r="B73" s="13">
        <v>10</v>
      </c>
      <c r="C73" s="13">
        <v>23804</v>
      </c>
      <c r="D73" s="13">
        <v>432</v>
      </c>
      <c r="E73" s="12" t="str">
        <f>VLOOKUP(tVentas[[#This Row],[ProductID]],tProductos[#All],3,FALSE)</f>
        <v>Beer - Original Organic Lager</v>
      </c>
      <c r="F73" s="13">
        <v>7</v>
      </c>
      <c r="G73" s="32">
        <v>0</v>
      </c>
      <c r="H73" s="30">
        <f>VLOOKUP(tVentas[[#This Row],[ProductID]],tProductos[#All],5,FALSE)</f>
        <v>327.14999999999998</v>
      </c>
      <c r="I73" s="31">
        <f>(tVentas[[#This Row],[PrecioUnitario]])*(tVentas[[#This Row],[Quantity]])</f>
        <v>2290.0499999999997</v>
      </c>
      <c r="J73" s="31">
        <f>tVentas[[#This Row],[ TotalPrice_SinDescuento]]*(1-tVentas[[#This Row],[Discount]]/100)</f>
        <v>2290.0499999999997</v>
      </c>
      <c r="K73" s="52">
        <v>43117.806493055556</v>
      </c>
      <c r="L73" s="7" t="s">
        <v>3312</v>
      </c>
      <c r="M73" s="35">
        <f t="shared" si="2"/>
        <v>0</v>
      </c>
      <c r="N73" s="12" t="str">
        <f t="shared" si="3"/>
        <v/>
      </c>
      <c r="O73" t="str">
        <f>VLOOKUP(tVentas[[#This Row],[ProductID]],tProductos[[#All],[ProductID]:[CategoriaNombre]],2,FALSE)</f>
        <v>Shell fish</v>
      </c>
    </row>
    <row r="74" spans="1:15">
      <c r="A74" s="13">
        <v>10075</v>
      </c>
      <c r="B74" s="13">
        <v>19</v>
      </c>
      <c r="C74" s="13">
        <v>55838</v>
      </c>
      <c r="D74" s="13">
        <v>326</v>
      </c>
      <c r="E74" s="12" t="str">
        <f>VLOOKUP(tVentas[[#This Row],[ProductID]],tProductos[#All],3,FALSE)</f>
        <v>Appetizer - Mushroom Tart</v>
      </c>
      <c r="F74" s="13">
        <v>15</v>
      </c>
      <c r="G74" s="32">
        <v>0</v>
      </c>
      <c r="H74" s="30">
        <f>VLOOKUP(tVentas[[#This Row],[ProductID]],tProductos[#All],5,FALSE)</f>
        <v>38.85</v>
      </c>
      <c r="I74" s="31">
        <f>(tVentas[[#This Row],[PrecioUnitario]])*(tVentas[[#This Row],[Quantity]])</f>
        <v>582.75</v>
      </c>
      <c r="J74" s="31">
        <f>tVentas[[#This Row],[ TotalPrice_SinDescuento]]*(1-tVentas[[#This Row],[Discount]]/100)</f>
        <v>582.75</v>
      </c>
      <c r="K74" s="52">
        <v>43104.058298611111</v>
      </c>
      <c r="L74" s="7" t="s">
        <v>3313</v>
      </c>
      <c r="M74" s="35">
        <f t="shared" si="2"/>
        <v>0</v>
      </c>
      <c r="N74" s="12" t="str">
        <f t="shared" si="3"/>
        <v/>
      </c>
      <c r="O74" t="str">
        <f>VLOOKUP(tVentas[[#This Row],[ProductID]],tProductos[[#All],[ProductID]:[CategoriaNombre]],2,FALSE)</f>
        <v>Poultry</v>
      </c>
    </row>
    <row r="75" spans="1:15">
      <c r="A75" s="13">
        <v>10076</v>
      </c>
      <c r="B75" s="13">
        <v>21</v>
      </c>
      <c r="C75" s="13">
        <v>24790</v>
      </c>
      <c r="D75" s="13">
        <v>144</v>
      </c>
      <c r="E75" s="12" t="str">
        <f>VLOOKUP(tVentas[[#This Row],[ProductID]],tProductos[#All],3,FALSE)</f>
        <v>Placemat - Scallop, White</v>
      </c>
      <c r="F75" s="13">
        <v>7</v>
      </c>
      <c r="G75" s="32">
        <v>0</v>
      </c>
      <c r="H75" s="30">
        <f>VLOOKUP(tVentas[[#This Row],[ProductID]],tProductos[#All],5,FALSE)</f>
        <v>957.86</v>
      </c>
      <c r="I75" s="31">
        <f>(tVentas[[#This Row],[PrecioUnitario]])*(tVentas[[#This Row],[Quantity]])</f>
        <v>6705.02</v>
      </c>
      <c r="J75" s="31">
        <f>tVentas[[#This Row],[ TotalPrice_SinDescuento]]*(1-tVentas[[#This Row],[Discount]]/100)</f>
        <v>6705.02</v>
      </c>
      <c r="K75" s="52">
        <v>43142.304178240738</v>
      </c>
      <c r="L75" s="7" t="s">
        <v>3314</v>
      </c>
      <c r="M75" s="35">
        <f t="shared" si="2"/>
        <v>0</v>
      </c>
      <c r="N75" s="12" t="str">
        <f t="shared" si="3"/>
        <v/>
      </c>
      <c r="O75" t="str">
        <f>VLOOKUP(tVentas[[#This Row],[ProductID]],tProductos[[#All],[ProductID]:[CategoriaNombre]],2,FALSE)</f>
        <v>Beverages</v>
      </c>
    </row>
    <row r="76" spans="1:15">
      <c r="A76" s="13">
        <v>10077</v>
      </c>
      <c r="B76" s="13">
        <v>14</v>
      </c>
      <c r="C76" s="13">
        <v>30722</v>
      </c>
      <c r="D76" s="13">
        <v>183</v>
      </c>
      <c r="E76" s="12" t="str">
        <f>VLOOKUP(tVentas[[#This Row],[ProductID]],tProductos[#All],3,FALSE)</f>
        <v>Spice - Peppercorn Melange</v>
      </c>
      <c r="F76" s="13">
        <v>8</v>
      </c>
      <c r="G76" s="32">
        <v>0</v>
      </c>
      <c r="H76" s="30">
        <f>VLOOKUP(tVentas[[#This Row],[ProductID]],tProductos[#All],5,FALSE)</f>
        <v>62.15</v>
      </c>
      <c r="I76" s="31">
        <f>(tVentas[[#This Row],[PrecioUnitario]])*(tVentas[[#This Row],[Quantity]])</f>
        <v>497.2</v>
      </c>
      <c r="J76" s="31">
        <f>tVentas[[#This Row],[ TotalPrice_SinDescuento]]*(1-tVentas[[#This Row],[Discount]]/100)</f>
        <v>497.2</v>
      </c>
      <c r="K76" s="52">
        <v>43206.527928240743</v>
      </c>
      <c r="L76" s="7" t="s">
        <v>3315</v>
      </c>
      <c r="M76" s="35">
        <f t="shared" si="2"/>
        <v>0</v>
      </c>
      <c r="N76" s="12" t="str">
        <f t="shared" si="3"/>
        <v/>
      </c>
      <c r="O76" t="str">
        <f>VLOOKUP(tVentas[[#This Row],[ProductID]],tProductos[[#All],[ProductID]:[CategoriaNombre]],2,FALSE)</f>
        <v>Dairy</v>
      </c>
    </row>
    <row r="77" spans="1:15">
      <c r="A77" s="13">
        <v>10078</v>
      </c>
      <c r="B77" s="13">
        <v>22</v>
      </c>
      <c r="C77" s="13">
        <v>36072</v>
      </c>
      <c r="D77" s="13">
        <v>9</v>
      </c>
      <c r="E77" s="12" t="str">
        <f>VLOOKUP(tVentas[[#This Row],[ProductID]],tProductos[#All],3,FALSE)</f>
        <v>Rabbit - Whole</v>
      </c>
      <c r="F77" s="13">
        <v>10</v>
      </c>
      <c r="G77" s="32">
        <v>0</v>
      </c>
      <c r="H77" s="30">
        <f>VLOOKUP(tVentas[[#This Row],[ProductID]],tProductos[#All],5,FALSE)</f>
        <v>844.21</v>
      </c>
      <c r="I77" s="31">
        <f>(tVentas[[#This Row],[PrecioUnitario]])*(tVentas[[#This Row],[Quantity]])</f>
        <v>8442.1</v>
      </c>
      <c r="J77" s="31">
        <f>tVentas[[#This Row],[ TotalPrice_SinDescuento]]*(1-tVentas[[#This Row],[Discount]]/100)</f>
        <v>8442.1</v>
      </c>
      <c r="K77" s="52">
        <v>43172.46638888889</v>
      </c>
      <c r="L77" s="7" t="s">
        <v>3316</v>
      </c>
      <c r="M77" s="35">
        <f t="shared" si="2"/>
        <v>0</v>
      </c>
      <c r="N77" s="12" t="str">
        <f t="shared" si="3"/>
        <v/>
      </c>
      <c r="O77" t="str">
        <f>VLOOKUP(tVentas[[#This Row],[ProductID]],tProductos[[#All],[ProductID]:[CategoriaNombre]],2,FALSE)</f>
        <v>Produce</v>
      </c>
    </row>
    <row r="78" spans="1:15">
      <c r="A78" s="13">
        <v>10079</v>
      </c>
      <c r="B78" s="13">
        <v>1</v>
      </c>
      <c r="C78" s="13">
        <v>91614</v>
      </c>
      <c r="D78" s="13">
        <v>349</v>
      </c>
      <c r="E78" s="12" t="str">
        <f>VLOOKUP(tVentas[[#This Row],[ProductID]],tProductos[#All],3,FALSE)</f>
        <v>Puree - Mocha</v>
      </c>
      <c r="F78" s="13">
        <v>24</v>
      </c>
      <c r="G78" s="32">
        <v>0</v>
      </c>
      <c r="H78" s="30">
        <f>VLOOKUP(tVentas[[#This Row],[ProductID]],tProductos[#All],5,FALSE)</f>
        <v>869.08</v>
      </c>
      <c r="I78" s="31">
        <f>(tVentas[[#This Row],[PrecioUnitario]])*(tVentas[[#This Row],[Quantity]])</f>
        <v>20857.920000000002</v>
      </c>
      <c r="J78" s="31">
        <f>tVentas[[#This Row],[ TotalPrice_SinDescuento]]*(1-tVentas[[#This Row],[Discount]]/100)</f>
        <v>20857.920000000002</v>
      </c>
      <c r="K78" s="52">
        <v>43229.266527777778</v>
      </c>
      <c r="L78" s="7" t="s">
        <v>3317</v>
      </c>
      <c r="M78" s="35">
        <f t="shared" si="2"/>
        <v>0</v>
      </c>
      <c r="N78" s="12" t="str">
        <f t="shared" si="3"/>
        <v/>
      </c>
      <c r="O78" t="str">
        <f>VLOOKUP(tVentas[[#This Row],[ProductID]],tProductos[[#All],[ProductID]:[CategoriaNombre]],2,FALSE)</f>
        <v>Dairy</v>
      </c>
    </row>
    <row r="79" spans="1:15">
      <c r="A79" s="13">
        <v>10080</v>
      </c>
      <c r="B79" s="13">
        <v>12</v>
      </c>
      <c r="C79" s="13">
        <v>48576</v>
      </c>
      <c r="D79" s="13">
        <v>451</v>
      </c>
      <c r="E79" s="12" t="str">
        <f>VLOOKUP(tVentas[[#This Row],[ProductID]],tProductos[#All],3,FALSE)</f>
        <v>Soup - Campbells Tomato Ravioli</v>
      </c>
      <c r="F79" s="13">
        <v>13</v>
      </c>
      <c r="G79" s="32">
        <v>1</v>
      </c>
      <c r="H79" s="30">
        <f>VLOOKUP(tVentas[[#This Row],[ProductID]],tProductos[#All],5,FALSE)</f>
        <v>935.38</v>
      </c>
      <c r="I79" s="31">
        <f>(tVentas[[#This Row],[PrecioUnitario]])*(tVentas[[#This Row],[Quantity]])</f>
        <v>12159.94</v>
      </c>
      <c r="J79" s="31">
        <f>tVentas[[#This Row],[ TotalPrice_SinDescuento]]*(1-tVentas[[#This Row],[Discount]]/100)</f>
        <v>12038.3406</v>
      </c>
      <c r="K79" s="52">
        <v>43200.830347222225</v>
      </c>
      <c r="L79" s="7" t="s">
        <v>3318</v>
      </c>
      <c r="M79" s="35">
        <f t="shared" si="2"/>
        <v>0</v>
      </c>
      <c r="N79" s="12" t="str">
        <f t="shared" si="3"/>
        <v/>
      </c>
      <c r="O79" t="str">
        <f>VLOOKUP(tVentas[[#This Row],[ProductID]],tProductos[[#All],[ProductID]:[CategoriaNombre]],2,FALSE)</f>
        <v>Confections</v>
      </c>
    </row>
    <row r="80" spans="1:15">
      <c r="A80" s="13">
        <v>10081</v>
      </c>
      <c r="B80" s="13">
        <v>3</v>
      </c>
      <c r="C80" s="13">
        <v>40147</v>
      </c>
      <c r="D80" s="13">
        <v>390</v>
      </c>
      <c r="E80" s="12" t="str">
        <f>VLOOKUP(tVentas[[#This Row],[ProductID]],tProductos[#All],3,FALSE)</f>
        <v>Seedlings - Mix, Organic</v>
      </c>
      <c r="F80" s="13">
        <v>11</v>
      </c>
      <c r="G80" s="32">
        <v>0</v>
      </c>
      <c r="H80" s="30">
        <f>VLOOKUP(tVentas[[#This Row],[ProductID]],tProductos[#All],5,FALSE)</f>
        <v>12.95</v>
      </c>
      <c r="I80" s="31">
        <f>(tVentas[[#This Row],[PrecioUnitario]])*(tVentas[[#This Row],[Quantity]])</f>
        <v>142.44999999999999</v>
      </c>
      <c r="J80" s="31">
        <f>tVentas[[#This Row],[ TotalPrice_SinDescuento]]*(1-tVentas[[#This Row],[Discount]]/100)</f>
        <v>142.44999999999999</v>
      </c>
      <c r="K80" s="52">
        <v>43144.627175925925</v>
      </c>
      <c r="L80" s="7" t="s">
        <v>3319</v>
      </c>
      <c r="M80" s="35">
        <f t="shared" si="2"/>
        <v>0</v>
      </c>
      <c r="N80" s="12" t="str">
        <f t="shared" si="3"/>
        <v/>
      </c>
      <c r="O80" t="str">
        <f>VLOOKUP(tVentas[[#This Row],[ProductID]],tProductos[[#All],[ProductID]:[CategoriaNombre]],2,FALSE)</f>
        <v>Cereals</v>
      </c>
    </row>
    <row r="81" spans="1:15">
      <c r="A81" s="13">
        <v>10082</v>
      </c>
      <c r="B81" s="13">
        <v>4</v>
      </c>
      <c r="C81" s="13">
        <v>2557</v>
      </c>
      <c r="D81" s="13">
        <v>145</v>
      </c>
      <c r="E81" s="12" t="str">
        <f>VLOOKUP(tVentas[[#This Row],[ProductID]],tProductos[#All],3,FALSE)</f>
        <v>Wine - Chardonnay South</v>
      </c>
      <c r="F81" s="13">
        <v>1</v>
      </c>
      <c r="G81" s="32">
        <v>0</v>
      </c>
      <c r="H81" s="30">
        <f>VLOOKUP(tVentas[[#This Row],[ProductID]],tProductos[#All],5,FALSE)</f>
        <v>344.13</v>
      </c>
      <c r="I81" s="31">
        <f>(tVentas[[#This Row],[PrecioUnitario]])*(tVentas[[#This Row],[Quantity]])</f>
        <v>344.13</v>
      </c>
      <c r="J81" s="31">
        <f>tVentas[[#This Row],[ TotalPrice_SinDescuento]]*(1-tVentas[[#This Row],[Discount]]/100)</f>
        <v>344.13</v>
      </c>
      <c r="K81" s="52">
        <v>43197.562789351854</v>
      </c>
      <c r="L81" s="7" t="s">
        <v>3320</v>
      </c>
      <c r="M81" s="35">
        <f t="shared" si="2"/>
        <v>0</v>
      </c>
      <c r="N81" s="12" t="str">
        <f t="shared" si="3"/>
        <v/>
      </c>
      <c r="O81" t="str">
        <f>VLOOKUP(tVentas[[#This Row],[ProductID]],tProductos[[#All],[ProductID]:[CategoriaNombre]],2,FALSE)</f>
        <v>Poultry</v>
      </c>
    </row>
    <row r="82" spans="1:15">
      <c r="A82" s="13">
        <v>10083</v>
      </c>
      <c r="B82" s="13">
        <v>18</v>
      </c>
      <c r="C82" s="13">
        <v>58485</v>
      </c>
      <c r="D82" s="13">
        <v>374</v>
      </c>
      <c r="E82" s="12" t="str">
        <f>VLOOKUP(tVentas[[#This Row],[ProductID]],tProductos[#All],3,FALSE)</f>
        <v>Jagermeister</v>
      </c>
      <c r="F82" s="13">
        <v>15</v>
      </c>
      <c r="G82" s="32">
        <v>0</v>
      </c>
      <c r="H82" s="30">
        <f>VLOOKUP(tVentas[[#This Row],[ProductID]],tProductos[#All],5,FALSE)</f>
        <v>493.84</v>
      </c>
      <c r="I82" s="31">
        <f>(tVentas[[#This Row],[PrecioUnitario]])*(tVentas[[#This Row],[Quantity]])</f>
        <v>7407.5999999999995</v>
      </c>
      <c r="J82" s="31">
        <f>tVentas[[#This Row],[ TotalPrice_SinDescuento]]*(1-tVentas[[#This Row],[Discount]]/100)</f>
        <v>7407.5999999999995</v>
      </c>
      <c r="K82" s="52">
        <v>43131.583541666667</v>
      </c>
      <c r="L82" s="7" t="s">
        <v>3321</v>
      </c>
      <c r="M82" s="35">
        <f t="shared" si="2"/>
        <v>0</v>
      </c>
      <c r="N82" s="12" t="str">
        <f t="shared" si="3"/>
        <v/>
      </c>
      <c r="O82" t="str">
        <f>VLOOKUP(tVentas[[#This Row],[ProductID]],tProductos[[#All],[ProductID]:[CategoriaNombre]],2,FALSE)</f>
        <v>Beverages</v>
      </c>
    </row>
    <row r="83" spans="1:15">
      <c r="A83" s="13">
        <v>10084</v>
      </c>
      <c r="B83" s="13">
        <v>9</v>
      </c>
      <c r="C83" s="13">
        <v>6798</v>
      </c>
      <c r="D83" s="13">
        <v>59</v>
      </c>
      <c r="E83" s="12" t="str">
        <f>VLOOKUP(tVentas[[#This Row],[ProductID]],tProductos[#All],3,FALSE)</f>
        <v>Pastry - Butterscotch Baked</v>
      </c>
      <c r="F83" s="13">
        <v>2</v>
      </c>
      <c r="G83" s="32">
        <v>0</v>
      </c>
      <c r="H83" s="30">
        <f>VLOOKUP(tVentas[[#This Row],[ProductID]],tProductos[#All],5,FALSE)</f>
        <v>735.38</v>
      </c>
      <c r="I83" s="31">
        <f>(tVentas[[#This Row],[PrecioUnitario]])*(tVentas[[#This Row],[Quantity]])</f>
        <v>1470.76</v>
      </c>
      <c r="J83" s="31">
        <f>tVentas[[#This Row],[ TotalPrice_SinDescuento]]*(1-tVentas[[#This Row],[Discount]]/100)</f>
        <v>1470.76</v>
      </c>
      <c r="K83" s="52">
        <v>43102.297743055555</v>
      </c>
      <c r="L83" s="7" t="s">
        <v>3322</v>
      </c>
      <c r="M83" s="35">
        <f t="shared" si="2"/>
        <v>0</v>
      </c>
      <c r="N83" s="12" t="str">
        <f t="shared" si="3"/>
        <v/>
      </c>
      <c r="O83" t="str">
        <f>VLOOKUP(tVentas[[#This Row],[ProductID]],tProductos[[#All],[ProductID]:[CategoriaNombre]],2,FALSE)</f>
        <v>Snails</v>
      </c>
    </row>
    <row r="84" spans="1:15">
      <c r="A84" s="13">
        <v>10085</v>
      </c>
      <c r="B84" s="13">
        <v>21</v>
      </c>
      <c r="C84" s="13">
        <v>98212</v>
      </c>
      <c r="D84" s="13">
        <v>282</v>
      </c>
      <c r="E84" s="12" t="str">
        <f>VLOOKUP(tVentas[[#This Row],[ProductID]],tProductos[#All],3,FALSE)</f>
        <v>Lemonade - Natural, 591 Ml</v>
      </c>
      <c r="F84" s="13">
        <v>25</v>
      </c>
      <c r="G84" s="32">
        <v>0</v>
      </c>
      <c r="H84" s="30">
        <f>VLOOKUP(tVentas[[#This Row],[ProductID]],tProductos[#All],5,FALSE)</f>
        <v>561.5</v>
      </c>
      <c r="I84" s="31">
        <f>(tVentas[[#This Row],[PrecioUnitario]])*(tVentas[[#This Row],[Quantity]])</f>
        <v>14037.5</v>
      </c>
      <c r="J84" s="31">
        <f>tVentas[[#This Row],[ TotalPrice_SinDescuento]]*(1-tVentas[[#This Row],[Discount]]/100)</f>
        <v>14037.5</v>
      </c>
      <c r="K84" s="52">
        <v>43145.484375</v>
      </c>
      <c r="L84" s="7" t="s">
        <v>3323</v>
      </c>
      <c r="M84" s="35">
        <f t="shared" si="2"/>
        <v>0</v>
      </c>
      <c r="N84" s="12" t="str">
        <f t="shared" si="3"/>
        <v/>
      </c>
      <c r="O84" t="str">
        <f>VLOOKUP(tVentas[[#This Row],[ProductID]],tProductos[[#All],[ProductID]:[CategoriaNombre]],2,FALSE)</f>
        <v>Snails</v>
      </c>
    </row>
    <row r="85" spans="1:15">
      <c r="A85" s="13">
        <v>10086</v>
      </c>
      <c r="B85" s="13">
        <v>22</v>
      </c>
      <c r="C85" s="13">
        <v>44002</v>
      </c>
      <c r="D85" s="13">
        <v>105</v>
      </c>
      <c r="E85" s="12" t="str">
        <f>VLOOKUP(tVentas[[#This Row],[ProductID]],tProductos[#All],3,FALSE)</f>
        <v>Ecolab - Mikroklene 4/4 L</v>
      </c>
      <c r="F85" s="13">
        <v>12</v>
      </c>
      <c r="G85" s="32">
        <v>0</v>
      </c>
      <c r="H85" s="30">
        <f>VLOOKUP(tVentas[[#This Row],[ProductID]],tProductos[#All],5,FALSE)</f>
        <v>688.78</v>
      </c>
      <c r="I85" s="31">
        <f>(tVentas[[#This Row],[PrecioUnitario]])*(tVentas[[#This Row],[Quantity]])</f>
        <v>8265.36</v>
      </c>
      <c r="J85" s="31">
        <f>tVentas[[#This Row],[ TotalPrice_SinDescuento]]*(1-tVentas[[#This Row],[Discount]]/100)</f>
        <v>8265.36</v>
      </c>
      <c r="K85" s="52">
        <v>43186.893379629626</v>
      </c>
      <c r="L85" s="7" t="s">
        <v>3324</v>
      </c>
      <c r="M85" s="35">
        <f t="shared" si="2"/>
        <v>0</v>
      </c>
      <c r="N85" s="12" t="str">
        <f t="shared" si="3"/>
        <v/>
      </c>
      <c r="O85" t="str">
        <f>VLOOKUP(tVentas[[#This Row],[ProductID]],tProductos[[#All],[ProductID]:[CategoriaNombre]],2,FALSE)</f>
        <v>Confections</v>
      </c>
    </row>
    <row r="86" spans="1:15">
      <c r="A86" s="13">
        <v>10087</v>
      </c>
      <c r="B86" s="13">
        <v>12</v>
      </c>
      <c r="C86" s="13">
        <v>77889</v>
      </c>
      <c r="D86" s="13">
        <v>112</v>
      </c>
      <c r="E86" s="12" t="str">
        <f>VLOOKUP(tVentas[[#This Row],[ProductID]],tProductos[#All],3,FALSE)</f>
        <v>Browning Caramel Glace</v>
      </c>
      <c r="F86" s="13">
        <v>20</v>
      </c>
      <c r="G86" s="32">
        <v>0</v>
      </c>
      <c r="H86" s="30">
        <f>VLOOKUP(tVentas[[#This Row],[ProductID]],tProductos[#All],5,FALSE)</f>
        <v>817.94</v>
      </c>
      <c r="I86" s="31">
        <f>(tVentas[[#This Row],[PrecioUnitario]])*(tVentas[[#This Row],[Quantity]])</f>
        <v>16358.800000000001</v>
      </c>
      <c r="J86" s="31">
        <f>tVentas[[#This Row],[ TotalPrice_SinDescuento]]*(1-tVentas[[#This Row],[Discount]]/100)</f>
        <v>16358.800000000001</v>
      </c>
      <c r="K86" s="52">
        <v>43193.629513888889</v>
      </c>
      <c r="L86" s="7" t="s">
        <v>3325</v>
      </c>
      <c r="M86" s="35">
        <f t="shared" si="2"/>
        <v>0</v>
      </c>
      <c r="N86" s="12" t="str">
        <f t="shared" si="3"/>
        <v/>
      </c>
      <c r="O86" t="str">
        <f>VLOOKUP(tVentas[[#This Row],[ProductID]],tProductos[[#All],[ProductID]:[CategoriaNombre]],2,FALSE)</f>
        <v>Snails</v>
      </c>
    </row>
    <row r="87" spans="1:15">
      <c r="A87" s="13">
        <v>10088</v>
      </c>
      <c r="B87" s="13">
        <v>19</v>
      </c>
      <c r="C87" s="13">
        <v>81591</v>
      </c>
      <c r="D87" s="13">
        <v>173</v>
      </c>
      <c r="E87" s="12" t="str">
        <f>VLOOKUP(tVentas[[#This Row],[ProductID]],tProductos[#All],3,FALSE)</f>
        <v>Rosemary - Dry</v>
      </c>
      <c r="F87" s="13">
        <v>21</v>
      </c>
      <c r="G87" s="32">
        <v>0</v>
      </c>
      <c r="H87" s="30">
        <f>VLOOKUP(tVentas[[#This Row],[ProductID]],tProductos[#All],5,FALSE)</f>
        <v>44.54</v>
      </c>
      <c r="I87" s="31">
        <f>(tVentas[[#This Row],[PrecioUnitario]])*(tVentas[[#This Row],[Quantity]])</f>
        <v>935.34</v>
      </c>
      <c r="J87" s="31">
        <f>tVentas[[#This Row],[ TotalPrice_SinDescuento]]*(1-tVentas[[#This Row],[Discount]]/100)</f>
        <v>935.34</v>
      </c>
      <c r="K87" s="52">
        <v>43176.274664351855</v>
      </c>
      <c r="L87" s="7" t="s">
        <v>3326</v>
      </c>
      <c r="M87" s="35">
        <f t="shared" si="2"/>
        <v>0</v>
      </c>
      <c r="N87" s="12" t="str">
        <f t="shared" si="3"/>
        <v/>
      </c>
      <c r="O87" t="str">
        <f>VLOOKUP(tVentas[[#This Row],[ProductID]],tProductos[[#All],[ProductID]:[CategoriaNombre]],2,FALSE)</f>
        <v>Grain</v>
      </c>
    </row>
    <row r="88" spans="1:15">
      <c r="A88" s="13">
        <v>10089</v>
      </c>
      <c r="B88" s="13">
        <v>5</v>
      </c>
      <c r="C88" s="13">
        <v>90802</v>
      </c>
      <c r="D88" s="13">
        <v>229</v>
      </c>
      <c r="E88" s="12" t="str">
        <f>VLOOKUP(tVentas[[#This Row],[ProductID]],tProductos[#All],3,FALSE)</f>
        <v>Bread - Hot Dog Buns</v>
      </c>
      <c r="F88" s="13">
        <v>23</v>
      </c>
      <c r="G88" s="32">
        <v>0</v>
      </c>
      <c r="H88" s="30">
        <f>VLOOKUP(tVentas[[#This Row],[ProductID]],tProductos[#All],5,FALSE)</f>
        <v>579.83000000000004</v>
      </c>
      <c r="I88" s="31">
        <f>(tVentas[[#This Row],[PrecioUnitario]])*(tVentas[[#This Row],[Quantity]])</f>
        <v>13336.09</v>
      </c>
      <c r="J88" s="31">
        <f>tVentas[[#This Row],[ TotalPrice_SinDescuento]]*(1-tVentas[[#This Row],[Discount]]/100)</f>
        <v>13336.09</v>
      </c>
      <c r="K88" s="52">
        <v>43162.38894675926</v>
      </c>
      <c r="L88" s="7" t="s">
        <v>3327</v>
      </c>
      <c r="M88" s="35">
        <f t="shared" si="2"/>
        <v>0</v>
      </c>
      <c r="N88" s="12" t="str">
        <f t="shared" si="3"/>
        <v/>
      </c>
      <c r="O88" t="str">
        <f>VLOOKUP(tVentas[[#This Row],[ProductID]],tProductos[[#All],[ProductID]:[CategoriaNombre]],2,FALSE)</f>
        <v>Poultry</v>
      </c>
    </row>
    <row r="89" spans="1:15">
      <c r="A89" s="13">
        <v>10090</v>
      </c>
      <c r="B89" s="13">
        <v>17</v>
      </c>
      <c r="C89" s="13">
        <v>35777</v>
      </c>
      <c r="D89" s="13">
        <v>149</v>
      </c>
      <c r="E89" s="12" t="str">
        <f>VLOOKUP(tVentas[[#This Row],[ProductID]],tProductos[#All],3,FALSE)</f>
        <v>Zucchini - Yellow</v>
      </c>
      <c r="F89" s="13">
        <v>10</v>
      </c>
      <c r="G89" s="32">
        <v>2</v>
      </c>
      <c r="H89" s="30">
        <f>VLOOKUP(tVentas[[#This Row],[ProductID]],tProductos[#All],5,FALSE)</f>
        <v>984.64</v>
      </c>
      <c r="I89" s="31">
        <f>(tVentas[[#This Row],[PrecioUnitario]])*(tVentas[[#This Row],[Quantity]])</f>
        <v>9846.4</v>
      </c>
      <c r="J89" s="31">
        <f>tVentas[[#This Row],[ TotalPrice_SinDescuento]]*(1-tVentas[[#This Row],[Discount]]/100)</f>
        <v>9649.4719999999998</v>
      </c>
      <c r="K89" s="52">
        <v>43200.865069444444</v>
      </c>
      <c r="L89" s="7" t="s">
        <v>3328</v>
      </c>
      <c r="M89" s="35">
        <f t="shared" si="2"/>
        <v>0</v>
      </c>
      <c r="N89" s="12" t="str">
        <f t="shared" si="3"/>
        <v/>
      </c>
      <c r="O89" t="str">
        <f>VLOOKUP(tVentas[[#This Row],[ProductID]],tProductos[[#All],[ProductID]:[CategoriaNombre]],2,FALSE)</f>
        <v>Snails</v>
      </c>
    </row>
    <row r="90" spans="1:15">
      <c r="A90" s="13">
        <v>10091</v>
      </c>
      <c r="B90" s="13">
        <v>18</v>
      </c>
      <c r="C90" s="13">
        <v>42251</v>
      </c>
      <c r="D90" s="13">
        <v>429</v>
      </c>
      <c r="E90" s="12" t="str">
        <f>VLOOKUP(tVentas[[#This Row],[ProductID]],tProductos[#All],3,FALSE)</f>
        <v>Beef - Short Loin</v>
      </c>
      <c r="F90" s="13">
        <v>11</v>
      </c>
      <c r="G90" s="32">
        <v>2</v>
      </c>
      <c r="H90" s="30">
        <f>VLOOKUP(tVentas[[#This Row],[ProductID]],tProductos[#All],5,FALSE)</f>
        <v>576.01</v>
      </c>
      <c r="I90" s="31">
        <f>(tVentas[[#This Row],[PrecioUnitario]])*(tVentas[[#This Row],[Quantity]])</f>
        <v>6336.11</v>
      </c>
      <c r="J90" s="31">
        <f>tVentas[[#This Row],[ TotalPrice_SinDescuento]]*(1-tVentas[[#This Row],[Discount]]/100)</f>
        <v>6209.3877999999995</v>
      </c>
      <c r="K90" s="52">
        <v>43157.553391203706</v>
      </c>
      <c r="L90" s="7" t="s">
        <v>3329</v>
      </c>
      <c r="M90" s="35">
        <f t="shared" si="2"/>
        <v>0</v>
      </c>
      <c r="N90" s="12" t="str">
        <f t="shared" si="3"/>
        <v/>
      </c>
      <c r="O90" t="str">
        <f>VLOOKUP(tVentas[[#This Row],[ProductID]],tProductos[[#All],[ProductID]:[CategoriaNombre]],2,FALSE)</f>
        <v>Dairy</v>
      </c>
    </row>
    <row r="91" spans="1:15">
      <c r="A91" s="13">
        <v>10092</v>
      </c>
      <c r="B91" s="13">
        <v>20</v>
      </c>
      <c r="C91" s="13">
        <v>54540</v>
      </c>
      <c r="D91" s="13">
        <v>42</v>
      </c>
      <c r="E91" s="12" t="str">
        <f>VLOOKUP(tVentas[[#This Row],[ProductID]],tProductos[#All],3,FALSE)</f>
        <v>Bread - Raisin Walnut Oval</v>
      </c>
      <c r="F91" s="13">
        <v>14</v>
      </c>
      <c r="G91" s="32">
        <v>0</v>
      </c>
      <c r="H91" s="30">
        <f>VLOOKUP(tVentas[[#This Row],[ProductID]],tProductos[#All],5,FALSE)</f>
        <v>810.48</v>
      </c>
      <c r="I91" s="31">
        <f>(tVentas[[#This Row],[PrecioUnitario]])*(tVentas[[#This Row],[Quantity]])</f>
        <v>11346.720000000001</v>
      </c>
      <c r="J91" s="31">
        <f>tVentas[[#This Row],[ TotalPrice_SinDescuento]]*(1-tVentas[[#This Row],[Discount]]/100)</f>
        <v>11346.720000000001</v>
      </c>
      <c r="K91" s="52">
        <v>43190.395601851851</v>
      </c>
      <c r="L91" s="7" t="s">
        <v>3330</v>
      </c>
      <c r="M91" s="35">
        <f t="shared" si="2"/>
        <v>0</v>
      </c>
      <c r="N91" s="12" t="str">
        <f t="shared" si="3"/>
        <v/>
      </c>
      <c r="O91" t="str">
        <f>VLOOKUP(tVentas[[#This Row],[ProductID]],tProductos[[#All],[ProductID]:[CategoriaNombre]],2,FALSE)</f>
        <v>Confections</v>
      </c>
    </row>
    <row r="92" spans="1:15">
      <c r="A92" s="13">
        <v>10093</v>
      </c>
      <c r="B92" s="13">
        <v>14</v>
      </c>
      <c r="C92" s="13">
        <v>37661</v>
      </c>
      <c r="D92" s="13">
        <v>23</v>
      </c>
      <c r="E92" s="12" t="str">
        <f>VLOOKUP(tVentas[[#This Row],[ProductID]],tProductos[#All],3,FALSE)</f>
        <v>Crab - Imitation Flakes</v>
      </c>
      <c r="F92" s="13">
        <v>10</v>
      </c>
      <c r="G92" s="32">
        <v>0</v>
      </c>
      <c r="H92" s="30">
        <f>VLOOKUP(tVentas[[#This Row],[ProductID]],tProductos[#All],5,FALSE)</f>
        <v>790.18</v>
      </c>
      <c r="I92" s="31">
        <f>(tVentas[[#This Row],[PrecioUnitario]])*(tVentas[[#This Row],[Quantity]])</f>
        <v>7901.7999999999993</v>
      </c>
      <c r="J92" s="31">
        <f>tVentas[[#This Row],[ TotalPrice_SinDescuento]]*(1-tVentas[[#This Row],[Discount]]/100)</f>
        <v>7901.7999999999993</v>
      </c>
      <c r="K92" s="52">
        <v>43115.530601851853</v>
      </c>
      <c r="L92" s="7" t="s">
        <v>3331</v>
      </c>
      <c r="M92" s="35">
        <f t="shared" si="2"/>
        <v>0</v>
      </c>
      <c r="N92" s="12" t="str">
        <f t="shared" si="3"/>
        <v/>
      </c>
      <c r="O92" t="str">
        <f>VLOOKUP(tVentas[[#This Row],[ProductID]],tProductos[[#All],[ProductID]:[CategoriaNombre]],2,FALSE)</f>
        <v>Produce</v>
      </c>
    </row>
    <row r="93" spans="1:15">
      <c r="A93" s="13">
        <v>10094</v>
      </c>
      <c r="B93" s="13">
        <v>20</v>
      </c>
      <c r="C93" s="13">
        <v>38406</v>
      </c>
      <c r="D93" s="13">
        <v>85</v>
      </c>
      <c r="E93" s="12" t="str">
        <f>VLOOKUP(tVentas[[#This Row],[ProductID]],tProductos[#All],3,FALSE)</f>
        <v>Cheese - Parmesan Cubes</v>
      </c>
      <c r="F93" s="13">
        <v>10</v>
      </c>
      <c r="G93" s="32">
        <v>0</v>
      </c>
      <c r="H93" s="30">
        <f>VLOOKUP(tVentas[[#This Row],[ProductID]],tProductos[#All],5,FALSE)</f>
        <v>868.85</v>
      </c>
      <c r="I93" s="31">
        <f>(tVentas[[#This Row],[PrecioUnitario]])*(tVentas[[#This Row],[Quantity]])</f>
        <v>8688.5</v>
      </c>
      <c r="J93" s="31">
        <f>tVentas[[#This Row],[ TotalPrice_SinDescuento]]*(1-tVentas[[#This Row],[Discount]]/100)</f>
        <v>8688.5</v>
      </c>
      <c r="K93" s="52">
        <v>43112.854085648149</v>
      </c>
      <c r="L93" s="7" t="s">
        <v>3332</v>
      </c>
      <c r="M93" s="35">
        <f t="shared" si="2"/>
        <v>0</v>
      </c>
      <c r="N93" s="12" t="str">
        <f t="shared" si="3"/>
        <v/>
      </c>
      <c r="O93" t="str">
        <f>VLOOKUP(tVentas[[#This Row],[ProductID]],tProductos[[#All],[ProductID]:[CategoriaNombre]],2,FALSE)</f>
        <v>Meat</v>
      </c>
    </row>
    <row r="94" spans="1:15">
      <c r="A94" s="13">
        <v>10095</v>
      </c>
      <c r="B94" s="13">
        <v>12</v>
      </c>
      <c r="C94" s="13">
        <v>65245</v>
      </c>
      <c r="D94" s="13">
        <v>401</v>
      </c>
      <c r="E94" s="12" t="str">
        <f>VLOOKUP(tVentas[[#This Row],[ProductID]],tProductos[#All],3,FALSE)</f>
        <v>Tart Shells - Sweet, 4</v>
      </c>
      <c r="F94" s="13">
        <v>17</v>
      </c>
      <c r="G94" s="32">
        <v>0</v>
      </c>
      <c r="H94" s="30">
        <f>VLOOKUP(tVentas[[#This Row],[ProductID]],tProductos[#All],5,FALSE)</f>
        <v>533.63</v>
      </c>
      <c r="I94" s="31">
        <f>(tVentas[[#This Row],[PrecioUnitario]])*(tVentas[[#This Row],[Quantity]])</f>
        <v>9071.7099999999991</v>
      </c>
      <c r="J94" s="31">
        <f>tVentas[[#This Row],[ TotalPrice_SinDescuento]]*(1-tVentas[[#This Row],[Discount]]/100)</f>
        <v>9071.7099999999991</v>
      </c>
      <c r="K94" s="52">
        <v>43139.703275462962</v>
      </c>
      <c r="L94" s="7" t="s">
        <v>3333</v>
      </c>
      <c r="M94" s="35">
        <f t="shared" si="2"/>
        <v>0</v>
      </c>
      <c r="N94" s="12" t="str">
        <f t="shared" si="3"/>
        <v/>
      </c>
      <c r="O94" t="str">
        <f>VLOOKUP(tVentas[[#This Row],[ProductID]],tProductos[[#All],[ProductID]:[CategoriaNombre]],2,FALSE)</f>
        <v>Grain</v>
      </c>
    </row>
    <row r="95" spans="1:15">
      <c r="A95" s="13">
        <v>10096</v>
      </c>
      <c r="B95" s="13">
        <v>13</v>
      </c>
      <c r="C95" s="13">
        <v>93395</v>
      </c>
      <c r="D95" s="13">
        <v>242</v>
      </c>
      <c r="E95" s="12" t="str">
        <f>VLOOKUP(tVentas[[#This Row],[ProductID]],tProductos[#All],3,FALSE)</f>
        <v>Thermometer Digital</v>
      </c>
      <c r="F95" s="13">
        <v>24</v>
      </c>
      <c r="G95" s="32">
        <v>0</v>
      </c>
      <c r="H95" s="30">
        <f>VLOOKUP(tVentas[[#This Row],[ProductID]],tProductos[#All],5,FALSE)</f>
        <v>3.26</v>
      </c>
      <c r="I95" s="31">
        <f>(tVentas[[#This Row],[PrecioUnitario]])*(tVentas[[#This Row],[Quantity]])</f>
        <v>78.239999999999995</v>
      </c>
      <c r="J95" s="31">
        <f>tVentas[[#This Row],[ TotalPrice_SinDescuento]]*(1-tVentas[[#This Row],[Discount]]/100)</f>
        <v>78.239999999999995</v>
      </c>
      <c r="K95" s="52">
        <v>43109.008472222224</v>
      </c>
      <c r="L95" s="7" t="s">
        <v>3334</v>
      </c>
      <c r="M95" s="35">
        <f t="shared" si="2"/>
        <v>0</v>
      </c>
      <c r="N95" s="12" t="str">
        <f t="shared" si="3"/>
        <v/>
      </c>
      <c r="O95" t="str">
        <f>VLOOKUP(tVentas[[#This Row],[ProductID]],tProductos[[#All],[ProductID]:[CategoriaNombre]],2,FALSE)</f>
        <v>Poultry</v>
      </c>
    </row>
    <row r="96" spans="1:15">
      <c r="A96" s="13">
        <v>10097</v>
      </c>
      <c r="B96" s="13">
        <v>5</v>
      </c>
      <c r="C96" s="13">
        <v>54698</v>
      </c>
      <c r="D96" s="13">
        <v>44</v>
      </c>
      <c r="E96" s="12" t="str">
        <f>VLOOKUP(tVentas[[#This Row],[ProductID]],tProductos[#All],3,FALSE)</f>
        <v>Wine - White, Colubia Cresh</v>
      </c>
      <c r="F96" s="13">
        <v>14</v>
      </c>
      <c r="G96" s="32">
        <v>0</v>
      </c>
      <c r="H96" s="30">
        <f>VLOOKUP(tVentas[[#This Row],[ProductID]],tProductos[#All],5,FALSE)</f>
        <v>485.98</v>
      </c>
      <c r="I96" s="31">
        <f>(tVentas[[#This Row],[PrecioUnitario]])*(tVentas[[#This Row],[Quantity]])</f>
        <v>6803.72</v>
      </c>
      <c r="J96" s="31">
        <f>tVentas[[#This Row],[ TotalPrice_SinDescuento]]*(1-tVentas[[#This Row],[Discount]]/100)</f>
        <v>6803.72</v>
      </c>
      <c r="K96" s="52">
        <v>43222.61377314815</v>
      </c>
      <c r="L96" s="7" t="s">
        <v>3335</v>
      </c>
      <c r="M96" s="35">
        <f t="shared" si="2"/>
        <v>0</v>
      </c>
      <c r="N96" s="12" t="str">
        <f t="shared" si="3"/>
        <v/>
      </c>
      <c r="O96" t="str">
        <f>VLOOKUP(tVentas[[#This Row],[ProductID]],tProductos[[#All],[ProductID]:[CategoriaNombre]],2,FALSE)</f>
        <v>Meat</v>
      </c>
    </row>
    <row r="97" spans="1:15">
      <c r="A97" s="13">
        <v>10098</v>
      </c>
      <c r="B97" s="13">
        <v>7</v>
      </c>
      <c r="C97" s="13">
        <v>17516</v>
      </c>
      <c r="D97" s="13">
        <v>221</v>
      </c>
      <c r="E97" s="12" t="str">
        <f>VLOOKUP(tVentas[[#This Row],[ProductID]],tProductos[#All],3,FALSE)</f>
        <v>Bread Crumbs - Panko</v>
      </c>
      <c r="F97" s="13">
        <v>5</v>
      </c>
      <c r="G97" s="32">
        <v>0</v>
      </c>
      <c r="H97" s="30">
        <f>VLOOKUP(tVentas[[#This Row],[ProductID]],tProductos[#All],5,FALSE)</f>
        <v>819</v>
      </c>
      <c r="I97" s="31">
        <f>(tVentas[[#This Row],[PrecioUnitario]])*(tVentas[[#This Row],[Quantity]])</f>
        <v>4095</v>
      </c>
      <c r="J97" s="31">
        <f>tVentas[[#This Row],[ TotalPrice_SinDescuento]]*(1-tVentas[[#This Row],[Discount]]/100)</f>
        <v>4095</v>
      </c>
      <c r="K97" s="52">
        <v>43192.922511574077</v>
      </c>
      <c r="L97" s="7" t="s">
        <v>3336</v>
      </c>
      <c r="M97" s="35">
        <f t="shared" si="2"/>
        <v>0</v>
      </c>
      <c r="N97" s="12" t="str">
        <f t="shared" si="3"/>
        <v/>
      </c>
      <c r="O97" t="str">
        <f>VLOOKUP(tVentas[[#This Row],[ProductID]],tProductos[[#All],[ProductID]:[CategoriaNombre]],2,FALSE)</f>
        <v>Cereals</v>
      </c>
    </row>
    <row r="98" spans="1:15">
      <c r="A98" s="13">
        <v>10099</v>
      </c>
      <c r="B98" s="13">
        <v>11</v>
      </c>
      <c r="C98" s="13">
        <v>50091</v>
      </c>
      <c r="D98" s="13">
        <v>259</v>
      </c>
      <c r="E98" s="12" t="str">
        <f>VLOOKUP(tVentas[[#This Row],[ProductID]],tProductos[#All],3,FALSE)</f>
        <v>Veal - Eye Of Round</v>
      </c>
      <c r="F98" s="13">
        <v>13</v>
      </c>
      <c r="G98" s="32">
        <v>0</v>
      </c>
      <c r="H98" s="30">
        <f>VLOOKUP(tVentas[[#This Row],[ProductID]],tProductos[#All],5,FALSE)</f>
        <v>674.36</v>
      </c>
      <c r="I98" s="31">
        <f>(tVentas[[#This Row],[PrecioUnitario]])*(tVentas[[#This Row],[Quantity]])</f>
        <v>8766.68</v>
      </c>
      <c r="J98" s="31">
        <f>tVentas[[#This Row],[ TotalPrice_SinDescuento]]*(1-tVentas[[#This Row],[Discount]]/100)</f>
        <v>8766.68</v>
      </c>
      <c r="K98" s="52">
        <v>43186.998217592591</v>
      </c>
      <c r="L98" s="7" t="s">
        <v>3337</v>
      </c>
      <c r="M98" s="35">
        <f t="shared" si="2"/>
        <v>0</v>
      </c>
      <c r="N98" s="12" t="str">
        <f t="shared" si="3"/>
        <v/>
      </c>
      <c r="O98" t="str">
        <f>VLOOKUP(tVentas[[#This Row],[ProductID]],tProductos[[#All],[ProductID]:[CategoriaNombre]],2,FALSE)</f>
        <v>Meat</v>
      </c>
    </row>
    <row r="99" spans="1:15">
      <c r="A99" s="13">
        <v>10100</v>
      </c>
      <c r="B99" s="13">
        <v>23</v>
      </c>
      <c r="C99" s="13">
        <v>66460</v>
      </c>
      <c r="D99" s="13">
        <v>333</v>
      </c>
      <c r="E99" s="12" t="str">
        <f>VLOOKUP(tVentas[[#This Row],[ProductID]],tProductos[#All],3,FALSE)</f>
        <v>Cheese - Cottage Cheese</v>
      </c>
      <c r="F99" s="13">
        <v>17</v>
      </c>
      <c r="G99" s="32">
        <v>0</v>
      </c>
      <c r="H99" s="30">
        <f>VLOOKUP(tVentas[[#This Row],[ProductID]],tProductos[#All],5,FALSE)</f>
        <v>202.36</v>
      </c>
      <c r="I99" s="31">
        <f>(tVentas[[#This Row],[PrecioUnitario]])*(tVentas[[#This Row],[Quantity]])</f>
        <v>3440.1200000000003</v>
      </c>
      <c r="J99" s="31">
        <f>tVentas[[#This Row],[ TotalPrice_SinDescuento]]*(1-tVentas[[#This Row],[Discount]]/100)</f>
        <v>3440.1200000000003</v>
      </c>
      <c r="K99" s="52">
        <v>43216.038773148146</v>
      </c>
      <c r="L99" s="7" t="s">
        <v>3338</v>
      </c>
      <c r="M99" s="35">
        <f t="shared" si="2"/>
        <v>0</v>
      </c>
      <c r="N99" s="12" t="str">
        <f t="shared" si="3"/>
        <v/>
      </c>
      <c r="O99" t="str">
        <f>VLOOKUP(tVentas[[#This Row],[ProductID]],tProductos[[#All],[ProductID]:[CategoriaNombre]],2,FALSE)</f>
        <v>Meat</v>
      </c>
    </row>
    <row r="100" spans="1:15">
      <c r="A100" s="13">
        <v>10101</v>
      </c>
      <c r="B100" s="13">
        <v>7</v>
      </c>
      <c r="C100" s="13">
        <v>99</v>
      </c>
      <c r="D100" s="13">
        <v>51</v>
      </c>
      <c r="E100" s="12" t="str">
        <f>VLOOKUP(tVentas[[#This Row],[ProductID]],tProductos[#All],3,FALSE)</f>
        <v>Wine - Crozes Hermitage E.</v>
      </c>
      <c r="F100" s="13">
        <v>1</v>
      </c>
      <c r="G100" s="32">
        <v>0</v>
      </c>
      <c r="H100" s="30">
        <f>VLOOKUP(tVentas[[#This Row],[ProductID]],tProductos[#All],5,FALSE)</f>
        <v>810.13</v>
      </c>
      <c r="I100" s="31">
        <f>(tVentas[[#This Row],[PrecioUnitario]])*(tVentas[[#This Row],[Quantity]])</f>
        <v>810.13</v>
      </c>
      <c r="J100" s="31">
        <f>tVentas[[#This Row],[ TotalPrice_SinDescuento]]*(1-tVentas[[#This Row],[Discount]]/100)</f>
        <v>810.13</v>
      </c>
      <c r="K100" s="52">
        <v>43227.590555555558</v>
      </c>
      <c r="L100" s="7" t="s">
        <v>3339</v>
      </c>
      <c r="M100" s="35">
        <f t="shared" si="2"/>
        <v>0</v>
      </c>
      <c r="N100" s="12" t="str">
        <f t="shared" si="3"/>
        <v/>
      </c>
      <c r="O100" t="str">
        <f>VLOOKUP(tVentas[[#This Row],[ProductID]],tProductos[[#All],[ProductID]:[CategoriaNombre]],2,FALSE)</f>
        <v>Produce</v>
      </c>
    </row>
    <row r="101" spans="1:15">
      <c r="A101" s="13">
        <v>10102</v>
      </c>
      <c r="B101" s="13">
        <v>3</v>
      </c>
      <c r="C101" s="13">
        <v>88689</v>
      </c>
      <c r="D101" s="13">
        <v>273</v>
      </c>
      <c r="E101" s="12" t="str">
        <f>VLOOKUP(tVentas[[#This Row],[ProductID]],tProductos[#All],3,FALSE)</f>
        <v>Bandage - Flexible Neon</v>
      </c>
      <c r="F101" s="13">
        <v>23</v>
      </c>
      <c r="G101" s="32">
        <v>0</v>
      </c>
      <c r="H101" s="30">
        <f>VLOOKUP(tVentas[[#This Row],[ProductID]],tProductos[#All],5,FALSE)</f>
        <v>775.91</v>
      </c>
      <c r="I101" s="31">
        <f>(tVentas[[#This Row],[PrecioUnitario]])*(tVentas[[#This Row],[Quantity]])</f>
        <v>17845.93</v>
      </c>
      <c r="J101" s="31">
        <f>tVentas[[#This Row],[ TotalPrice_SinDescuento]]*(1-tVentas[[#This Row],[Discount]]/100)</f>
        <v>17845.93</v>
      </c>
      <c r="K101" s="52">
        <v>43223.410763888889</v>
      </c>
      <c r="L101" s="7" t="s">
        <v>3340</v>
      </c>
      <c r="M101" s="35">
        <f t="shared" si="2"/>
        <v>0</v>
      </c>
      <c r="N101" s="12" t="str">
        <f t="shared" si="3"/>
        <v/>
      </c>
      <c r="O101" t="str">
        <f>VLOOKUP(tVentas[[#This Row],[ProductID]],tProductos[[#All],[ProductID]:[CategoriaNombre]],2,FALSE)</f>
        <v>Dairy</v>
      </c>
    </row>
    <row r="102" spans="1:15">
      <c r="A102" s="13">
        <v>10103</v>
      </c>
      <c r="B102" s="13">
        <v>16</v>
      </c>
      <c r="C102" s="13">
        <v>87557</v>
      </c>
      <c r="D102" s="13">
        <v>324</v>
      </c>
      <c r="E102" s="12" t="str">
        <f>VLOOKUP(tVentas[[#This Row],[ProductID]],tProductos[#All],3,FALSE)</f>
        <v>Apricots - Dried</v>
      </c>
      <c r="F102" s="13">
        <v>23</v>
      </c>
      <c r="G102" s="32">
        <v>0</v>
      </c>
      <c r="H102" s="30">
        <f>VLOOKUP(tVentas[[#This Row],[ProductID]],tProductos[#All],5,FALSE)</f>
        <v>879.02</v>
      </c>
      <c r="I102" s="31">
        <f>(tVentas[[#This Row],[PrecioUnitario]])*(tVentas[[#This Row],[Quantity]])</f>
        <v>20217.46</v>
      </c>
      <c r="J102" s="31">
        <f>tVentas[[#This Row],[ TotalPrice_SinDescuento]]*(1-tVentas[[#This Row],[Discount]]/100)</f>
        <v>20217.46</v>
      </c>
      <c r="K102" s="52">
        <v>43140.929201388892</v>
      </c>
      <c r="L102" s="7" t="s">
        <v>3341</v>
      </c>
      <c r="M102" s="35">
        <f t="shared" si="2"/>
        <v>0</v>
      </c>
      <c r="N102" s="12" t="str">
        <f t="shared" si="3"/>
        <v/>
      </c>
      <c r="O102" t="str">
        <f>VLOOKUP(tVentas[[#This Row],[ProductID]],tProductos[[#All],[ProductID]:[CategoriaNombre]],2,FALSE)</f>
        <v>Snails</v>
      </c>
    </row>
    <row r="103" spans="1:15">
      <c r="A103" s="13">
        <v>10104</v>
      </c>
      <c r="B103" s="13">
        <v>16</v>
      </c>
      <c r="C103" s="13">
        <v>43875</v>
      </c>
      <c r="D103" s="13">
        <v>41</v>
      </c>
      <c r="E103" s="12" t="str">
        <f>VLOOKUP(tVentas[[#This Row],[ProductID]],tProductos[#All],3,FALSE)</f>
        <v>Cup - 6oz, Foam</v>
      </c>
      <c r="F103" s="13">
        <v>12</v>
      </c>
      <c r="G103" s="32">
        <v>0</v>
      </c>
      <c r="H103" s="30">
        <f>VLOOKUP(tVentas[[#This Row],[ProductID]],tProductos[#All],5,FALSE)</f>
        <v>81.72</v>
      </c>
      <c r="I103" s="31">
        <f>(tVentas[[#This Row],[PrecioUnitario]])*(tVentas[[#This Row],[Quantity]])</f>
        <v>980.64</v>
      </c>
      <c r="J103" s="31">
        <f>tVentas[[#This Row],[ TotalPrice_SinDescuento]]*(1-tVentas[[#This Row],[Discount]]/100)</f>
        <v>980.64</v>
      </c>
      <c r="K103" s="52">
        <v>43212.012303240743</v>
      </c>
      <c r="L103" s="7" t="s">
        <v>3342</v>
      </c>
      <c r="M103" s="35">
        <f t="shared" si="2"/>
        <v>0</v>
      </c>
      <c r="N103" s="12" t="str">
        <f t="shared" si="3"/>
        <v/>
      </c>
      <c r="O103" t="str">
        <f>VLOOKUP(tVentas[[#This Row],[ProductID]],tProductos[[#All],[ProductID]:[CategoriaNombre]],2,FALSE)</f>
        <v>Meat</v>
      </c>
    </row>
    <row r="104" spans="1:15">
      <c r="A104" s="13">
        <v>10105</v>
      </c>
      <c r="B104" s="13">
        <v>20</v>
      </c>
      <c r="C104" s="13">
        <v>51091</v>
      </c>
      <c r="D104" s="13">
        <v>244</v>
      </c>
      <c r="E104" s="12" t="str">
        <f>VLOOKUP(tVentas[[#This Row],[ProductID]],tProductos[#All],3,FALSE)</f>
        <v>Beef - Rib Eye Aaa</v>
      </c>
      <c r="F104" s="13">
        <v>13</v>
      </c>
      <c r="G104" s="32">
        <v>2</v>
      </c>
      <c r="H104" s="30">
        <f>VLOOKUP(tVentas[[#This Row],[ProductID]],tProductos[#All],5,FALSE)</f>
        <v>940.66</v>
      </c>
      <c r="I104" s="31">
        <f>(tVentas[[#This Row],[PrecioUnitario]])*(tVentas[[#This Row],[Quantity]])</f>
        <v>12228.58</v>
      </c>
      <c r="J104" s="31">
        <f>tVentas[[#This Row],[ TotalPrice_SinDescuento]]*(1-tVentas[[#This Row],[Discount]]/100)</f>
        <v>11984.008400000001</v>
      </c>
      <c r="K104" s="52">
        <v>43138.923125000001</v>
      </c>
      <c r="L104" s="7" t="s">
        <v>3343</v>
      </c>
      <c r="M104" s="35">
        <f t="shared" si="2"/>
        <v>0</v>
      </c>
      <c r="N104" s="12" t="str">
        <f t="shared" si="3"/>
        <v/>
      </c>
      <c r="O104" t="str">
        <f>VLOOKUP(tVentas[[#This Row],[ProductID]],tProductos[[#All],[ProductID]:[CategoriaNombre]],2,FALSE)</f>
        <v>Shell fish</v>
      </c>
    </row>
    <row r="105" spans="1:15">
      <c r="A105" s="13">
        <v>10106</v>
      </c>
      <c r="B105" s="13">
        <v>5</v>
      </c>
      <c r="C105" s="13">
        <v>59712</v>
      </c>
      <c r="D105" s="13">
        <v>108</v>
      </c>
      <c r="E105" s="12" t="str">
        <f>VLOOKUP(tVentas[[#This Row],[ProductID]],tProductos[#All],3,FALSE)</f>
        <v>Pasta - Orecchiette</v>
      </c>
      <c r="F105" s="13">
        <v>16</v>
      </c>
      <c r="G105" s="32">
        <v>0</v>
      </c>
      <c r="H105" s="30">
        <f>VLOOKUP(tVentas[[#This Row],[ProductID]],tProductos[#All],5,FALSE)</f>
        <v>790.03</v>
      </c>
      <c r="I105" s="31">
        <f>(tVentas[[#This Row],[PrecioUnitario]])*(tVentas[[#This Row],[Quantity]])</f>
        <v>12640.48</v>
      </c>
      <c r="J105" s="31">
        <f>tVentas[[#This Row],[ TotalPrice_SinDescuento]]*(1-tVentas[[#This Row],[Discount]]/100)</f>
        <v>12640.48</v>
      </c>
      <c r="K105" s="52">
        <v>43211.743946759256</v>
      </c>
      <c r="L105" s="7" t="s">
        <v>3344</v>
      </c>
      <c r="M105" s="35">
        <f t="shared" si="2"/>
        <v>0</v>
      </c>
      <c r="N105" s="12" t="str">
        <f t="shared" si="3"/>
        <v/>
      </c>
      <c r="O105" t="str">
        <f>VLOOKUP(tVentas[[#This Row],[ProductID]],tProductos[[#All],[ProductID]:[CategoriaNombre]],2,FALSE)</f>
        <v>Confections</v>
      </c>
    </row>
    <row r="106" spans="1:15">
      <c r="A106" s="13">
        <v>10107</v>
      </c>
      <c r="B106" s="13">
        <v>18</v>
      </c>
      <c r="C106" s="13">
        <v>46551</v>
      </c>
      <c r="D106" s="13">
        <v>248</v>
      </c>
      <c r="E106" s="12" t="str">
        <f>VLOOKUP(tVentas[[#This Row],[ProductID]],tProductos[#All],3,FALSE)</f>
        <v>Beef - Inside Round</v>
      </c>
      <c r="F106" s="13">
        <v>12</v>
      </c>
      <c r="G106" s="32">
        <v>0</v>
      </c>
      <c r="H106" s="30">
        <f>VLOOKUP(tVentas[[#This Row],[ProductID]],tProductos[#All],5,FALSE)</f>
        <v>993.19</v>
      </c>
      <c r="I106" s="31">
        <f>(tVentas[[#This Row],[PrecioUnitario]])*(tVentas[[#This Row],[Quantity]])</f>
        <v>11918.28</v>
      </c>
      <c r="J106" s="31">
        <f>tVentas[[#This Row],[ TotalPrice_SinDescuento]]*(1-tVentas[[#This Row],[Discount]]/100)</f>
        <v>11918.28</v>
      </c>
      <c r="K106" s="52">
        <v>43109.104664351849</v>
      </c>
      <c r="L106" s="7" t="s">
        <v>3345</v>
      </c>
      <c r="M106" s="35">
        <f t="shared" si="2"/>
        <v>0</v>
      </c>
      <c r="N106" s="12" t="str">
        <f t="shared" si="3"/>
        <v/>
      </c>
      <c r="O106" t="str">
        <f>VLOOKUP(tVentas[[#This Row],[ProductID]],tProductos[[#All],[ProductID]:[CategoriaNombre]],2,FALSE)</f>
        <v>Meat</v>
      </c>
    </row>
    <row r="107" spans="1:15">
      <c r="A107" s="13">
        <v>10108</v>
      </c>
      <c r="B107" s="13">
        <v>7</v>
      </c>
      <c r="C107" s="13">
        <v>67787</v>
      </c>
      <c r="D107" s="13">
        <v>362</v>
      </c>
      <c r="E107" s="12" t="str">
        <f>VLOOKUP(tVentas[[#This Row],[ProductID]],tProductos[#All],3,FALSE)</f>
        <v>Cumin - Whole</v>
      </c>
      <c r="F107" s="13">
        <v>18</v>
      </c>
      <c r="G107" s="32">
        <v>0</v>
      </c>
      <c r="H107" s="30">
        <f>VLOOKUP(tVentas[[#This Row],[ProductID]],tProductos[#All],5,FALSE)</f>
        <v>533.476</v>
      </c>
      <c r="I107" s="31">
        <f>(tVentas[[#This Row],[PrecioUnitario]])*(tVentas[[#This Row],[Quantity]])</f>
        <v>9602.5679999999993</v>
      </c>
      <c r="J107" s="31">
        <f>tVentas[[#This Row],[ TotalPrice_SinDescuento]]*(1-tVentas[[#This Row],[Discount]]/100)</f>
        <v>9602.5679999999993</v>
      </c>
      <c r="K107" s="52">
        <v>43113.000486111108</v>
      </c>
      <c r="L107" s="7" t="s">
        <v>3346</v>
      </c>
      <c r="M107" s="35">
        <f t="shared" si="2"/>
        <v>0</v>
      </c>
      <c r="N107" s="12" t="str">
        <f t="shared" si="3"/>
        <v/>
      </c>
      <c r="O107" t="str">
        <f>VLOOKUP(tVentas[[#This Row],[ProductID]],tProductos[[#All],[ProductID]:[CategoriaNombre]],2,FALSE)</f>
        <v>Meat</v>
      </c>
    </row>
    <row r="108" spans="1:15">
      <c r="A108" s="13">
        <v>10109</v>
      </c>
      <c r="B108" s="13">
        <v>8</v>
      </c>
      <c r="C108" s="13">
        <v>9364</v>
      </c>
      <c r="D108" s="13">
        <v>106</v>
      </c>
      <c r="E108" s="12" t="str">
        <f>VLOOKUP(tVentas[[#This Row],[ProductID]],tProductos[#All],3,FALSE)</f>
        <v>Pickerel - Fillets</v>
      </c>
      <c r="F108" s="13">
        <v>3</v>
      </c>
      <c r="G108" s="32">
        <v>0</v>
      </c>
      <c r="H108" s="30">
        <f>VLOOKUP(tVentas[[#This Row],[ProductID]],tProductos[#All],5,FALSE)</f>
        <v>18.75</v>
      </c>
      <c r="I108" s="31">
        <f>(tVentas[[#This Row],[PrecioUnitario]])*(tVentas[[#This Row],[Quantity]])</f>
        <v>56.25</v>
      </c>
      <c r="J108" s="31">
        <f>tVentas[[#This Row],[ TotalPrice_SinDescuento]]*(1-tVentas[[#This Row],[Discount]]/100)</f>
        <v>56.25</v>
      </c>
      <c r="K108" s="52">
        <v>43173.068472222221</v>
      </c>
      <c r="L108" s="7" t="s">
        <v>3347</v>
      </c>
      <c r="M108" s="35">
        <f t="shared" si="2"/>
        <v>0</v>
      </c>
      <c r="N108" s="12" t="str">
        <f t="shared" si="3"/>
        <v/>
      </c>
      <c r="O108" t="str">
        <f>VLOOKUP(tVentas[[#This Row],[ProductID]],tProductos[[#All],[ProductID]:[CategoriaNombre]],2,FALSE)</f>
        <v>Meat</v>
      </c>
    </row>
    <row r="109" spans="1:15">
      <c r="A109" s="13">
        <v>10110</v>
      </c>
      <c r="B109" s="13">
        <v>12</v>
      </c>
      <c r="C109" s="13">
        <v>42721</v>
      </c>
      <c r="D109" s="13">
        <v>374</v>
      </c>
      <c r="E109" s="12" t="str">
        <f>VLOOKUP(tVentas[[#This Row],[ProductID]],tProductos[#All],3,FALSE)</f>
        <v>Jagermeister</v>
      </c>
      <c r="F109" s="13">
        <v>11</v>
      </c>
      <c r="G109" s="32">
        <v>2</v>
      </c>
      <c r="H109" s="30">
        <f>VLOOKUP(tVentas[[#This Row],[ProductID]],tProductos[#All],5,FALSE)</f>
        <v>493.84</v>
      </c>
      <c r="I109" s="31">
        <f>(tVentas[[#This Row],[PrecioUnitario]])*(tVentas[[#This Row],[Quantity]])</f>
        <v>5432.24</v>
      </c>
      <c r="J109" s="31">
        <f>tVentas[[#This Row],[ TotalPrice_SinDescuento]]*(1-tVentas[[#This Row],[Discount]]/100)</f>
        <v>5323.5951999999997</v>
      </c>
      <c r="K109" s="52">
        <v>43184.919456018521</v>
      </c>
      <c r="L109" s="7" t="s">
        <v>3348</v>
      </c>
      <c r="M109" s="35">
        <f t="shared" si="2"/>
        <v>0</v>
      </c>
      <c r="N109" s="12" t="str">
        <f t="shared" si="3"/>
        <v/>
      </c>
      <c r="O109" t="str">
        <f>VLOOKUP(tVentas[[#This Row],[ProductID]],tProductos[[#All],[ProductID]:[CategoriaNombre]],2,FALSE)</f>
        <v>Beverages</v>
      </c>
    </row>
    <row r="110" spans="1:15">
      <c r="A110" s="13">
        <v>10111</v>
      </c>
      <c r="B110" s="13">
        <v>1</v>
      </c>
      <c r="C110" s="13">
        <v>93989</v>
      </c>
      <c r="D110" s="13">
        <v>372</v>
      </c>
      <c r="E110" s="12" t="str">
        <f>VLOOKUP(tVentas[[#This Row],[ProductID]],tProductos[#All],3,FALSE)</f>
        <v>Wine - Two Oceans Cabernet</v>
      </c>
      <c r="F110" s="13">
        <v>24</v>
      </c>
      <c r="G110" s="32">
        <v>0</v>
      </c>
      <c r="H110" s="30">
        <f>VLOOKUP(tVentas[[#This Row],[ProductID]],tProductos[#All],5,FALSE)</f>
        <v>62.82</v>
      </c>
      <c r="I110" s="31">
        <f>(tVentas[[#This Row],[PrecioUnitario]])*(tVentas[[#This Row],[Quantity]])</f>
        <v>1507.68</v>
      </c>
      <c r="J110" s="31">
        <f>tVentas[[#This Row],[ TotalPrice_SinDescuento]]*(1-tVentas[[#This Row],[Discount]]/100)</f>
        <v>1507.68</v>
      </c>
      <c r="K110" s="52">
        <v>43197.638865740744</v>
      </c>
      <c r="L110" s="7" t="s">
        <v>3349</v>
      </c>
      <c r="M110" s="35">
        <f t="shared" si="2"/>
        <v>0</v>
      </c>
      <c r="N110" s="12" t="str">
        <f t="shared" si="3"/>
        <v/>
      </c>
      <c r="O110" t="str">
        <f>VLOOKUP(tVentas[[#This Row],[ProductID]],tProductos[[#All],[ProductID]:[CategoriaNombre]],2,FALSE)</f>
        <v>Cereals</v>
      </c>
    </row>
    <row r="111" spans="1:15">
      <c r="A111" s="13">
        <v>10112</v>
      </c>
      <c r="B111" s="13">
        <v>17</v>
      </c>
      <c r="C111" s="13">
        <v>22893</v>
      </c>
      <c r="D111" s="13">
        <v>214</v>
      </c>
      <c r="E111" s="12" t="str">
        <f>VLOOKUP(tVentas[[#This Row],[ProductID]],tProductos[#All],3,FALSE)</f>
        <v>French Pastry - Mini Chocolate</v>
      </c>
      <c r="F111" s="13">
        <v>6</v>
      </c>
      <c r="G111" s="32">
        <v>0</v>
      </c>
      <c r="H111" s="30">
        <f>VLOOKUP(tVentas[[#This Row],[ProductID]],tProductos[#All],5,FALSE)</f>
        <v>612.12</v>
      </c>
      <c r="I111" s="31">
        <f>(tVentas[[#This Row],[PrecioUnitario]])*(tVentas[[#This Row],[Quantity]])</f>
        <v>3672.7200000000003</v>
      </c>
      <c r="J111" s="31">
        <f>tVentas[[#This Row],[ TotalPrice_SinDescuento]]*(1-tVentas[[#This Row],[Discount]]/100)</f>
        <v>3672.7200000000003</v>
      </c>
      <c r="K111" s="52">
        <v>43225.927754629629</v>
      </c>
      <c r="L111" s="7" t="s">
        <v>3350</v>
      </c>
      <c r="M111" s="35">
        <f t="shared" si="2"/>
        <v>0</v>
      </c>
      <c r="N111" s="12" t="str">
        <f t="shared" si="3"/>
        <v/>
      </c>
      <c r="O111" t="str">
        <f>VLOOKUP(tVentas[[#This Row],[ProductID]],tProductos[[#All],[ProductID]:[CategoriaNombre]],2,FALSE)</f>
        <v>Beverages</v>
      </c>
    </row>
    <row r="112" spans="1:15">
      <c r="A112" s="13">
        <v>10113</v>
      </c>
      <c r="B112" s="13">
        <v>16</v>
      </c>
      <c r="C112" s="13">
        <v>34117</v>
      </c>
      <c r="D112" s="13">
        <v>171</v>
      </c>
      <c r="E112" s="12" t="str">
        <f>VLOOKUP(tVentas[[#This Row],[ProductID]],tProductos[#All],3,FALSE)</f>
        <v>Gloves - Goldtouch Disposable</v>
      </c>
      <c r="F112" s="13">
        <v>9</v>
      </c>
      <c r="G112" s="32">
        <v>2</v>
      </c>
      <c r="H112" s="30">
        <f>VLOOKUP(tVentas[[#This Row],[ProductID]],tProductos[#All],5,FALSE)</f>
        <v>216.79</v>
      </c>
      <c r="I112" s="31">
        <f>(tVentas[[#This Row],[PrecioUnitario]])*(tVentas[[#This Row],[Quantity]])</f>
        <v>1951.11</v>
      </c>
      <c r="J112" s="31">
        <f>tVentas[[#This Row],[ TotalPrice_SinDescuento]]*(1-tVentas[[#This Row],[Discount]]/100)</f>
        <v>1912.0877999999998</v>
      </c>
      <c r="K112" s="52">
        <v>43174.199988425928</v>
      </c>
      <c r="L112" s="7" t="s">
        <v>3351</v>
      </c>
      <c r="M112" s="35">
        <f t="shared" si="2"/>
        <v>0</v>
      </c>
      <c r="N112" s="12" t="str">
        <f t="shared" si="3"/>
        <v/>
      </c>
      <c r="O112" t="str">
        <f>VLOOKUP(tVentas[[#This Row],[ProductID]],tProductos[[#All],[ProductID]:[CategoriaNombre]],2,FALSE)</f>
        <v>Beverages</v>
      </c>
    </row>
    <row r="113" spans="1:15">
      <c r="A113" s="13">
        <v>10114</v>
      </c>
      <c r="B113" s="13">
        <v>17</v>
      </c>
      <c r="C113" s="13">
        <v>14993</v>
      </c>
      <c r="D113" s="13">
        <v>148</v>
      </c>
      <c r="E113" s="12" t="str">
        <f>VLOOKUP(tVentas[[#This Row],[ProductID]],tProductos[#All],3,FALSE)</f>
        <v>Beer - Sleemans Cream Ale</v>
      </c>
      <c r="F113" s="13">
        <v>4</v>
      </c>
      <c r="G113" s="32">
        <v>0</v>
      </c>
      <c r="H113" s="30">
        <f>VLOOKUP(tVentas[[#This Row],[ProductID]],tProductos[#All],5,FALSE)</f>
        <v>285.55</v>
      </c>
      <c r="I113" s="31">
        <f>(tVentas[[#This Row],[PrecioUnitario]])*(tVentas[[#This Row],[Quantity]])</f>
        <v>1142.2</v>
      </c>
      <c r="J113" s="31">
        <f>tVentas[[#This Row],[ TotalPrice_SinDescuento]]*(1-tVentas[[#This Row],[Discount]]/100)</f>
        <v>1142.2</v>
      </c>
      <c r="K113" s="52">
        <v>43162.888761574075</v>
      </c>
      <c r="L113" s="7" t="s">
        <v>3352</v>
      </c>
      <c r="M113" s="35">
        <f t="shared" si="2"/>
        <v>0</v>
      </c>
      <c r="N113" s="12" t="str">
        <f t="shared" si="3"/>
        <v/>
      </c>
      <c r="O113" t="str">
        <f>VLOOKUP(tVentas[[#This Row],[ProductID]],tProductos[[#All],[ProductID]:[CategoriaNombre]],2,FALSE)</f>
        <v>Produce</v>
      </c>
    </row>
    <row r="114" spans="1:15">
      <c r="A114" s="13">
        <v>10115</v>
      </c>
      <c r="B114" s="13">
        <v>3</v>
      </c>
      <c r="C114" s="13">
        <v>66620</v>
      </c>
      <c r="D114" s="13">
        <v>240</v>
      </c>
      <c r="E114" s="12" t="str">
        <f>VLOOKUP(tVentas[[#This Row],[ProductID]],tProductos[#All],3,FALSE)</f>
        <v>Wine - Chablis 2003 Champs</v>
      </c>
      <c r="F114" s="13">
        <v>17</v>
      </c>
      <c r="G114" s="32">
        <v>0</v>
      </c>
      <c r="H114" s="30">
        <f>VLOOKUP(tVentas[[#This Row],[ProductID]],tProductos[#All],5,FALSE)</f>
        <v>708.59</v>
      </c>
      <c r="I114" s="31">
        <f>(tVentas[[#This Row],[PrecioUnitario]])*(tVentas[[#This Row],[Quantity]])</f>
        <v>12046.03</v>
      </c>
      <c r="J114" s="31">
        <f>tVentas[[#This Row],[ TotalPrice_SinDescuento]]*(1-tVentas[[#This Row],[Discount]]/100)</f>
        <v>12046.03</v>
      </c>
      <c r="K114" s="52">
        <v>43225.311840277776</v>
      </c>
      <c r="L114" s="7" t="s">
        <v>3353</v>
      </c>
      <c r="M114" s="35">
        <f t="shared" si="2"/>
        <v>0</v>
      </c>
      <c r="N114" s="12" t="str">
        <f t="shared" si="3"/>
        <v/>
      </c>
      <c r="O114" t="str">
        <f>VLOOKUP(tVentas[[#This Row],[ProductID]],tProductos[[#All],[ProductID]:[CategoriaNombre]],2,FALSE)</f>
        <v>Dairy</v>
      </c>
    </row>
    <row r="115" spans="1:15">
      <c r="A115" s="13">
        <v>10116</v>
      </c>
      <c r="B115" s="13">
        <v>1</v>
      </c>
      <c r="C115" s="13">
        <v>43357</v>
      </c>
      <c r="D115" s="13">
        <v>31</v>
      </c>
      <c r="E115" s="12" t="str">
        <f>VLOOKUP(tVentas[[#This Row],[ProductID]],tProductos[#All],3,FALSE)</f>
        <v>Yeast Dry - Fermipan</v>
      </c>
      <c r="F115" s="13">
        <v>11</v>
      </c>
      <c r="G115" s="32">
        <v>2</v>
      </c>
      <c r="H115" s="30">
        <f>VLOOKUP(tVentas[[#This Row],[ProductID]],tProductos[#All],5,FALSE)</f>
        <v>739.85</v>
      </c>
      <c r="I115" s="31">
        <f>(tVentas[[#This Row],[PrecioUnitario]])*(tVentas[[#This Row],[Quantity]])</f>
        <v>8138.35</v>
      </c>
      <c r="J115" s="31">
        <f>tVentas[[#This Row],[ TotalPrice_SinDescuento]]*(1-tVentas[[#This Row],[Discount]]/100)</f>
        <v>7975.5830000000005</v>
      </c>
      <c r="K115" s="52">
        <v>43201.728680555556</v>
      </c>
      <c r="L115" s="7" t="s">
        <v>3354</v>
      </c>
      <c r="M115" s="35">
        <f t="shared" si="2"/>
        <v>0</v>
      </c>
      <c r="N115" s="12" t="str">
        <f t="shared" si="3"/>
        <v/>
      </c>
      <c r="O115" t="str">
        <f>VLOOKUP(tVentas[[#This Row],[ProductID]],tProductos[[#All],[ProductID]:[CategoriaNombre]],2,FALSE)</f>
        <v>Shell fish</v>
      </c>
    </row>
    <row r="116" spans="1:15">
      <c r="A116" s="13">
        <v>10117</v>
      </c>
      <c r="B116" s="13">
        <v>23</v>
      </c>
      <c r="C116" s="13">
        <v>9383</v>
      </c>
      <c r="D116" s="13">
        <v>113</v>
      </c>
      <c r="E116" s="12" t="str">
        <f>VLOOKUP(tVentas[[#This Row],[ProductID]],tProductos[#All],3,FALSE)</f>
        <v>Ocean Spray - Kiwi Strawberry</v>
      </c>
      <c r="F116" s="13">
        <v>3</v>
      </c>
      <c r="G116" s="32">
        <v>0</v>
      </c>
      <c r="H116" s="30">
        <f>VLOOKUP(tVentas[[#This Row],[ProductID]],tProductos[#All],5,FALSE)</f>
        <v>105.96</v>
      </c>
      <c r="I116" s="31">
        <f>(tVentas[[#This Row],[PrecioUnitario]])*(tVentas[[#This Row],[Quantity]])</f>
        <v>317.88</v>
      </c>
      <c r="J116" s="31">
        <f>tVentas[[#This Row],[ TotalPrice_SinDescuento]]*(1-tVentas[[#This Row],[Discount]]/100)</f>
        <v>317.88</v>
      </c>
      <c r="K116" s="52">
        <v>43161.075486111113</v>
      </c>
      <c r="L116" s="7" t="s">
        <v>3355</v>
      </c>
      <c r="M116" s="35">
        <f t="shared" si="2"/>
        <v>0</v>
      </c>
      <c r="N116" s="12" t="str">
        <f t="shared" si="3"/>
        <v/>
      </c>
      <c r="O116" t="str">
        <f>VLOOKUP(tVentas[[#This Row],[ProductID]],tProductos[[#All],[ProductID]:[CategoriaNombre]],2,FALSE)</f>
        <v>Meat</v>
      </c>
    </row>
    <row r="117" spans="1:15">
      <c r="A117" s="13">
        <v>10118</v>
      </c>
      <c r="B117" s="13">
        <v>19</v>
      </c>
      <c r="C117" s="13">
        <v>49929</v>
      </c>
      <c r="D117" s="13">
        <v>251</v>
      </c>
      <c r="E117" s="12" t="str">
        <f>VLOOKUP(tVentas[[#This Row],[ProductID]],tProductos[#All],3,FALSE)</f>
        <v>Oranges - Navel, 72</v>
      </c>
      <c r="F117" s="13">
        <v>13</v>
      </c>
      <c r="G117" s="32">
        <v>1</v>
      </c>
      <c r="H117" s="30">
        <f>VLOOKUP(tVentas[[#This Row],[ProductID]],tProductos[#All],5,FALSE)</f>
        <v>117.08</v>
      </c>
      <c r="I117" s="31">
        <f>(tVentas[[#This Row],[PrecioUnitario]])*(tVentas[[#This Row],[Quantity]])</f>
        <v>1522.04</v>
      </c>
      <c r="J117" s="31">
        <f>tVentas[[#This Row],[ TotalPrice_SinDescuento]]*(1-tVentas[[#This Row],[Discount]]/100)</f>
        <v>1506.8196</v>
      </c>
      <c r="K117" s="52">
        <v>43164.589421296296</v>
      </c>
      <c r="L117" s="7" t="s">
        <v>3356</v>
      </c>
      <c r="M117" s="35">
        <f t="shared" si="2"/>
        <v>0</v>
      </c>
      <c r="N117" s="12" t="str">
        <f t="shared" si="3"/>
        <v/>
      </c>
      <c r="O117" t="str">
        <f>VLOOKUP(tVentas[[#This Row],[ProductID]],tProductos[[#All],[ProductID]:[CategoriaNombre]],2,FALSE)</f>
        <v>Beverages</v>
      </c>
    </row>
    <row r="118" spans="1:15">
      <c r="A118" s="13">
        <v>10119</v>
      </c>
      <c r="B118" s="13">
        <v>9</v>
      </c>
      <c r="C118" s="13">
        <v>34307</v>
      </c>
      <c r="D118" s="13">
        <v>356</v>
      </c>
      <c r="E118" s="12" t="str">
        <f>VLOOKUP(tVentas[[#This Row],[ProductID]],tProductos[#All],3,FALSE)</f>
        <v>Dc - Frozen Momji</v>
      </c>
      <c r="F118" s="13">
        <v>9</v>
      </c>
      <c r="G118" s="32">
        <v>0</v>
      </c>
      <c r="H118" s="30">
        <f>VLOOKUP(tVentas[[#This Row],[ProductID]],tProductos[#All],5,FALSE)</f>
        <v>171.27</v>
      </c>
      <c r="I118" s="31">
        <f>(tVentas[[#This Row],[PrecioUnitario]])*(tVentas[[#This Row],[Quantity]])</f>
        <v>1541.43</v>
      </c>
      <c r="J118" s="31">
        <f>tVentas[[#This Row],[ TotalPrice_SinDescuento]]*(1-tVentas[[#This Row],[Discount]]/100)</f>
        <v>1541.43</v>
      </c>
      <c r="K118" s="52">
        <v>43113.767268518517</v>
      </c>
      <c r="L118" s="7" t="s">
        <v>3357</v>
      </c>
      <c r="M118" s="35">
        <f t="shared" si="2"/>
        <v>0</v>
      </c>
      <c r="N118" s="12" t="str">
        <f t="shared" si="3"/>
        <v/>
      </c>
      <c r="O118" t="str">
        <f>VLOOKUP(tVentas[[#This Row],[ProductID]],tProductos[[#All],[ProductID]:[CategoriaNombre]],2,FALSE)</f>
        <v>Seafood</v>
      </c>
    </row>
    <row r="119" spans="1:15">
      <c r="A119" s="13">
        <v>10120</v>
      </c>
      <c r="B119" s="13">
        <v>18</v>
      </c>
      <c r="C119" s="13">
        <v>63565</v>
      </c>
      <c r="D119" s="13">
        <v>443</v>
      </c>
      <c r="E119" s="12" t="str">
        <f>VLOOKUP(tVentas[[#This Row],[ProductID]],tProductos[#All],3,FALSE)</f>
        <v>Lettuce - Spring Mix</v>
      </c>
      <c r="F119" s="13">
        <v>17</v>
      </c>
      <c r="G119" s="32">
        <v>2</v>
      </c>
      <c r="H119" s="30">
        <f>VLOOKUP(tVentas[[#This Row],[ProductID]],tProductos[#All],5,FALSE)</f>
        <v>900.16</v>
      </c>
      <c r="I119" s="31">
        <f>(tVentas[[#This Row],[PrecioUnitario]])*(tVentas[[#This Row],[Quantity]])</f>
        <v>15302.72</v>
      </c>
      <c r="J119" s="31">
        <f>tVentas[[#This Row],[ TotalPrice_SinDescuento]]*(1-tVentas[[#This Row],[Discount]]/100)</f>
        <v>14996.665599999998</v>
      </c>
      <c r="K119" s="52">
        <v>43124.970289351855</v>
      </c>
      <c r="L119" s="7" t="s">
        <v>3358</v>
      </c>
      <c r="M119" s="35">
        <f t="shared" si="2"/>
        <v>0</v>
      </c>
      <c r="N119" s="12" t="str">
        <f t="shared" si="3"/>
        <v/>
      </c>
      <c r="O119" t="str">
        <f>VLOOKUP(tVentas[[#This Row],[ProductID]],tProductos[[#All],[ProductID]:[CategoriaNombre]],2,FALSE)</f>
        <v>Shell fish</v>
      </c>
    </row>
    <row r="120" spans="1:15">
      <c r="A120" s="13">
        <v>10121</v>
      </c>
      <c r="B120" s="13">
        <v>4</v>
      </c>
      <c r="C120" s="13">
        <v>97593</v>
      </c>
      <c r="D120" s="13">
        <v>124</v>
      </c>
      <c r="E120" s="12" t="str">
        <f>VLOOKUP(tVentas[[#This Row],[ProductID]],tProductos[#All],3,FALSE)</f>
        <v>Macaroons - Two Bite Choc</v>
      </c>
      <c r="F120" s="13">
        <v>25</v>
      </c>
      <c r="G120" s="32">
        <v>0</v>
      </c>
      <c r="H120" s="30">
        <f>VLOOKUP(tVentas[[#This Row],[ProductID]],tProductos[#All],5,FALSE)</f>
        <v>182.89</v>
      </c>
      <c r="I120" s="31">
        <f>(tVentas[[#This Row],[PrecioUnitario]])*(tVentas[[#This Row],[Quantity]])</f>
        <v>4572.25</v>
      </c>
      <c r="J120" s="31">
        <f>tVentas[[#This Row],[ TotalPrice_SinDescuento]]*(1-tVentas[[#This Row],[Discount]]/100)</f>
        <v>4572.25</v>
      </c>
      <c r="K120" s="52">
        <v>43206.150057870371</v>
      </c>
      <c r="L120" s="7" t="s">
        <v>3359</v>
      </c>
      <c r="M120" s="35">
        <f t="shared" si="2"/>
        <v>0</v>
      </c>
      <c r="N120" s="12" t="str">
        <f t="shared" si="3"/>
        <v/>
      </c>
      <c r="O120" t="str">
        <f>VLOOKUP(tVentas[[#This Row],[ProductID]],tProductos[[#All],[ProductID]:[CategoriaNombre]],2,FALSE)</f>
        <v>Dairy</v>
      </c>
    </row>
    <row r="121" spans="1:15">
      <c r="A121" s="13">
        <v>10122</v>
      </c>
      <c r="B121" s="13">
        <v>2</v>
      </c>
      <c r="C121" s="13">
        <v>77670</v>
      </c>
      <c r="D121" s="13">
        <v>174</v>
      </c>
      <c r="E121" s="12" t="str">
        <f>VLOOKUP(tVentas[[#This Row],[ProductID]],tProductos[#All],3,FALSE)</f>
        <v>Guinea Fowl</v>
      </c>
      <c r="F121" s="13">
        <v>20</v>
      </c>
      <c r="G121" s="32">
        <v>0</v>
      </c>
      <c r="H121" s="30">
        <f>VLOOKUP(tVentas[[#This Row],[ProductID]],tProductos[#All],5,FALSE)</f>
        <v>615.04</v>
      </c>
      <c r="I121" s="31">
        <f>(tVentas[[#This Row],[PrecioUnitario]])*(tVentas[[#This Row],[Quantity]])</f>
        <v>12300.8</v>
      </c>
      <c r="J121" s="31">
        <f>tVentas[[#This Row],[ TotalPrice_SinDescuento]]*(1-tVentas[[#This Row],[Discount]]/100)</f>
        <v>12300.8</v>
      </c>
      <c r="K121" s="52">
        <v>43201.744016203702</v>
      </c>
      <c r="L121" s="7" t="s">
        <v>3360</v>
      </c>
      <c r="M121" s="35">
        <f t="shared" si="2"/>
        <v>0</v>
      </c>
      <c r="N121" s="12" t="str">
        <f t="shared" si="3"/>
        <v/>
      </c>
      <c r="O121" t="str">
        <f>VLOOKUP(tVentas[[#This Row],[ProductID]],tProductos[[#All],[ProductID]:[CategoriaNombre]],2,FALSE)</f>
        <v>Produce</v>
      </c>
    </row>
    <row r="122" spans="1:15">
      <c r="A122" s="13">
        <v>10123</v>
      </c>
      <c r="B122" s="13">
        <v>8</v>
      </c>
      <c r="C122" s="13">
        <v>65515</v>
      </c>
      <c r="D122" s="13">
        <v>84</v>
      </c>
      <c r="E122" s="12" t="str">
        <f>VLOOKUP(tVentas[[#This Row],[ProductID]],tProductos[#All],3,FALSE)</f>
        <v>Peas - Frozen</v>
      </c>
      <c r="F122" s="13">
        <v>17</v>
      </c>
      <c r="G122" s="32">
        <v>0</v>
      </c>
      <c r="H122" s="30">
        <f>VLOOKUP(tVentas[[#This Row],[ProductID]],tProductos[#All],5,FALSE)</f>
        <v>903.01</v>
      </c>
      <c r="I122" s="31">
        <f>(tVentas[[#This Row],[PrecioUnitario]])*(tVentas[[#This Row],[Quantity]])</f>
        <v>15351.17</v>
      </c>
      <c r="J122" s="31">
        <f>tVentas[[#This Row],[ TotalPrice_SinDescuento]]*(1-tVentas[[#This Row],[Discount]]/100)</f>
        <v>15351.17</v>
      </c>
      <c r="K122" s="52">
        <v>43182.072916666664</v>
      </c>
      <c r="L122" s="7" t="s">
        <v>3361</v>
      </c>
      <c r="M122" s="35">
        <f t="shared" si="2"/>
        <v>0</v>
      </c>
      <c r="N122" s="12" t="str">
        <f t="shared" si="3"/>
        <v/>
      </c>
      <c r="O122" t="str">
        <f>VLOOKUP(tVentas[[#This Row],[ProductID]],tProductos[[#All],[ProductID]:[CategoriaNombre]],2,FALSE)</f>
        <v>Confections</v>
      </c>
    </row>
    <row r="123" spans="1:15">
      <c r="A123" s="13">
        <v>10124</v>
      </c>
      <c r="B123" s="13">
        <v>20</v>
      </c>
      <c r="C123" s="13">
        <v>81756</v>
      </c>
      <c r="D123" s="13">
        <v>124</v>
      </c>
      <c r="E123" s="12" t="str">
        <f>VLOOKUP(tVentas[[#This Row],[ProductID]],tProductos[#All],3,FALSE)</f>
        <v>Macaroons - Two Bite Choc</v>
      </c>
      <c r="F123" s="13">
        <v>21</v>
      </c>
      <c r="G123" s="32">
        <v>0</v>
      </c>
      <c r="H123" s="30">
        <f>VLOOKUP(tVentas[[#This Row],[ProductID]],tProductos[#All],5,FALSE)</f>
        <v>182.89</v>
      </c>
      <c r="I123" s="31">
        <f>(tVentas[[#This Row],[PrecioUnitario]])*(tVentas[[#This Row],[Quantity]])</f>
        <v>3840.6899999999996</v>
      </c>
      <c r="J123" s="31">
        <f>tVentas[[#This Row],[ TotalPrice_SinDescuento]]*(1-tVentas[[#This Row],[Discount]]/100)</f>
        <v>3840.6899999999996</v>
      </c>
      <c r="K123" s="52">
        <v>43212.579826388886</v>
      </c>
      <c r="L123" s="7" t="s">
        <v>3362</v>
      </c>
      <c r="M123" s="35">
        <f t="shared" si="2"/>
        <v>0</v>
      </c>
      <c r="N123" s="12" t="str">
        <f t="shared" si="3"/>
        <v/>
      </c>
      <c r="O123" t="str">
        <f>VLOOKUP(tVentas[[#This Row],[ProductID]],tProductos[[#All],[ProductID]:[CategoriaNombre]],2,FALSE)</f>
        <v>Dairy</v>
      </c>
    </row>
    <row r="124" spans="1:15">
      <c r="A124" s="13">
        <v>10125</v>
      </c>
      <c r="B124" s="13">
        <v>21</v>
      </c>
      <c r="C124" s="13">
        <v>32423</v>
      </c>
      <c r="D124" s="13">
        <v>223</v>
      </c>
      <c r="E124" s="12" t="str">
        <f>VLOOKUP(tVentas[[#This Row],[ProductID]],tProductos[#All],3,FALSE)</f>
        <v>Pail With Metal Handle 16l White</v>
      </c>
      <c r="F124" s="13">
        <v>9</v>
      </c>
      <c r="G124" s="32">
        <v>0</v>
      </c>
      <c r="H124" s="30">
        <f>VLOOKUP(tVentas[[#This Row],[ProductID]],tProductos[#All],5,FALSE)</f>
        <v>944.39</v>
      </c>
      <c r="I124" s="31">
        <f>(tVentas[[#This Row],[PrecioUnitario]])*(tVentas[[#This Row],[Quantity]])</f>
        <v>8499.51</v>
      </c>
      <c r="J124" s="31">
        <f>tVentas[[#This Row],[ TotalPrice_SinDescuento]]*(1-tVentas[[#This Row],[Discount]]/100)</f>
        <v>8499.51</v>
      </c>
      <c r="K124" s="52">
        <v>43220.916562500002</v>
      </c>
      <c r="L124" s="7" t="s">
        <v>3363</v>
      </c>
      <c r="M124" s="35">
        <f t="shared" si="2"/>
        <v>0</v>
      </c>
      <c r="N124" s="12" t="str">
        <f t="shared" si="3"/>
        <v/>
      </c>
      <c r="O124" t="str">
        <f>VLOOKUP(tVentas[[#This Row],[ProductID]],tProductos[[#All],[ProductID]:[CategoriaNombre]],2,FALSE)</f>
        <v>Confections</v>
      </c>
    </row>
    <row r="125" spans="1:15">
      <c r="A125" s="13">
        <v>10126</v>
      </c>
      <c r="B125" s="13">
        <v>3</v>
      </c>
      <c r="C125" s="13">
        <v>24777</v>
      </c>
      <c r="D125" s="13">
        <v>213</v>
      </c>
      <c r="E125" s="12" t="str">
        <f>VLOOKUP(tVentas[[#This Row],[ProductID]],tProductos[#All],3,FALSE)</f>
        <v>Pate - Cognac</v>
      </c>
      <c r="F125" s="13">
        <v>7</v>
      </c>
      <c r="G125" s="32">
        <v>0</v>
      </c>
      <c r="H125" s="30">
        <f>VLOOKUP(tVentas[[#This Row],[ProductID]],tProductos[#All],5,FALSE)</f>
        <v>705.89</v>
      </c>
      <c r="I125" s="31">
        <f>(tVentas[[#This Row],[PrecioUnitario]])*(tVentas[[#This Row],[Quantity]])</f>
        <v>4941.2299999999996</v>
      </c>
      <c r="J125" s="31">
        <f>tVentas[[#This Row],[ TotalPrice_SinDescuento]]*(1-tVentas[[#This Row],[Discount]]/100)</f>
        <v>4941.2299999999996</v>
      </c>
      <c r="K125" s="52">
        <v>43148.287581018521</v>
      </c>
      <c r="L125" s="7" t="s">
        <v>3364</v>
      </c>
      <c r="M125" s="35">
        <f t="shared" si="2"/>
        <v>0</v>
      </c>
      <c r="N125" s="12" t="str">
        <f t="shared" si="3"/>
        <v/>
      </c>
      <c r="O125" t="str">
        <f>VLOOKUP(tVentas[[#This Row],[ProductID]],tProductos[[#All],[ProductID]:[CategoriaNombre]],2,FALSE)</f>
        <v>Snails</v>
      </c>
    </row>
    <row r="126" spans="1:15">
      <c r="A126" s="13">
        <v>10127</v>
      </c>
      <c r="B126" s="13">
        <v>12</v>
      </c>
      <c r="C126" s="13">
        <v>45293</v>
      </c>
      <c r="D126" s="13">
        <v>178</v>
      </c>
      <c r="E126" s="12" t="str">
        <f>VLOOKUP(tVentas[[#This Row],[ProductID]],tProductos[#All],3,FALSE)</f>
        <v>Pernod</v>
      </c>
      <c r="F126" s="13">
        <v>12</v>
      </c>
      <c r="G126" s="32">
        <v>0</v>
      </c>
      <c r="H126" s="30">
        <f>VLOOKUP(tVentas[[#This Row],[ProductID]],tProductos[#All],5,FALSE)</f>
        <v>523.62</v>
      </c>
      <c r="I126" s="31">
        <f>(tVentas[[#This Row],[PrecioUnitario]])*(tVentas[[#This Row],[Quantity]])</f>
        <v>6283.4400000000005</v>
      </c>
      <c r="J126" s="31">
        <f>tVentas[[#This Row],[ TotalPrice_SinDescuento]]*(1-tVentas[[#This Row],[Discount]]/100)</f>
        <v>6283.4400000000005</v>
      </c>
      <c r="K126" s="52">
        <v>43126.577210648145</v>
      </c>
      <c r="L126" s="7" t="s">
        <v>3365</v>
      </c>
      <c r="M126" s="35">
        <f t="shared" si="2"/>
        <v>0</v>
      </c>
      <c r="N126" s="12" t="str">
        <f t="shared" si="3"/>
        <v/>
      </c>
      <c r="O126" t="str">
        <f>VLOOKUP(tVentas[[#This Row],[ProductID]],tProductos[[#All],[ProductID]:[CategoriaNombre]],2,FALSE)</f>
        <v>Snails</v>
      </c>
    </row>
    <row r="127" spans="1:15">
      <c r="A127" s="13">
        <v>10128</v>
      </c>
      <c r="B127" s="13">
        <v>18</v>
      </c>
      <c r="C127" s="13">
        <v>6986</v>
      </c>
      <c r="D127" s="13">
        <v>13</v>
      </c>
      <c r="E127" s="12" t="str">
        <f>VLOOKUP(tVentas[[#This Row],[ProductID]],tProductos[#All],3,FALSE)</f>
        <v>Water, Tap</v>
      </c>
      <c r="F127" s="13">
        <v>2</v>
      </c>
      <c r="G127" s="32">
        <v>0</v>
      </c>
      <c r="H127" s="30">
        <f>VLOOKUP(tVentas[[#This Row],[ProductID]],tProductos[#All],5,FALSE)</f>
        <v>282.23</v>
      </c>
      <c r="I127" s="31">
        <f>(tVentas[[#This Row],[PrecioUnitario]])*(tVentas[[#This Row],[Quantity]])</f>
        <v>564.46</v>
      </c>
      <c r="J127" s="31">
        <f>tVentas[[#This Row],[ TotalPrice_SinDescuento]]*(1-tVentas[[#This Row],[Discount]]/100)</f>
        <v>564.46</v>
      </c>
      <c r="K127" s="52">
        <v>43149.922395833331</v>
      </c>
      <c r="L127" s="7" t="s">
        <v>3366</v>
      </c>
      <c r="M127" s="35">
        <f t="shared" ref="M127:M189" si="4">COUNTBLANK(A127:L127) /COUNTA(A127:L127)</f>
        <v>0</v>
      </c>
      <c r="N127" s="12" t="str">
        <f t="shared" ref="N127:N189" si="5">IF($M127&gt;0.4,"ELIMINAR","")</f>
        <v/>
      </c>
      <c r="O127" t="str">
        <f>VLOOKUP(tVentas[[#This Row],[ProductID]],tProductos[[#All],[ProductID]:[CategoriaNombre]],2,FALSE)</f>
        <v>Produce</v>
      </c>
    </row>
    <row r="128" spans="1:15">
      <c r="A128" s="13">
        <v>10129</v>
      </c>
      <c r="B128" s="13">
        <v>22</v>
      </c>
      <c r="C128" s="13">
        <v>57318</v>
      </c>
      <c r="D128" s="13">
        <v>31</v>
      </c>
      <c r="E128" s="12" t="str">
        <f>VLOOKUP(tVentas[[#This Row],[ProductID]],tProductos[#All],3,FALSE)</f>
        <v>Yeast Dry - Fermipan</v>
      </c>
      <c r="F128" s="13">
        <v>15</v>
      </c>
      <c r="G128" s="32">
        <v>1</v>
      </c>
      <c r="H128" s="30">
        <f>VLOOKUP(tVentas[[#This Row],[ProductID]],tProductos[#All],5,FALSE)</f>
        <v>739.85</v>
      </c>
      <c r="I128" s="31">
        <f>(tVentas[[#This Row],[PrecioUnitario]])*(tVentas[[#This Row],[Quantity]])</f>
        <v>11097.75</v>
      </c>
      <c r="J128" s="31">
        <f>tVentas[[#This Row],[ TotalPrice_SinDescuento]]*(1-tVentas[[#This Row],[Discount]]/100)</f>
        <v>10986.772499999999</v>
      </c>
      <c r="K128" s="52">
        <v>43208.103217592594</v>
      </c>
      <c r="L128" s="7" t="s">
        <v>3367</v>
      </c>
      <c r="M128" s="35">
        <f t="shared" si="4"/>
        <v>0</v>
      </c>
      <c r="N128" s="12" t="str">
        <f t="shared" si="5"/>
        <v/>
      </c>
      <c r="O128" t="str">
        <f>VLOOKUP(tVentas[[#This Row],[ProductID]],tProductos[[#All],[ProductID]:[CategoriaNombre]],2,FALSE)</f>
        <v>Shell fish</v>
      </c>
    </row>
    <row r="129" spans="1:15">
      <c r="A129" s="13">
        <v>10130</v>
      </c>
      <c r="B129" s="13">
        <v>6</v>
      </c>
      <c r="C129" s="13">
        <v>61202</v>
      </c>
      <c r="D129" s="13">
        <v>85</v>
      </c>
      <c r="E129" s="12" t="str">
        <f>VLOOKUP(tVentas[[#This Row],[ProductID]],tProductos[#All],3,FALSE)</f>
        <v>Cheese - Parmesan Cubes</v>
      </c>
      <c r="F129" s="13">
        <v>16</v>
      </c>
      <c r="G129" s="32">
        <v>0</v>
      </c>
      <c r="H129" s="30">
        <f>VLOOKUP(tVentas[[#This Row],[ProductID]],tProductos[#All],5,FALSE)</f>
        <v>868.85</v>
      </c>
      <c r="I129" s="31">
        <f>(tVentas[[#This Row],[PrecioUnitario]])*(tVentas[[#This Row],[Quantity]])</f>
        <v>13901.6</v>
      </c>
      <c r="J129" s="31">
        <f>tVentas[[#This Row],[ TotalPrice_SinDescuento]]*(1-tVentas[[#This Row],[Discount]]/100)</f>
        <v>13901.6</v>
      </c>
      <c r="K129" s="52">
        <v>43225.049826388888</v>
      </c>
      <c r="L129" s="7" t="s">
        <v>3368</v>
      </c>
      <c r="M129" s="35">
        <f t="shared" si="4"/>
        <v>0</v>
      </c>
      <c r="N129" s="12" t="str">
        <f t="shared" si="5"/>
        <v/>
      </c>
      <c r="O129" t="str">
        <f>VLOOKUP(tVentas[[#This Row],[ProductID]],tProductos[[#All],[ProductID]:[CategoriaNombre]],2,FALSE)</f>
        <v>Meat</v>
      </c>
    </row>
    <row r="130" spans="1:15">
      <c r="A130" s="13">
        <v>10131</v>
      </c>
      <c r="B130" s="13">
        <v>16</v>
      </c>
      <c r="C130" s="13">
        <v>68851</v>
      </c>
      <c r="D130" s="13">
        <v>101</v>
      </c>
      <c r="E130" s="12" t="str">
        <f>VLOOKUP(tVentas[[#This Row],[ProductID]],tProductos[#All],3,FALSE)</f>
        <v>Soup - Campbells, Lentil</v>
      </c>
      <c r="F130" s="13">
        <v>18</v>
      </c>
      <c r="G130" s="32">
        <v>0</v>
      </c>
      <c r="H130" s="30">
        <f>VLOOKUP(tVentas[[#This Row],[ProductID]],tProductos[#All],5,FALSE)</f>
        <v>83.01</v>
      </c>
      <c r="I130" s="31">
        <f>(tVentas[[#This Row],[PrecioUnitario]])*(tVentas[[#This Row],[Quantity]])</f>
        <v>1494.18</v>
      </c>
      <c r="J130" s="31">
        <f>tVentas[[#This Row],[ TotalPrice_SinDescuento]]*(1-tVentas[[#This Row],[Discount]]/100)</f>
        <v>1494.18</v>
      </c>
      <c r="K130" s="52">
        <v>43149.690405092595</v>
      </c>
      <c r="L130" s="7" t="s">
        <v>3369</v>
      </c>
      <c r="M130" s="35">
        <f t="shared" si="4"/>
        <v>0</v>
      </c>
      <c r="N130" s="12" t="str">
        <f t="shared" si="5"/>
        <v/>
      </c>
      <c r="O130" t="str">
        <f>VLOOKUP(tVentas[[#This Row],[ProductID]],tProductos[[#All],[ProductID]:[CategoriaNombre]],2,FALSE)</f>
        <v>Dairy</v>
      </c>
    </row>
    <row r="131" spans="1:15">
      <c r="A131" s="13">
        <v>10132</v>
      </c>
      <c r="B131" s="13">
        <v>7</v>
      </c>
      <c r="C131" s="13">
        <v>13206</v>
      </c>
      <c r="D131" s="13">
        <v>414</v>
      </c>
      <c r="E131" s="12" t="str">
        <f>VLOOKUP(tVentas[[#This Row],[ProductID]],tProductos[#All],3,FALSE)</f>
        <v>Sauerkraut</v>
      </c>
      <c r="F131" s="13">
        <v>4</v>
      </c>
      <c r="G131" s="32">
        <v>1</v>
      </c>
      <c r="H131" s="30">
        <f>VLOOKUP(tVentas[[#This Row],[ProductID]],tProductos[#All],5,FALSE)</f>
        <v>830.58</v>
      </c>
      <c r="I131" s="31">
        <f>(tVentas[[#This Row],[PrecioUnitario]])*(tVentas[[#This Row],[Quantity]])</f>
        <v>3322.32</v>
      </c>
      <c r="J131" s="31">
        <f>tVentas[[#This Row],[ TotalPrice_SinDescuento]]*(1-tVentas[[#This Row],[Discount]]/100)</f>
        <v>3289.0968000000003</v>
      </c>
      <c r="K131" s="52">
        <v>43114.605428240742</v>
      </c>
      <c r="L131" s="7" t="s">
        <v>3370</v>
      </c>
      <c r="M131" s="35">
        <f t="shared" si="4"/>
        <v>0</v>
      </c>
      <c r="N131" s="12" t="str">
        <f t="shared" si="5"/>
        <v/>
      </c>
      <c r="O131" t="str">
        <f>VLOOKUP(tVentas[[#This Row],[ProductID]],tProductos[[#All],[ProductID]:[CategoriaNombre]],2,FALSE)</f>
        <v>Meat</v>
      </c>
    </row>
    <row r="132" spans="1:15">
      <c r="A132" s="13">
        <v>10133</v>
      </c>
      <c r="B132" s="13">
        <v>11</v>
      </c>
      <c r="C132" s="13">
        <v>84740</v>
      </c>
      <c r="D132" s="13">
        <v>203</v>
      </c>
      <c r="E132" s="12" t="str">
        <f>VLOOKUP(tVentas[[#This Row],[ProductID]],tProductos[#All],3,FALSE)</f>
        <v>Chicken - Leg, Boneless</v>
      </c>
      <c r="F132" s="13">
        <v>22</v>
      </c>
      <c r="G132" s="32">
        <v>2</v>
      </c>
      <c r="H132" s="30">
        <f>VLOOKUP(tVentas[[#This Row],[ProductID]],tProductos[#All],5,FALSE)</f>
        <v>599.54999999999995</v>
      </c>
      <c r="I132" s="31">
        <f>(tVentas[[#This Row],[PrecioUnitario]])*(tVentas[[#This Row],[Quantity]])</f>
        <v>13190.099999999999</v>
      </c>
      <c r="J132" s="31">
        <f>tVentas[[#This Row],[ TotalPrice_SinDescuento]]*(1-tVentas[[#This Row],[Discount]]/100)</f>
        <v>12926.297999999999</v>
      </c>
      <c r="K132" s="52">
        <v>43215.468171296299</v>
      </c>
      <c r="L132" s="7" t="s">
        <v>3371</v>
      </c>
      <c r="M132" s="35">
        <f t="shared" si="4"/>
        <v>0</v>
      </c>
      <c r="N132" s="12" t="str">
        <f t="shared" si="5"/>
        <v/>
      </c>
      <c r="O132" t="str">
        <f>VLOOKUP(tVentas[[#This Row],[ProductID]],tProductos[[#All],[ProductID]:[CategoriaNombre]],2,FALSE)</f>
        <v>Confections</v>
      </c>
    </row>
    <row r="133" spans="1:15">
      <c r="A133" s="13">
        <v>10134</v>
      </c>
      <c r="B133" s="13">
        <v>2</v>
      </c>
      <c r="C133" s="13">
        <v>25155</v>
      </c>
      <c r="D133" s="13">
        <v>17</v>
      </c>
      <c r="E133" s="12" t="str">
        <f>VLOOKUP(tVentas[[#This Row],[ProductID]],tProductos[#All],3,FALSE)</f>
        <v>Wine - White, Mosel Gold</v>
      </c>
      <c r="F133" s="13">
        <v>7</v>
      </c>
      <c r="G133" s="32">
        <v>2</v>
      </c>
      <c r="H133" s="30">
        <f>VLOOKUP(tVentas[[#This Row],[ProductID]],tProductos[#All],5,FALSE)</f>
        <v>439.18</v>
      </c>
      <c r="I133" s="31">
        <f>(tVentas[[#This Row],[PrecioUnitario]])*(tVentas[[#This Row],[Quantity]])</f>
        <v>3074.26</v>
      </c>
      <c r="J133" s="31">
        <f>tVentas[[#This Row],[ TotalPrice_SinDescuento]]*(1-tVentas[[#This Row],[Discount]]/100)</f>
        <v>3012.7748000000001</v>
      </c>
      <c r="K133" s="52">
        <v>43114.227754629632</v>
      </c>
      <c r="L133" s="7" t="s">
        <v>3372</v>
      </c>
      <c r="M133" s="35">
        <f t="shared" si="4"/>
        <v>0</v>
      </c>
      <c r="N133" s="12" t="str">
        <f t="shared" si="5"/>
        <v/>
      </c>
      <c r="O133" t="str">
        <f>VLOOKUP(tVentas[[#This Row],[ProductID]],tProductos[[#All],[ProductID]:[CategoriaNombre]],2,FALSE)</f>
        <v>Snails</v>
      </c>
    </row>
    <row r="134" spans="1:15">
      <c r="A134" s="13">
        <v>10135</v>
      </c>
      <c r="B134" s="13">
        <v>6</v>
      </c>
      <c r="C134" s="13">
        <v>48478</v>
      </c>
      <c r="D134" s="13">
        <v>401</v>
      </c>
      <c r="E134" s="12" t="str">
        <f>VLOOKUP(tVentas[[#This Row],[ProductID]],tProductos[#All],3,FALSE)</f>
        <v>Tart Shells - Sweet, 4</v>
      </c>
      <c r="F134" s="13">
        <v>13</v>
      </c>
      <c r="G134" s="32">
        <v>0</v>
      </c>
      <c r="H134" s="30">
        <f>VLOOKUP(tVentas[[#This Row],[ProductID]],tProductos[#All],5,FALSE)</f>
        <v>533.63</v>
      </c>
      <c r="I134" s="31">
        <f>(tVentas[[#This Row],[PrecioUnitario]])*(tVentas[[#This Row],[Quantity]])</f>
        <v>6937.19</v>
      </c>
      <c r="J134" s="31">
        <f>tVentas[[#This Row],[ TotalPrice_SinDescuento]]*(1-tVentas[[#This Row],[Discount]]/100)</f>
        <v>6937.19</v>
      </c>
      <c r="K134" s="52">
        <v>43203.239791666667</v>
      </c>
      <c r="L134" s="7" t="s">
        <v>3373</v>
      </c>
      <c r="M134" s="35">
        <f t="shared" si="4"/>
        <v>0</v>
      </c>
      <c r="N134" s="12" t="str">
        <f t="shared" si="5"/>
        <v/>
      </c>
      <c r="O134" t="str">
        <f>VLOOKUP(tVentas[[#This Row],[ProductID]],tProductos[[#All],[ProductID]:[CategoriaNombre]],2,FALSE)</f>
        <v>Grain</v>
      </c>
    </row>
    <row r="135" spans="1:15">
      <c r="A135" s="13">
        <v>10136</v>
      </c>
      <c r="B135" s="13">
        <v>1</v>
      </c>
      <c r="C135" s="13">
        <v>50217</v>
      </c>
      <c r="D135" s="13">
        <v>118</v>
      </c>
      <c r="E135" s="12" t="str">
        <f>VLOOKUP(tVentas[[#This Row],[ProductID]],tProductos[#All],3,FALSE)</f>
        <v>Garbag Bags - Black</v>
      </c>
      <c r="F135" s="13">
        <v>13</v>
      </c>
      <c r="G135" s="32">
        <v>2</v>
      </c>
      <c r="H135" s="30">
        <f>VLOOKUP(tVentas[[#This Row],[ProductID]],tProductos[#All],5,FALSE)</f>
        <v>65.959999999999994</v>
      </c>
      <c r="I135" s="31">
        <f>(tVentas[[#This Row],[PrecioUnitario]])*(tVentas[[#This Row],[Quantity]])</f>
        <v>857.4799999999999</v>
      </c>
      <c r="J135" s="31">
        <f>tVentas[[#This Row],[ TotalPrice_SinDescuento]]*(1-tVentas[[#This Row],[Discount]]/100)</f>
        <v>840.33039999999994</v>
      </c>
      <c r="K135" s="52">
        <v>43151.216412037036</v>
      </c>
      <c r="L135" s="7" t="s">
        <v>3374</v>
      </c>
      <c r="M135" s="35">
        <f t="shared" si="4"/>
        <v>0</v>
      </c>
      <c r="N135" s="12" t="str">
        <f t="shared" si="5"/>
        <v/>
      </c>
      <c r="O135" t="str">
        <f>VLOOKUP(tVentas[[#This Row],[ProductID]],tProductos[[#All],[ProductID]:[CategoriaNombre]],2,FALSE)</f>
        <v>Poultry</v>
      </c>
    </row>
    <row r="136" spans="1:15">
      <c r="A136" s="13">
        <v>10137</v>
      </c>
      <c r="B136" s="13">
        <v>12</v>
      </c>
      <c r="C136" s="13">
        <v>13759</v>
      </c>
      <c r="D136" s="13">
        <v>274</v>
      </c>
      <c r="E136" s="12" t="str">
        <f>VLOOKUP(tVentas[[#This Row],[ProductID]],tProductos[#All],3,FALSE)</f>
        <v>Papayas</v>
      </c>
      <c r="F136" s="13">
        <v>4</v>
      </c>
      <c r="G136" s="32">
        <v>1</v>
      </c>
      <c r="H136" s="30">
        <f>VLOOKUP(tVentas[[#This Row],[ProductID]],tProductos[#All],5,FALSE)</f>
        <v>881.19</v>
      </c>
      <c r="I136" s="31">
        <f>(tVentas[[#This Row],[PrecioUnitario]])*(tVentas[[#This Row],[Quantity]])</f>
        <v>3524.76</v>
      </c>
      <c r="J136" s="31">
        <f>tVentas[[#This Row],[ TotalPrice_SinDescuento]]*(1-tVentas[[#This Row],[Discount]]/100)</f>
        <v>3489.5124000000001</v>
      </c>
      <c r="K136" s="52">
        <v>43157.633587962962</v>
      </c>
      <c r="L136" s="7" t="s">
        <v>3375</v>
      </c>
      <c r="M136" s="35">
        <f t="shared" si="4"/>
        <v>0</v>
      </c>
      <c r="N136" s="12" t="str">
        <f t="shared" si="5"/>
        <v/>
      </c>
      <c r="O136" t="str">
        <f>VLOOKUP(tVentas[[#This Row],[ProductID]],tProductos[[#All],[ProductID]:[CategoriaNombre]],2,FALSE)</f>
        <v>Shell fish</v>
      </c>
    </row>
    <row r="137" spans="1:15">
      <c r="A137" s="13">
        <v>10138</v>
      </c>
      <c r="B137" s="13">
        <v>3</v>
      </c>
      <c r="C137" s="13">
        <v>14611</v>
      </c>
      <c r="D137" s="13">
        <v>334</v>
      </c>
      <c r="E137" s="12" t="str">
        <f>VLOOKUP(tVentas[[#This Row],[ProductID]],tProductos[#All],3,FALSE)</f>
        <v>Ecolab - Lime - A - Way 4/4 L</v>
      </c>
      <c r="F137" s="13">
        <v>4</v>
      </c>
      <c r="G137" s="32">
        <v>0</v>
      </c>
      <c r="H137" s="30">
        <f>VLOOKUP(tVentas[[#This Row],[ProductID]],tProductos[#All],5,FALSE)</f>
        <v>216.13</v>
      </c>
      <c r="I137" s="31">
        <f>(tVentas[[#This Row],[PrecioUnitario]])*(tVentas[[#This Row],[Quantity]])</f>
        <v>864.52</v>
      </c>
      <c r="J137" s="31">
        <f>tVentas[[#This Row],[ TotalPrice_SinDescuento]]*(1-tVentas[[#This Row],[Discount]]/100)</f>
        <v>864.52</v>
      </c>
      <c r="K137" s="52">
        <v>43149.571238425924</v>
      </c>
      <c r="L137" s="7" t="s">
        <v>3376</v>
      </c>
      <c r="M137" s="35">
        <f t="shared" si="4"/>
        <v>0</v>
      </c>
      <c r="N137" s="12" t="str">
        <f t="shared" si="5"/>
        <v/>
      </c>
      <c r="O137" t="str">
        <f>VLOOKUP(tVentas[[#This Row],[ProductID]],tProductos[[#All],[ProductID]:[CategoriaNombre]],2,FALSE)</f>
        <v>Meat</v>
      </c>
    </row>
    <row r="138" spans="1:15">
      <c r="A138" s="13">
        <v>10139</v>
      </c>
      <c r="B138" s="13">
        <v>13</v>
      </c>
      <c r="C138" s="13">
        <v>54467</v>
      </c>
      <c r="D138" s="13">
        <v>268</v>
      </c>
      <c r="E138" s="12" t="str">
        <f>VLOOKUP(tVentas[[#This Row],[ProductID]],tProductos[#All],3,FALSE)</f>
        <v>Vanilla Beans</v>
      </c>
      <c r="F138" s="13">
        <v>14</v>
      </c>
      <c r="G138" s="32">
        <v>0</v>
      </c>
      <c r="H138" s="30">
        <f>VLOOKUP(tVentas[[#This Row],[ProductID]],tProductos[#All],5,FALSE)</f>
        <v>978.43</v>
      </c>
      <c r="I138" s="31">
        <f>(tVentas[[#This Row],[PrecioUnitario]])*(tVentas[[#This Row],[Quantity]])</f>
        <v>13698.019999999999</v>
      </c>
      <c r="J138" s="31">
        <f>tVentas[[#This Row],[ TotalPrice_SinDescuento]]*(1-tVentas[[#This Row],[Discount]]/100)</f>
        <v>13698.019999999999</v>
      </c>
      <c r="K138" s="52">
        <v>43193.37462962963</v>
      </c>
      <c r="L138" s="7" t="s">
        <v>3377</v>
      </c>
      <c r="M138" s="35">
        <f t="shared" si="4"/>
        <v>0</v>
      </c>
      <c r="N138" s="12" t="str">
        <f t="shared" si="5"/>
        <v/>
      </c>
      <c r="O138" t="str">
        <f>VLOOKUP(tVentas[[#This Row],[ProductID]],tProductos[[#All],[ProductID]:[CategoriaNombre]],2,FALSE)</f>
        <v>Poultry</v>
      </c>
    </row>
    <row r="139" spans="1:15">
      <c r="A139" s="13">
        <v>10140</v>
      </c>
      <c r="B139" s="13">
        <v>17</v>
      </c>
      <c r="C139" s="13">
        <v>38500</v>
      </c>
      <c r="D139" s="13">
        <v>174</v>
      </c>
      <c r="E139" s="12" t="str">
        <f>VLOOKUP(tVentas[[#This Row],[ProductID]],tProductos[#All],3,FALSE)</f>
        <v>Guinea Fowl</v>
      </c>
      <c r="F139" s="13">
        <v>10</v>
      </c>
      <c r="G139" s="32">
        <v>0</v>
      </c>
      <c r="H139" s="30">
        <f>VLOOKUP(tVentas[[#This Row],[ProductID]],tProductos[#All],5,FALSE)</f>
        <v>615.04</v>
      </c>
      <c r="I139" s="31">
        <f>(tVentas[[#This Row],[PrecioUnitario]])*(tVentas[[#This Row],[Quantity]])</f>
        <v>6150.4</v>
      </c>
      <c r="J139" s="31">
        <f>tVentas[[#This Row],[ TotalPrice_SinDescuento]]*(1-tVentas[[#This Row],[Discount]]/100)</f>
        <v>6150.4</v>
      </c>
      <c r="K139" s="52">
        <v>43163.740428240744</v>
      </c>
      <c r="L139" s="7" t="s">
        <v>3378</v>
      </c>
      <c r="M139" s="35">
        <f t="shared" si="4"/>
        <v>0</v>
      </c>
      <c r="N139" s="12" t="str">
        <f t="shared" si="5"/>
        <v/>
      </c>
      <c r="O139" t="str">
        <f>VLOOKUP(tVentas[[#This Row],[ProductID]],tProductos[[#All],[ProductID]:[CategoriaNombre]],2,FALSE)</f>
        <v>Produce</v>
      </c>
    </row>
    <row r="140" spans="1:15">
      <c r="A140" s="13">
        <v>10141</v>
      </c>
      <c r="B140" s="13">
        <v>4</v>
      </c>
      <c r="C140" s="13">
        <v>96211</v>
      </c>
      <c r="D140" s="13">
        <v>309</v>
      </c>
      <c r="E140" s="12" t="str">
        <f>VLOOKUP(tVentas[[#This Row],[ProductID]],tProductos[#All],3,FALSE)</f>
        <v>Muffin Batt - Choc Chk</v>
      </c>
      <c r="F140" s="13">
        <v>25</v>
      </c>
      <c r="G140" s="32">
        <v>0</v>
      </c>
      <c r="H140" s="30">
        <f>VLOOKUP(tVentas[[#This Row],[ProductID]],tProductos[#All],5,FALSE)</f>
        <v>276.33999999999997</v>
      </c>
      <c r="I140" s="31">
        <f>(tVentas[[#This Row],[PrecioUnitario]])*(tVentas[[#This Row],[Quantity]])</f>
        <v>6908.4999999999991</v>
      </c>
      <c r="J140" s="31">
        <f>tVentas[[#This Row],[ TotalPrice_SinDescuento]]*(1-tVentas[[#This Row],[Discount]]/100)</f>
        <v>6908.4999999999991</v>
      </c>
      <c r="K140" s="52">
        <v>43178.788726851853</v>
      </c>
      <c r="L140" s="7" t="s">
        <v>3379</v>
      </c>
      <c r="M140" s="35">
        <f t="shared" si="4"/>
        <v>0</v>
      </c>
      <c r="N140" s="12" t="str">
        <f t="shared" si="5"/>
        <v/>
      </c>
      <c r="O140" t="str">
        <f>VLOOKUP(tVentas[[#This Row],[ProductID]],tProductos[[#All],[ProductID]:[CategoriaNombre]],2,FALSE)</f>
        <v>Produce</v>
      </c>
    </row>
    <row r="141" spans="1:15">
      <c r="A141" s="13">
        <v>10142</v>
      </c>
      <c r="B141" s="13">
        <v>5</v>
      </c>
      <c r="C141" s="13">
        <v>10103</v>
      </c>
      <c r="D141" s="13">
        <v>203</v>
      </c>
      <c r="E141" s="12" t="str">
        <f>VLOOKUP(tVentas[[#This Row],[ProductID]],tProductos[#All],3,FALSE)</f>
        <v>Chicken - Leg, Boneless</v>
      </c>
      <c r="F141" s="13">
        <v>3</v>
      </c>
      <c r="G141" s="32">
        <v>1</v>
      </c>
      <c r="H141" s="30">
        <f>VLOOKUP(tVentas[[#This Row],[ProductID]],tProductos[#All],5,FALSE)</f>
        <v>599.54999999999995</v>
      </c>
      <c r="I141" s="31">
        <f>(tVentas[[#This Row],[PrecioUnitario]])*(tVentas[[#This Row],[Quantity]])</f>
        <v>1798.6499999999999</v>
      </c>
      <c r="J141" s="31">
        <f>tVentas[[#This Row],[ TotalPrice_SinDescuento]]*(1-tVentas[[#This Row],[Discount]]/100)</f>
        <v>1780.6634999999999</v>
      </c>
      <c r="K141" s="52">
        <v>43181.629027777781</v>
      </c>
      <c r="L141" s="7" t="s">
        <v>3380</v>
      </c>
      <c r="M141" s="35">
        <f t="shared" si="4"/>
        <v>0</v>
      </c>
      <c r="N141" s="12" t="str">
        <f t="shared" si="5"/>
        <v/>
      </c>
      <c r="O141" t="str">
        <f>VLOOKUP(tVentas[[#This Row],[ProductID]],tProductos[[#All],[ProductID]:[CategoriaNombre]],2,FALSE)</f>
        <v>Confections</v>
      </c>
    </row>
    <row r="142" spans="1:15">
      <c r="A142" s="13">
        <v>10143</v>
      </c>
      <c r="B142" s="13">
        <v>11</v>
      </c>
      <c r="C142" s="13">
        <v>72227</v>
      </c>
      <c r="D142" s="13">
        <v>67</v>
      </c>
      <c r="E142" s="12" t="str">
        <f>VLOOKUP(tVentas[[#This Row],[ProductID]],tProductos[#All],3,FALSE)</f>
        <v>Wine - Sogrape Mateus Rose</v>
      </c>
      <c r="F142" s="13">
        <v>19</v>
      </c>
      <c r="G142" s="32">
        <v>1</v>
      </c>
      <c r="H142" s="30">
        <f>VLOOKUP(tVentas[[#This Row],[ProductID]],tProductos[#All],5,FALSE)</f>
        <v>37.799999999999997</v>
      </c>
      <c r="I142" s="31">
        <f>(tVentas[[#This Row],[PrecioUnitario]])*(tVentas[[#This Row],[Quantity]])</f>
        <v>718.19999999999993</v>
      </c>
      <c r="J142" s="31">
        <f>tVentas[[#This Row],[ TotalPrice_SinDescuento]]*(1-tVentas[[#This Row],[Discount]]/100)</f>
        <v>711.01799999999992</v>
      </c>
      <c r="K142" s="52">
        <v>43104.206203703703</v>
      </c>
      <c r="L142" s="7" t="s">
        <v>3381</v>
      </c>
      <c r="M142" s="35">
        <f t="shared" si="4"/>
        <v>0</v>
      </c>
      <c r="N142" s="12" t="str">
        <f t="shared" si="5"/>
        <v/>
      </c>
      <c r="O142" t="str">
        <f>VLOOKUP(tVentas[[#This Row],[ProductID]],tProductos[[#All],[ProductID]:[CategoriaNombre]],2,FALSE)</f>
        <v>Beverages</v>
      </c>
    </row>
    <row r="143" spans="1:15">
      <c r="A143" s="13">
        <v>10144</v>
      </c>
      <c r="B143" s="13">
        <v>16</v>
      </c>
      <c r="C143" s="13">
        <v>48082</v>
      </c>
      <c r="D143" s="13">
        <v>308</v>
      </c>
      <c r="E143" s="12" t="str">
        <f>VLOOKUP(tVentas[[#This Row],[ProductID]],tProductos[#All],3,FALSE)</f>
        <v>Tea - Decaf Lipton</v>
      </c>
      <c r="F143" s="13">
        <v>13</v>
      </c>
      <c r="G143" s="32">
        <v>0</v>
      </c>
      <c r="H143" s="30">
        <f>VLOOKUP(tVentas[[#This Row],[ProductID]],tProductos[#All],5,FALSE)</f>
        <v>881.2</v>
      </c>
      <c r="I143" s="31">
        <f>(tVentas[[#This Row],[PrecioUnitario]])*(tVentas[[#This Row],[Quantity]])</f>
        <v>11455.6</v>
      </c>
      <c r="J143" s="31">
        <f>tVentas[[#This Row],[ TotalPrice_SinDescuento]]*(1-tVentas[[#This Row],[Discount]]/100)</f>
        <v>11455.6</v>
      </c>
      <c r="K143" s="52">
        <v>43207.469490740739</v>
      </c>
      <c r="L143" s="7" t="s">
        <v>3382</v>
      </c>
      <c r="M143" s="35">
        <f t="shared" si="4"/>
        <v>0</v>
      </c>
      <c r="N143" s="12" t="str">
        <f t="shared" si="5"/>
        <v/>
      </c>
      <c r="O143" t="str">
        <f>VLOOKUP(tVentas[[#This Row],[ProductID]],tProductos[[#All],[ProductID]:[CategoriaNombre]],2,FALSE)</f>
        <v>Seafood</v>
      </c>
    </row>
    <row r="144" spans="1:15">
      <c r="A144" s="13">
        <v>10145</v>
      </c>
      <c r="B144" s="13">
        <v>16</v>
      </c>
      <c r="C144" s="13">
        <v>40548</v>
      </c>
      <c r="D144" s="13">
        <v>230</v>
      </c>
      <c r="E144" s="12" t="str">
        <f>VLOOKUP(tVentas[[#This Row],[ProductID]],tProductos[#All],3,FALSE)</f>
        <v>Wine - Cahors Ac 2000, Clos</v>
      </c>
      <c r="F144" s="13">
        <v>11</v>
      </c>
      <c r="G144" s="32">
        <v>1</v>
      </c>
      <c r="H144" s="30">
        <f>VLOOKUP(tVentas[[#This Row],[ProductID]],tProductos[#All],5,FALSE)</f>
        <v>835.38</v>
      </c>
      <c r="I144" s="31">
        <f>(tVentas[[#This Row],[PrecioUnitario]])*(tVentas[[#This Row],[Quantity]])</f>
        <v>9189.18</v>
      </c>
      <c r="J144" s="31">
        <f>tVentas[[#This Row],[ TotalPrice_SinDescuento]]*(1-tVentas[[#This Row],[Discount]]/100)</f>
        <v>9097.2882000000009</v>
      </c>
      <c r="K144" s="52">
        <v>43104.226203703707</v>
      </c>
      <c r="L144" s="7" t="s">
        <v>3383</v>
      </c>
      <c r="M144" s="35">
        <f t="shared" si="4"/>
        <v>0</v>
      </c>
      <c r="N144" s="12" t="str">
        <f t="shared" si="5"/>
        <v/>
      </c>
      <c r="O144" t="str">
        <f>VLOOKUP(tVentas[[#This Row],[ProductID]],tProductos[[#All],[ProductID]:[CategoriaNombre]],2,FALSE)</f>
        <v>Produce</v>
      </c>
    </row>
    <row r="145" spans="1:15">
      <c r="A145" s="13">
        <v>10146</v>
      </c>
      <c r="B145" s="13">
        <v>1</v>
      </c>
      <c r="C145" s="13">
        <v>19359</v>
      </c>
      <c r="D145" s="13">
        <v>216</v>
      </c>
      <c r="E145" s="12" t="str">
        <f>VLOOKUP(tVentas[[#This Row],[ProductID]],tProductos[#All],3,FALSE)</f>
        <v>Scallops - 10/20</v>
      </c>
      <c r="F145" s="13">
        <v>5</v>
      </c>
      <c r="G145" s="32">
        <v>0</v>
      </c>
      <c r="H145" s="30">
        <f>VLOOKUP(tVentas[[#This Row],[ProductID]],tProductos[#All],5,FALSE)</f>
        <v>390.25</v>
      </c>
      <c r="I145" s="31">
        <f>(tVentas[[#This Row],[PrecioUnitario]])*(tVentas[[#This Row],[Quantity]])</f>
        <v>1951.25</v>
      </c>
      <c r="J145" s="31">
        <f>tVentas[[#This Row],[ TotalPrice_SinDescuento]]*(1-tVentas[[#This Row],[Discount]]/100)</f>
        <v>1951.25</v>
      </c>
      <c r="K145" s="52">
        <v>43161.625636574077</v>
      </c>
      <c r="L145" s="7" t="s">
        <v>3384</v>
      </c>
      <c r="M145" s="35">
        <f t="shared" si="4"/>
        <v>0</v>
      </c>
      <c r="N145" s="12" t="str">
        <f t="shared" si="5"/>
        <v/>
      </c>
      <c r="O145" t="str">
        <f>VLOOKUP(tVentas[[#This Row],[ProductID]],tProductos[[#All],[ProductID]:[CategoriaNombre]],2,FALSE)</f>
        <v>Confections</v>
      </c>
    </row>
    <row r="146" spans="1:15">
      <c r="A146" s="13">
        <v>10147</v>
      </c>
      <c r="B146" s="13">
        <v>5</v>
      </c>
      <c r="C146" s="13">
        <v>20424</v>
      </c>
      <c r="D146" s="13">
        <v>324</v>
      </c>
      <c r="E146" s="12" t="str">
        <f>VLOOKUP(tVentas[[#This Row],[ProductID]],tProductos[#All],3,FALSE)</f>
        <v>Apricots - Dried</v>
      </c>
      <c r="F146" s="13">
        <v>6</v>
      </c>
      <c r="G146" s="32">
        <v>0</v>
      </c>
      <c r="H146" s="30">
        <f>VLOOKUP(tVentas[[#This Row],[ProductID]],tProductos[#All],5,FALSE)</f>
        <v>879.02</v>
      </c>
      <c r="I146" s="31">
        <f>(tVentas[[#This Row],[PrecioUnitario]])*(tVentas[[#This Row],[Quantity]])</f>
        <v>5274.12</v>
      </c>
      <c r="J146" s="31">
        <f>tVentas[[#This Row],[ TotalPrice_SinDescuento]]*(1-tVentas[[#This Row],[Discount]]/100)</f>
        <v>5274.12</v>
      </c>
      <c r="K146" s="52">
        <v>43117.195613425924</v>
      </c>
      <c r="L146" s="7" t="s">
        <v>3385</v>
      </c>
      <c r="M146" s="35">
        <f t="shared" si="4"/>
        <v>0</v>
      </c>
      <c r="N146" s="12" t="str">
        <f t="shared" si="5"/>
        <v/>
      </c>
      <c r="O146" t="str">
        <f>VLOOKUP(tVentas[[#This Row],[ProductID]],tProductos[[#All],[ProductID]:[CategoriaNombre]],2,FALSE)</f>
        <v>Snails</v>
      </c>
    </row>
    <row r="147" spans="1:15">
      <c r="A147" s="13">
        <v>10148</v>
      </c>
      <c r="B147" s="13">
        <v>21</v>
      </c>
      <c r="C147" s="13">
        <v>22669</v>
      </c>
      <c r="D147" s="13">
        <v>327</v>
      </c>
      <c r="E147" s="12" t="str">
        <f>VLOOKUP(tVentas[[#This Row],[ProductID]],tProductos[#All],3,FALSE)</f>
        <v>Appetizer - Mini Egg Roll, Shrimp</v>
      </c>
      <c r="F147" s="13">
        <v>6</v>
      </c>
      <c r="G147" s="32">
        <v>0</v>
      </c>
      <c r="H147" s="30">
        <f>VLOOKUP(tVentas[[#This Row],[ProductID]],tProductos[#All],5,FALSE)</f>
        <v>71.430000000000007</v>
      </c>
      <c r="I147" s="31">
        <f>(tVentas[[#This Row],[PrecioUnitario]])*(tVentas[[#This Row],[Quantity]])</f>
        <v>428.58000000000004</v>
      </c>
      <c r="J147" s="31">
        <f>tVentas[[#This Row],[ TotalPrice_SinDescuento]]*(1-tVentas[[#This Row],[Discount]]/100)</f>
        <v>428.58000000000004</v>
      </c>
      <c r="K147" s="52">
        <v>43182.641840277778</v>
      </c>
      <c r="L147" s="7" t="s">
        <v>3386</v>
      </c>
      <c r="M147" s="35">
        <f t="shared" si="4"/>
        <v>0</v>
      </c>
      <c r="N147" s="12" t="str">
        <f t="shared" si="5"/>
        <v/>
      </c>
      <c r="O147" t="str">
        <f>VLOOKUP(tVentas[[#This Row],[ProductID]],tProductos[[#All],[ProductID]:[CategoriaNombre]],2,FALSE)</f>
        <v>Shell fish</v>
      </c>
    </row>
    <row r="148" spans="1:15">
      <c r="A148" s="13">
        <v>10149</v>
      </c>
      <c r="B148" s="13">
        <v>18</v>
      </c>
      <c r="C148" s="13">
        <v>70546</v>
      </c>
      <c r="D148" s="13">
        <v>298</v>
      </c>
      <c r="E148" s="12" t="str">
        <f>VLOOKUP(tVentas[[#This Row],[ProductID]],tProductos[#All],3,FALSE)</f>
        <v>Pop Shoppe Cream Soda</v>
      </c>
      <c r="F148" s="13">
        <v>18</v>
      </c>
      <c r="G148" s="32">
        <v>0</v>
      </c>
      <c r="H148" s="30">
        <f>VLOOKUP(tVentas[[#This Row],[ProductID]],tProductos[#All],5,FALSE)</f>
        <v>957.38</v>
      </c>
      <c r="I148" s="31">
        <f>(tVentas[[#This Row],[PrecioUnitario]])*(tVentas[[#This Row],[Quantity]])</f>
        <v>17232.84</v>
      </c>
      <c r="J148" s="31">
        <f>tVentas[[#This Row],[ TotalPrice_SinDescuento]]*(1-tVentas[[#This Row],[Discount]]/100)</f>
        <v>17232.84</v>
      </c>
      <c r="K148" s="52">
        <v>43117.542233796295</v>
      </c>
      <c r="L148" s="7" t="s">
        <v>3387</v>
      </c>
      <c r="M148" s="35">
        <f t="shared" si="4"/>
        <v>0</v>
      </c>
      <c r="N148" s="12" t="str">
        <f t="shared" si="5"/>
        <v/>
      </c>
      <c r="O148" t="str">
        <f>VLOOKUP(tVentas[[#This Row],[ProductID]],tProductos[[#All],[ProductID]:[CategoriaNombre]],2,FALSE)</f>
        <v>Dairy</v>
      </c>
    </row>
    <row r="149" spans="1:15">
      <c r="A149" s="13">
        <v>10150</v>
      </c>
      <c r="B149" s="13">
        <v>12</v>
      </c>
      <c r="C149" s="13">
        <v>21888</v>
      </c>
      <c r="D149" s="13">
        <v>371</v>
      </c>
      <c r="E149" s="12" t="str">
        <f>VLOOKUP(tVentas[[#This Row],[ProductID]],tProductos[#All],3,FALSE)</f>
        <v>Creme De Banane - Marie</v>
      </c>
      <c r="F149" s="13">
        <v>6</v>
      </c>
      <c r="G149" s="32">
        <v>1</v>
      </c>
      <c r="H149" s="30">
        <f>VLOOKUP(tVentas[[#This Row],[ProductID]],tProductos[#All],5,FALSE)</f>
        <v>824.02</v>
      </c>
      <c r="I149" s="31">
        <f>(tVentas[[#This Row],[PrecioUnitario]])*(tVentas[[#This Row],[Quantity]])</f>
        <v>4944.12</v>
      </c>
      <c r="J149" s="31">
        <f>tVentas[[#This Row],[ TotalPrice_SinDescuento]]*(1-tVentas[[#This Row],[Discount]]/100)</f>
        <v>4894.6787999999997</v>
      </c>
      <c r="K149" s="52">
        <v>43167.974606481483</v>
      </c>
      <c r="L149" s="7" t="s">
        <v>3388</v>
      </c>
      <c r="M149" s="35">
        <f t="shared" si="4"/>
        <v>0</v>
      </c>
      <c r="N149" s="12" t="str">
        <f t="shared" si="5"/>
        <v/>
      </c>
      <c r="O149" t="str">
        <f>VLOOKUP(tVentas[[#This Row],[ProductID]],tProductos[[#All],[ProductID]:[CategoriaNombre]],2,FALSE)</f>
        <v>Grain</v>
      </c>
    </row>
    <row r="150" spans="1:15">
      <c r="A150" s="13">
        <v>10151</v>
      </c>
      <c r="B150" s="13">
        <v>13</v>
      </c>
      <c r="C150" s="13">
        <v>84012</v>
      </c>
      <c r="D150" s="13">
        <v>130</v>
      </c>
      <c r="E150" s="12" t="str">
        <f>VLOOKUP(tVentas[[#This Row],[ProductID]],tProductos[#All],3,FALSE)</f>
        <v>Beef Wellington</v>
      </c>
      <c r="F150" s="13">
        <v>22</v>
      </c>
      <c r="G150" s="32">
        <v>0</v>
      </c>
      <c r="H150" s="30">
        <f>VLOOKUP(tVentas[[#This Row],[ProductID]],tProductos[#All],5,FALSE)</f>
        <v>419.8</v>
      </c>
      <c r="I150" s="31">
        <f>(tVentas[[#This Row],[PrecioUnitario]])*(tVentas[[#This Row],[Quantity]])</f>
        <v>9235.6</v>
      </c>
      <c r="J150" s="31">
        <f>tVentas[[#This Row],[ TotalPrice_SinDescuento]]*(1-tVentas[[#This Row],[Discount]]/100)</f>
        <v>9235.6</v>
      </c>
      <c r="K150" s="52">
        <v>43177.932986111111</v>
      </c>
      <c r="L150" s="7" t="s">
        <v>3389</v>
      </c>
      <c r="M150" s="35">
        <f t="shared" si="4"/>
        <v>0</v>
      </c>
      <c r="N150" s="12" t="str">
        <f t="shared" si="5"/>
        <v/>
      </c>
      <c r="O150" t="str">
        <f>VLOOKUP(tVentas[[#This Row],[ProductID]],tProductos[[#All],[ProductID]:[CategoriaNombre]],2,FALSE)</f>
        <v>Shell fish</v>
      </c>
    </row>
    <row r="151" spans="1:15">
      <c r="A151" s="13">
        <v>10152</v>
      </c>
      <c r="B151" s="13">
        <v>9</v>
      </c>
      <c r="C151" s="13">
        <v>4770</v>
      </c>
      <c r="D151" s="13">
        <v>245</v>
      </c>
      <c r="E151" s="12" t="str">
        <f>VLOOKUP(tVentas[[#This Row],[ProductID]],tProductos[#All],3,FALSE)</f>
        <v>Grouper - Fresh</v>
      </c>
      <c r="F151" s="13">
        <v>2</v>
      </c>
      <c r="G151" s="32">
        <v>0</v>
      </c>
      <c r="H151" s="30">
        <f>VLOOKUP(tVentas[[#This Row],[ProductID]],tProductos[#All],5,FALSE)</f>
        <v>376.79</v>
      </c>
      <c r="I151" s="31">
        <f>(tVentas[[#This Row],[PrecioUnitario]])*(tVentas[[#This Row],[Quantity]])</f>
        <v>753.58</v>
      </c>
      <c r="J151" s="31">
        <f>tVentas[[#This Row],[ TotalPrice_SinDescuento]]*(1-tVentas[[#This Row],[Discount]]/100)</f>
        <v>753.58</v>
      </c>
      <c r="K151" s="52">
        <v>43159.024351851855</v>
      </c>
      <c r="L151" s="7" t="s">
        <v>3390</v>
      </c>
      <c r="M151" s="35">
        <f t="shared" si="4"/>
        <v>0</v>
      </c>
      <c r="N151" s="12" t="str">
        <f t="shared" si="5"/>
        <v/>
      </c>
      <c r="O151" t="str">
        <f>VLOOKUP(tVentas[[#This Row],[ProductID]],tProductos[[#All],[ProductID]:[CategoriaNombre]],2,FALSE)</f>
        <v>Confections</v>
      </c>
    </row>
    <row r="152" spans="1:15">
      <c r="A152" s="13">
        <v>10153</v>
      </c>
      <c r="B152" s="13">
        <v>22</v>
      </c>
      <c r="C152" s="13">
        <v>81969</v>
      </c>
      <c r="D152" s="13">
        <v>318</v>
      </c>
      <c r="E152" s="12" t="str">
        <f>VLOOKUP(tVentas[[#This Row],[ProductID]],tProductos[#All],3,FALSE)</f>
        <v>Ecolab - Solid Fusion</v>
      </c>
      <c r="F152" s="13">
        <v>21</v>
      </c>
      <c r="G152" s="32">
        <v>0</v>
      </c>
      <c r="H152" s="30">
        <f>VLOOKUP(tVentas[[#This Row],[ProductID]],tProductos[#All],5,FALSE)</f>
        <v>57.26</v>
      </c>
      <c r="I152" s="31">
        <f>(tVentas[[#This Row],[PrecioUnitario]])*(tVentas[[#This Row],[Quantity]])</f>
        <v>1202.46</v>
      </c>
      <c r="J152" s="31">
        <f>tVentas[[#This Row],[ TotalPrice_SinDescuento]]*(1-tVentas[[#This Row],[Discount]]/100)</f>
        <v>1202.46</v>
      </c>
      <c r="K152" s="52">
        <v>43180.155243055553</v>
      </c>
      <c r="L152" s="7" t="s">
        <v>3391</v>
      </c>
      <c r="M152" s="35">
        <f t="shared" si="4"/>
        <v>0</v>
      </c>
      <c r="N152" s="12" t="str">
        <f t="shared" si="5"/>
        <v/>
      </c>
      <c r="O152" t="str">
        <f>VLOOKUP(tVentas[[#This Row],[ProductID]],tProductos[[#All],[ProductID]:[CategoriaNombre]],2,FALSE)</f>
        <v>Snails</v>
      </c>
    </row>
    <row r="153" spans="1:15">
      <c r="A153" s="13">
        <v>10154</v>
      </c>
      <c r="B153" s="13">
        <v>17</v>
      </c>
      <c r="C153" s="13">
        <v>85285</v>
      </c>
      <c r="D153" s="13">
        <v>268</v>
      </c>
      <c r="E153" s="12" t="str">
        <f>VLOOKUP(tVentas[[#This Row],[ProductID]],tProductos[#All],3,FALSE)</f>
        <v>Vanilla Beans</v>
      </c>
      <c r="F153" s="13">
        <v>22</v>
      </c>
      <c r="G153" s="32">
        <v>0</v>
      </c>
      <c r="H153" s="30">
        <f>VLOOKUP(tVentas[[#This Row],[ProductID]],tProductos[#All],5,FALSE)</f>
        <v>978.43</v>
      </c>
      <c r="I153" s="31">
        <f>(tVentas[[#This Row],[PrecioUnitario]])*(tVentas[[#This Row],[Quantity]])</f>
        <v>21525.46</v>
      </c>
      <c r="J153" s="31">
        <f>tVentas[[#This Row],[ TotalPrice_SinDescuento]]*(1-tVentas[[#This Row],[Discount]]/100)</f>
        <v>21525.46</v>
      </c>
      <c r="K153" s="52">
        <v>43163.027928240743</v>
      </c>
      <c r="L153" s="7" t="s">
        <v>3392</v>
      </c>
      <c r="M153" s="35">
        <f t="shared" si="4"/>
        <v>0</v>
      </c>
      <c r="N153" s="12" t="str">
        <f t="shared" si="5"/>
        <v/>
      </c>
      <c r="O153" t="str">
        <f>VLOOKUP(tVentas[[#This Row],[ProductID]],tProductos[[#All],[ProductID]:[CategoriaNombre]],2,FALSE)</f>
        <v>Poultry</v>
      </c>
    </row>
    <row r="154" spans="1:15">
      <c r="A154" s="13">
        <v>10155</v>
      </c>
      <c r="B154" s="13">
        <v>20</v>
      </c>
      <c r="C154" s="13">
        <v>67627</v>
      </c>
      <c r="D154" s="13">
        <v>209</v>
      </c>
      <c r="E154" s="12" t="str">
        <f>VLOOKUP(tVentas[[#This Row],[ProductID]],tProductos[#All],3,FALSE)</f>
        <v>Sugar - Fine</v>
      </c>
      <c r="F154" s="13">
        <v>18</v>
      </c>
      <c r="G154" s="32">
        <v>0</v>
      </c>
      <c r="H154" s="30">
        <f>VLOOKUP(tVentas[[#This Row],[ProductID]],tProductos[#All],5,FALSE)</f>
        <v>329.88</v>
      </c>
      <c r="I154" s="31">
        <f>(tVentas[[#This Row],[PrecioUnitario]])*(tVentas[[#This Row],[Quantity]])</f>
        <v>5937.84</v>
      </c>
      <c r="J154" s="31">
        <f>tVentas[[#This Row],[ TotalPrice_SinDescuento]]*(1-tVentas[[#This Row],[Discount]]/100)</f>
        <v>5937.84</v>
      </c>
      <c r="K154" s="52">
        <v>43110.888715277775</v>
      </c>
      <c r="L154" s="7" t="s">
        <v>3393</v>
      </c>
      <c r="M154" s="35">
        <f t="shared" si="4"/>
        <v>0</v>
      </c>
      <c r="N154" s="12" t="str">
        <f t="shared" si="5"/>
        <v/>
      </c>
      <c r="O154" t="str">
        <f>VLOOKUP(tVentas[[#This Row],[ProductID]],tProductos[[#All],[ProductID]:[CategoriaNombre]],2,FALSE)</f>
        <v>Cereals</v>
      </c>
    </row>
    <row r="155" spans="1:15">
      <c r="A155" s="13">
        <v>10156</v>
      </c>
      <c r="B155" s="13">
        <v>5</v>
      </c>
      <c r="C155" s="13">
        <v>21188</v>
      </c>
      <c r="D155" s="13">
        <v>329</v>
      </c>
      <c r="E155" s="12" t="str">
        <f>VLOOKUP(tVentas[[#This Row],[ProductID]],tProductos[#All],3,FALSE)</f>
        <v>Pork - Loin, Center Cut</v>
      </c>
      <c r="F155" s="13">
        <v>6</v>
      </c>
      <c r="G155" s="32">
        <v>0</v>
      </c>
      <c r="H155" s="30">
        <f>VLOOKUP(tVentas[[#This Row],[ProductID]],tProductos[#All],5,FALSE)</f>
        <v>393.49</v>
      </c>
      <c r="I155" s="31">
        <f>(tVentas[[#This Row],[PrecioUnitario]])*(tVentas[[#This Row],[Quantity]])</f>
        <v>2360.94</v>
      </c>
      <c r="J155" s="31">
        <f>tVentas[[#This Row],[ TotalPrice_SinDescuento]]*(1-tVentas[[#This Row],[Discount]]/100)</f>
        <v>2360.94</v>
      </c>
      <c r="K155" s="52">
        <v>43126.846539351849</v>
      </c>
      <c r="L155" s="7" t="s">
        <v>3394</v>
      </c>
      <c r="M155" s="35">
        <f t="shared" si="4"/>
        <v>0</v>
      </c>
      <c r="N155" s="12" t="str">
        <f t="shared" si="5"/>
        <v/>
      </c>
      <c r="O155" t="str">
        <f>VLOOKUP(tVentas[[#This Row],[ProductID]],tProductos[[#All],[ProductID]:[CategoriaNombre]],2,FALSE)</f>
        <v>Seafood</v>
      </c>
    </row>
    <row r="156" spans="1:15">
      <c r="A156" s="13">
        <v>10157</v>
      </c>
      <c r="B156" s="13">
        <v>18</v>
      </c>
      <c r="C156" s="13">
        <v>23175</v>
      </c>
      <c r="D156" s="13">
        <v>189</v>
      </c>
      <c r="E156" s="12" t="str">
        <f>VLOOKUP(tVentas[[#This Row],[ProductID]],tProductos[#All],3,FALSE)</f>
        <v>Bread - Roll, Soft White Round</v>
      </c>
      <c r="F156" s="13">
        <v>6</v>
      </c>
      <c r="G156" s="32">
        <v>0</v>
      </c>
      <c r="H156" s="30">
        <f>VLOOKUP(tVentas[[#This Row],[ProductID]],tProductos[#All],5,FALSE)</f>
        <v>763.02</v>
      </c>
      <c r="I156" s="31">
        <f>(tVentas[[#This Row],[PrecioUnitario]])*(tVentas[[#This Row],[Quantity]])</f>
        <v>4578.12</v>
      </c>
      <c r="J156" s="31">
        <f>tVentas[[#This Row],[ TotalPrice_SinDescuento]]*(1-tVentas[[#This Row],[Discount]]/100)</f>
        <v>4578.12</v>
      </c>
      <c r="K156" s="52">
        <v>43142.337847222225</v>
      </c>
      <c r="L156" s="7" t="s">
        <v>3395</v>
      </c>
      <c r="M156" s="35">
        <f t="shared" si="4"/>
        <v>0</v>
      </c>
      <c r="N156" s="12" t="str">
        <f t="shared" si="5"/>
        <v/>
      </c>
      <c r="O156" t="str">
        <f>VLOOKUP(tVentas[[#This Row],[ProductID]],tProductos[[#All],[ProductID]:[CategoriaNombre]],2,FALSE)</f>
        <v>Beverages</v>
      </c>
    </row>
    <row r="157" spans="1:15">
      <c r="A157" s="13">
        <v>10159</v>
      </c>
      <c r="B157" s="13">
        <v>19</v>
      </c>
      <c r="C157" s="13">
        <v>11452</v>
      </c>
      <c r="D157" s="13">
        <v>271</v>
      </c>
      <c r="E157" s="12" t="str">
        <f>VLOOKUP(tVentas[[#This Row],[ProductID]],tProductos[#All],3,FALSE)</f>
        <v>Banana - Leaves</v>
      </c>
      <c r="F157" s="13">
        <v>3</v>
      </c>
      <c r="G157" s="32">
        <v>0</v>
      </c>
      <c r="H157" s="30">
        <f>VLOOKUP(tVentas[[#This Row],[ProductID]],tProductos[#All],5,FALSE)</f>
        <v>733.95</v>
      </c>
      <c r="I157" s="31">
        <f>(tVentas[[#This Row],[PrecioUnitario]])*(tVentas[[#This Row],[Quantity]])</f>
        <v>2201.8500000000004</v>
      </c>
      <c r="J157" s="31">
        <f>tVentas[[#This Row],[ TotalPrice_SinDescuento]]*(1-tVentas[[#This Row],[Discount]]/100)</f>
        <v>2201.8500000000004</v>
      </c>
      <c r="K157" s="52">
        <v>43158.349363425928</v>
      </c>
      <c r="L157" s="7" t="s">
        <v>3397</v>
      </c>
      <c r="M157" s="35">
        <f t="shared" si="4"/>
        <v>0</v>
      </c>
      <c r="N157" s="12" t="str">
        <f t="shared" si="5"/>
        <v/>
      </c>
      <c r="O157" t="str">
        <f>VLOOKUP(tVentas[[#This Row],[ProductID]],tProductos[[#All],[ProductID]:[CategoriaNombre]],2,FALSE)</f>
        <v>Beverages</v>
      </c>
    </row>
    <row r="158" spans="1:15">
      <c r="A158" s="13">
        <v>10160</v>
      </c>
      <c r="B158" s="13">
        <v>17</v>
      </c>
      <c r="C158" s="13">
        <v>26314</v>
      </c>
      <c r="D158" s="13">
        <v>32</v>
      </c>
      <c r="E158" s="12" t="str">
        <f>VLOOKUP(tVentas[[#This Row],[ProductID]],tProductos[#All],3,FALSE)</f>
        <v>Lettuce - Treviso</v>
      </c>
      <c r="F158" s="13">
        <v>7</v>
      </c>
      <c r="G158" s="32">
        <v>0</v>
      </c>
      <c r="H158" s="30">
        <f>VLOOKUP(tVentas[[#This Row],[ProductID]],tProductos[#All],5,FALSE)</f>
        <v>964.12</v>
      </c>
      <c r="I158" s="31">
        <f>(tVentas[[#This Row],[PrecioUnitario]])*(tVentas[[#This Row],[Quantity]])</f>
        <v>6748.84</v>
      </c>
      <c r="J158" s="31">
        <f>tVentas[[#This Row],[ TotalPrice_SinDescuento]]*(1-tVentas[[#This Row],[Discount]]/100)</f>
        <v>6748.84</v>
      </c>
      <c r="K158" s="52">
        <v>43221.09574074074</v>
      </c>
      <c r="L158" s="7" t="s">
        <v>3398</v>
      </c>
      <c r="M158" s="35">
        <f t="shared" si="4"/>
        <v>0</v>
      </c>
      <c r="N158" s="12" t="str">
        <f t="shared" si="5"/>
        <v/>
      </c>
      <c r="O158" t="str">
        <f>VLOOKUP(tVentas[[#This Row],[ProductID]],tProductos[[#All],[ProductID]:[CategoriaNombre]],2,FALSE)</f>
        <v>Cereals</v>
      </c>
    </row>
    <row r="159" spans="1:15">
      <c r="A159" s="13">
        <v>10161</v>
      </c>
      <c r="B159" s="13">
        <v>16</v>
      </c>
      <c r="C159" s="13">
        <v>14420</v>
      </c>
      <c r="D159" s="13">
        <v>383</v>
      </c>
      <c r="E159" s="12" t="str">
        <f>VLOOKUP(tVentas[[#This Row],[ProductID]],tProductos[#All],3,FALSE)</f>
        <v>Cake - Box Window 10x10x2.5</v>
      </c>
      <c r="F159" s="13">
        <v>4</v>
      </c>
      <c r="G159" s="32">
        <v>0</v>
      </c>
      <c r="H159" s="30">
        <f>VLOOKUP(tVentas[[#This Row],[ProductID]],tProductos[#All],5,FALSE)</f>
        <v>99.69</v>
      </c>
      <c r="I159" s="31">
        <f>(tVentas[[#This Row],[PrecioUnitario]])*(tVentas[[#This Row],[Quantity]])</f>
        <v>398.76</v>
      </c>
      <c r="J159" s="31">
        <f>tVentas[[#This Row],[ TotalPrice_SinDescuento]]*(1-tVentas[[#This Row],[Discount]]/100)</f>
        <v>398.76</v>
      </c>
      <c r="K159" s="52">
        <v>43220.63553240741</v>
      </c>
      <c r="L159" s="7" t="s">
        <v>3399</v>
      </c>
      <c r="M159" s="35">
        <f t="shared" si="4"/>
        <v>0</v>
      </c>
      <c r="N159" s="12" t="str">
        <f t="shared" si="5"/>
        <v/>
      </c>
      <c r="O159" t="str">
        <f>VLOOKUP(tVentas[[#This Row],[ProductID]],tProductos[[#All],[ProductID]:[CategoriaNombre]],2,FALSE)</f>
        <v>Shell fish</v>
      </c>
    </row>
    <row r="160" spans="1:15">
      <c r="A160" s="13">
        <v>10162</v>
      </c>
      <c r="B160" s="13">
        <v>23</v>
      </c>
      <c r="C160" s="13">
        <v>39565</v>
      </c>
      <c r="D160" s="13">
        <v>235</v>
      </c>
      <c r="E160" s="12" t="str">
        <f>VLOOKUP(tVentas[[#This Row],[ProductID]],tProductos[#All],3,FALSE)</f>
        <v>Bread - English Muffin</v>
      </c>
      <c r="F160" s="13">
        <v>11</v>
      </c>
      <c r="G160" s="32">
        <v>0</v>
      </c>
      <c r="H160" s="30">
        <f>VLOOKUP(tVentas[[#This Row],[ProductID]],tProductos[#All],5,FALSE)</f>
        <v>345.06</v>
      </c>
      <c r="I160" s="31">
        <f>(tVentas[[#This Row],[PrecioUnitario]])*(tVentas[[#This Row],[Quantity]])</f>
        <v>3795.66</v>
      </c>
      <c r="J160" s="31">
        <f>tVentas[[#This Row],[ TotalPrice_SinDescuento]]*(1-tVentas[[#This Row],[Discount]]/100)</f>
        <v>3795.66</v>
      </c>
      <c r="K160" s="52">
        <v>43186.166724537034</v>
      </c>
      <c r="L160" s="7" t="s">
        <v>3400</v>
      </c>
      <c r="M160" s="35">
        <f t="shared" si="4"/>
        <v>0</v>
      </c>
      <c r="N160" s="12" t="str">
        <f t="shared" si="5"/>
        <v/>
      </c>
      <c r="O160" t="str">
        <f>VLOOKUP(tVentas[[#This Row],[ProductID]],tProductos[[#All],[ProductID]:[CategoriaNombre]],2,FALSE)</f>
        <v>Seafood</v>
      </c>
    </row>
    <row r="161" spans="1:15">
      <c r="A161" s="13">
        <v>10163</v>
      </c>
      <c r="B161" s="13">
        <v>9</v>
      </c>
      <c r="C161" s="13">
        <v>10470</v>
      </c>
      <c r="D161" s="13">
        <v>331</v>
      </c>
      <c r="E161" s="12" t="str">
        <f>VLOOKUP(tVentas[[#This Row],[ProductID]],tProductos[#All],3,FALSE)</f>
        <v>Cookies Cereal Nut</v>
      </c>
      <c r="F161" s="13">
        <v>3</v>
      </c>
      <c r="G161" s="32">
        <v>2</v>
      </c>
      <c r="H161" s="30">
        <f>VLOOKUP(tVentas[[#This Row],[ProductID]],tProductos[#All],5,FALSE)</f>
        <v>673.5</v>
      </c>
      <c r="I161" s="31">
        <f>(tVentas[[#This Row],[PrecioUnitario]])*(tVentas[[#This Row],[Quantity]])</f>
        <v>2020.5</v>
      </c>
      <c r="J161" s="31">
        <f>tVentas[[#This Row],[ TotalPrice_SinDescuento]]*(1-tVentas[[#This Row],[Discount]]/100)</f>
        <v>1980.09</v>
      </c>
      <c r="K161" s="52">
        <v>43189.182256944441</v>
      </c>
      <c r="L161" s="7" t="s">
        <v>3401</v>
      </c>
      <c r="M161" s="35">
        <f t="shared" si="4"/>
        <v>0</v>
      </c>
      <c r="N161" s="12" t="str">
        <f t="shared" si="5"/>
        <v/>
      </c>
      <c r="O161" t="str">
        <f>VLOOKUP(tVentas[[#This Row],[ProductID]],tProductos[[#All],[ProductID]:[CategoriaNombre]],2,FALSE)</f>
        <v>Cereals</v>
      </c>
    </row>
    <row r="162" spans="1:15">
      <c r="A162" s="13">
        <v>10164</v>
      </c>
      <c r="B162" s="13">
        <v>3</v>
      </c>
      <c r="C162" s="13">
        <v>46922</v>
      </c>
      <c r="D162" s="13">
        <v>22</v>
      </c>
      <c r="E162" s="12" t="str">
        <f>VLOOKUP(tVentas[[#This Row],[ProductID]],tProductos[#All],3,FALSE)</f>
        <v>Rice - Jasmine Sented</v>
      </c>
      <c r="F162" s="13">
        <v>12</v>
      </c>
      <c r="G162" s="32">
        <v>1</v>
      </c>
      <c r="H162" s="30">
        <f>VLOOKUP(tVentas[[#This Row],[ProductID]],tProductos[#All],5,FALSE)</f>
        <v>278.95</v>
      </c>
      <c r="I162" s="31">
        <f>(tVentas[[#This Row],[PrecioUnitario]])*(tVentas[[#This Row],[Quantity]])</f>
        <v>3347.3999999999996</v>
      </c>
      <c r="J162" s="31">
        <f>tVentas[[#This Row],[ TotalPrice_SinDescuento]]*(1-tVentas[[#This Row],[Discount]]/100)</f>
        <v>3313.9259999999995</v>
      </c>
      <c r="K162" s="52">
        <v>43134.897268518522</v>
      </c>
      <c r="L162" s="7" t="s">
        <v>3402</v>
      </c>
      <c r="M162" s="35">
        <f t="shared" si="4"/>
        <v>0</v>
      </c>
      <c r="N162" s="12" t="str">
        <f t="shared" si="5"/>
        <v/>
      </c>
      <c r="O162" t="str">
        <f>VLOOKUP(tVentas[[#This Row],[ProductID]],tProductos[[#All],[ProductID]:[CategoriaNombre]],2,FALSE)</f>
        <v>Seafood</v>
      </c>
    </row>
    <row r="163" spans="1:15">
      <c r="A163" s="13">
        <v>10165</v>
      </c>
      <c r="B163" s="13">
        <v>19</v>
      </c>
      <c r="C163" s="13">
        <v>72630</v>
      </c>
      <c r="D163" s="13">
        <v>274</v>
      </c>
      <c r="E163" s="12" t="str">
        <f>VLOOKUP(tVentas[[#This Row],[ProductID]],tProductos[#All],3,FALSE)</f>
        <v>Papayas</v>
      </c>
      <c r="F163" s="13">
        <v>19</v>
      </c>
      <c r="G163" s="32">
        <v>0</v>
      </c>
      <c r="H163" s="30">
        <f>VLOOKUP(tVentas[[#This Row],[ProductID]],tProductos[#All],5,FALSE)</f>
        <v>881.19</v>
      </c>
      <c r="I163" s="31">
        <f>(tVentas[[#This Row],[PrecioUnitario]])*(tVentas[[#This Row],[Quantity]])</f>
        <v>16742.61</v>
      </c>
      <c r="J163" s="31">
        <f>tVentas[[#This Row],[ TotalPrice_SinDescuento]]*(1-tVentas[[#This Row],[Discount]]/100)</f>
        <v>16742.61</v>
      </c>
      <c r="K163" s="52">
        <v>43178.018645833334</v>
      </c>
      <c r="L163" s="7" t="s">
        <v>3403</v>
      </c>
      <c r="M163" s="35">
        <f t="shared" si="4"/>
        <v>0</v>
      </c>
      <c r="N163" s="12" t="str">
        <f t="shared" si="5"/>
        <v/>
      </c>
      <c r="O163" t="str">
        <f>VLOOKUP(tVentas[[#This Row],[ProductID]],tProductos[[#All],[ProductID]:[CategoriaNombre]],2,FALSE)</f>
        <v>Shell fish</v>
      </c>
    </row>
    <row r="164" spans="1:15">
      <c r="A164" s="13">
        <v>10166</v>
      </c>
      <c r="B164" s="13">
        <v>18</v>
      </c>
      <c r="C164" s="13">
        <v>80783</v>
      </c>
      <c r="D164" s="13">
        <v>410</v>
      </c>
      <c r="E164" s="12" t="str">
        <f>VLOOKUP(tVentas[[#This Row],[ProductID]],tProductos[#All],3,FALSE)</f>
        <v>Fenngreek Seed</v>
      </c>
      <c r="F164" s="13">
        <v>21</v>
      </c>
      <c r="G164" s="32">
        <v>0</v>
      </c>
      <c r="H164" s="30">
        <f>VLOOKUP(tVentas[[#This Row],[ProductID]],tProductos[#All],5,FALSE)</f>
        <v>18.350000000000001</v>
      </c>
      <c r="I164" s="31">
        <f>(tVentas[[#This Row],[PrecioUnitario]])*(tVentas[[#This Row],[Quantity]])</f>
        <v>385.35</v>
      </c>
      <c r="J164" s="31">
        <f>tVentas[[#This Row],[ TotalPrice_SinDescuento]]*(1-tVentas[[#This Row],[Discount]]/100)</f>
        <v>385.35</v>
      </c>
      <c r="K164" s="52">
        <v>43136.229050925926</v>
      </c>
      <c r="L164" s="7" t="s">
        <v>3404</v>
      </c>
      <c r="M164" s="35">
        <f t="shared" si="4"/>
        <v>0</v>
      </c>
      <c r="N164" s="12" t="str">
        <f t="shared" si="5"/>
        <v/>
      </c>
      <c r="O164" t="str">
        <f>VLOOKUP(tVentas[[#This Row],[ProductID]],tProductos[[#All],[ProductID]:[CategoriaNombre]],2,FALSE)</f>
        <v>Seafood</v>
      </c>
    </row>
    <row r="165" spans="1:15">
      <c r="A165" s="13">
        <v>10167</v>
      </c>
      <c r="B165" s="13">
        <v>7</v>
      </c>
      <c r="C165" s="13">
        <v>36912</v>
      </c>
      <c r="D165" s="13">
        <v>12</v>
      </c>
      <c r="E165" s="12" t="str">
        <f>VLOOKUP(tVentas[[#This Row],[ProductID]],tProductos[#All],3,FALSE)</f>
        <v>Ezy Change Mophandle</v>
      </c>
      <c r="F165" s="13">
        <v>10</v>
      </c>
      <c r="G165" s="32">
        <v>0</v>
      </c>
      <c r="H165" s="30">
        <f>VLOOKUP(tVentas[[#This Row],[ProductID]],tProductos[#All],5,FALSE)</f>
        <v>493.35</v>
      </c>
      <c r="I165" s="31">
        <f>(tVentas[[#This Row],[PrecioUnitario]])*(tVentas[[#This Row],[Quantity]])</f>
        <v>4933.5</v>
      </c>
      <c r="J165" s="31">
        <f>tVentas[[#This Row],[ TotalPrice_SinDescuento]]*(1-tVentas[[#This Row],[Discount]]/100)</f>
        <v>4933.5</v>
      </c>
      <c r="K165" s="52">
        <v>43184.033449074072</v>
      </c>
      <c r="L165" s="7" t="s">
        <v>3405</v>
      </c>
      <c r="M165" s="35">
        <f t="shared" si="4"/>
        <v>0</v>
      </c>
      <c r="N165" s="12" t="str">
        <f t="shared" si="5"/>
        <v/>
      </c>
      <c r="O165" t="str">
        <f>VLOOKUP(tVentas[[#This Row],[ProductID]],tProductos[[#All],[ProductID]:[CategoriaNombre]],2,FALSE)</f>
        <v>Dairy</v>
      </c>
    </row>
    <row r="166" spans="1:15">
      <c r="A166" s="13">
        <v>10168</v>
      </c>
      <c r="B166" s="13">
        <v>14</v>
      </c>
      <c r="C166" s="13">
        <v>8963</v>
      </c>
      <c r="D166" s="13">
        <v>155</v>
      </c>
      <c r="E166" s="12" t="str">
        <f>VLOOKUP(tVentas[[#This Row],[ProductID]],tProductos[#All],3,FALSE)</f>
        <v>Peas - Pigeon, Dry</v>
      </c>
      <c r="F166" s="13">
        <v>3</v>
      </c>
      <c r="G166" s="32">
        <v>0</v>
      </c>
      <c r="H166" s="30">
        <f>VLOOKUP(tVentas[[#This Row],[ProductID]],tProductos[#All],5,FALSE)</f>
        <v>635.52</v>
      </c>
      <c r="I166" s="31">
        <f>(tVentas[[#This Row],[PrecioUnitario]])*(tVentas[[#This Row],[Quantity]])</f>
        <v>1906.56</v>
      </c>
      <c r="J166" s="31">
        <f>tVentas[[#This Row],[ TotalPrice_SinDescuento]]*(1-tVentas[[#This Row],[Discount]]/100)</f>
        <v>1906.56</v>
      </c>
      <c r="K166" s="52">
        <v>43111.45957175926</v>
      </c>
      <c r="L166" s="7" t="s">
        <v>3406</v>
      </c>
      <c r="M166" s="35">
        <f t="shared" si="4"/>
        <v>0</v>
      </c>
      <c r="N166" s="12" t="str">
        <f t="shared" si="5"/>
        <v/>
      </c>
      <c r="O166" t="str">
        <f>VLOOKUP(tVentas[[#This Row],[ProductID]],tProductos[[#All],[ProductID]:[CategoriaNombre]],2,FALSE)</f>
        <v>Poultry</v>
      </c>
    </row>
    <row r="167" spans="1:15">
      <c r="A167" s="13">
        <v>10169</v>
      </c>
      <c r="B167" s="13">
        <v>11</v>
      </c>
      <c r="C167" s="13">
        <v>65274</v>
      </c>
      <c r="D167" s="13">
        <v>200</v>
      </c>
      <c r="E167" s="12" t="str">
        <f>VLOOKUP(tVentas[[#This Row],[ProductID]],tProductos[#All],3,FALSE)</f>
        <v>Garlic - Peeled</v>
      </c>
      <c r="F167" s="13">
        <v>17</v>
      </c>
      <c r="G167" s="32">
        <v>0</v>
      </c>
      <c r="H167" s="30">
        <f>VLOOKUP(tVentas[[#This Row],[ProductID]],tProductos[#All],5,FALSE)</f>
        <v>111.29</v>
      </c>
      <c r="I167" s="31">
        <f>(tVentas[[#This Row],[PrecioUnitario]])*(tVentas[[#This Row],[Quantity]])</f>
        <v>1891.93</v>
      </c>
      <c r="J167" s="31">
        <f>tVentas[[#This Row],[ TotalPrice_SinDescuento]]*(1-tVentas[[#This Row],[Discount]]/100)</f>
        <v>1891.93</v>
      </c>
      <c r="K167" s="52">
        <v>43160.972245370373</v>
      </c>
      <c r="L167" s="7" t="s">
        <v>3407</v>
      </c>
      <c r="M167" s="35">
        <f t="shared" si="4"/>
        <v>0</v>
      </c>
      <c r="N167" s="12" t="str">
        <f t="shared" si="5"/>
        <v/>
      </c>
      <c r="O167" t="str">
        <f>VLOOKUP(tVentas[[#This Row],[ProductID]],tProductos[[#All],[ProductID]:[CategoriaNombre]],2,FALSE)</f>
        <v>Beverages</v>
      </c>
    </row>
    <row r="168" spans="1:15">
      <c r="A168" s="13">
        <v>10170</v>
      </c>
      <c r="B168" s="13">
        <v>3</v>
      </c>
      <c r="C168" s="13">
        <v>16403</v>
      </c>
      <c r="D168" s="13">
        <v>122</v>
      </c>
      <c r="E168" s="12" t="str">
        <f>VLOOKUP(tVentas[[#This Row],[ProductID]],tProductos[#All],3,FALSE)</f>
        <v>Table Cloth 62x114 White</v>
      </c>
      <c r="F168" s="13">
        <v>5</v>
      </c>
      <c r="G168" s="32">
        <v>0</v>
      </c>
      <c r="H168" s="30">
        <f>VLOOKUP(tVentas[[#This Row],[ProductID]],tProductos[#All],5,FALSE)</f>
        <v>117.84</v>
      </c>
      <c r="I168" s="31">
        <f>(tVentas[[#This Row],[PrecioUnitario]])*(tVentas[[#This Row],[Quantity]])</f>
        <v>589.20000000000005</v>
      </c>
      <c r="J168" s="31">
        <f>tVentas[[#This Row],[ TotalPrice_SinDescuento]]*(1-tVentas[[#This Row],[Discount]]/100)</f>
        <v>589.20000000000005</v>
      </c>
      <c r="K168" s="52">
        <v>43189.648969907408</v>
      </c>
      <c r="L168" s="7" t="s">
        <v>3408</v>
      </c>
      <c r="M168" s="35">
        <f t="shared" si="4"/>
        <v>0</v>
      </c>
      <c r="N168" s="12" t="str">
        <f t="shared" si="5"/>
        <v/>
      </c>
      <c r="O168" t="str">
        <f>VLOOKUP(tVentas[[#This Row],[ProductID]],tProductos[[#All],[ProductID]:[CategoriaNombre]],2,FALSE)</f>
        <v>Dairy</v>
      </c>
    </row>
    <row r="169" spans="1:15">
      <c r="A169" s="13">
        <v>10171</v>
      </c>
      <c r="B169" s="13">
        <v>13</v>
      </c>
      <c r="C169" s="13">
        <v>29599</v>
      </c>
      <c r="D169" s="13">
        <v>210</v>
      </c>
      <c r="E169" s="12" t="str">
        <f>VLOOKUP(tVentas[[#This Row],[ProductID]],tProductos[#All],3,FALSE)</f>
        <v>Cheese - Brie,danish</v>
      </c>
      <c r="F169" s="13">
        <v>8</v>
      </c>
      <c r="G169" s="32">
        <v>1</v>
      </c>
      <c r="H169" s="30">
        <f>VLOOKUP(tVentas[[#This Row],[ProductID]],tProductos[#All],5,FALSE)</f>
        <v>822.35</v>
      </c>
      <c r="I169" s="31">
        <f>(tVentas[[#This Row],[PrecioUnitario]])*(tVentas[[#This Row],[Quantity]])</f>
        <v>6578.8</v>
      </c>
      <c r="J169" s="31">
        <f>tVentas[[#This Row],[ TotalPrice_SinDescuento]]*(1-tVentas[[#This Row],[Discount]]/100)</f>
        <v>6513.0119999999997</v>
      </c>
      <c r="K169" s="52">
        <v>43175.09542824074</v>
      </c>
      <c r="L169" s="7" t="s">
        <v>3409</v>
      </c>
      <c r="M169" s="35">
        <f t="shared" si="4"/>
        <v>0</v>
      </c>
      <c r="N169" s="12" t="str">
        <f t="shared" si="5"/>
        <v/>
      </c>
      <c r="O169" t="str">
        <f>VLOOKUP(tVentas[[#This Row],[ProductID]],tProductos[[#All],[ProductID]:[CategoriaNombre]],2,FALSE)</f>
        <v>Cereals</v>
      </c>
    </row>
    <row r="170" spans="1:15">
      <c r="A170" s="13">
        <v>10172</v>
      </c>
      <c r="B170" s="13">
        <v>21</v>
      </c>
      <c r="C170" s="13">
        <v>93532</v>
      </c>
      <c r="D170" s="13">
        <v>231</v>
      </c>
      <c r="E170" s="12" t="str">
        <f>VLOOKUP(tVentas[[#This Row],[ProductID]],tProductos[#All],3,FALSE)</f>
        <v>Crush - Cream Soda</v>
      </c>
      <c r="F170" s="13">
        <v>24</v>
      </c>
      <c r="G170" s="32">
        <v>0</v>
      </c>
      <c r="H170" s="30">
        <f>VLOOKUP(tVentas[[#This Row],[ProductID]],tProductos[#All],5,FALSE)</f>
        <v>683.06</v>
      </c>
      <c r="I170" s="31">
        <f>(tVentas[[#This Row],[PrecioUnitario]])*(tVentas[[#This Row],[Quantity]])</f>
        <v>16393.439999999999</v>
      </c>
      <c r="J170" s="31">
        <f>tVentas[[#This Row],[ TotalPrice_SinDescuento]]*(1-tVentas[[#This Row],[Discount]]/100)</f>
        <v>16393.439999999999</v>
      </c>
      <c r="K170" s="52">
        <v>43145.095081018517</v>
      </c>
      <c r="L170" s="7" t="s">
        <v>3410</v>
      </c>
      <c r="M170" s="35">
        <f t="shared" si="4"/>
        <v>0</v>
      </c>
      <c r="N170" s="12" t="str">
        <f t="shared" si="5"/>
        <v/>
      </c>
      <c r="O170" t="str">
        <f>VLOOKUP(tVentas[[#This Row],[ProductID]],tProductos[[#All],[ProductID]:[CategoriaNombre]],2,FALSE)</f>
        <v>Beverages</v>
      </c>
    </row>
    <row r="171" spans="1:15">
      <c r="A171" s="13">
        <v>10173</v>
      </c>
      <c r="B171" s="13">
        <v>7</v>
      </c>
      <c r="C171" s="13">
        <v>94222</v>
      </c>
      <c r="D171" s="13">
        <v>436</v>
      </c>
      <c r="E171" s="12" t="str">
        <f>VLOOKUP(tVentas[[#This Row],[ProductID]],tProductos[#All],3,FALSE)</f>
        <v>Table Cloth 81x81 White</v>
      </c>
      <c r="F171" s="13">
        <v>24</v>
      </c>
      <c r="G171" s="32">
        <v>0</v>
      </c>
      <c r="H171" s="30">
        <f>VLOOKUP(tVentas[[#This Row],[ProductID]],tProductos[#All],5,FALSE)</f>
        <v>679.06</v>
      </c>
      <c r="I171" s="31">
        <f>(tVentas[[#This Row],[PrecioUnitario]])*(tVentas[[#This Row],[Quantity]])</f>
        <v>16297.439999999999</v>
      </c>
      <c r="J171" s="31">
        <f>tVentas[[#This Row],[ TotalPrice_SinDescuento]]*(1-tVentas[[#This Row],[Discount]]/100)</f>
        <v>16297.439999999999</v>
      </c>
      <c r="K171" s="52">
        <v>43112.504247685189</v>
      </c>
      <c r="L171" s="7" t="s">
        <v>3411</v>
      </c>
      <c r="M171" s="35">
        <f t="shared" si="4"/>
        <v>0</v>
      </c>
      <c r="N171" s="12" t="str">
        <f t="shared" si="5"/>
        <v/>
      </c>
      <c r="O171" t="str">
        <f>VLOOKUP(tVentas[[#This Row],[ProductID]],tProductos[[#All],[ProductID]:[CategoriaNombre]],2,FALSE)</f>
        <v>Meat</v>
      </c>
    </row>
    <row r="172" spans="1:15">
      <c r="A172" s="13">
        <v>10174</v>
      </c>
      <c r="B172" s="13">
        <v>16</v>
      </c>
      <c r="C172" s="13">
        <v>94566</v>
      </c>
      <c r="D172" s="13">
        <v>183</v>
      </c>
      <c r="E172" s="12" t="str">
        <f>VLOOKUP(tVentas[[#This Row],[ProductID]],tProductos[#All],3,FALSE)</f>
        <v>Spice - Peppercorn Melange</v>
      </c>
      <c r="F172" s="13">
        <v>24</v>
      </c>
      <c r="G172" s="32">
        <v>0</v>
      </c>
      <c r="H172" s="30">
        <f>VLOOKUP(tVentas[[#This Row],[ProductID]],tProductos[#All],5,FALSE)</f>
        <v>62.15</v>
      </c>
      <c r="I172" s="31">
        <f>(tVentas[[#This Row],[PrecioUnitario]])*(tVentas[[#This Row],[Quantity]])</f>
        <v>1491.6</v>
      </c>
      <c r="J172" s="31">
        <f>tVentas[[#This Row],[ TotalPrice_SinDescuento]]*(1-tVentas[[#This Row],[Discount]]/100)</f>
        <v>1491.6</v>
      </c>
      <c r="K172" s="52">
        <v>43201.214791666665</v>
      </c>
      <c r="L172" s="7" t="s">
        <v>3412</v>
      </c>
      <c r="M172" s="35">
        <f t="shared" si="4"/>
        <v>0</v>
      </c>
      <c r="N172" s="12" t="str">
        <f t="shared" si="5"/>
        <v/>
      </c>
      <c r="O172" t="str">
        <f>VLOOKUP(tVentas[[#This Row],[ProductID]],tProductos[[#All],[ProductID]:[CategoriaNombre]],2,FALSE)</f>
        <v>Dairy</v>
      </c>
    </row>
    <row r="173" spans="1:15">
      <c r="A173" s="13">
        <v>10175</v>
      </c>
      <c r="B173" s="13">
        <v>14</v>
      </c>
      <c r="C173" s="13">
        <v>66114</v>
      </c>
      <c r="D173" s="13">
        <v>134</v>
      </c>
      <c r="E173" s="12" t="str">
        <f>VLOOKUP(tVentas[[#This Row],[ProductID]],tProductos[#All],3,FALSE)</f>
        <v>Wine - Toasted Head</v>
      </c>
      <c r="F173" s="13">
        <v>17</v>
      </c>
      <c r="G173" s="32">
        <v>0</v>
      </c>
      <c r="H173" s="30">
        <f>VLOOKUP(tVentas[[#This Row],[ProductID]],tProductos[#All],5,FALSE)</f>
        <v>398.54</v>
      </c>
      <c r="I173" s="31">
        <f>(tVentas[[#This Row],[PrecioUnitario]])*(tVentas[[#This Row],[Quantity]])</f>
        <v>6775.18</v>
      </c>
      <c r="J173" s="31">
        <f>tVentas[[#This Row],[ TotalPrice_SinDescuento]]*(1-tVentas[[#This Row],[Discount]]/100)</f>
        <v>6775.18</v>
      </c>
      <c r="K173" s="52">
        <v>43180.026828703703</v>
      </c>
      <c r="L173" s="7" t="s">
        <v>3413</v>
      </c>
      <c r="M173" s="35">
        <f t="shared" si="4"/>
        <v>0</v>
      </c>
      <c r="N173" s="12" t="str">
        <f t="shared" si="5"/>
        <v/>
      </c>
      <c r="O173" t="str">
        <f>VLOOKUP(tVentas[[#This Row],[ProductID]],tProductos[[#All],[ProductID]:[CategoriaNombre]],2,FALSE)</f>
        <v>Shell fish</v>
      </c>
    </row>
    <row r="174" spans="1:15">
      <c r="A174" s="13">
        <v>10176</v>
      </c>
      <c r="B174" s="13">
        <v>22</v>
      </c>
      <c r="C174" s="13">
        <v>87490</v>
      </c>
      <c r="D174" s="13">
        <v>374</v>
      </c>
      <c r="E174" s="12" t="str">
        <f>VLOOKUP(tVentas[[#This Row],[ProductID]],tProductos[#All],3,FALSE)</f>
        <v>Jagermeister</v>
      </c>
      <c r="F174" s="13">
        <v>23</v>
      </c>
      <c r="G174" s="32">
        <v>1</v>
      </c>
      <c r="H174" s="30">
        <f>VLOOKUP(tVentas[[#This Row],[ProductID]],tProductos[#All],5,FALSE)</f>
        <v>493.84</v>
      </c>
      <c r="I174" s="31">
        <f>(tVentas[[#This Row],[PrecioUnitario]])*(tVentas[[#This Row],[Quantity]])</f>
        <v>11358.32</v>
      </c>
      <c r="J174" s="31">
        <f>tVentas[[#This Row],[ TotalPrice_SinDescuento]]*(1-tVentas[[#This Row],[Discount]]/100)</f>
        <v>11244.736799999999</v>
      </c>
      <c r="K174" s="52">
        <v>43176.181562500002</v>
      </c>
      <c r="L174" s="7" t="s">
        <v>3414</v>
      </c>
      <c r="M174" s="35">
        <f t="shared" si="4"/>
        <v>0</v>
      </c>
      <c r="N174" s="12" t="str">
        <f t="shared" si="5"/>
        <v/>
      </c>
      <c r="O174" t="str">
        <f>VLOOKUP(tVentas[[#This Row],[ProductID]],tProductos[[#All],[ProductID]:[CategoriaNombre]],2,FALSE)</f>
        <v>Beverages</v>
      </c>
    </row>
    <row r="175" spans="1:15">
      <c r="A175" s="13">
        <v>10177</v>
      </c>
      <c r="B175" s="13">
        <v>14</v>
      </c>
      <c r="C175" s="13">
        <v>5444</v>
      </c>
      <c r="D175" s="13">
        <v>107</v>
      </c>
      <c r="E175" s="12" t="str">
        <f>VLOOKUP(tVentas[[#This Row],[ProductID]],tProductos[#All],3,FALSE)</f>
        <v>Bread - French Baquette</v>
      </c>
      <c r="F175" s="13">
        <v>2</v>
      </c>
      <c r="G175" s="32">
        <v>0</v>
      </c>
      <c r="H175" s="30">
        <f>VLOOKUP(tVentas[[#This Row],[ProductID]],tProductos[#All],5,FALSE)</f>
        <v>74.150000000000006</v>
      </c>
      <c r="I175" s="31">
        <f>(tVentas[[#This Row],[PrecioUnitario]])*(tVentas[[#This Row],[Quantity]])</f>
        <v>148.30000000000001</v>
      </c>
      <c r="J175" s="31">
        <f>tVentas[[#This Row],[ TotalPrice_SinDescuento]]*(1-tVentas[[#This Row],[Discount]]/100)</f>
        <v>148.30000000000001</v>
      </c>
      <c r="K175" s="52">
        <v>43125.52103009259</v>
      </c>
      <c r="L175" s="7" t="s">
        <v>3415</v>
      </c>
      <c r="M175" s="35">
        <f t="shared" si="4"/>
        <v>0</v>
      </c>
      <c r="N175" s="12" t="str">
        <f t="shared" si="5"/>
        <v/>
      </c>
      <c r="O175" t="str">
        <f>VLOOKUP(tVentas[[#This Row],[ProductID]],tProductos[[#All],[ProductID]:[CategoriaNombre]],2,FALSE)</f>
        <v>Confections</v>
      </c>
    </row>
    <row r="176" spans="1:15">
      <c r="A176" s="13">
        <v>10178</v>
      </c>
      <c r="B176" s="13">
        <v>15</v>
      </c>
      <c r="C176" s="13">
        <v>17433</v>
      </c>
      <c r="D176" s="13">
        <v>229</v>
      </c>
      <c r="E176" s="12" t="str">
        <f>VLOOKUP(tVentas[[#This Row],[ProductID]],tProductos[#All],3,FALSE)</f>
        <v>Bread - Hot Dog Buns</v>
      </c>
      <c r="F176" s="13">
        <v>5</v>
      </c>
      <c r="G176" s="32">
        <v>2</v>
      </c>
      <c r="H176" s="30">
        <f>VLOOKUP(tVentas[[#This Row],[ProductID]],tProductos[#All],5,FALSE)</f>
        <v>579.83000000000004</v>
      </c>
      <c r="I176" s="31">
        <f>(tVentas[[#This Row],[PrecioUnitario]])*(tVentas[[#This Row],[Quantity]])</f>
        <v>2899.15</v>
      </c>
      <c r="J176" s="31">
        <f>tVentas[[#This Row],[ TotalPrice_SinDescuento]]*(1-tVentas[[#This Row],[Discount]]/100)</f>
        <v>2841.1669999999999</v>
      </c>
      <c r="K176" s="52">
        <v>43198.537824074076</v>
      </c>
      <c r="L176" s="7" t="s">
        <v>3416</v>
      </c>
      <c r="M176" s="35">
        <f t="shared" si="4"/>
        <v>0</v>
      </c>
      <c r="N176" s="12" t="str">
        <f t="shared" si="5"/>
        <v/>
      </c>
      <c r="O176" t="str">
        <f>VLOOKUP(tVentas[[#This Row],[ProductID]],tProductos[[#All],[ProductID]:[CategoriaNombre]],2,FALSE)</f>
        <v>Poultry</v>
      </c>
    </row>
    <row r="177" spans="1:15">
      <c r="A177" s="13">
        <v>10179</v>
      </c>
      <c r="B177" s="13">
        <v>5</v>
      </c>
      <c r="C177" s="13">
        <v>41208</v>
      </c>
      <c r="D177" s="13">
        <v>346</v>
      </c>
      <c r="E177" s="12" t="str">
        <f>VLOOKUP(tVentas[[#This Row],[ProductID]],tProductos[#All],3,FALSE)</f>
        <v>Cheese - Parmesan Grated</v>
      </c>
      <c r="F177" s="13">
        <v>11</v>
      </c>
      <c r="G177" s="32">
        <v>2</v>
      </c>
      <c r="H177" s="30">
        <f>VLOOKUP(tVentas[[#This Row],[ProductID]],tProductos[#All],5,FALSE)</f>
        <v>171.91</v>
      </c>
      <c r="I177" s="31">
        <f>(tVentas[[#This Row],[PrecioUnitario]])*(tVentas[[#This Row],[Quantity]])</f>
        <v>1891.01</v>
      </c>
      <c r="J177" s="31">
        <f>tVentas[[#This Row],[ TotalPrice_SinDescuento]]*(1-tVentas[[#This Row],[Discount]]/100)</f>
        <v>1853.1897999999999</v>
      </c>
      <c r="K177" s="52">
        <v>43204.603425925925</v>
      </c>
      <c r="L177" s="7" t="s">
        <v>3417</v>
      </c>
      <c r="M177" s="35">
        <f t="shared" si="4"/>
        <v>0</v>
      </c>
      <c r="N177" s="12" t="str">
        <f t="shared" si="5"/>
        <v/>
      </c>
      <c r="O177" t="str">
        <f>VLOOKUP(tVentas[[#This Row],[ProductID]],tProductos[[#All],[ProductID]:[CategoriaNombre]],2,FALSE)</f>
        <v>Confections</v>
      </c>
    </row>
    <row r="178" spans="1:15">
      <c r="A178" s="13">
        <v>10180</v>
      </c>
      <c r="B178" s="13">
        <v>21</v>
      </c>
      <c r="C178" s="13">
        <v>13065</v>
      </c>
      <c r="D178" s="13">
        <v>7</v>
      </c>
      <c r="E178" s="12" t="str">
        <f>VLOOKUP(tVentas[[#This Row],[ProductID]],tProductos[#All],3,FALSE)</f>
        <v>Table Cloth - 53x69 Colour</v>
      </c>
      <c r="F178" s="13">
        <v>4</v>
      </c>
      <c r="G178" s="32">
        <v>0</v>
      </c>
      <c r="H178" s="30">
        <f>VLOOKUP(tVentas[[#This Row],[ProductID]],tProductos[#All],5,FALSE)</f>
        <v>31.87</v>
      </c>
      <c r="I178" s="31">
        <f>(tVentas[[#This Row],[PrecioUnitario]])*(tVentas[[#This Row],[Quantity]])</f>
        <v>127.48</v>
      </c>
      <c r="J178" s="31">
        <f>tVentas[[#This Row],[ TotalPrice_SinDescuento]]*(1-tVentas[[#This Row],[Discount]]/100)</f>
        <v>127.48</v>
      </c>
      <c r="K178" s="52">
        <v>43209.353622685187</v>
      </c>
      <c r="L178" s="7" t="s">
        <v>3418</v>
      </c>
      <c r="M178" s="35">
        <f t="shared" si="4"/>
        <v>0</v>
      </c>
      <c r="N178" s="12" t="str">
        <f t="shared" si="5"/>
        <v/>
      </c>
      <c r="O178" t="str">
        <f>VLOOKUP(tVentas[[#This Row],[ProductID]],tProductos[[#All],[ProductID]:[CategoriaNombre]],2,FALSE)</f>
        <v>Poultry</v>
      </c>
    </row>
    <row r="179" spans="1:15">
      <c r="A179" s="13">
        <v>10181</v>
      </c>
      <c r="B179" s="13">
        <v>21</v>
      </c>
      <c r="C179" s="13">
        <v>4353</v>
      </c>
      <c r="D179" s="13">
        <v>341</v>
      </c>
      <c r="E179" s="12" t="str">
        <f>VLOOKUP(tVentas[[#This Row],[ProductID]],tProductos[#All],3,FALSE)</f>
        <v>Bread - Roll, Canadian Dinner</v>
      </c>
      <c r="F179" s="13">
        <v>2</v>
      </c>
      <c r="G179" s="32">
        <v>0</v>
      </c>
      <c r="H179" s="30">
        <f>VLOOKUP(tVentas[[#This Row],[ProductID]],tProductos[#All],5,FALSE)</f>
        <v>902.64</v>
      </c>
      <c r="I179" s="31">
        <f>(tVentas[[#This Row],[PrecioUnitario]])*(tVentas[[#This Row],[Quantity]])</f>
        <v>1805.28</v>
      </c>
      <c r="J179" s="31">
        <f>tVentas[[#This Row],[ TotalPrice_SinDescuento]]*(1-tVentas[[#This Row],[Discount]]/100)</f>
        <v>1805.28</v>
      </c>
      <c r="K179" s="52">
        <v>43160.290925925925</v>
      </c>
      <c r="L179" s="7" t="s">
        <v>3419</v>
      </c>
      <c r="M179" s="35">
        <f t="shared" si="4"/>
        <v>0</v>
      </c>
      <c r="N179" s="12" t="str">
        <f t="shared" si="5"/>
        <v/>
      </c>
      <c r="O179" t="str">
        <f>VLOOKUP(tVentas[[#This Row],[ProductID]],tProductos[[#All],[ProductID]:[CategoriaNombre]],2,FALSE)</f>
        <v>Confections</v>
      </c>
    </row>
    <row r="180" spans="1:15">
      <c r="A180" s="13">
        <v>10182</v>
      </c>
      <c r="B180" s="13">
        <v>14</v>
      </c>
      <c r="C180" s="13">
        <v>22624</v>
      </c>
      <c r="D180" s="13">
        <v>303</v>
      </c>
      <c r="E180" s="12" t="str">
        <f>VLOOKUP(tVentas[[#This Row],[ProductID]],tProductos[#All],3,FALSE)</f>
        <v>Cod - Black Whole Fillet</v>
      </c>
      <c r="F180" s="13">
        <v>6</v>
      </c>
      <c r="G180" s="32">
        <v>1</v>
      </c>
      <c r="H180" s="30">
        <f>VLOOKUP(tVentas[[#This Row],[ProductID]],tProductos[#All],5,FALSE)</f>
        <v>726.13</v>
      </c>
      <c r="I180" s="31">
        <f>(tVentas[[#This Row],[PrecioUnitario]])*(tVentas[[#This Row],[Quantity]])</f>
        <v>4356.78</v>
      </c>
      <c r="J180" s="31">
        <f>tVentas[[#This Row],[ TotalPrice_SinDescuento]]*(1-tVentas[[#This Row],[Discount]]/100)</f>
        <v>4313.2121999999999</v>
      </c>
      <c r="K180" s="52">
        <v>43132.091979166667</v>
      </c>
      <c r="L180" s="7" t="s">
        <v>3420</v>
      </c>
      <c r="M180" s="35">
        <f t="shared" si="4"/>
        <v>0</v>
      </c>
      <c r="N180" s="12" t="str">
        <f t="shared" si="5"/>
        <v/>
      </c>
      <c r="O180" t="str">
        <f>VLOOKUP(tVentas[[#This Row],[ProductID]],tProductos[[#All],[ProductID]:[CategoriaNombre]],2,FALSE)</f>
        <v>Meat</v>
      </c>
    </row>
    <row r="181" spans="1:15">
      <c r="A181" s="13">
        <v>10183</v>
      </c>
      <c r="B181" s="13">
        <v>1</v>
      </c>
      <c r="C181" s="13">
        <v>35200</v>
      </c>
      <c r="D181" s="13">
        <v>168</v>
      </c>
      <c r="E181" s="12" t="str">
        <f>VLOOKUP(tVentas[[#This Row],[ProductID]],tProductos[#All],3,FALSE)</f>
        <v>Milk - 2%</v>
      </c>
      <c r="F181" s="13">
        <v>9</v>
      </c>
      <c r="G181" s="32">
        <v>0</v>
      </c>
      <c r="H181" s="30">
        <f>VLOOKUP(tVentas[[#This Row],[ProductID]],tProductos[#All],5,FALSE)</f>
        <v>707.41</v>
      </c>
      <c r="I181" s="31">
        <f>(tVentas[[#This Row],[PrecioUnitario]])*(tVentas[[#This Row],[Quantity]])</f>
        <v>6366.69</v>
      </c>
      <c r="J181" s="31">
        <f>tVentas[[#This Row],[ TotalPrice_SinDescuento]]*(1-tVentas[[#This Row],[Discount]]/100)</f>
        <v>6366.69</v>
      </c>
      <c r="K181" s="52">
        <v>43173.935381944444</v>
      </c>
      <c r="L181" s="7" t="s">
        <v>3421</v>
      </c>
      <c r="M181" s="35">
        <f t="shared" si="4"/>
        <v>0</v>
      </c>
      <c r="N181" s="12" t="str">
        <f t="shared" si="5"/>
        <v/>
      </c>
      <c r="O181" t="str">
        <f>VLOOKUP(tVentas[[#This Row],[ProductID]],tProductos[[#All],[ProductID]:[CategoriaNombre]],2,FALSE)</f>
        <v>Seafood</v>
      </c>
    </row>
    <row r="182" spans="1:15">
      <c r="A182" s="13">
        <v>10184</v>
      </c>
      <c r="B182" s="13">
        <v>10</v>
      </c>
      <c r="C182" s="13">
        <v>35430</v>
      </c>
      <c r="D182" s="13">
        <v>113</v>
      </c>
      <c r="E182" s="12" t="str">
        <f>VLOOKUP(tVentas[[#This Row],[ProductID]],tProductos[#All],3,FALSE)</f>
        <v>Ocean Spray - Kiwi Strawberry</v>
      </c>
      <c r="F182" s="13">
        <v>9</v>
      </c>
      <c r="G182" s="32">
        <v>2</v>
      </c>
      <c r="H182" s="30">
        <f>VLOOKUP(tVentas[[#This Row],[ProductID]],tProductos[#All],5,FALSE)</f>
        <v>105.96</v>
      </c>
      <c r="I182" s="31">
        <f>(tVentas[[#This Row],[PrecioUnitario]])*(tVentas[[#This Row],[Quantity]])</f>
        <v>953.64</v>
      </c>
      <c r="J182" s="31">
        <f>tVentas[[#This Row],[ TotalPrice_SinDescuento]]*(1-tVentas[[#This Row],[Discount]]/100)</f>
        <v>934.56719999999996</v>
      </c>
      <c r="K182" s="52">
        <v>43133.380162037036</v>
      </c>
      <c r="L182" s="7" t="s">
        <v>3422</v>
      </c>
      <c r="M182" s="35">
        <f t="shared" si="4"/>
        <v>0</v>
      </c>
      <c r="N182" s="12" t="str">
        <f t="shared" si="5"/>
        <v/>
      </c>
      <c r="O182" t="str">
        <f>VLOOKUP(tVentas[[#This Row],[ProductID]],tProductos[[#All],[ProductID]:[CategoriaNombre]],2,FALSE)</f>
        <v>Meat</v>
      </c>
    </row>
    <row r="183" spans="1:15">
      <c r="A183" s="13">
        <v>10185</v>
      </c>
      <c r="B183" s="13">
        <v>16</v>
      </c>
      <c r="C183" s="13">
        <v>75949</v>
      </c>
      <c r="D183" s="13">
        <v>407</v>
      </c>
      <c r="E183" s="12" t="str">
        <f>VLOOKUP(tVentas[[#This Row],[ProductID]],tProductos[#All],3,FALSE)</f>
        <v>Pepsi - Diet, 355 Ml</v>
      </c>
      <c r="F183" s="13">
        <v>20</v>
      </c>
      <c r="G183" s="32">
        <v>0</v>
      </c>
      <c r="H183" s="30">
        <f>VLOOKUP(tVentas[[#This Row],[ProductID]],tProductos[#All],5,FALSE)</f>
        <v>697.67</v>
      </c>
      <c r="I183" s="31">
        <f>(tVentas[[#This Row],[PrecioUnitario]])*(tVentas[[#This Row],[Quantity]])</f>
        <v>13953.4</v>
      </c>
      <c r="J183" s="31">
        <f>tVentas[[#This Row],[ TotalPrice_SinDescuento]]*(1-tVentas[[#This Row],[Discount]]/100)</f>
        <v>13953.4</v>
      </c>
      <c r="K183" s="52">
        <v>43141.128611111111</v>
      </c>
      <c r="L183" s="7" t="s">
        <v>3423</v>
      </c>
      <c r="M183" s="35">
        <f t="shared" si="4"/>
        <v>0</v>
      </c>
      <c r="N183" s="12" t="str">
        <f t="shared" si="5"/>
        <v/>
      </c>
      <c r="O183" t="str">
        <f>VLOOKUP(tVentas[[#This Row],[ProductID]],tProductos[[#All],[ProductID]:[CategoriaNombre]],2,FALSE)</f>
        <v>Meat</v>
      </c>
    </row>
    <row r="184" spans="1:15">
      <c r="A184" s="13">
        <v>10186</v>
      </c>
      <c r="B184" s="13">
        <v>7</v>
      </c>
      <c r="C184" s="13">
        <v>64082</v>
      </c>
      <c r="D184" s="13">
        <v>308</v>
      </c>
      <c r="E184" s="12" t="str">
        <f>VLOOKUP(tVentas[[#This Row],[ProductID]],tProductos[#All],3,FALSE)</f>
        <v>Tea - Decaf Lipton</v>
      </c>
      <c r="F184" s="13">
        <v>17</v>
      </c>
      <c r="G184" s="32">
        <v>0</v>
      </c>
      <c r="H184" s="30">
        <f>VLOOKUP(tVentas[[#This Row],[ProductID]],tProductos[#All],5,FALSE)</f>
        <v>881.2</v>
      </c>
      <c r="I184" s="31">
        <f>(tVentas[[#This Row],[PrecioUnitario]])*(tVentas[[#This Row],[Quantity]])</f>
        <v>14980.400000000001</v>
      </c>
      <c r="J184" s="31">
        <f>tVentas[[#This Row],[ TotalPrice_SinDescuento]]*(1-tVentas[[#This Row],[Discount]]/100)</f>
        <v>14980.400000000001</v>
      </c>
      <c r="K184" s="52">
        <v>43148.116828703707</v>
      </c>
      <c r="L184" s="7" t="s">
        <v>3424</v>
      </c>
      <c r="M184" s="35">
        <f t="shared" si="4"/>
        <v>0</v>
      </c>
      <c r="N184" s="12" t="str">
        <f t="shared" si="5"/>
        <v/>
      </c>
      <c r="O184" t="str">
        <f>VLOOKUP(tVentas[[#This Row],[ProductID]],tProductos[[#All],[ProductID]:[CategoriaNombre]],2,FALSE)</f>
        <v>Seafood</v>
      </c>
    </row>
    <row r="185" spans="1:15">
      <c r="A185" s="13">
        <v>10187</v>
      </c>
      <c r="B185" s="13">
        <v>9</v>
      </c>
      <c r="C185" s="13">
        <v>29996</v>
      </c>
      <c r="D185" s="13">
        <v>97</v>
      </c>
      <c r="E185" s="12" t="str">
        <f>VLOOKUP(tVentas[[#This Row],[ProductID]],tProductos[#All],3,FALSE)</f>
        <v>Veal - Inside</v>
      </c>
      <c r="F185" s="13">
        <v>8</v>
      </c>
      <c r="G185" s="32">
        <v>0</v>
      </c>
      <c r="H185" s="30">
        <f>VLOOKUP(tVentas[[#This Row],[ProductID]],tProductos[#All],5,FALSE)</f>
        <v>247.79</v>
      </c>
      <c r="I185" s="31">
        <f>(tVentas[[#This Row],[PrecioUnitario]])*(tVentas[[#This Row],[Quantity]])</f>
        <v>1982.32</v>
      </c>
      <c r="J185" s="31">
        <f>tVentas[[#This Row],[ TotalPrice_SinDescuento]]*(1-tVentas[[#This Row],[Discount]]/100)</f>
        <v>1982.32</v>
      </c>
      <c r="K185" s="52">
        <v>43220.666041666664</v>
      </c>
      <c r="L185" s="7" t="s">
        <v>3425</v>
      </c>
      <c r="M185" s="35">
        <f t="shared" si="4"/>
        <v>0</v>
      </c>
      <c r="N185" s="12" t="str">
        <f t="shared" si="5"/>
        <v/>
      </c>
      <c r="O185" t="str">
        <f>VLOOKUP(tVentas[[#This Row],[ProductID]],tProductos[[#All],[ProductID]:[CategoriaNombre]],2,FALSE)</f>
        <v>Dairy</v>
      </c>
    </row>
    <row r="186" spans="1:15">
      <c r="A186" s="13">
        <v>10188</v>
      </c>
      <c r="B186" s="13">
        <v>18</v>
      </c>
      <c r="C186" s="13">
        <v>98214</v>
      </c>
      <c r="D186" s="13">
        <v>387</v>
      </c>
      <c r="E186" s="12" t="str">
        <f>VLOOKUP(tVentas[[#This Row],[ProductID]],tProductos[#All],3,FALSE)</f>
        <v>Fondant - Icing</v>
      </c>
      <c r="F186" s="13">
        <v>25</v>
      </c>
      <c r="G186" s="32">
        <v>0</v>
      </c>
      <c r="H186" s="30">
        <f>VLOOKUP(tVentas[[#This Row],[ProductID]],tProductos[#All],5,FALSE)</f>
        <v>416.38</v>
      </c>
      <c r="I186" s="31">
        <f>(tVentas[[#This Row],[PrecioUnitario]])*(tVentas[[#This Row],[Quantity]])</f>
        <v>10409.5</v>
      </c>
      <c r="J186" s="31">
        <f>tVentas[[#This Row],[ TotalPrice_SinDescuento]]*(1-tVentas[[#This Row],[Discount]]/100)</f>
        <v>10409.5</v>
      </c>
      <c r="K186" s="52">
        <v>43164.450173611112</v>
      </c>
      <c r="L186" s="7" t="s">
        <v>3426</v>
      </c>
      <c r="M186" s="35">
        <f t="shared" si="4"/>
        <v>0</v>
      </c>
      <c r="N186" s="12" t="str">
        <f t="shared" si="5"/>
        <v/>
      </c>
      <c r="O186" t="str">
        <f>VLOOKUP(tVentas[[#This Row],[ProductID]],tProductos[[#All],[ProductID]:[CategoriaNombre]],2,FALSE)</f>
        <v>Poultry</v>
      </c>
    </row>
    <row r="187" spans="1:15">
      <c r="A187" s="13">
        <v>10189</v>
      </c>
      <c r="B187" s="13">
        <v>6</v>
      </c>
      <c r="C187" s="13">
        <v>56287</v>
      </c>
      <c r="D187" s="13">
        <v>260</v>
      </c>
      <c r="E187" s="12" t="str">
        <f>VLOOKUP(tVentas[[#This Row],[ProductID]],tProductos[#All],3,FALSE)</f>
        <v>Yogurt - Blueberry, 175 Gr</v>
      </c>
      <c r="F187" s="13">
        <v>15</v>
      </c>
      <c r="G187" s="32">
        <v>0</v>
      </c>
      <c r="H187" s="30">
        <f>VLOOKUP(tVentas[[#This Row],[ProductID]],tProductos[#All],5,FALSE)</f>
        <v>268.88</v>
      </c>
      <c r="I187" s="31">
        <f>(tVentas[[#This Row],[PrecioUnitario]])*(tVentas[[#This Row],[Quantity]])</f>
        <v>4033.2</v>
      </c>
      <c r="J187" s="31">
        <f>tVentas[[#This Row],[ TotalPrice_SinDescuento]]*(1-tVentas[[#This Row],[Discount]]/100)</f>
        <v>4033.2</v>
      </c>
      <c r="K187" s="52">
        <v>43153.440243055556</v>
      </c>
      <c r="L187" s="7" t="s">
        <v>3427</v>
      </c>
      <c r="M187" s="35">
        <f t="shared" si="4"/>
        <v>0</v>
      </c>
      <c r="N187" s="12" t="str">
        <f t="shared" si="5"/>
        <v/>
      </c>
      <c r="O187" t="str">
        <f>VLOOKUP(tVentas[[#This Row],[ProductID]],tProductos[[#All],[ProductID]:[CategoriaNombre]],2,FALSE)</f>
        <v>Meat</v>
      </c>
    </row>
    <row r="188" spans="1:15">
      <c r="A188" s="13">
        <v>10190</v>
      </c>
      <c r="B188" s="13">
        <v>1</v>
      </c>
      <c r="C188" s="13">
        <v>27291</v>
      </c>
      <c r="D188" s="13">
        <v>73</v>
      </c>
      <c r="E188" s="12" t="str">
        <f>VLOOKUP(tVentas[[#This Row],[ProductID]],tProductos[#All],3,FALSE)</f>
        <v>Appetizer - Sausage Rolls</v>
      </c>
      <c r="F188" s="13">
        <v>7</v>
      </c>
      <c r="G188" s="32">
        <v>0</v>
      </c>
      <c r="H188" s="30">
        <f>VLOOKUP(tVentas[[#This Row],[ProductID]],tProductos[#All],5,FALSE)</f>
        <v>841.9</v>
      </c>
      <c r="I188" s="31">
        <f>(tVentas[[#This Row],[PrecioUnitario]])*(tVentas[[#This Row],[Quantity]])</f>
        <v>5893.3</v>
      </c>
      <c r="J188" s="31">
        <f>tVentas[[#This Row],[ TotalPrice_SinDescuento]]*(1-tVentas[[#This Row],[Discount]]/100)</f>
        <v>5893.3</v>
      </c>
      <c r="K188" s="52">
        <v>43104.33902777778</v>
      </c>
      <c r="L188" s="7" t="s">
        <v>3428</v>
      </c>
      <c r="M188" s="35">
        <f t="shared" si="4"/>
        <v>0</v>
      </c>
      <c r="N188" s="12" t="str">
        <f t="shared" si="5"/>
        <v/>
      </c>
      <c r="O188" t="str">
        <f>VLOOKUP(tVentas[[#This Row],[ProductID]],tProductos[[#All],[ProductID]:[CategoriaNombre]],2,FALSE)</f>
        <v>Produce</v>
      </c>
    </row>
    <row r="189" spans="1:15">
      <c r="A189" s="13">
        <v>10191</v>
      </c>
      <c r="B189" s="13">
        <v>6</v>
      </c>
      <c r="C189" s="13">
        <v>27043</v>
      </c>
      <c r="D189" s="13">
        <v>381</v>
      </c>
      <c r="E189" s="12" t="str">
        <f>VLOOKUP(tVentas[[#This Row],[ProductID]],tProductos[#All],3,FALSE)</f>
        <v>Vaccum Bag 10x13</v>
      </c>
      <c r="F189" s="13">
        <v>7</v>
      </c>
      <c r="G189" s="32">
        <v>0</v>
      </c>
      <c r="H189" s="30">
        <f>VLOOKUP(tVentas[[#This Row],[ProductID]],tProductos[#All],5,FALSE)</f>
        <v>442.33</v>
      </c>
      <c r="I189" s="31">
        <f>(tVentas[[#This Row],[PrecioUnitario]])*(tVentas[[#This Row],[Quantity]])</f>
        <v>3096.31</v>
      </c>
      <c r="J189" s="31">
        <f>tVentas[[#This Row],[ TotalPrice_SinDescuento]]*(1-tVentas[[#This Row],[Discount]]/100)</f>
        <v>3096.31</v>
      </c>
      <c r="K189" s="52">
        <v>43177.393252314818</v>
      </c>
      <c r="L189" s="7" t="s">
        <v>3429</v>
      </c>
      <c r="M189" s="35">
        <f t="shared" si="4"/>
        <v>0</v>
      </c>
      <c r="N189" s="12" t="str">
        <f t="shared" si="5"/>
        <v/>
      </c>
      <c r="O189" t="str">
        <f>VLOOKUP(tVentas[[#This Row],[ProductID]],tProductos[[#All],[ProductID]:[CategoriaNombre]],2,FALSE)</f>
        <v>Confections</v>
      </c>
    </row>
    <row r="190" spans="1:15">
      <c r="A190" s="13">
        <v>10192</v>
      </c>
      <c r="B190" s="13">
        <v>16</v>
      </c>
      <c r="C190" s="13">
        <v>7957</v>
      </c>
      <c r="D190" s="13">
        <v>74</v>
      </c>
      <c r="E190" s="12" t="str">
        <f>VLOOKUP(tVentas[[#This Row],[ProductID]],tProductos[#All],3,FALSE)</f>
        <v>Carbonated Water - Cherry</v>
      </c>
      <c r="F190" s="13">
        <v>3</v>
      </c>
      <c r="G190" s="32">
        <v>0</v>
      </c>
      <c r="H190" s="30">
        <f>VLOOKUP(tVentas[[#This Row],[ProductID]],tProductos[#All],5,FALSE)</f>
        <v>135.24</v>
      </c>
      <c r="I190" s="31">
        <f>(tVentas[[#This Row],[PrecioUnitario]])*(tVentas[[#This Row],[Quantity]])</f>
        <v>405.72</v>
      </c>
      <c r="J190" s="31">
        <f>tVentas[[#This Row],[ TotalPrice_SinDescuento]]*(1-tVentas[[#This Row],[Discount]]/100)</f>
        <v>405.72</v>
      </c>
      <c r="K190" s="52">
        <v>43109.878564814811</v>
      </c>
      <c r="L190" s="7" t="s">
        <v>3430</v>
      </c>
      <c r="M190" s="35">
        <f t="shared" ref="M190:M252" si="6">COUNTBLANK(A190:L190) /COUNTA(A190:L190)</f>
        <v>0</v>
      </c>
      <c r="N190" s="12" t="str">
        <f t="shared" ref="N190:N252" si="7">IF($M190&gt;0.4,"ELIMINAR","")</f>
        <v/>
      </c>
      <c r="O190" t="str">
        <f>VLOOKUP(tVentas[[#This Row],[ProductID]],tProductos[[#All],[ProductID]:[CategoriaNombre]],2,FALSE)</f>
        <v>Meat</v>
      </c>
    </row>
    <row r="191" spans="1:15">
      <c r="A191" s="13">
        <v>10193</v>
      </c>
      <c r="B191" s="13">
        <v>7</v>
      </c>
      <c r="C191" s="13">
        <v>3159</v>
      </c>
      <c r="D191" s="13">
        <v>64</v>
      </c>
      <c r="E191" s="12" t="str">
        <f>VLOOKUP(tVentas[[#This Row],[ProductID]],tProductos[#All],3,FALSE)</f>
        <v>Vinegar - Sherry</v>
      </c>
      <c r="F191" s="13">
        <v>1</v>
      </c>
      <c r="G191" s="32">
        <v>1</v>
      </c>
      <c r="H191" s="30">
        <f>VLOOKUP(tVentas[[#This Row],[ProductID]],tProductos[#All],5,FALSE)</f>
        <v>165.22</v>
      </c>
      <c r="I191" s="31">
        <f>(tVentas[[#This Row],[PrecioUnitario]])*(tVentas[[#This Row],[Quantity]])</f>
        <v>165.22</v>
      </c>
      <c r="J191" s="31">
        <f>tVentas[[#This Row],[ TotalPrice_SinDescuento]]*(1-tVentas[[#This Row],[Discount]]/100)</f>
        <v>163.56780000000001</v>
      </c>
      <c r="K191" s="52">
        <v>43229.284224537034</v>
      </c>
      <c r="L191" s="7" t="s">
        <v>3431</v>
      </c>
      <c r="M191" s="35">
        <f t="shared" si="6"/>
        <v>0</v>
      </c>
      <c r="N191" s="12" t="str">
        <f t="shared" si="7"/>
        <v/>
      </c>
      <c r="O191" t="str">
        <f>VLOOKUP(tVentas[[#This Row],[ProductID]],tProductos[[#All],[ProductID]:[CategoriaNombre]],2,FALSE)</f>
        <v>Seafood</v>
      </c>
    </row>
    <row r="192" spans="1:15">
      <c r="A192" s="13">
        <v>10194</v>
      </c>
      <c r="B192" s="13">
        <v>19</v>
      </c>
      <c r="C192" s="13">
        <v>28153</v>
      </c>
      <c r="D192" s="13">
        <v>237</v>
      </c>
      <c r="E192" s="12" t="str">
        <f>VLOOKUP(tVentas[[#This Row],[ProductID]],tProductos[#All],3,FALSE)</f>
        <v>Mayonnaise - Individual Pkg</v>
      </c>
      <c r="F192" s="13">
        <v>8</v>
      </c>
      <c r="G192" s="32">
        <v>2</v>
      </c>
      <c r="H192" s="30">
        <f>VLOOKUP(tVentas[[#This Row],[ProductID]],tProductos[#All],5,FALSE)</f>
        <v>656.3</v>
      </c>
      <c r="I192" s="31">
        <f>(tVentas[[#This Row],[PrecioUnitario]])*(tVentas[[#This Row],[Quantity]])</f>
        <v>5250.4</v>
      </c>
      <c r="J192" s="31">
        <f>tVentas[[#This Row],[ TotalPrice_SinDescuento]]*(1-tVentas[[#This Row],[Discount]]/100)</f>
        <v>5145.3919999999998</v>
      </c>
      <c r="K192" s="52">
        <v>43158.47550925926</v>
      </c>
      <c r="L192" s="7" t="s">
        <v>3432</v>
      </c>
      <c r="M192" s="35">
        <f t="shared" si="6"/>
        <v>0</v>
      </c>
      <c r="N192" s="12" t="str">
        <f t="shared" si="7"/>
        <v/>
      </c>
      <c r="O192" t="str">
        <f>VLOOKUP(tVentas[[#This Row],[ProductID]],tProductos[[#All],[ProductID]:[CategoriaNombre]],2,FALSE)</f>
        <v>Grain</v>
      </c>
    </row>
    <row r="193" spans="1:15">
      <c r="A193" s="13">
        <v>10195</v>
      </c>
      <c r="B193" s="13">
        <v>2</v>
      </c>
      <c r="C193" s="13">
        <v>24081</v>
      </c>
      <c r="D193" s="13">
        <v>243</v>
      </c>
      <c r="E193" s="12" t="str">
        <f>VLOOKUP(tVentas[[#This Row],[ProductID]],tProductos[#All],3,FALSE)</f>
        <v>Sun - Dried Tomatoes</v>
      </c>
      <c r="F193" s="13">
        <v>7</v>
      </c>
      <c r="G193" s="32">
        <v>2</v>
      </c>
      <c r="H193" s="30">
        <f>VLOOKUP(tVentas[[#This Row],[ProductID]],tProductos[#All],5,FALSE)</f>
        <v>451.88</v>
      </c>
      <c r="I193" s="31">
        <f>(tVentas[[#This Row],[PrecioUnitario]])*(tVentas[[#This Row],[Quantity]])</f>
        <v>3163.16</v>
      </c>
      <c r="J193" s="31">
        <f>tVentas[[#This Row],[ TotalPrice_SinDescuento]]*(1-tVentas[[#This Row],[Discount]]/100)</f>
        <v>3099.8968</v>
      </c>
      <c r="K193" s="52">
        <v>43202.739085648151</v>
      </c>
      <c r="L193" s="7" t="s">
        <v>3433</v>
      </c>
      <c r="M193" s="35">
        <f t="shared" si="6"/>
        <v>0</v>
      </c>
      <c r="N193" s="12" t="str">
        <f t="shared" si="7"/>
        <v/>
      </c>
      <c r="O193" t="str">
        <f>VLOOKUP(tVentas[[#This Row],[ProductID]],tProductos[[#All],[ProductID]:[CategoriaNombre]],2,FALSE)</f>
        <v>Seafood</v>
      </c>
    </row>
    <row r="194" spans="1:15">
      <c r="A194" s="13">
        <v>10196</v>
      </c>
      <c r="B194" s="13">
        <v>5</v>
      </c>
      <c r="C194" s="13">
        <v>56646</v>
      </c>
      <c r="D194" s="13">
        <v>75</v>
      </c>
      <c r="E194" s="12" t="str">
        <f>VLOOKUP(tVentas[[#This Row],[ProductID]],tProductos[#All],3,FALSE)</f>
        <v>Chef Hat 20cm</v>
      </c>
      <c r="F194" s="13">
        <v>15</v>
      </c>
      <c r="G194" s="32">
        <v>0</v>
      </c>
      <c r="H194" s="30">
        <f>VLOOKUP(tVentas[[#This Row],[ProductID]],tProductos[#All],5,FALSE)</f>
        <v>418</v>
      </c>
      <c r="I194" s="31">
        <f>(tVentas[[#This Row],[PrecioUnitario]])*(tVentas[[#This Row],[Quantity]])</f>
        <v>6270</v>
      </c>
      <c r="J194" s="31">
        <f>tVentas[[#This Row],[ TotalPrice_SinDescuento]]*(1-tVentas[[#This Row],[Discount]]/100)</f>
        <v>6270</v>
      </c>
      <c r="K194" s="52">
        <v>43207.573703703703</v>
      </c>
      <c r="L194" s="7" t="s">
        <v>3434</v>
      </c>
      <c r="M194" s="35">
        <f t="shared" si="6"/>
        <v>0</v>
      </c>
      <c r="N194" s="12" t="str">
        <f t="shared" si="7"/>
        <v/>
      </c>
      <c r="O194" t="str">
        <f>VLOOKUP(tVentas[[#This Row],[ProductID]],tProductos[[#All],[ProductID]:[CategoriaNombre]],2,FALSE)</f>
        <v>Grain</v>
      </c>
    </row>
    <row r="195" spans="1:15">
      <c r="A195" s="13">
        <v>10197</v>
      </c>
      <c r="B195" s="13">
        <v>20</v>
      </c>
      <c r="C195" s="13">
        <v>98392</v>
      </c>
      <c r="D195" s="13">
        <v>324</v>
      </c>
      <c r="E195" s="12" t="str">
        <f>VLOOKUP(tVentas[[#This Row],[ProductID]],tProductos[#All],3,FALSE)</f>
        <v>Apricots - Dried</v>
      </c>
      <c r="F195" s="13">
        <v>25</v>
      </c>
      <c r="G195" s="32">
        <v>1</v>
      </c>
      <c r="H195" s="30">
        <f>VLOOKUP(tVentas[[#This Row],[ProductID]],tProductos[#All],5,FALSE)</f>
        <v>879.02</v>
      </c>
      <c r="I195" s="31">
        <f>(tVentas[[#This Row],[PrecioUnitario]])*(tVentas[[#This Row],[Quantity]])</f>
        <v>21975.5</v>
      </c>
      <c r="J195" s="31">
        <f>tVentas[[#This Row],[ TotalPrice_SinDescuento]]*(1-tVentas[[#This Row],[Discount]]/100)</f>
        <v>21755.744999999999</v>
      </c>
      <c r="K195" s="52">
        <v>43219.606458333335</v>
      </c>
      <c r="L195" s="7" t="s">
        <v>3435</v>
      </c>
      <c r="M195" s="35">
        <f t="shared" si="6"/>
        <v>0</v>
      </c>
      <c r="N195" s="12" t="str">
        <f t="shared" si="7"/>
        <v/>
      </c>
      <c r="O195" t="str">
        <f>VLOOKUP(tVentas[[#This Row],[ProductID]],tProductos[[#All],[ProductID]:[CategoriaNombre]],2,FALSE)</f>
        <v>Snails</v>
      </c>
    </row>
    <row r="196" spans="1:15">
      <c r="A196" s="13">
        <v>10198</v>
      </c>
      <c r="B196" s="13">
        <v>9</v>
      </c>
      <c r="C196" s="13">
        <v>25305</v>
      </c>
      <c r="D196" s="13">
        <v>46</v>
      </c>
      <c r="E196" s="12" t="str">
        <f>VLOOKUP(tVentas[[#This Row],[ProductID]],tProductos[#All],3,FALSE)</f>
        <v>Lambcasing</v>
      </c>
      <c r="F196" s="13">
        <v>7</v>
      </c>
      <c r="G196" s="32">
        <v>0</v>
      </c>
      <c r="H196" s="30">
        <f>VLOOKUP(tVentas[[#This Row],[ProductID]],tProductos[#All],5,FALSE)</f>
        <v>867.91</v>
      </c>
      <c r="I196" s="31">
        <f>(tVentas[[#This Row],[PrecioUnitario]])*(tVentas[[#This Row],[Quantity]])</f>
        <v>6075.37</v>
      </c>
      <c r="J196" s="31">
        <f>tVentas[[#This Row],[ TotalPrice_SinDescuento]]*(1-tVentas[[#This Row],[Discount]]/100)</f>
        <v>6075.37</v>
      </c>
      <c r="K196" s="52">
        <v>43147.731770833336</v>
      </c>
      <c r="L196" s="7" t="s">
        <v>3436</v>
      </c>
      <c r="M196" s="35">
        <f t="shared" si="6"/>
        <v>0</v>
      </c>
      <c r="N196" s="12" t="str">
        <f t="shared" si="7"/>
        <v/>
      </c>
      <c r="O196" t="str">
        <f>VLOOKUP(tVentas[[#This Row],[ProductID]],tProductos[[#All],[ProductID]:[CategoriaNombre]],2,FALSE)</f>
        <v>Poultry</v>
      </c>
    </row>
    <row r="197" spans="1:15">
      <c r="A197" s="13">
        <v>10199</v>
      </c>
      <c r="B197" s="13">
        <v>20</v>
      </c>
      <c r="C197" s="13">
        <v>74212</v>
      </c>
      <c r="D197" s="13">
        <v>35</v>
      </c>
      <c r="E197" s="12" t="str">
        <f>VLOOKUP(tVentas[[#This Row],[ProductID]],tProductos[#All],3,FALSE)</f>
        <v>Water - Mineral, Natural</v>
      </c>
      <c r="F197" s="13">
        <v>19</v>
      </c>
      <c r="G197" s="32">
        <v>1</v>
      </c>
      <c r="H197" s="30">
        <f>VLOOKUP(tVentas[[#This Row],[ProductID]],tProductos[#All],5,FALSE)</f>
        <v>157.22999999999999</v>
      </c>
      <c r="I197" s="31">
        <f>(tVentas[[#This Row],[PrecioUnitario]])*(tVentas[[#This Row],[Quantity]])</f>
        <v>2987.37</v>
      </c>
      <c r="J197" s="31">
        <f>tVentas[[#This Row],[ TotalPrice_SinDescuento]]*(1-tVentas[[#This Row],[Discount]]/100)</f>
        <v>2957.4962999999998</v>
      </c>
      <c r="K197" s="52">
        <v>43156.187557870369</v>
      </c>
      <c r="L197" s="7" t="s">
        <v>3437</v>
      </c>
      <c r="M197" s="35">
        <f t="shared" si="6"/>
        <v>0</v>
      </c>
      <c r="N197" s="12" t="str">
        <f t="shared" si="7"/>
        <v/>
      </c>
      <c r="O197" t="str">
        <f>VLOOKUP(tVentas[[#This Row],[ProductID]],tProductos[[#All],[ProductID]:[CategoriaNombre]],2,FALSE)</f>
        <v>Seafood</v>
      </c>
    </row>
    <row r="198" spans="1:15">
      <c r="A198" s="13">
        <v>10200</v>
      </c>
      <c r="B198" s="13">
        <v>22</v>
      </c>
      <c r="C198" s="13">
        <v>58524</v>
      </c>
      <c r="D198" s="13">
        <v>273</v>
      </c>
      <c r="E198" s="12" t="str">
        <f>VLOOKUP(tVentas[[#This Row],[ProductID]],tProductos[#All],3,FALSE)</f>
        <v>Bandage - Flexible Neon</v>
      </c>
      <c r="F198" s="13">
        <v>15</v>
      </c>
      <c r="G198" s="32">
        <v>1</v>
      </c>
      <c r="H198" s="30">
        <f>VLOOKUP(tVentas[[#This Row],[ProductID]],tProductos[#All],5,FALSE)</f>
        <v>775.91</v>
      </c>
      <c r="I198" s="31">
        <f>(tVentas[[#This Row],[PrecioUnitario]])*(tVentas[[#This Row],[Quantity]])</f>
        <v>11638.65</v>
      </c>
      <c r="J198" s="31">
        <f>tVentas[[#This Row],[ TotalPrice_SinDescuento]]*(1-tVentas[[#This Row],[Discount]]/100)</f>
        <v>11522.263499999999</v>
      </c>
      <c r="K198" s="52">
        <v>43172.240439814814</v>
      </c>
      <c r="L198" s="7" t="s">
        <v>3438</v>
      </c>
      <c r="M198" s="35">
        <f t="shared" si="6"/>
        <v>0</v>
      </c>
      <c r="N198" s="12" t="str">
        <f t="shared" si="7"/>
        <v/>
      </c>
      <c r="O198" t="str">
        <f>VLOOKUP(tVentas[[#This Row],[ProductID]],tProductos[[#All],[ProductID]:[CategoriaNombre]],2,FALSE)</f>
        <v>Dairy</v>
      </c>
    </row>
    <row r="199" spans="1:15">
      <c r="A199" s="13">
        <v>10201</v>
      </c>
      <c r="B199" s="13">
        <v>17</v>
      </c>
      <c r="C199" s="13">
        <v>81206</v>
      </c>
      <c r="D199" s="13">
        <v>205</v>
      </c>
      <c r="E199" s="12" t="str">
        <f>VLOOKUP(tVentas[[#This Row],[ProductID]],tProductos[#All],3,FALSE)</f>
        <v>Turkey - Whole, Fresh</v>
      </c>
      <c r="F199" s="13">
        <v>21</v>
      </c>
      <c r="G199" s="32">
        <v>1</v>
      </c>
      <c r="H199" s="30">
        <f>VLOOKUP(tVentas[[#This Row],[ProductID]],tProductos[#All],5,FALSE)</f>
        <v>189.75</v>
      </c>
      <c r="I199" s="31">
        <f>(tVentas[[#This Row],[PrecioUnitario]])*(tVentas[[#This Row],[Quantity]])</f>
        <v>3984.75</v>
      </c>
      <c r="J199" s="31">
        <f>tVentas[[#This Row],[ TotalPrice_SinDescuento]]*(1-tVentas[[#This Row],[Discount]]/100)</f>
        <v>3944.9025000000001</v>
      </c>
      <c r="K199" s="52">
        <v>43150.192754629628</v>
      </c>
      <c r="L199" s="7" t="s">
        <v>3439</v>
      </c>
      <c r="M199" s="35">
        <f t="shared" si="6"/>
        <v>0</v>
      </c>
      <c r="N199" s="12" t="str">
        <f t="shared" si="7"/>
        <v/>
      </c>
      <c r="O199" t="str">
        <f>VLOOKUP(tVentas[[#This Row],[ProductID]],tProductos[[#All],[ProductID]:[CategoriaNombre]],2,FALSE)</f>
        <v>Beverages</v>
      </c>
    </row>
    <row r="200" spans="1:15">
      <c r="A200" s="13">
        <v>10202</v>
      </c>
      <c r="B200" s="13">
        <v>15</v>
      </c>
      <c r="C200" s="13">
        <v>11462</v>
      </c>
      <c r="D200" s="13">
        <v>170</v>
      </c>
      <c r="E200" s="12" t="str">
        <f>VLOOKUP(tVentas[[#This Row],[ProductID]],tProductos[#All],3,FALSE)</f>
        <v>Initation Crab Meat</v>
      </c>
      <c r="F200" s="13">
        <v>3</v>
      </c>
      <c r="G200" s="32">
        <v>0</v>
      </c>
      <c r="H200" s="30">
        <f>VLOOKUP(tVentas[[#This Row],[ProductID]],tProductos[#All],5,FALSE)</f>
        <v>206.55</v>
      </c>
      <c r="I200" s="31">
        <f>(tVentas[[#This Row],[PrecioUnitario]])*(tVentas[[#This Row],[Quantity]])</f>
        <v>619.65000000000009</v>
      </c>
      <c r="J200" s="31">
        <f>tVentas[[#This Row],[ TotalPrice_SinDescuento]]*(1-tVentas[[#This Row],[Discount]]/100)</f>
        <v>619.65000000000009</v>
      </c>
      <c r="K200" s="52">
        <v>43151.166064814817</v>
      </c>
      <c r="L200" s="7" t="s">
        <v>3440</v>
      </c>
      <c r="M200" s="35">
        <f t="shared" si="6"/>
        <v>0</v>
      </c>
      <c r="N200" s="12" t="str">
        <f t="shared" si="7"/>
        <v/>
      </c>
      <c r="O200" t="str">
        <f>VLOOKUP(tVentas[[#This Row],[ProductID]],tProductos[[#All],[ProductID]:[CategoriaNombre]],2,FALSE)</f>
        <v>Confections</v>
      </c>
    </row>
    <row r="201" spans="1:15">
      <c r="A201" s="13">
        <v>10203</v>
      </c>
      <c r="B201" s="13">
        <v>10</v>
      </c>
      <c r="C201" s="13">
        <v>56154</v>
      </c>
      <c r="D201" s="13">
        <v>128</v>
      </c>
      <c r="E201" s="12" t="str">
        <f>VLOOKUP(tVentas[[#This Row],[ProductID]],tProductos[#All],3,FALSE)</f>
        <v>Coffee - Irish Cream</v>
      </c>
      <c r="F201" s="13">
        <v>15</v>
      </c>
      <c r="G201" s="32">
        <v>0</v>
      </c>
      <c r="H201" s="30">
        <f>VLOOKUP(tVentas[[#This Row],[ProductID]],tProductos[#All],5,FALSE)</f>
        <v>46.79</v>
      </c>
      <c r="I201" s="31">
        <f>(tVentas[[#This Row],[PrecioUnitario]])*(tVentas[[#This Row],[Quantity]])</f>
        <v>701.85</v>
      </c>
      <c r="J201" s="31">
        <f>tVentas[[#This Row],[ TotalPrice_SinDescuento]]*(1-tVentas[[#This Row],[Discount]]/100)</f>
        <v>701.85</v>
      </c>
      <c r="K201" s="52">
        <v>43186.223368055558</v>
      </c>
      <c r="L201" s="7" t="s">
        <v>3441</v>
      </c>
      <c r="M201" s="35">
        <f t="shared" si="6"/>
        <v>0</v>
      </c>
      <c r="N201" s="12" t="str">
        <f t="shared" si="7"/>
        <v/>
      </c>
      <c r="O201" t="str">
        <f>VLOOKUP(tVentas[[#This Row],[ProductID]],tProductos[[#All],[ProductID]:[CategoriaNombre]],2,FALSE)</f>
        <v>Shell fish</v>
      </c>
    </row>
    <row r="202" spans="1:15">
      <c r="A202" s="13">
        <v>10204</v>
      </c>
      <c r="B202" s="13">
        <v>16</v>
      </c>
      <c r="C202" s="13">
        <v>54143</v>
      </c>
      <c r="D202" s="13">
        <v>176</v>
      </c>
      <c r="E202" s="12" t="str">
        <f>VLOOKUP(tVentas[[#This Row],[ProductID]],tProductos[#All],3,FALSE)</f>
        <v>Smirnoff Green Apple Twist</v>
      </c>
      <c r="F202" s="13">
        <v>14</v>
      </c>
      <c r="G202" s="32">
        <v>2</v>
      </c>
      <c r="H202" s="30">
        <f>VLOOKUP(tVentas[[#This Row],[ProductID]],tProductos[#All],5,FALSE)</f>
        <v>813.16</v>
      </c>
      <c r="I202" s="31">
        <f>(tVentas[[#This Row],[PrecioUnitario]])*(tVentas[[#This Row],[Quantity]])</f>
        <v>11384.24</v>
      </c>
      <c r="J202" s="31">
        <f>tVentas[[#This Row],[ TotalPrice_SinDescuento]]*(1-tVentas[[#This Row],[Discount]]/100)</f>
        <v>11156.555199999999</v>
      </c>
      <c r="K202" s="52">
        <v>43222.99287037037</v>
      </c>
      <c r="L202" s="7" t="s">
        <v>3442</v>
      </c>
      <c r="M202" s="35">
        <f t="shared" si="6"/>
        <v>0</v>
      </c>
      <c r="N202" s="12" t="str">
        <f t="shared" si="7"/>
        <v/>
      </c>
      <c r="O202" t="str">
        <f>VLOOKUP(tVentas[[#This Row],[ProductID]],tProductos[[#All],[ProductID]:[CategoriaNombre]],2,FALSE)</f>
        <v>Seafood</v>
      </c>
    </row>
    <row r="203" spans="1:15">
      <c r="A203" s="13">
        <v>10205</v>
      </c>
      <c r="B203" s="13">
        <v>23</v>
      </c>
      <c r="C203" s="13">
        <v>91049</v>
      </c>
      <c r="D203" s="13">
        <v>161</v>
      </c>
      <c r="E203" s="12" t="str">
        <f>VLOOKUP(tVentas[[#This Row],[ProductID]],tProductos[#All],3,FALSE)</f>
        <v>Longos - Chicken Wings</v>
      </c>
      <c r="F203" s="13">
        <v>24</v>
      </c>
      <c r="G203" s="32">
        <v>0</v>
      </c>
      <c r="H203" s="30">
        <f>VLOOKUP(tVentas[[#This Row],[ProductID]],tProductos[#All],5,FALSE)</f>
        <v>646.11</v>
      </c>
      <c r="I203" s="31">
        <f>(tVentas[[#This Row],[PrecioUnitario]])*(tVentas[[#This Row],[Quantity]])</f>
        <v>15506.64</v>
      </c>
      <c r="J203" s="31">
        <f>tVentas[[#This Row],[ TotalPrice_SinDescuento]]*(1-tVentas[[#This Row],[Discount]]/100)</f>
        <v>15506.64</v>
      </c>
      <c r="K203" s="52">
        <v>43172.446805555555</v>
      </c>
      <c r="L203" s="7" t="s">
        <v>3443</v>
      </c>
      <c r="M203" s="35">
        <f t="shared" si="6"/>
        <v>0</v>
      </c>
      <c r="N203" s="12" t="str">
        <f t="shared" si="7"/>
        <v/>
      </c>
      <c r="O203" t="str">
        <f>VLOOKUP(tVentas[[#This Row],[ProductID]],tProductos[[#All],[ProductID]:[CategoriaNombre]],2,FALSE)</f>
        <v>Snails</v>
      </c>
    </row>
    <row r="204" spans="1:15">
      <c r="A204" s="13">
        <v>10206</v>
      </c>
      <c r="B204" s="13">
        <v>16</v>
      </c>
      <c r="C204" s="13">
        <v>89240</v>
      </c>
      <c r="D204" s="13">
        <v>351</v>
      </c>
      <c r="E204" s="12" t="str">
        <f>VLOOKUP(tVentas[[#This Row],[ProductID]],tProductos[#All],3,FALSE)</f>
        <v>Hot Chocolate - Individual</v>
      </c>
      <c r="F204" s="13">
        <v>23</v>
      </c>
      <c r="G204" s="32">
        <v>2</v>
      </c>
      <c r="H204" s="30">
        <f>VLOOKUP(tVentas[[#This Row],[ProductID]],tProductos[#All],5,FALSE)</f>
        <v>960.82</v>
      </c>
      <c r="I204" s="31">
        <f>(tVentas[[#This Row],[PrecioUnitario]])*(tVentas[[#This Row],[Quantity]])</f>
        <v>22098.86</v>
      </c>
      <c r="J204" s="31">
        <f>tVentas[[#This Row],[ TotalPrice_SinDescuento]]*(1-tVentas[[#This Row],[Discount]]/100)</f>
        <v>21656.882799999999</v>
      </c>
      <c r="K204" s="52">
        <v>43123.879513888889</v>
      </c>
      <c r="L204" s="7" t="s">
        <v>3444</v>
      </c>
      <c r="M204" s="35">
        <f t="shared" si="6"/>
        <v>0</v>
      </c>
      <c r="N204" s="12" t="str">
        <f t="shared" si="7"/>
        <v/>
      </c>
      <c r="O204" t="str">
        <f>VLOOKUP(tVentas[[#This Row],[ProductID]],tProductos[[#All],[ProductID]:[CategoriaNombre]],2,FALSE)</f>
        <v>Confections</v>
      </c>
    </row>
    <row r="205" spans="1:15">
      <c r="A205" s="13">
        <v>10207</v>
      </c>
      <c r="B205" s="13">
        <v>3</v>
      </c>
      <c r="C205" s="13">
        <v>9308</v>
      </c>
      <c r="D205" s="13">
        <v>262</v>
      </c>
      <c r="E205" s="12" t="str">
        <f>VLOOKUP(tVentas[[#This Row],[ProductID]],tProductos[#All],3,FALSE)</f>
        <v>Bagel - Plain</v>
      </c>
      <c r="F205" s="13">
        <v>3</v>
      </c>
      <c r="G205" s="32">
        <v>2</v>
      </c>
      <c r="H205" s="30">
        <f>VLOOKUP(tVentas[[#This Row],[ProductID]],tProductos[#All],5,FALSE)</f>
        <v>364.6</v>
      </c>
      <c r="I205" s="31">
        <f>(tVentas[[#This Row],[PrecioUnitario]])*(tVentas[[#This Row],[Quantity]])</f>
        <v>1093.8000000000002</v>
      </c>
      <c r="J205" s="31">
        <f>tVentas[[#This Row],[ TotalPrice_SinDescuento]]*(1-tVentas[[#This Row],[Discount]]/100)</f>
        <v>1071.9240000000002</v>
      </c>
      <c r="K205" s="52">
        <v>43166.428738425922</v>
      </c>
      <c r="L205" s="7" t="s">
        <v>3445</v>
      </c>
      <c r="M205" s="35">
        <f t="shared" si="6"/>
        <v>0</v>
      </c>
      <c r="N205" s="12" t="str">
        <f t="shared" si="7"/>
        <v/>
      </c>
      <c r="O205" t="str">
        <f>VLOOKUP(tVentas[[#This Row],[ProductID]],tProductos[[#All],[ProductID]:[CategoriaNombre]],2,FALSE)</f>
        <v>Meat</v>
      </c>
    </row>
    <row r="206" spans="1:15">
      <c r="A206" s="13">
        <v>10208</v>
      </c>
      <c r="B206" s="13">
        <v>6</v>
      </c>
      <c r="C206" s="13">
        <v>86163</v>
      </c>
      <c r="D206" s="13">
        <v>135</v>
      </c>
      <c r="E206" s="12" t="str">
        <f>VLOOKUP(tVentas[[#This Row],[ProductID]],tProductos[#All],3,FALSE)</f>
        <v>Wiberg Super Cure</v>
      </c>
      <c r="F206" s="13">
        <v>22</v>
      </c>
      <c r="G206" s="32">
        <v>0</v>
      </c>
      <c r="H206" s="30">
        <f>VLOOKUP(tVentas[[#This Row],[ProductID]],tProductos[#All],5,FALSE)</f>
        <v>109.64</v>
      </c>
      <c r="I206" s="31">
        <f>(tVentas[[#This Row],[PrecioUnitario]])*(tVentas[[#This Row],[Quantity]])</f>
        <v>2412.08</v>
      </c>
      <c r="J206" s="31">
        <f>tVentas[[#This Row],[ TotalPrice_SinDescuento]]*(1-tVentas[[#This Row],[Discount]]/100)</f>
        <v>2412.08</v>
      </c>
      <c r="K206" s="52">
        <v>43187.809560185182</v>
      </c>
      <c r="L206" s="7" t="s">
        <v>3446</v>
      </c>
      <c r="M206" s="35">
        <f t="shared" si="6"/>
        <v>0</v>
      </c>
      <c r="N206" s="12" t="str">
        <f t="shared" si="7"/>
        <v/>
      </c>
      <c r="O206" t="str">
        <f>VLOOKUP(tVentas[[#This Row],[ProductID]],tProductos[[#All],[ProductID]:[CategoriaNombre]],2,FALSE)</f>
        <v>Snails</v>
      </c>
    </row>
    <row r="207" spans="1:15">
      <c r="A207" s="13">
        <v>10209</v>
      </c>
      <c r="B207" s="13">
        <v>3</v>
      </c>
      <c r="C207" s="13">
        <v>19172</v>
      </c>
      <c r="D207" s="13">
        <v>135</v>
      </c>
      <c r="E207" s="12" t="str">
        <f>VLOOKUP(tVentas[[#This Row],[ProductID]],tProductos[#All],3,FALSE)</f>
        <v>Wiberg Super Cure</v>
      </c>
      <c r="F207" s="13">
        <v>5</v>
      </c>
      <c r="G207" s="32">
        <v>0</v>
      </c>
      <c r="H207" s="30">
        <f>VLOOKUP(tVentas[[#This Row],[ProductID]],tProductos[#All],5,FALSE)</f>
        <v>109.64</v>
      </c>
      <c r="I207" s="31">
        <f>(tVentas[[#This Row],[PrecioUnitario]])*(tVentas[[#This Row],[Quantity]])</f>
        <v>548.20000000000005</v>
      </c>
      <c r="J207" s="31">
        <f>tVentas[[#This Row],[ TotalPrice_SinDescuento]]*(1-tVentas[[#This Row],[Discount]]/100)</f>
        <v>548.20000000000005</v>
      </c>
      <c r="K207" s="52">
        <v>43101.12841435185</v>
      </c>
      <c r="L207" s="7" t="s">
        <v>3447</v>
      </c>
      <c r="M207" s="35">
        <f t="shared" si="6"/>
        <v>0</v>
      </c>
      <c r="N207" s="12" t="str">
        <f t="shared" si="7"/>
        <v/>
      </c>
      <c r="O207" t="str">
        <f>VLOOKUP(tVentas[[#This Row],[ProductID]],tProductos[[#All],[ProductID]:[CategoriaNombre]],2,FALSE)</f>
        <v>Snails</v>
      </c>
    </row>
    <row r="208" spans="1:15">
      <c r="A208" s="13">
        <v>10210</v>
      </c>
      <c r="B208" s="13">
        <v>21</v>
      </c>
      <c r="C208" s="13">
        <v>78896</v>
      </c>
      <c r="D208" s="13">
        <v>287</v>
      </c>
      <c r="E208" s="12" t="str">
        <f>VLOOKUP(tVentas[[#This Row],[ProductID]],tProductos[#All],3,FALSE)</f>
        <v>Bread - Italian Roll With Herbs</v>
      </c>
      <c r="F208" s="13">
        <v>20</v>
      </c>
      <c r="G208" s="32">
        <v>0</v>
      </c>
      <c r="H208" s="30">
        <f>VLOOKUP(tVentas[[#This Row],[ProductID]],tProductos[#All],5,FALSE)</f>
        <v>57.7</v>
      </c>
      <c r="I208" s="31">
        <f>(tVentas[[#This Row],[PrecioUnitario]])*(tVentas[[#This Row],[Quantity]])</f>
        <v>1154</v>
      </c>
      <c r="J208" s="31">
        <f>tVentas[[#This Row],[ TotalPrice_SinDescuento]]*(1-tVentas[[#This Row],[Discount]]/100)</f>
        <v>1154</v>
      </c>
      <c r="K208" s="52">
        <v>43216.846365740741</v>
      </c>
      <c r="L208" s="7" t="s">
        <v>3448</v>
      </c>
      <c r="M208" s="35">
        <f t="shared" si="6"/>
        <v>0</v>
      </c>
      <c r="N208" s="12" t="str">
        <f t="shared" si="7"/>
        <v/>
      </c>
      <c r="O208" t="str">
        <f>VLOOKUP(tVentas[[#This Row],[ProductID]],tProductos[[#All],[ProductID]:[CategoriaNombre]],2,FALSE)</f>
        <v>Meat</v>
      </c>
    </row>
    <row r="209" spans="1:15">
      <c r="A209" s="13">
        <v>10211</v>
      </c>
      <c r="B209" s="13">
        <v>14</v>
      </c>
      <c r="C209" s="13">
        <v>15744</v>
      </c>
      <c r="D209" s="13">
        <v>222</v>
      </c>
      <c r="E209" s="12" t="str">
        <f>VLOOKUP(tVentas[[#This Row],[ProductID]],tProductos[#All],3,FALSE)</f>
        <v>Sole - Dover, Whole, Fresh</v>
      </c>
      <c r="F209" s="13">
        <v>4</v>
      </c>
      <c r="G209" s="32">
        <v>2</v>
      </c>
      <c r="H209" s="30">
        <f>VLOOKUP(tVentas[[#This Row],[ProductID]],tProductos[#All],5,FALSE)</f>
        <v>6.84</v>
      </c>
      <c r="I209" s="31">
        <f>(tVentas[[#This Row],[PrecioUnitario]])*(tVentas[[#This Row],[Quantity]])</f>
        <v>27.36</v>
      </c>
      <c r="J209" s="31">
        <f>tVentas[[#This Row],[ TotalPrice_SinDescuento]]*(1-tVentas[[#This Row],[Discount]]/100)</f>
        <v>26.812799999999999</v>
      </c>
      <c r="K209" s="52">
        <v>43215.367696759262</v>
      </c>
      <c r="L209" s="7" t="s">
        <v>3449</v>
      </c>
      <c r="M209" s="35">
        <f t="shared" si="6"/>
        <v>0</v>
      </c>
      <c r="N209" s="12" t="str">
        <f t="shared" si="7"/>
        <v/>
      </c>
      <c r="O209" t="str">
        <f>VLOOKUP(tVentas[[#This Row],[ProductID]],tProductos[[#All],[ProductID]:[CategoriaNombre]],2,FALSE)</f>
        <v>Cereals</v>
      </c>
    </row>
    <row r="210" spans="1:15">
      <c r="A210" s="13">
        <v>10213</v>
      </c>
      <c r="B210" s="13">
        <v>15</v>
      </c>
      <c r="C210" s="13">
        <v>63353</v>
      </c>
      <c r="D210" s="13">
        <v>307</v>
      </c>
      <c r="E210" s="12" t="str">
        <f>VLOOKUP(tVentas[[#This Row],[ProductID]],tProductos[#All],3,FALSE)</f>
        <v>Foam Cup 6 Oz</v>
      </c>
      <c r="F210" s="13">
        <v>17</v>
      </c>
      <c r="G210" s="32">
        <v>1</v>
      </c>
      <c r="H210" s="30">
        <f>VLOOKUP(tVentas[[#This Row],[ProductID]],tProductos[#All],5,FALSE)</f>
        <v>502.25</v>
      </c>
      <c r="I210" s="31">
        <f>(tVentas[[#This Row],[PrecioUnitario]])*(tVentas[[#This Row],[Quantity]])</f>
        <v>8538.25</v>
      </c>
      <c r="J210" s="31">
        <f>tVentas[[#This Row],[ TotalPrice_SinDescuento]]*(1-tVentas[[#This Row],[Discount]]/100)</f>
        <v>8452.8675000000003</v>
      </c>
      <c r="K210" s="52">
        <v>43158.308715277781</v>
      </c>
      <c r="L210" s="7" t="s">
        <v>3451</v>
      </c>
      <c r="M210" s="35">
        <f t="shared" si="6"/>
        <v>0</v>
      </c>
      <c r="N210" s="12" t="str">
        <f t="shared" si="7"/>
        <v/>
      </c>
      <c r="O210" t="str">
        <f>VLOOKUP(tVentas[[#This Row],[ProductID]],tProductos[[#All],[ProductID]:[CategoriaNombre]],2,FALSE)</f>
        <v>Confections</v>
      </c>
    </row>
    <row r="211" spans="1:15">
      <c r="A211" s="13">
        <v>10214</v>
      </c>
      <c r="B211" s="13">
        <v>22</v>
      </c>
      <c r="C211" s="13">
        <v>97147</v>
      </c>
      <c r="D211" s="13">
        <v>264</v>
      </c>
      <c r="E211" s="12" t="str">
        <f>VLOOKUP(tVentas[[#This Row],[ProductID]],tProductos[#All],3,FALSE)</f>
        <v>Juice - V8 Splash</v>
      </c>
      <c r="F211" s="13">
        <v>25</v>
      </c>
      <c r="G211" s="32">
        <v>0</v>
      </c>
      <c r="H211" s="30">
        <f>VLOOKUP(tVentas[[#This Row],[ProductID]],tProductos[#All],5,FALSE)</f>
        <v>494.49</v>
      </c>
      <c r="I211" s="31">
        <f>(tVentas[[#This Row],[PrecioUnitario]])*(tVentas[[#This Row],[Quantity]])</f>
        <v>12362.25</v>
      </c>
      <c r="J211" s="31">
        <f>tVentas[[#This Row],[ TotalPrice_SinDescuento]]*(1-tVentas[[#This Row],[Discount]]/100)</f>
        <v>12362.25</v>
      </c>
      <c r="K211" s="52">
        <v>43167.7344212963</v>
      </c>
      <c r="L211" s="7" t="s">
        <v>3452</v>
      </c>
      <c r="M211" s="35">
        <f t="shared" si="6"/>
        <v>0</v>
      </c>
      <c r="N211" s="12" t="str">
        <f t="shared" si="7"/>
        <v/>
      </c>
      <c r="O211" t="str">
        <f>VLOOKUP(tVentas[[#This Row],[ProductID]],tProductos[[#All],[ProductID]:[CategoriaNombre]],2,FALSE)</f>
        <v>Cereals</v>
      </c>
    </row>
    <row r="212" spans="1:15">
      <c r="A212" s="13">
        <v>10215</v>
      </c>
      <c r="B212" s="13">
        <v>20</v>
      </c>
      <c r="C212" s="13">
        <v>21962</v>
      </c>
      <c r="D212" s="13">
        <v>143</v>
      </c>
      <c r="E212" s="12" t="str">
        <f>VLOOKUP(tVentas[[#This Row],[ProductID]],tProductos[#All],3,FALSE)</f>
        <v>Watercress</v>
      </c>
      <c r="F212" s="13">
        <v>6</v>
      </c>
      <c r="G212" s="32">
        <v>0</v>
      </c>
      <c r="H212" s="30">
        <f>VLOOKUP(tVentas[[#This Row],[ProductID]],tProductos[#All],5,FALSE)</f>
        <v>426.16</v>
      </c>
      <c r="I212" s="31">
        <f>(tVentas[[#This Row],[PrecioUnitario]])*(tVentas[[#This Row],[Quantity]])</f>
        <v>2556.96</v>
      </c>
      <c r="J212" s="31">
        <f>tVentas[[#This Row],[ TotalPrice_SinDescuento]]*(1-tVentas[[#This Row],[Discount]]/100)</f>
        <v>2556.96</v>
      </c>
      <c r="K212" s="52">
        <v>43178.995740740742</v>
      </c>
      <c r="L212" s="7" t="s">
        <v>3453</v>
      </c>
      <c r="M212" s="35">
        <f t="shared" si="6"/>
        <v>0</v>
      </c>
      <c r="N212" s="12" t="str">
        <f t="shared" si="7"/>
        <v/>
      </c>
      <c r="O212" t="str">
        <f>VLOOKUP(tVentas[[#This Row],[ProductID]],tProductos[[#All],[ProductID]:[CategoriaNombre]],2,FALSE)</f>
        <v>Confections</v>
      </c>
    </row>
    <row r="213" spans="1:15">
      <c r="A213" s="13">
        <v>10216</v>
      </c>
      <c r="B213" s="13">
        <v>2</v>
      </c>
      <c r="C213" s="13">
        <v>90555</v>
      </c>
      <c r="D213" s="13">
        <v>80</v>
      </c>
      <c r="E213" s="12" t="str">
        <f>VLOOKUP(tVentas[[#This Row],[ProductID]],tProductos[#All],3,FALSE)</f>
        <v>Wasabi Powder</v>
      </c>
      <c r="F213" s="13">
        <v>23</v>
      </c>
      <c r="G213" s="32">
        <v>0</v>
      </c>
      <c r="H213" s="30">
        <f>VLOOKUP(tVentas[[#This Row],[ProductID]],tProductos[#All],5,FALSE)</f>
        <v>939.75</v>
      </c>
      <c r="I213" s="31">
        <f>(tVentas[[#This Row],[PrecioUnitario]])*(tVentas[[#This Row],[Quantity]])</f>
        <v>21614.25</v>
      </c>
      <c r="J213" s="31">
        <f>tVentas[[#This Row],[ TotalPrice_SinDescuento]]*(1-tVentas[[#This Row],[Discount]]/100)</f>
        <v>21614.25</v>
      </c>
      <c r="K213" s="52">
        <v>43161.804803240739</v>
      </c>
      <c r="L213" s="7" t="s">
        <v>3454</v>
      </c>
      <c r="M213" s="35">
        <f t="shared" si="6"/>
        <v>0</v>
      </c>
      <c r="N213" s="12" t="str">
        <f t="shared" si="7"/>
        <v/>
      </c>
      <c r="O213" t="str">
        <f>VLOOKUP(tVentas[[#This Row],[ProductID]],tProductos[[#All],[ProductID]:[CategoriaNombre]],2,FALSE)</f>
        <v>Shell fish</v>
      </c>
    </row>
    <row r="214" spans="1:15">
      <c r="A214" s="13">
        <v>10217</v>
      </c>
      <c r="B214" s="13">
        <v>23</v>
      </c>
      <c r="C214" s="13">
        <v>4366</v>
      </c>
      <c r="D214" s="13">
        <v>68</v>
      </c>
      <c r="E214" s="12" t="str">
        <f>VLOOKUP(tVentas[[#This Row],[ProductID]],tProductos[#All],3,FALSE)</f>
        <v>Beets - Candy Cane, Organic</v>
      </c>
      <c r="F214" s="13">
        <v>2</v>
      </c>
      <c r="G214" s="32">
        <v>0</v>
      </c>
      <c r="H214" s="30">
        <f>VLOOKUP(tVentas[[#This Row],[ProductID]],tProductos[#All],5,FALSE)</f>
        <v>848.76</v>
      </c>
      <c r="I214" s="31">
        <f>(tVentas[[#This Row],[PrecioUnitario]])*(tVentas[[#This Row],[Quantity]])</f>
        <v>1697.52</v>
      </c>
      <c r="J214" s="31">
        <f>tVentas[[#This Row],[ TotalPrice_SinDescuento]]*(1-tVentas[[#This Row],[Discount]]/100)</f>
        <v>1697.52</v>
      </c>
      <c r="K214" s="52">
        <v>43189.543564814812</v>
      </c>
      <c r="L214" s="7" t="s">
        <v>3455</v>
      </c>
      <c r="M214" s="35">
        <f t="shared" si="6"/>
        <v>0</v>
      </c>
      <c r="N214" s="12" t="str">
        <f t="shared" si="7"/>
        <v/>
      </c>
      <c r="O214" t="str">
        <f>VLOOKUP(tVentas[[#This Row],[ProductID]],tProductos[[#All],[ProductID]:[CategoriaNombre]],2,FALSE)</f>
        <v>Seafood</v>
      </c>
    </row>
    <row r="215" spans="1:15">
      <c r="A215" s="13">
        <v>10218</v>
      </c>
      <c r="B215" s="13">
        <v>22</v>
      </c>
      <c r="C215" s="13">
        <v>73799</v>
      </c>
      <c r="D215" s="13">
        <v>219</v>
      </c>
      <c r="E215" s="12" t="str">
        <f>VLOOKUP(tVentas[[#This Row],[ProductID]],tProductos[#All],3,FALSE)</f>
        <v>Assorted Desserts</v>
      </c>
      <c r="F215" s="13">
        <v>19</v>
      </c>
      <c r="G215" s="32">
        <v>0</v>
      </c>
      <c r="H215" s="30">
        <f>VLOOKUP(tVentas[[#This Row],[ProductID]],tProductos[#All],5,FALSE)</f>
        <v>589.78</v>
      </c>
      <c r="I215" s="31">
        <f>(tVentas[[#This Row],[PrecioUnitario]])*(tVentas[[#This Row],[Quantity]])</f>
        <v>11205.82</v>
      </c>
      <c r="J215" s="31">
        <f>tVentas[[#This Row],[ TotalPrice_SinDescuento]]*(1-tVentas[[#This Row],[Discount]]/100)</f>
        <v>11205.82</v>
      </c>
      <c r="K215" s="52">
        <v>43113.231354166666</v>
      </c>
      <c r="L215" s="7" t="s">
        <v>3456</v>
      </c>
      <c r="M215" s="35">
        <f t="shared" si="6"/>
        <v>0</v>
      </c>
      <c r="N215" s="12" t="str">
        <f t="shared" si="7"/>
        <v/>
      </c>
      <c r="O215" t="str">
        <f>VLOOKUP(tVentas[[#This Row],[ProductID]],tProductos[[#All],[ProductID]:[CategoriaNombre]],2,FALSE)</f>
        <v>Beverages</v>
      </c>
    </row>
    <row r="216" spans="1:15">
      <c r="A216" s="13">
        <v>10219</v>
      </c>
      <c r="B216" s="13">
        <v>10</v>
      </c>
      <c r="C216" s="13">
        <v>69732</v>
      </c>
      <c r="D216" s="13">
        <v>67</v>
      </c>
      <c r="E216" s="12" t="str">
        <f>VLOOKUP(tVentas[[#This Row],[ProductID]],tProductos[#All],3,FALSE)</f>
        <v>Wine - Sogrape Mateus Rose</v>
      </c>
      <c r="F216" s="13">
        <v>18</v>
      </c>
      <c r="G216" s="32">
        <v>0</v>
      </c>
      <c r="H216" s="30">
        <f>VLOOKUP(tVentas[[#This Row],[ProductID]],tProductos[#All],5,FALSE)</f>
        <v>37.799999999999997</v>
      </c>
      <c r="I216" s="31">
        <f>(tVentas[[#This Row],[PrecioUnitario]])*(tVentas[[#This Row],[Quantity]])</f>
        <v>680.4</v>
      </c>
      <c r="J216" s="31">
        <f>tVentas[[#This Row],[ TotalPrice_SinDescuento]]*(1-tVentas[[#This Row],[Discount]]/100)</f>
        <v>680.4</v>
      </c>
      <c r="K216" s="52">
        <v>43156.802094907405</v>
      </c>
      <c r="L216" s="7" t="s">
        <v>3457</v>
      </c>
      <c r="M216" s="35">
        <f t="shared" si="6"/>
        <v>0</v>
      </c>
      <c r="N216" s="12" t="str">
        <f t="shared" si="7"/>
        <v/>
      </c>
      <c r="O216" t="str">
        <f>VLOOKUP(tVentas[[#This Row],[ProductID]],tProductos[[#All],[ProductID]:[CategoriaNombre]],2,FALSE)</f>
        <v>Beverages</v>
      </c>
    </row>
    <row r="217" spans="1:15">
      <c r="A217" s="13">
        <v>10220</v>
      </c>
      <c r="B217" s="13">
        <v>13</v>
      </c>
      <c r="C217" s="13">
        <v>8548</v>
      </c>
      <c r="D217" s="13">
        <v>418</v>
      </c>
      <c r="E217" s="12" t="str">
        <f>VLOOKUP(tVentas[[#This Row],[ProductID]],tProductos[#All],3,FALSE)</f>
        <v>Truffle Cups - Brown</v>
      </c>
      <c r="F217" s="13">
        <v>3</v>
      </c>
      <c r="G217" s="32">
        <v>0</v>
      </c>
      <c r="H217" s="30">
        <f>VLOOKUP(tVentas[[#This Row],[ProductID]],tProductos[#All],5,FALSE)</f>
        <v>922.51</v>
      </c>
      <c r="I217" s="31">
        <f>(tVentas[[#This Row],[PrecioUnitario]])*(tVentas[[#This Row],[Quantity]])</f>
        <v>2767.5299999999997</v>
      </c>
      <c r="J217" s="31">
        <f>tVentas[[#This Row],[ TotalPrice_SinDescuento]]*(1-tVentas[[#This Row],[Discount]]/100)</f>
        <v>2767.5299999999997</v>
      </c>
      <c r="K217" s="52">
        <v>43223.768645833334</v>
      </c>
      <c r="L217" s="7" t="s">
        <v>3458</v>
      </c>
      <c r="M217" s="35">
        <f t="shared" si="6"/>
        <v>0</v>
      </c>
      <c r="N217" s="12" t="str">
        <f t="shared" si="7"/>
        <v/>
      </c>
      <c r="O217" t="str">
        <f>VLOOKUP(tVentas[[#This Row],[ProductID]],tProductos[[#All],[ProductID]:[CategoriaNombre]],2,FALSE)</f>
        <v>Shell fish</v>
      </c>
    </row>
    <row r="218" spans="1:15">
      <c r="A218" s="13">
        <v>10221</v>
      </c>
      <c r="B218" s="13">
        <v>10</v>
      </c>
      <c r="C218" s="13">
        <v>50788</v>
      </c>
      <c r="D218" s="13">
        <v>313</v>
      </c>
      <c r="E218" s="12" t="str">
        <f>VLOOKUP(tVentas[[#This Row],[ProductID]],tProductos[#All],3,FALSE)</f>
        <v>Veal - Slab Bacon</v>
      </c>
      <c r="F218" s="13">
        <v>13</v>
      </c>
      <c r="G218" s="32">
        <v>0</v>
      </c>
      <c r="H218" s="30">
        <f>VLOOKUP(tVentas[[#This Row],[ProductID]],tProductos[#All],5,FALSE)</f>
        <v>399.11</v>
      </c>
      <c r="I218" s="31">
        <f>(tVentas[[#This Row],[PrecioUnitario]])*(tVentas[[#This Row],[Quantity]])</f>
        <v>5188.43</v>
      </c>
      <c r="J218" s="31">
        <f>tVentas[[#This Row],[ TotalPrice_SinDescuento]]*(1-tVentas[[#This Row],[Discount]]/100)</f>
        <v>5188.43</v>
      </c>
      <c r="K218" s="52">
        <v>43130.901817129627</v>
      </c>
      <c r="L218" s="7" t="s">
        <v>3459</v>
      </c>
      <c r="M218" s="35">
        <f t="shared" si="6"/>
        <v>0</v>
      </c>
      <c r="N218" s="12" t="str">
        <f t="shared" si="7"/>
        <v/>
      </c>
      <c r="O218" t="str">
        <f>VLOOKUP(tVentas[[#This Row],[ProductID]],tProductos[[#All],[ProductID]:[CategoriaNombre]],2,FALSE)</f>
        <v>Produce</v>
      </c>
    </row>
    <row r="219" spans="1:15">
      <c r="A219" s="13">
        <v>10222</v>
      </c>
      <c r="B219" s="13">
        <v>12</v>
      </c>
      <c r="C219" s="13">
        <v>37457</v>
      </c>
      <c r="D219" s="13">
        <v>77</v>
      </c>
      <c r="E219" s="12" t="str">
        <f>VLOOKUP(tVentas[[#This Row],[ProductID]],tProductos[#All],3,FALSE)</f>
        <v>Potatoes - Idaho 100 Count</v>
      </c>
      <c r="F219" s="13">
        <v>10</v>
      </c>
      <c r="G219" s="32">
        <v>0</v>
      </c>
      <c r="H219" s="30">
        <f>VLOOKUP(tVentas[[#This Row],[ProductID]],tProductos[#All],5,FALSE)</f>
        <v>114.97</v>
      </c>
      <c r="I219" s="31">
        <f>(tVentas[[#This Row],[PrecioUnitario]])*(tVentas[[#This Row],[Quantity]])</f>
        <v>1149.7</v>
      </c>
      <c r="J219" s="31">
        <f>tVentas[[#This Row],[ TotalPrice_SinDescuento]]*(1-tVentas[[#This Row],[Discount]]/100)</f>
        <v>1149.7</v>
      </c>
      <c r="K219" s="52">
        <v>43145.563009259262</v>
      </c>
      <c r="L219" s="7" t="s">
        <v>3460</v>
      </c>
      <c r="M219" s="35">
        <f t="shared" si="6"/>
        <v>0</v>
      </c>
      <c r="N219" s="12" t="str">
        <f t="shared" si="7"/>
        <v/>
      </c>
      <c r="O219" t="str">
        <f>VLOOKUP(tVentas[[#This Row],[ProductID]],tProductos[[#All],[ProductID]:[CategoriaNombre]],2,FALSE)</f>
        <v>Poultry</v>
      </c>
    </row>
    <row r="220" spans="1:15">
      <c r="A220" s="13">
        <v>10223</v>
      </c>
      <c r="B220" s="13">
        <v>9</v>
      </c>
      <c r="C220" s="13">
        <v>51435</v>
      </c>
      <c r="D220" s="13">
        <v>347</v>
      </c>
      <c r="E220" s="12" t="str">
        <f>VLOOKUP(tVentas[[#This Row],[ProductID]],tProductos[#All],3,FALSE)</f>
        <v>Pail For Lid 1537</v>
      </c>
      <c r="F220" s="13">
        <v>14</v>
      </c>
      <c r="G220" s="32">
        <v>0</v>
      </c>
      <c r="H220" s="30">
        <f>VLOOKUP(tVentas[[#This Row],[ProductID]],tProductos[#All],5,FALSE)</f>
        <v>946.25</v>
      </c>
      <c r="I220" s="31">
        <f>(tVentas[[#This Row],[PrecioUnitario]])*(tVentas[[#This Row],[Quantity]])</f>
        <v>13247.5</v>
      </c>
      <c r="J220" s="31">
        <f>tVentas[[#This Row],[ TotalPrice_SinDescuento]]*(1-tVentas[[#This Row],[Discount]]/100)</f>
        <v>13247.5</v>
      </c>
      <c r="K220" s="52">
        <v>43120.58326388889</v>
      </c>
      <c r="L220" s="7" t="s">
        <v>3461</v>
      </c>
      <c r="M220" s="35">
        <f t="shared" si="6"/>
        <v>0</v>
      </c>
      <c r="N220" s="12" t="str">
        <f t="shared" si="7"/>
        <v/>
      </c>
      <c r="O220" t="str">
        <f>VLOOKUP(tVentas[[#This Row],[ProductID]],tProductos[[#All],[ProductID]:[CategoriaNombre]],2,FALSE)</f>
        <v>Grain</v>
      </c>
    </row>
    <row r="221" spans="1:15">
      <c r="A221" s="13">
        <v>10224</v>
      </c>
      <c r="B221" s="13">
        <v>11</v>
      </c>
      <c r="C221" s="13">
        <v>37984</v>
      </c>
      <c r="D221" s="13">
        <v>127</v>
      </c>
      <c r="E221" s="12" t="str">
        <f>VLOOKUP(tVentas[[#This Row],[ProductID]],tProductos[#All],3,FALSE)</f>
        <v>Island Oasis - Mango Daiquiri</v>
      </c>
      <c r="F221" s="13">
        <v>10</v>
      </c>
      <c r="G221" s="32">
        <v>0</v>
      </c>
      <c r="H221" s="30">
        <f>VLOOKUP(tVentas[[#This Row],[ProductID]],tProductos[#All],5,FALSE)</f>
        <v>541.41</v>
      </c>
      <c r="I221" s="31">
        <f>(tVentas[[#This Row],[PrecioUnitario]])*(tVentas[[#This Row],[Quantity]])</f>
        <v>5414.0999999999995</v>
      </c>
      <c r="J221" s="31">
        <f>tVentas[[#This Row],[ TotalPrice_SinDescuento]]*(1-tVentas[[#This Row],[Discount]]/100)</f>
        <v>5414.0999999999995</v>
      </c>
      <c r="K221" s="52">
        <v>43188.019328703704</v>
      </c>
      <c r="L221" s="7" t="s">
        <v>3462</v>
      </c>
      <c r="M221" s="35">
        <f t="shared" si="6"/>
        <v>0</v>
      </c>
      <c r="N221" s="12" t="str">
        <f t="shared" si="7"/>
        <v/>
      </c>
      <c r="O221" t="str">
        <f>VLOOKUP(tVentas[[#This Row],[ProductID]],tProductos[[#All],[ProductID]:[CategoriaNombre]],2,FALSE)</f>
        <v>Grain</v>
      </c>
    </row>
    <row r="222" spans="1:15">
      <c r="A222" s="13">
        <v>10225</v>
      </c>
      <c r="B222" s="13">
        <v>20</v>
      </c>
      <c r="C222" s="13">
        <v>88120</v>
      </c>
      <c r="D222" s="13">
        <v>193</v>
      </c>
      <c r="E222" s="12" t="str">
        <f>VLOOKUP(tVentas[[#This Row],[ProductID]],tProductos[#All],3,FALSE)</f>
        <v>Veal - Inside, Choice</v>
      </c>
      <c r="F222" s="13">
        <v>23</v>
      </c>
      <c r="G222" s="32">
        <v>0</v>
      </c>
      <c r="H222" s="30">
        <f>VLOOKUP(tVentas[[#This Row],[ProductID]],tProductos[#All],5,FALSE)</f>
        <v>605.30999999999995</v>
      </c>
      <c r="I222" s="31">
        <f>(tVentas[[#This Row],[PrecioUnitario]])*(tVentas[[#This Row],[Quantity]])</f>
        <v>13922.13</v>
      </c>
      <c r="J222" s="31">
        <f>tVentas[[#This Row],[ TotalPrice_SinDescuento]]*(1-tVentas[[#This Row],[Discount]]/100)</f>
        <v>13922.13</v>
      </c>
      <c r="K222" s="52">
        <v>43157.633217592593</v>
      </c>
      <c r="L222" s="7" t="s">
        <v>3463</v>
      </c>
      <c r="M222" s="35">
        <f t="shared" si="6"/>
        <v>0</v>
      </c>
      <c r="N222" s="12" t="str">
        <f t="shared" si="7"/>
        <v/>
      </c>
      <c r="O222" t="str">
        <f>VLOOKUP(tVentas[[#This Row],[ProductID]],tProductos[[#All],[ProductID]:[CategoriaNombre]],2,FALSE)</f>
        <v>Produce</v>
      </c>
    </row>
    <row r="223" spans="1:15">
      <c r="A223" s="13">
        <v>10226</v>
      </c>
      <c r="B223" s="13">
        <v>20</v>
      </c>
      <c r="C223" s="13">
        <v>21642</v>
      </c>
      <c r="D223" s="13">
        <v>136</v>
      </c>
      <c r="E223" s="12" t="str">
        <f>VLOOKUP(tVentas[[#This Row],[ProductID]],tProductos[#All],3,FALSE)</f>
        <v>Vol Au Vents</v>
      </c>
      <c r="F223" s="13">
        <v>6</v>
      </c>
      <c r="G223" s="32">
        <v>0</v>
      </c>
      <c r="H223" s="30">
        <f>VLOOKUP(tVentas[[#This Row],[ProductID]],tProductos[#All],5,FALSE)</f>
        <v>243.91</v>
      </c>
      <c r="I223" s="31">
        <f>(tVentas[[#This Row],[PrecioUnitario]])*(tVentas[[#This Row],[Quantity]])</f>
        <v>1463.46</v>
      </c>
      <c r="J223" s="31">
        <f>tVentas[[#This Row],[ TotalPrice_SinDescuento]]*(1-tVentas[[#This Row],[Discount]]/100)</f>
        <v>1463.46</v>
      </c>
      <c r="K223" s="52">
        <v>43113.255706018521</v>
      </c>
      <c r="L223" s="7" t="s">
        <v>3464</v>
      </c>
      <c r="M223" s="35">
        <f t="shared" si="6"/>
        <v>0</v>
      </c>
      <c r="N223" s="12" t="str">
        <f t="shared" si="7"/>
        <v/>
      </c>
      <c r="O223" t="str">
        <f>VLOOKUP(tVentas[[#This Row],[ProductID]],tProductos[[#All],[ProductID]:[CategoriaNombre]],2,FALSE)</f>
        <v>Snails</v>
      </c>
    </row>
    <row r="224" spans="1:15">
      <c r="A224" s="13">
        <v>10227</v>
      </c>
      <c r="B224" s="13">
        <v>15</v>
      </c>
      <c r="C224" s="13">
        <v>90373</v>
      </c>
      <c r="D224" s="13">
        <v>168</v>
      </c>
      <c r="E224" s="12" t="str">
        <f>VLOOKUP(tVentas[[#This Row],[ProductID]],tProductos[#All],3,FALSE)</f>
        <v>Milk - 2%</v>
      </c>
      <c r="F224" s="13">
        <v>23</v>
      </c>
      <c r="G224" s="32">
        <v>0</v>
      </c>
      <c r="H224" s="30">
        <f>VLOOKUP(tVentas[[#This Row],[ProductID]],tProductos[#All],5,FALSE)</f>
        <v>707.41</v>
      </c>
      <c r="I224" s="31">
        <f>(tVentas[[#This Row],[PrecioUnitario]])*(tVentas[[#This Row],[Quantity]])</f>
        <v>16270.429999999998</v>
      </c>
      <c r="J224" s="31">
        <f>tVentas[[#This Row],[ TotalPrice_SinDescuento]]*(1-tVentas[[#This Row],[Discount]]/100)</f>
        <v>16270.429999999998</v>
      </c>
      <c r="K224" s="52">
        <v>43166.216863425929</v>
      </c>
      <c r="L224" s="7" t="s">
        <v>3465</v>
      </c>
      <c r="M224" s="35">
        <f t="shared" si="6"/>
        <v>0</v>
      </c>
      <c r="N224" s="12" t="str">
        <f t="shared" si="7"/>
        <v/>
      </c>
      <c r="O224" t="str">
        <f>VLOOKUP(tVentas[[#This Row],[ProductID]],tProductos[[#All],[ProductID]:[CategoriaNombre]],2,FALSE)</f>
        <v>Seafood</v>
      </c>
    </row>
    <row r="225" spans="1:15">
      <c r="A225" s="13">
        <v>10228</v>
      </c>
      <c r="B225" s="13">
        <v>12</v>
      </c>
      <c r="C225" s="13">
        <v>66070</v>
      </c>
      <c r="D225" s="13">
        <v>200</v>
      </c>
      <c r="E225" s="12" t="str">
        <f>VLOOKUP(tVentas[[#This Row],[ProductID]],tProductos[#All],3,FALSE)</f>
        <v>Garlic - Peeled</v>
      </c>
      <c r="F225" s="13">
        <v>17</v>
      </c>
      <c r="G225" s="32">
        <v>0</v>
      </c>
      <c r="H225" s="30">
        <f>VLOOKUP(tVentas[[#This Row],[ProductID]],tProductos[#All],5,FALSE)</f>
        <v>111.29</v>
      </c>
      <c r="I225" s="31">
        <f>(tVentas[[#This Row],[PrecioUnitario]])*(tVentas[[#This Row],[Quantity]])</f>
        <v>1891.93</v>
      </c>
      <c r="J225" s="31">
        <f>tVentas[[#This Row],[ TotalPrice_SinDescuento]]*(1-tVentas[[#This Row],[Discount]]/100)</f>
        <v>1891.93</v>
      </c>
      <c r="K225" s="52">
        <v>43145.810868055552</v>
      </c>
      <c r="L225" s="7" t="s">
        <v>3466</v>
      </c>
      <c r="M225" s="35">
        <f t="shared" si="6"/>
        <v>0</v>
      </c>
      <c r="N225" s="12" t="str">
        <f t="shared" si="7"/>
        <v/>
      </c>
      <c r="O225" t="str">
        <f>VLOOKUP(tVentas[[#This Row],[ProductID]],tProductos[[#All],[ProductID]:[CategoriaNombre]],2,FALSE)</f>
        <v>Beverages</v>
      </c>
    </row>
    <row r="226" spans="1:15">
      <c r="A226" s="13">
        <v>10229</v>
      </c>
      <c r="B226" s="13">
        <v>15</v>
      </c>
      <c r="C226" s="13">
        <v>70486</v>
      </c>
      <c r="D226" s="13">
        <v>392</v>
      </c>
      <c r="E226" s="12" t="str">
        <f>VLOOKUP(tVentas[[#This Row],[ProductID]],tProductos[#All],3,FALSE)</f>
        <v>Puree - Passion Fruit</v>
      </c>
      <c r="F226" s="13">
        <v>18</v>
      </c>
      <c r="G226" s="32">
        <v>0</v>
      </c>
      <c r="H226" s="30">
        <f>VLOOKUP(tVentas[[#This Row],[ProductID]],tProductos[#All],5,FALSE)</f>
        <v>988.26</v>
      </c>
      <c r="I226" s="31">
        <f>(tVentas[[#This Row],[PrecioUnitario]])*(tVentas[[#This Row],[Quantity]])</f>
        <v>17788.68</v>
      </c>
      <c r="J226" s="31">
        <f>tVentas[[#This Row],[ TotalPrice_SinDescuento]]*(1-tVentas[[#This Row],[Discount]]/100)</f>
        <v>17788.68</v>
      </c>
      <c r="K226" s="52">
        <v>43184.028738425928</v>
      </c>
      <c r="L226" s="7" t="s">
        <v>3467</v>
      </c>
      <c r="M226" s="35">
        <f t="shared" si="6"/>
        <v>0</v>
      </c>
      <c r="N226" s="12" t="str">
        <f t="shared" si="7"/>
        <v/>
      </c>
      <c r="O226" t="str">
        <f>VLOOKUP(tVentas[[#This Row],[ProductID]],tProductos[[#All],[ProductID]:[CategoriaNombre]],2,FALSE)</f>
        <v>Beverages</v>
      </c>
    </row>
    <row r="227" spans="1:15">
      <c r="A227" s="13">
        <v>10230</v>
      </c>
      <c r="B227" s="13">
        <v>10</v>
      </c>
      <c r="C227" s="13">
        <v>9469</v>
      </c>
      <c r="D227" s="13">
        <v>60</v>
      </c>
      <c r="E227" s="12" t="str">
        <f>VLOOKUP(tVentas[[#This Row],[ProductID]],tProductos[#All],3,FALSE)</f>
        <v>Pepper - Paprika, Hungarian</v>
      </c>
      <c r="F227" s="13">
        <v>3</v>
      </c>
      <c r="G227" s="32">
        <v>0</v>
      </c>
      <c r="H227" s="30">
        <f>VLOOKUP(tVentas[[#This Row],[ProductID]],tProductos[#All],5,FALSE)</f>
        <v>316.94</v>
      </c>
      <c r="I227" s="31">
        <f>(tVentas[[#This Row],[PrecioUnitario]])*(tVentas[[#This Row],[Quantity]])</f>
        <v>950.81999999999994</v>
      </c>
      <c r="J227" s="31">
        <f>tVentas[[#This Row],[ TotalPrice_SinDescuento]]*(1-tVentas[[#This Row],[Discount]]/100)</f>
        <v>950.81999999999994</v>
      </c>
      <c r="K227" s="52">
        <v>43228.475706018522</v>
      </c>
      <c r="L227" s="7" t="s">
        <v>3468</v>
      </c>
      <c r="M227" s="35">
        <f t="shared" si="6"/>
        <v>0</v>
      </c>
      <c r="N227" s="12" t="str">
        <f t="shared" si="7"/>
        <v/>
      </c>
      <c r="O227" t="str">
        <f>VLOOKUP(tVentas[[#This Row],[ProductID]],tProductos[[#All],[ProductID]:[CategoriaNombre]],2,FALSE)</f>
        <v>Shell fish</v>
      </c>
    </row>
    <row r="228" spans="1:15">
      <c r="A228" s="13">
        <v>10231</v>
      </c>
      <c r="B228" s="13">
        <v>2</v>
      </c>
      <c r="C228" s="13">
        <v>87857</v>
      </c>
      <c r="D228" s="13">
        <v>51</v>
      </c>
      <c r="E228" s="12" t="str">
        <f>VLOOKUP(tVentas[[#This Row],[ProductID]],tProductos[#All],3,FALSE)</f>
        <v>Wine - Crozes Hermitage E.</v>
      </c>
      <c r="F228" s="13">
        <v>23</v>
      </c>
      <c r="G228" s="32">
        <v>1</v>
      </c>
      <c r="H228" s="30">
        <f>VLOOKUP(tVentas[[#This Row],[ProductID]],tProductos[#All],5,FALSE)</f>
        <v>810.13</v>
      </c>
      <c r="I228" s="31">
        <f>(tVentas[[#This Row],[PrecioUnitario]])*(tVentas[[#This Row],[Quantity]])</f>
        <v>18632.990000000002</v>
      </c>
      <c r="J228" s="31">
        <f>tVentas[[#This Row],[ TotalPrice_SinDescuento]]*(1-tVentas[[#This Row],[Discount]]/100)</f>
        <v>18446.660100000001</v>
      </c>
      <c r="K228" s="52">
        <v>43202.453125</v>
      </c>
      <c r="L228" s="7" t="s">
        <v>3469</v>
      </c>
      <c r="M228" s="35">
        <f t="shared" si="6"/>
        <v>0</v>
      </c>
      <c r="N228" s="12" t="str">
        <f t="shared" si="7"/>
        <v/>
      </c>
      <c r="O228" t="str">
        <f>VLOOKUP(tVentas[[#This Row],[ProductID]],tProductos[[#All],[ProductID]:[CategoriaNombre]],2,FALSE)</f>
        <v>Produce</v>
      </c>
    </row>
    <row r="229" spans="1:15">
      <c r="A229" s="13">
        <v>10232</v>
      </c>
      <c r="B229" s="13">
        <v>6</v>
      </c>
      <c r="C229" s="13">
        <v>78898</v>
      </c>
      <c r="D229" s="13">
        <v>62</v>
      </c>
      <c r="E229" s="12" t="str">
        <f>VLOOKUP(tVentas[[#This Row],[ProductID]],tProductos[#All],3,FALSE)</f>
        <v>Pears - Bosc</v>
      </c>
      <c r="F229" s="13">
        <v>20</v>
      </c>
      <c r="G229" s="32">
        <v>0</v>
      </c>
      <c r="H229" s="30">
        <f>VLOOKUP(tVentas[[#This Row],[ProductID]],tProductos[#All],5,FALSE)</f>
        <v>195.21</v>
      </c>
      <c r="I229" s="31">
        <f>(tVentas[[#This Row],[PrecioUnitario]])*(tVentas[[#This Row],[Quantity]])</f>
        <v>3904.2000000000003</v>
      </c>
      <c r="J229" s="31">
        <f>tVentas[[#This Row],[ TotalPrice_SinDescuento]]*(1-tVentas[[#This Row],[Discount]]/100)</f>
        <v>3904.2000000000003</v>
      </c>
      <c r="K229" s="52">
        <v>43186.575104166666</v>
      </c>
      <c r="L229" s="7" t="s">
        <v>3470</v>
      </c>
      <c r="M229" s="35">
        <f t="shared" si="6"/>
        <v>0</v>
      </c>
      <c r="N229" s="12" t="str">
        <f t="shared" si="7"/>
        <v/>
      </c>
      <c r="O229" t="str">
        <f>VLOOKUP(tVentas[[#This Row],[ProductID]],tProductos[[#All],[ProductID]:[CategoriaNombre]],2,FALSE)</f>
        <v>Confections</v>
      </c>
    </row>
    <row r="230" spans="1:15">
      <c r="A230" s="13">
        <v>10233</v>
      </c>
      <c r="B230" s="13">
        <v>18</v>
      </c>
      <c r="C230" s="13">
        <v>41981</v>
      </c>
      <c r="D230" s="13">
        <v>195</v>
      </c>
      <c r="E230" s="12" t="str">
        <f>VLOOKUP(tVentas[[#This Row],[ProductID]],tProductos[#All],3,FALSE)</f>
        <v>Beets - Mini Golden</v>
      </c>
      <c r="F230" s="13">
        <v>11</v>
      </c>
      <c r="G230" s="32">
        <v>0</v>
      </c>
      <c r="H230" s="30">
        <f>VLOOKUP(tVentas[[#This Row],[ProductID]],tProductos[#All],5,FALSE)</f>
        <v>35.200000000000003</v>
      </c>
      <c r="I230" s="31">
        <f>(tVentas[[#This Row],[PrecioUnitario]])*(tVentas[[#This Row],[Quantity]])</f>
        <v>387.20000000000005</v>
      </c>
      <c r="J230" s="31">
        <f>tVentas[[#This Row],[ TotalPrice_SinDescuento]]*(1-tVentas[[#This Row],[Discount]]/100)</f>
        <v>387.20000000000005</v>
      </c>
      <c r="K230" s="52">
        <v>43207.789259259262</v>
      </c>
      <c r="L230" s="7" t="s">
        <v>3471</v>
      </c>
      <c r="M230" s="35">
        <f t="shared" si="6"/>
        <v>0</v>
      </c>
      <c r="N230" s="12" t="str">
        <f t="shared" si="7"/>
        <v/>
      </c>
      <c r="O230" t="str">
        <f>VLOOKUP(tVentas[[#This Row],[ProductID]],tProductos[[#All],[ProductID]:[CategoriaNombre]],2,FALSE)</f>
        <v>Shell fish</v>
      </c>
    </row>
    <row r="231" spans="1:15">
      <c r="A231" s="13">
        <v>10234</v>
      </c>
      <c r="B231" s="13">
        <v>7</v>
      </c>
      <c r="C231" s="13">
        <v>81444</v>
      </c>
      <c r="D231" s="13">
        <v>74</v>
      </c>
      <c r="E231" s="12" t="str">
        <f>VLOOKUP(tVentas[[#This Row],[ProductID]],tProductos[#All],3,FALSE)</f>
        <v>Carbonated Water - Cherry</v>
      </c>
      <c r="F231" s="13">
        <v>21</v>
      </c>
      <c r="G231" s="32">
        <v>2</v>
      </c>
      <c r="H231" s="30">
        <f>VLOOKUP(tVentas[[#This Row],[ProductID]],tProductos[#All],5,FALSE)</f>
        <v>135.24</v>
      </c>
      <c r="I231" s="31">
        <f>(tVentas[[#This Row],[PrecioUnitario]])*(tVentas[[#This Row],[Quantity]])</f>
        <v>2840.04</v>
      </c>
      <c r="J231" s="31">
        <f>tVentas[[#This Row],[ TotalPrice_SinDescuento]]*(1-tVentas[[#This Row],[Discount]]/100)</f>
        <v>2783.2392</v>
      </c>
      <c r="K231" s="52">
        <v>43143.350266203706</v>
      </c>
      <c r="L231" s="7" t="s">
        <v>3472</v>
      </c>
      <c r="M231" s="35">
        <f t="shared" si="6"/>
        <v>0</v>
      </c>
      <c r="N231" s="12" t="str">
        <f t="shared" si="7"/>
        <v/>
      </c>
      <c r="O231" t="str">
        <f>VLOOKUP(tVentas[[#This Row],[ProductID]],tProductos[[#All],[ProductID]:[CategoriaNombre]],2,FALSE)</f>
        <v>Meat</v>
      </c>
    </row>
    <row r="232" spans="1:15">
      <c r="A232" s="13">
        <v>10235</v>
      </c>
      <c r="B232" s="13">
        <v>4</v>
      </c>
      <c r="C232" s="13">
        <v>30618</v>
      </c>
      <c r="D232" s="13">
        <v>255</v>
      </c>
      <c r="E232" s="12" t="str">
        <f>VLOOKUP(tVentas[[#This Row],[ProductID]],tProductos[#All],3,FALSE)</f>
        <v>Kellogs All Bran Bars</v>
      </c>
      <c r="F232" s="13">
        <v>8</v>
      </c>
      <c r="G232" s="32">
        <v>0</v>
      </c>
      <c r="H232" s="30">
        <f>VLOOKUP(tVentas[[#This Row],[ProductID]],tProductos[#All],5,FALSE)</f>
        <v>292.27999999999997</v>
      </c>
      <c r="I232" s="31">
        <f>(tVentas[[#This Row],[PrecioUnitario]])*(tVentas[[#This Row],[Quantity]])</f>
        <v>2338.2399999999998</v>
      </c>
      <c r="J232" s="31">
        <f>tVentas[[#This Row],[ TotalPrice_SinDescuento]]*(1-tVentas[[#This Row],[Discount]]/100)</f>
        <v>2338.2399999999998</v>
      </c>
      <c r="K232" s="52">
        <v>43133.362986111111</v>
      </c>
      <c r="L232" s="7" t="s">
        <v>3473</v>
      </c>
      <c r="M232" s="35">
        <f t="shared" si="6"/>
        <v>0</v>
      </c>
      <c r="N232" s="12" t="str">
        <f t="shared" si="7"/>
        <v/>
      </c>
      <c r="O232" t="str">
        <f>VLOOKUP(tVentas[[#This Row],[ProductID]],tProductos[[#All],[ProductID]:[CategoriaNombre]],2,FALSE)</f>
        <v>Cereals</v>
      </c>
    </row>
    <row r="233" spans="1:15">
      <c r="A233" s="13">
        <v>10236</v>
      </c>
      <c r="B233" s="13">
        <v>7</v>
      </c>
      <c r="C233" s="13">
        <v>91651</v>
      </c>
      <c r="D233" s="13">
        <v>172</v>
      </c>
      <c r="E233" s="12" t="str">
        <f>VLOOKUP(tVentas[[#This Row],[ProductID]],tProductos[#All],3,FALSE)</f>
        <v>Sherry - Dry</v>
      </c>
      <c r="F233" s="13">
        <v>24</v>
      </c>
      <c r="G233" s="32">
        <v>1</v>
      </c>
      <c r="H233" s="30">
        <f>VLOOKUP(tVentas[[#This Row],[ProductID]],tProductos[#All],5,FALSE)</f>
        <v>160.01</v>
      </c>
      <c r="I233" s="31">
        <f>(tVentas[[#This Row],[PrecioUnitario]])*(tVentas[[#This Row],[Quantity]])</f>
        <v>3840.24</v>
      </c>
      <c r="J233" s="31">
        <f>tVentas[[#This Row],[ TotalPrice_SinDescuento]]*(1-tVentas[[#This Row],[Discount]]/100)</f>
        <v>3801.8375999999998</v>
      </c>
      <c r="K233" s="52">
        <v>43160.160868055558</v>
      </c>
      <c r="L233" s="7" t="s">
        <v>3474</v>
      </c>
      <c r="M233" s="35">
        <f t="shared" si="6"/>
        <v>0</v>
      </c>
      <c r="N233" s="12" t="str">
        <f t="shared" si="7"/>
        <v/>
      </c>
      <c r="O233" t="str">
        <f>VLOOKUP(tVentas[[#This Row],[ProductID]],tProductos[[#All],[ProductID]:[CategoriaNombre]],2,FALSE)</f>
        <v>Beverages</v>
      </c>
    </row>
    <row r="234" spans="1:15">
      <c r="A234" s="13">
        <v>10237</v>
      </c>
      <c r="B234" s="13">
        <v>5</v>
      </c>
      <c r="C234" s="13">
        <v>65230</v>
      </c>
      <c r="D234" s="13">
        <v>176</v>
      </c>
      <c r="E234" s="12" t="str">
        <f>VLOOKUP(tVentas[[#This Row],[ProductID]],tProductos[#All],3,FALSE)</f>
        <v>Smirnoff Green Apple Twist</v>
      </c>
      <c r="F234" s="13">
        <v>17</v>
      </c>
      <c r="G234" s="32">
        <v>1</v>
      </c>
      <c r="H234" s="30">
        <f>VLOOKUP(tVentas[[#This Row],[ProductID]],tProductos[#All],5,FALSE)</f>
        <v>813.16</v>
      </c>
      <c r="I234" s="31">
        <f>(tVentas[[#This Row],[PrecioUnitario]])*(tVentas[[#This Row],[Quantity]])</f>
        <v>13823.72</v>
      </c>
      <c r="J234" s="31">
        <f>tVentas[[#This Row],[ TotalPrice_SinDescuento]]*(1-tVentas[[#This Row],[Discount]]/100)</f>
        <v>13685.4828</v>
      </c>
      <c r="K234" s="52">
        <v>43110.124872685185</v>
      </c>
      <c r="L234" s="7" t="s">
        <v>3475</v>
      </c>
      <c r="M234" s="35">
        <f t="shared" si="6"/>
        <v>0</v>
      </c>
      <c r="N234" s="12" t="str">
        <f t="shared" si="7"/>
        <v/>
      </c>
      <c r="O234" t="str">
        <f>VLOOKUP(tVentas[[#This Row],[ProductID]],tProductos[[#All],[ProductID]:[CategoriaNombre]],2,FALSE)</f>
        <v>Seafood</v>
      </c>
    </row>
    <row r="235" spans="1:15">
      <c r="A235" s="13">
        <v>10238</v>
      </c>
      <c r="B235" s="13">
        <v>9</v>
      </c>
      <c r="C235" s="13">
        <v>79817</v>
      </c>
      <c r="D235" s="13">
        <v>445</v>
      </c>
      <c r="E235" s="12" t="str">
        <f>VLOOKUP(tVentas[[#This Row],[ProductID]],tProductos[#All],3,FALSE)</f>
        <v>Pastry - Choclate Baked</v>
      </c>
      <c r="F235" s="13">
        <v>21</v>
      </c>
      <c r="G235" s="32">
        <v>0</v>
      </c>
      <c r="H235" s="30">
        <f>VLOOKUP(tVentas[[#This Row],[ProductID]],tProductos[#All],5,FALSE)</f>
        <v>592.46</v>
      </c>
      <c r="I235" s="31">
        <f>(tVentas[[#This Row],[PrecioUnitario]])*(tVentas[[#This Row],[Quantity]])</f>
        <v>12441.66</v>
      </c>
      <c r="J235" s="31">
        <f>tVentas[[#This Row],[ TotalPrice_SinDescuento]]*(1-tVentas[[#This Row],[Discount]]/100)</f>
        <v>12441.66</v>
      </c>
      <c r="K235" s="52">
        <v>43175.868611111109</v>
      </c>
      <c r="L235" s="7" t="s">
        <v>3476</v>
      </c>
      <c r="M235" s="35">
        <f t="shared" si="6"/>
        <v>0</v>
      </c>
      <c r="N235" s="12" t="str">
        <f t="shared" si="7"/>
        <v/>
      </c>
      <c r="O235" t="str">
        <f>VLOOKUP(tVentas[[#This Row],[ProductID]],tProductos[[#All],[ProductID]:[CategoriaNombre]],2,FALSE)</f>
        <v>Grain</v>
      </c>
    </row>
    <row r="236" spans="1:15">
      <c r="A236" s="13">
        <v>10239</v>
      </c>
      <c r="B236" s="13">
        <v>11</v>
      </c>
      <c r="C236" s="13">
        <v>43141</v>
      </c>
      <c r="D236" s="13">
        <v>404</v>
      </c>
      <c r="E236" s="12" t="str">
        <f>VLOOKUP(tVentas[[#This Row],[ProductID]],tProductos[#All],3,FALSE)</f>
        <v>Pants Custom Dry Clean</v>
      </c>
      <c r="F236" s="13">
        <v>11</v>
      </c>
      <c r="G236" s="32">
        <v>2</v>
      </c>
      <c r="H236" s="30">
        <f>VLOOKUP(tVentas[[#This Row],[ProductID]],tProductos[#All],5,FALSE)</f>
        <v>65.02</v>
      </c>
      <c r="I236" s="31">
        <f>(tVentas[[#This Row],[PrecioUnitario]])*(tVentas[[#This Row],[Quantity]])</f>
        <v>715.21999999999991</v>
      </c>
      <c r="J236" s="31">
        <f>tVentas[[#This Row],[ TotalPrice_SinDescuento]]*(1-tVentas[[#This Row],[Discount]]/100)</f>
        <v>700.91559999999993</v>
      </c>
      <c r="K236" s="52">
        <v>43180.942511574074</v>
      </c>
      <c r="L236" s="7" t="s">
        <v>3477</v>
      </c>
      <c r="M236" s="35">
        <f t="shared" si="6"/>
        <v>0</v>
      </c>
      <c r="N236" s="12" t="str">
        <f t="shared" si="7"/>
        <v/>
      </c>
      <c r="O236" t="str">
        <f>VLOOKUP(tVentas[[#This Row],[ProductID]],tProductos[[#All],[ProductID]:[CategoriaNombre]],2,FALSE)</f>
        <v>Confections</v>
      </c>
    </row>
    <row r="237" spans="1:15">
      <c r="A237" s="13">
        <v>10240</v>
      </c>
      <c r="B237" s="13">
        <v>1</v>
      </c>
      <c r="C237" s="13">
        <v>85469</v>
      </c>
      <c r="D237" s="13">
        <v>57</v>
      </c>
      <c r="E237" s="12" t="str">
        <f>VLOOKUP(tVentas[[#This Row],[ProductID]],tProductos[#All],3,FALSE)</f>
        <v>Sausage - Breakfast</v>
      </c>
      <c r="F237" s="13">
        <v>22</v>
      </c>
      <c r="G237" s="32">
        <v>0</v>
      </c>
      <c r="H237" s="30">
        <f>VLOOKUP(tVentas[[#This Row],[ProductID]],tProductos[#All],5,FALSE)</f>
        <v>122.14</v>
      </c>
      <c r="I237" s="31">
        <f>(tVentas[[#This Row],[PrecioUnitario]])*(tVentas[[#This Row],[Quantity]])</f>
        <v>2687.08</v>
      </c>
      <c r="J237" s="31">
        <f>tVentas[[#This Row],[ TotalPrice_SinDescuento]]*(1-tVentas[[#This Row],[Discount]]/100)</f>
        <v>2687.08</v>
      </c>
      <c r="K237" s="52">
        <v>43190.933356481481</v>
      </c>
      <c r="L237" s="7" t="s">
        <v>3478</v>
      </c>
      <c r="M237" s="35">
        <f t="shared" si="6"/>
        <v>0</v>
      </c>
      <c r="N237" s="12" t="str">
        <f t="shared" si="7"/>
        <v/>
      </c>
      <c r="O237" t="str">
        <f>VLOOKUP(tVentas[[#This Row],[ProductID]],tProductos[[#All],[ProductID]:[CategoriaNombre]],2,FALSE)</f>
        <v>Cereals</v>
      </c>
    </row>
    <row r="238" spans="1:15">
      <c r="A238" s="13">
        <v>10241</v>
      </c>
      <c r="B238" s="13">
        <v>5</v>
      </c>
      <c r="C238" s="13">
        <v>54774</v>
      </c>
      <c r="D238" s="13">
        <v>47</v>
      </c>
      <c r="E238" s="12" t="str">
        <f>VLOOKUP(tVentas[[#This Row],[ProductID]],tProductos[#All],3,FALSE)</f>
        <v>Thyme - Lemon, Fresh</v>
      </c>
      <c r="F238" s="13">
        <v>14</v>
      </c>
      <c r="G238" s="32">
        <v>0</v>
      </c>
      <c r="H238" s="30">
        <f>VLOOKUP(tVentas[[#This Row],[ProductID]],tProductos[#All],5,FALSE)</f>
        <v>471.33</v>
      </c>
      <c r="I238" s="31">
        <f>(tVentas[[#This Row],[PrecioUnitario]])*(tVentas[[#This Row],[Quantity]])</f>
        <v>6598.62</v>
      </c>
      <c r="J238" s="31">
        <f>tVentas[[#This Row],[ TotalPrice_SinDescuento]]*(1-tVentas[[#This Row],[Discount]]/100)</f>
        <v>6598.62</v>
      </c>
      <c r="K238" s="52">
        <v>43118.249097222222</v>
      </c>
      <c r="L238" s="7" t="s">
        <v>3479</v>
      </c>
      <c r="M238" s="35">
        <f t="shared" si="6"/>
        <v>0</v>
      </c>
      <c r="N238" s="12" t="str">
        <f t="shared" si="7"/>
        <v/>
      </c>
      <c r="O238" t="str">
        <f>VLOOKUP(tVentas[[#This Row],[ProductID]],tProductos[[#All],[ProductID]:[CategoriaNombre]],2,FALSE)</f>
        <v>Poultry</v>
      </c>
    </row>
    <row r="239" spans="1:15">
      <c r="A239" s="13">
        <v>10242</v>
      </c>
      <c r="B239" s="13">
        <v>3</v>
      </c>
      <c r="C239" s="13">
        <v>42593</v>
      </c>
      <c r="D239" s="13">
        <v>414</v>
      </c>
      <c r="E239" s="12" t="str">
        <f>VLOOKUP(tVentas[[#This Row],[ProductID]],tProductos[#All],3,FALSE)</f>
        <v>Sauerkraut</v>
      </c>
      <c r="F239" s="13">
        <v>11</v>
      </c>
      <c r="G239" s="32">
        <v>0</v>
      </c>
      <c r="H239" s="30">
        <f>VLOOKUP(tVentas[[#This Row],[ProductID]],tProductos[#All],5,FALSE)</f>
        <v>830.58</v>
      </c>
      <c r="I239" s="31">
        <f>(tVentas[[#This Row],[PrecioUnitario]])*(tVentas[[#This Row],[Quantity]])</f>
        <v>9136.380000000001</v>
      </c>
      <c r="J239" s="31">
        <f>tVentas[[#This Row],[ TotalPrice_SinDescuento]]*(1-tVentas[[#This Row],[Discount]]/100)</f>
        <v>9136.380000000001</v>
      </c>
      <c r="K239" s="52">
        <v>43211.688090277778</v>
      </c>
      <c r="L239" s="7" t="s">
        <v>3480</v>
      </c>
      <c r="M239" s="35">
        <f t="shared" si="6"/>
        <v>0</v>
      </c>
      <c r="N239" s="12" t="str">
        <f t="shared" si="7"/>
        <v/>
      </c>
      <c r="O239" t="str">
        <f>VLOOKUP(tVentas[[#This Row],[ProductID]],tProductos[[#All],[ProductID]:[CategoriaNombre]],2,FALSE)</f>
        <v>Meat</v>
      </c>
    </row>
    <row r="240" spans="1:15">
      <c r="A240" s="13">
        <v>10243</v>
      </c>
      <c r="B240" s="13">
        <v>15</v>
      </c>
      <c r="C240" s="13">
        <v>79043</v>
      </c>
      <c r="D240" s="13">
        <v>253</v>
      </c>
      <c r="E240" s="12" t="str">
        <f>VLOOKUP(tVentas[[#This Row],[ProductID]],tProductos[#All],3,FALSE)</f>
        <v>Wanton Wrap</v>
      </c>
      <c r="F240" s="13">
        <v>21</v>
      </c>
      <c r="G240" s="32">
        <v>0</v>
      </c>
      <c r="H240" s="30">
        <f>VLOOKUP(tVentas[[#This Row],[ProductID]],tProductos[#All],5,FALSE)</f>
        <v>7.62</v>
      </c>
      <c r="I240" s="31">
        <f>(tVentas[[#This Row],[PrecioUnitario]])*(tVentas[[#This Row],[Quantity]])</f>
        <v>160.02000000000001</v>
      </c>
      <c r="J240" s="31">
        <f>tVentas[[#This Row],[ TotalPrice_SinDescuento]]*(1-tVentas[[#This Row],[Discount]]/100)</f>
        <v>160.02000000000001</v>
      </c>
      <c r="K240" s="52">
        <v>43133.856481481482</v>
      </c>
      <c r="L240" s="7" t="s">
        <v>3481</v>
      </c>
      <c r="M240" s="35">
        <f t="shared" si="6"/>
        <v>0</v>
      </c>
      <c r="N240" s="12" t="str">
        <f t="shared" si="7"/>
        <v/>
      </c>
      <c r="O240" t="str">
        <f>VLOOKUP(tVentas[[#This Row],[ProductID]],tProductos[[#All],[ProductID]:[CategoriaNombre]],2,FALSE)</f>
        <v>Meat</v>
      </c>
    </row>
    <row r="241" spans="1:15">
      <c r="A241" s="13">
        <v>10244</v>
      </c>
      <c r="B241" s="13">
        <v>8</v>
      </c>
      <c r="C241" s="13">
        <v>76151</v>
      </c>
      <c r="D241" s="13">
        <v>425</v>
      </c>
      <c r="E241" s="12" t="str">
        <f>VLOOKUP(tVentas[[#This Row],[ProductID]],tProductos[#All],3,FALSE)</f>
        <v>Wine - Redchard Merritt</v>
      </c>
      <c r="F241" s="13">
        <v>20</v>
      </c>
      <c r="G241" s="32">
        <v>0</v>
      </c>
      <c r="H241" s="30">
        <f>VLOOKUP(tVentas[[#This Row],[ProductID]],tProductos[#All],5,FALSE)</f>
        <v>567.89</v>
      </c>
      <c r="I241" s="31">
        <f>(tVentas[[#This Row],[PrecioUnitario]])*(tVentas[[#This Row],[Quantity]])</f>
        <v>11357.8</v>
      </c>
      <c r="J241" s="31">
        <f>tVentas[[#This Row],[ TotalPrice_SinDescuento]]*(1-tVentas[[#This Row],[Discount]]/100)</f>
        <v>11357.8</v>
      </c>
      <c r="K241" s="52">
        <v>43164.321770833332</v>
      </c>
      <c r="L241" s="7" t="s">
        <v>3482</v>
      </c>
      <c r="M241" s="35">
        <f t="shared" si="6"/>
        <v>0</v>
      </c>
      <c r="N241" s="12" t="str">
        <f t="shared" si="7"/>
        <v/>
      </c>
      <c r="O241" t="str">
        <f>VLOOKUP(tVentas[[#This Row],[ProductID]],tProductos[[#All],[ProductID]:[CategoriaNombre]],2,FALSE)</f>
        <v>Dairy</v>
      </c>
    </row>
    <row r="242" spans="1:15">
      <c r="A242" s="13">
        <v>10245</v>
      </c>
      <c r="B242" s="13">
        <v>10</v>
      </c>
      <c r="C242" s="13">
        <v>11547</v>
      </c>
      <c r="D242" s="13">
        <v>303</v>
      </c>
      <c r="E242" s="12" t="str">
        <f>VLOOKUP(tVentas[[#This Row],[ProductID]],tProductos[#All],3,FALSE)</f>
        <v>Cod - Black Whole Fillet</v>
      </c>
      <c r="F242" s="13">
        <v>3</v>
      </c>
      <c r="G242" s="32">
        <v>0</v>
      </c>
      <c r="H242" s="30">
        <f>VLOOKUP(tVentas[[#This Row],[ProductID]],tProductos[#All],5,FALSE)</f>
        <v>726.13</v>
      </c>
      <c r="I242" s="31">
        <f>(tVentas[[#This Row],[PrecioUnitario]])*(tVentas[[#This Row],[Quantity]])</f>
        <v>2178.39</v>
      </c>
      <c r="J242" s="31">
        <f>tVentas[[#This Row],[ TotalPrice_SinDescuento]]*(1-tVentas[[#This Row],[Discount]]/100)</f>
        <v>2178.39</v>
      </c>
      <c r="K242" s="52">
        <v>43166.593877314815</v>
      </c>
      <c r="L242" s="7" t="s">
        <v>3483</v>
      </c>
      <c r="M242" s="35">
        <f t="shared" si="6"/>
        <v>0</v>
      </c>
      <c r="N242" s="12" t="str">
        <f t="shared" si="7"/>
        <v/>
      </c>
      <c r="O242" t="str">
        <f>VLOOKUP(tVentas[[#This Row],[ProductID]],tProductos[[#All],[ProductID]:[CategoriaNombre]],2,FALSE)</f>
        <v>Meat</v>
      </c>
    </row>
    <row r="243" spans="1:15">
      <c r="A243" s="13">
        <v>10246</v>
      </c>
      <c r="B243" s="13">
        <v>2</v>
      </c>
      <c r="C243" s="13">
        <v>21300</v>
      </c>
      <c r="D243" s="13">
        <v>421</v>
      </c>
      <c r="E243" s="12" t="str">
        <f>VLOOKUP(tVentas[[#This Row],[ProductID]],tProductos[#All],3,FALSE)</f>
        <v>Soup V8 Roasted Red Pepper</v>
      </c>
      <c r="F243" s="13">
        <v>6</v>
      </c>
      <c r="G243" s="32">
        <v>0</v>
      </c>
      <c r="H243" s="30">
        <f>VLOOKUP(tVentas[[#This Row],[ProductID]],tProductos[#All],5,FALSE)</f>
        <v>388.09</v>
      </c>
      <c r="I243" s="31">
        <f>(tVentas[[#This Row],[PrecioUnitario]])*(tVentas[[#This Row],[Quantity]])</f>
        <v>2328.54</v>
      </c>
      <c r="J243" s="31">
        <f>tVentas[[#This Row],[ TotalPrice_SinDescuento]]*(1-tVentas[[#This Row],[Discount]]/100)</f>
        <v>2328.54</v>
      </c>
      <c r="K243" s="52">
        <v>43118.971342592595</v>
      </c>
      <c r="L243" s="7" t="s">
        <v>3484</v>
      </c>
      <c r="M243" s="35">
        <f t="shared" si="6"/>
        <v>0</v>
      </c>
      <c r="N243" s="12" t="str">
        <f t="shared" si="7"/>
        <v/>
      </c>
      <c r="O243" t="str">
        <f>VLOOKUP(tVentas[[#This Row],[ProductID]],tProductos[[#All],[ProductID]:[CategoriaNombre]],2,FALSE)</f>
        <v>Seafood</v>
      </c>
    </row>
    <row r="244" spans="1:15">
      <c r="A244" s="13">
        <v>10247</v>
      </c>
      <c r="B244" s="13">
        <v>2</v>
      </c>
      <c r="C244" s="13">
        <v>43363</v>
      </c>
      <c r="D244" s="13">
        <v>220</v>
      </c>
      <c r="E244" s="12" t="str">
        <f>VLOOKUP(tVentas[[#This Row],[ProductID]],tProductos[#All],3,FALSE)</f>
        <v>Meldea Green Tea Liquor</v>
      </c>
      <c r="F244" s="13">
        <v>11</v>
      </c>
      <c r="G244" s="32">
        <v>0</v>
      </c>
      <c r="H244" s="30">
        <f>VLOOKUP(tVentas[[#This Row],[ProductID]],tProductos[#All],5,FALSE)</f>
        <v>17.96</v>
      </c>
      <c r="I244" s="31">
        <f>(tVentas[[#This Row],[PrecioUnitario]])*(tVentas[[#This Row],[Quantity]])</f>
        <v>197.56</v>
      </c>
      <c r="J244" s="31">
        <f>tVentas[[#This Row],[ TotalPrice_SinDescuento]]*(1-tVentas[[#This Row],[Discount]]/100)</f>
        <v>197.56</v>
      </c>
      <c r="K244" s="52">
        <v>43120.084537037037</v>
      </c>
      <c r="L244" s="7" t="s">
        <v>3485</v>
      </c>
      <c r="M244" s="35">
        <f t="shared" si="6"/>
        <v>0</v>
      </c>
      <c r="N244" s="12" t="str">
        <f t="shared" si="7"/>
        <v/>
      </c>
      <c r="O244" t="str">
        <f>VLOOKUP(tVentas[[#This Row],[ProductID]],tProductos[[#All],[ProductID]:[CategoriaNombre]],2,FALSE)</f>
        <v>Snails</v>
      </c>
    </row>
    <row r="245" spans="1:15">
      <c r="A245" s="13">
        <v>10248</v>
      </c>
      <c r="B245" s="13">
        <v>9</v>
      </c>
      <c r="C245" s="13">
        <v>4772</v>
      </c>
      <c r="D245" s="13">
        <v>252</v>
      </c>
      <c r="E245" s="12" t="str">
        <f>VLOOKUP(tVentas[[#This Row],[ProductID]],tProductos[#All],3,FALSE)</f>
        <v>Nantucket - Pomegranate Pear</v>
      </c>
      <c r="F245" s="13">
        <v>2</v>
      </c>
      <c r="G245" s="32">
        <v>1</v>
      </c>
      <c r="H245" s="30">
        <f>VLOOKUP(tVentas[[#This Row],[ProductID]],tProductos[#All],5,FALSE)</f>
        <v>278.16000000000003</v>
      </c>
      <c r="I245" s="31">
        <f>(tVentas[[#This Row],[PrecioUnitario]])*(tVentas[[#This Row],[Quantity]])</f>
        <v>556.32000000000005</v>
      </c>
      <c r="J245" s="31">
        <f>tVentas[[#This Row],[ TotalPrice_SinDescuento]]*(1-tVentas[[#This Row],[Discount]]/100)</f>
        <v>550.7568</v>
      </c>
      <c r="K245" s="52">
        <v>43172.144143518519</v>
      </c>
      <c r="L245" s="7" t="s">
        <v>3486</v>
      </c>
      <c r="M245" s="35">
        <f t="shared" si="6"/>
        <v>0</v>
      </c>
      <c r="N245" s="12" t="str">
        <f t="shared" si="7"/>
        <v/>
      </c>
      <c r="O245" t="str">
        <f>VLOOKUP(tVentas[[#This Row],[ProductID]],tProductos[[#All],[ProductID]:[CategoriaNombre]],2,FALSE)</f>
        <v>Dairy</v>
      </c>
    </row>
    <row r="246" spans="1:15">
      <c r="A246" s="13">
        <v>10249</v>
      </c>
      <c r="B246" s="13">
        <v>23</v>
      </c>
      <c r="C246" s="13">
        <v>6192</v>
      </c>
      <c r="D246" s="13">
        <v>94</v>
      </c>
      <c r="E246" s="12" t="str">
        <f>VLOOKUP(tVentas[[#This Row],[ProductID]],tProductos[#All],3,FALSE)</f>
        <v>V8 - Berry Blend</v>
      </c>
      <c r="F246" s="13">
        <v>2</v>
      </c>
      <c r="G246" s="32">
        <v>0</v>
      </c>
      <c r="H246" s="30">
        <f>VLOOKUP(tVentas[[#This Row],[ProductID]],tProductos[#All],5,FALSE)</f>
        <v>435.1</v>
      </c>
      <c r="I246" s="31">
        <f>(tVentas[[#This Row],[PrecioUnitario]])*(tVentas[[#This Row],[Quantity]])</f>
        <v>870.2</v>
      </c>
      <c r="J246" s="31">
        <f>tVentas[[#This Row],[ TotalPrice_SinDescuento]]*(1-tVentas[[#This Row],[Discount]]/100)</f>
        <v>870.2</v>
      </c>
      <c r="K246" s="52">
        <v>43151.288483796299</v>
      </c>
      <c r="L246" s="7" t="s">
        <v>3487</v>
      </c>
      <c r="M246" s="35">
        <f t="shared" si="6"/>
        <v>0</v>
      </c>
      <c r="N246" s="12" t="str">
        <f t="shared" si="7"/>
        <v/>
      </c>
      <c r="O246" t="str">
        <f>VLOOKUP(tVentas[[#This Row],[ProductID]],tProductos[[#All],[ProductID]:[CategoriaNombre]],2,FALSE)</f>
        <v>Poultry</v>
      </c>
    </row>
    <row r="247" spans="1:15">
      <c r="A247" s="13">
        <v>10250</v>
      </c>
      <c r="B247" s="13">
        <v>23</v>
      </c>
      <c r="C247" s="13">
        <v>32285</v>
      </c>
      <c r="D247" s="13">
        <v>164</v>
      </c>
      <c r="E247" s="12" t="str">
        <f>VLOOKUP(tVentas[[#This Row],[ProductID]],tProductos[#All],3,FALSE)</f>
        <v>Loquat</v>
      </c>
      <c r="F247" s="13">
        <v>9</v>
      </c>
      <c r="G247" s="32">
        <v>0</v>
      </c>
      <c r="H247" s="30">
        <f>VLOOKUP(tVentas[[#This Row],[ProductID]],tProductos[#All],5,FALSE)</f>
        <v>73.98</v>
      </c>
      <c r="I247" s="31">
        <f>(tVentas[[#This Row],[PrecioUnitario]])*(tVentas[[#This Row],[Quantity]])</f>
        <v>665.82</v>
      </c>
      <c r="J247" s="31">
        <f>tVentas[[#This Row],[ TotalPrice_SinDescuento]]*(1-tVentas[[#This Row],[Discount]]/100)</f>
        <v>665.82</v>
      </c>
      <c r="K247" s="52">
        <v>43226.670706018522</v>
      </c>
      <c r="L247" s="7" t="s">
        <v>3488</v>
      </c>
      <c r="M247" s="35">
        <f t="shared" si="6"/>
        <v>0</v>
      </c>
      <c r="N247" s="12" t="str">
        <f t="shared" si="7"/>
        <v/>
      </c>
      <c r="O247" t="str">
        <f>VLOOKUP(tVentas[[#This Row],[ProductID]],tProductos[[#All],[ProductID]:[CategoriaNombre]],2,FALSE)</f>
        <v>Produce</v>
      </c>
    </row>
    <row r="248" spans="1:15">
      <c r="A248" s="13">
        <v>10251</v>
      </c>
      <c r="B248" s="13">
        <v>5</v>
      </c>
      <c r="C248" s="13">
        <v>52281</v>
      </c>
      <c r="D248" s="13">
        <v>7</v>
      </c>
      <c r="E248" s="12" t="str">
        <f>VLOOKUP(tVentas[[#This Row],[ProductID]],tProductos[#All],3,FALSE)</f>
        <v>Table Cloth - 53x69 Colour</v>
      </c>
      <c r="F248" s="13">
        <v>14</v>
      </c>
      <c r="G248" s="32">
        <v>2</v>
      </c>
      <c r="H248" s="30">
        <f>VLOOKUP(tVentas[[#This Row],[ProductID]],tProductos[#All],5,FALSE)</f>
        <v>31.87</v>
      </c>
      <c r="I248" s="31">
        <f>(tVentas[[#This Row],[PrecioUnitario]])*(tVentas[[#This Row],[Quantity]])</f>
        <v>446.18</v>
      </c>
      <c r="J248" s="31">
        <f>tVentas[[#This Row],[ TotalPrice_SinDescuento]]*(1-tVentas[[#This Row],[Discount]]/100)</f>
        <v>437.25639999999999</v>
      </c>
      <c r="K248" s="52">
        <v>43114.195520833331</v>
      </c>
      <c r="L248" s="7" t="s">
        <v>3489</v>
      </c>
      <c r="M248" s="35">
        <f t="shared" si="6"/>
        <v>0</v>
      </c>
      <c r="N248" s="12" t="str">
        <f t="shared" si="7"/>
        <v/>
      </c>
      <c r="O248" t="str">
        <f>VLOOKUP(tVentas[[#This Row],[ProductID]],tProductos[[#All],[ProductID]:[CategoriaNombre]],2,FALSE)</f>
        <v>Poultry</v>
      </c>
    </row>
    <row r="249" spans="1:15">
      <c r="A249" s="13">
        <v>10252</v>
      </c>
      <c r="B249" s="13">
        <v>22</v>
      </c>
      <c r="C249" s="13">
        <v>24594</v>
      </c>
      <c r="D249" s="13">
        <v>106</v>
      </c>
      <c r="E249" s="12" t="str">
        <f>VLOOKUP(tVentas[[#This Row],[ProductID]],tProductos[#All],3,FALSE)</f>
        <v>Pickerel - Fillets</v>
      </c>
      <c r="F249" s="13">
        <v>7</v>
      </c>
      <c r="G249" s="32">
        <v>2</v>
      </c>
      <c r="H249" s="30">
        <f>VLOOKUP(tVentas[[#This Row],[ProductID]],tProductos[#All],5,FALSE)</f>
        <v>18.75</v>
      </c>
      <c r="I249" s="31">
        <f>(tVentas[[#This Row],[PrecioUnitario]])*(tVentas[[#This Row],[Quantity]])</f>
        <v>131.25</v>
      </c>
      <c r="J249" s="31">
        <f>tVentas[[#This Row],[ TotalPrice_SinDescuento]]*(1-tVentas[[#This Row],[Discount]]/100)</f>
        <v>128.625</v>
      </c>
      <c r="K249" s="52">
        <v>43195.342349537037</v>
      </c>
      <c r="L249" s="7" t="s">
        <v>3490</v>
      </c>
      <c r="M249" s="35">
        <f t="shared" si="6"/>
        <v>0</v>
      </c>
      <c r="N249" s="12" t="str">
        <f t="shared" si="7"/>
        <v/>
      </c>
      <c r="O249" t="str">
        <f>VLOOKUP(tVentas[[#This Row],[ProductID]],tProductos[[#All],[ProductID]:[CategoriaNombre]],2,FALSE)</f>
        <v>Meat</v>
      </c>
    </row>
    <row r="250" spans="1:15">
      <c r="A250" s="13">
        <v>10253</v>
      </c>
      <c r="B250" s="13">
        <v>22</v>
      </c>
      <c r="C250" s="13">
        <v>54333</v>
      </c>
      <c r="D250" s="13">
        <v>431</v>
      </c>
      <c r="E250" s="12" t="str">
        <f>VLOOKUP(tVentas[[#This Row],[ProductID]],tProductos[#All],3,FALSE)</f>
        <v>Muffin Chocolate Individual Wrap</v>
      </c>
      <c r="F250" s="13">
        <v>14</v>
      </c>
      <c r="G250" s="32">
        <v>0</v>
      </c>
      <c r="H250" s="30">
        <f>VLOOKUP(tVentas[[#This Row],[ProductID]],tProductos[#All],5,FALSE)</f>
        <v>199.95</v>
      </c>
      <c r="I250" s="31">
        <f>(tVentas[[#This Row],[PrecioUnitario]])*(tVentas[[#This Row],[Quantity]])</f>
        <v>2799.2999999999997</v>
      </c>
      <c r="J250" s="31">
        <f>tVentas[[#This Row],[ TotalPrice_SinDescuento]]*(1-tVentas[[#This Row],[Discount]]/100)</f>
        <v>2799.2999999999997</v>
      </c>
      <c r="K250" s="52">
        <v>43163.804363425923</v>
      </c>
      <c r="L250" s="7" t="s">
        <v>3491</v>
      </c>
      <c r="M250" s="35">
        <f t="shared" si="6"/>
        <v>0</v>
      </c>
      <c r="N250" s="12" t="str">
        <f t="shared" si="7"/>
        <v/>
      </c>
      <c r="O250" t="str">
        <f>VLOOKUP(tVentas[[#This Row],[ProductID]],tProductos[[#All],[ProductID]:[CategoriaNombre]],2,FALSE)</f>
        <v>Snails</v>
      </c>
    </row>
    <row r="251" spans="1:15">
      <c r="A251" s="13">
        <v>10254</v>
      </c>
      <c r="B251" s="13">
        <v>8</v>
      </c>
      <c r="C251" s="13">
        <v>65664</v>
      </c>
      <c r="D251" s="13">
        <v>69</v>
      </c>
      <c r="E251" s="12" t="str">
        <f>VLOOKUP(tVentas[[#This Row],[ProductID]],tProductos[#All],3,FALSE)</f>
        <v>Raspberries - Fresh</v>
      </c>
      <c r="F251" s="13">
        <v>17</v>
      </c>
      <c r="G251" s="32">
        <v>1</v>
      </c>
      <c r="H251" s="30">
        <f>VLOOKUP(tVentas[[#This Row],[ProductID]],tProductos[#All],5,FALSE)</f>
        <v>876.09</v>
      </c>
      <c r="I251" s="31">
        <f>(tVentas[[#This Row],[PrecioUnitario]])*(tVentas[[#This Row],[Quantity]])</f>
        <v>14893.53</v>
      </c>
      <c r="J251" s="31">
        <f>tVentas[[#This Row],[ TotalPrice_SinDescuento]]*(1-tVentas[[#This Row],[Discount]]/100)</f>
        <v>14744.5947</v>
      </c>
      <c r="K251" s="52">
        <v>43153.963113425925</v>
      </c>
      <c r="L251" s="7" t="s">
        <v>3492</v>
      </c>
      <c r="M251" s="35">
        <f t="shared" si="6"/>
        <v>0</v>
      </c>
      <c r="N251" s="12" t="str">
        <f t="shared" si="7"/>
        <v/>
      </c>
      <c r="O251" t="str">
        <f>VLOOKUP(tVentas[[#This Row],[ProductID]],tProductos[[#All],[ProductID]:[CategoriaNombre]],2,FALSE)</f>
        <v>Confections</v>
      </c>
    </row>
    <row r="252" spans="1:15">
      <c r="A252" s="13">
        <v>10255</v>
      </c>
      <c r="B252" s="13">
        <v>13</v>
      </c>
      <c r="C252" s="13">
        <v>7736</v>
      </c>
      <c r="D252" s="13">
        <v>412</v>
      </c>
      <c r="E252" s="12" t="str">
        <f>VLOOKUP(tVentas[[#This Row],[ProductID]],tProductos[#All],3,FALSE)</f>
        <v>Lettuce - California Mix</v>
      </c>
      <c r="F252" s="13">
        <v>2</v>
      </c>
      <c r="G252" s="32">
        <v>0</v>
      </c>
      <c r="H252" s="30">
        <f>VLOOKUP(tVentas[[#This Row],[ProductID]],tProductos[#All],5,FALSE)</f>
        <v>160.44999999999999</v>
      </c>
      <c r="I252" s="31">
        <f>(tVentas[[#This Row],[PrecioUnitario]])*(tVentas[[#This Row],[Quantity]])</f>
        <v>320.89999999999998</v>
      </c>
      <c r="J252" s="31">
        <f>tVentas[[#This Row],[ TotalPrice_SinDescuento]]*(1-tVentas[[#This Row],[Discount]]/100)</f>
        <v>320.89999999999998</v>
      </c>
      <c r="K252" s="52">
        <v>43126.285740740743</v>
      </c>
      <c r="L252" s="7" t="s">
        <v>3493</v>
      </c>
      <c r="M252" s="35">
        <f t="shared" si="6"/>
        <v>0</v>
      </c>
      <c r="N252" s="12" t="str">
        <f t="shared" si="7"/>
        <v/>
      </c>
      <c r="O252" t="str">
        <f>VLOOKUP(tVentas[[#This Row],[ProductID]],tProductos[[#All],[ProductID]:[CategoriaNombre]],2,FALSE)</f>
        <v>Beverages</v>
      </c>
    </row>
    <row r="253" spans="1:15">
      <c r="A253" s="13">
        <v>10256</v>
      </c>
      <c r="B253" s="13">
        <v>5</v>
      </c>
      <c r="C253" s="13">
        <v>43750</v>
      </c>
      <c r="D253" s="13">
        <v>128</v>
      </c>
      <c r="E253" s="12" t="str">
        <f>VLOOKUP(tVentas[[#This Row],[ProductID]],tProductos[#All],3,FALSE)</f>
        <v>Coffee - Irish Cream</v>
      </c>
      <c r="F253" s="13">
        <v>12</v>
      </c>
      <c r="G253" s="32">
        <v>0</v>
      </c>
      <c r="H253" s="30">
        <f>VLOOKUP(tVentas[[#This Row],[ProductID]],tProductos[#All],5,FALSE)</f>
        <v>46.79</v>
      </c>
      <c r="I253" s="31">
        <f>(tVentas[[#This Row],[PrecioUnitario]])*(tVentas[[#This Row],[Quantity]])</f>
        <v>561.48</v>
      </c>
      <c r="J253" s="31">
        <f>tVentas[[#This Row],[ TotalPrice_SinDescuento]]*(1-tVentas[[#This Row],[Discount]]/100)</f>
        <v>561.48</v>
      </c>
      <c r="K253" s="52">
        <v>43127.677430555559</v>
      </c>
      <c r="L253" s="7" t="s">
        <v>3494</v>
      </c>
      <c r="M253" s="35">
        <f t="shared" ref="M253:M316" si="8">COUNTBLANK(A253:L253) /COUNTA(A253:L253)</f>
        <v>0</v>
      </c>
      <c r="N253" s="12" t="str">
        <f t="shared" ref="N253:N316" si="9">IF($M253&gt;0.4,"ELIMINAR","")</f>
        <v/>
      </c>
      <c r="O253" t="str">
        <f>VLOOKUP(tVentas[[#This Row],[ProductID]],tProductos[[#All],[ProductID]:[CategoriaNombre]],2,FALSE)</f>
        <v>Shell fish</v>
      </c>
    </row>
    <row r="254" spans="1:15">
      <c r="A254" s="13">
        <v>10257</v>
      </c>
      <c r="B254" s="13">
        <v>6</v>
      </c>
      <c r="C254" s="13">
        <v>58787</v>
      </c>
      <c r="D254" s="13">
        <v>275</v>
      </c>
      <c r="E254" s="12" t="str">
        <f>VLOOKUP(tVentas[[#This Row],[ProductID]],tProductos[#All],3,FALSE)</f>
        <v>Corn Meal</v>
      </c>
      <c r="F254" s="13">
        <v>15</v>
      </c>
      <c r="G254" s="32">
        <v>1</v>
      </c>
      <c r="H254" s="30">
        <f>VLOOKUP(tVentas[[#This Row],[ProductID]],tProductos[#All],5,FALSE)</f>
        <v>50.14</v>
      </c>
      <c r="I254" s="31">
        <f>(tVentas[[#This Row],[PrecioUnitario]])*(tVentas[[#This Row],[Quantity]])</f>
        <v>752.1</v>
      </c>
      <c r="J254" s="31">
        <f>tVentas[[#This Row],[ TotalPrice_SinDescuento]]*(1-tVentas[[#This Row],[Discount]]/100)</f>
        <v>744.57900000000006</v>
      </c>
      <c r="K254" s="52">
        <v>43130.609490740739</v>
      </c>
      <c r="L254" s="7" t="s">
        <v>3495</v>
      </c>
      <c r="M254" s="35">
        <f t="shared" si="8"/>
        <v>0</v>
      </c>
      <c r="N254" s="12" t="str">
        <f t="shared" si="9"/>
        <v/>
      </c>
      <c r="O254" t="str">
        <f>VLOOKUP(tVentas[[#This Row],[ProductID]],tProductos[[#All],[ProductID]:[CategoriaNombre]],2,FALSE)</f>
        <v>Confections</v>
      </c>
    </row>
    <row r="255" spans="1:15">
      <c r="A255" s="13">
        <v>10258</v>
      </c>
      <c r="B255" s="13">
        <v>23</v>
      </c>
      <c r="C255" s="13">
        <v>18170</v>
      </c>
      <c r="D255" s="13">
        <v>1</v>
      </c>
      <c r="E255" s="12" t="str">
        <f>VLOOKUP(tVentas[[#This Row],[ProductID]],tProductos[#All],3,FALSE)</f>
        <v>Flour - Whole Wheat</v>
      </c>
      <c r="F255" s="13">
        <v>5</v>
      </c>
      <c r="G255" s="32">
        <v>0</v>
      </c>
      <c r="H255" s="30">
        <f>VLOOKUP(tVentas[[#This Row],[ProductID]],tProductos[#All],5,FALSE)</f>
        <v>742.98</v>
      </c>
      <c r="I255" s="31">
        <f>(tVentas[[#This Row],[PrecioUnitario]])*(tVentas[[#This Row],[Quantity]])</f>
        <v>3714.9</v>
      </c>
      <c r="J255" s="31">
        <f>tVentas[[#This Row],[ TotalPrice_SinDescuento]]*(1-tVentas[[#This Row],[Discount]]/100)</f>
        <v>3714.9</v>
      </c>
      <c r="K255" s="52">
        <v>43193.146724537037</v>
      </c>
      <c r="L255" s="7" t="s">
        <v>3496</v>
      </c>
      <c r="M255" s="35">
        <f t="shared" si="8"/>
        <v>0</v>
      </c>
      <c r="N255" s="12" t="str">
        <f t="shared" si="9"/>
        <v/>
      </c>
      <c r="O255" t="str">
        <f>VLOOKUP(tVentas[[#This Row],[ProductID]],tProductos[[#All],[ProductID]:[CategoriaNombre]],2,FALSE)</f>
        <v>Cereals</v>
      </c>
    </row>
    <row r="256" spans="1:15">
      <c r="A256" s="13">
        <v>10259</v>
      </c>
      <c r="B256" s="13">
        <v>19</v>
      </c>
      <c r="C256" s="13">
        <v>64782</v>
      </c>
      <c r="D256" s="13">
        <v>435</v>
      </c>
      <c r="E256" s="12" t="str">
        <f>VLOOKUP(tVentas[[#This Row],[ProductID]],tProductos[#All],3,FALSE)</f>
        <v>Salsify, Organic</v>
      </c>
      <c r="F256" s="13">
        <v>17</v>
      </c>
      <c r="G256" s="32">
        <v>1</v>
      </c>
      <c r="H256" s="30">
        <f>VLOOKUP(tVentas[[#This Row],[ProductID]],tProductos[#All],5,FALSE)</f>
        <v>326.10000000000002</v>
      </c>
      <c r="I256" s="31">
        <f>(tVentas[[#This Row],[PrecioUnitario]])*(tVentas[[#This Row],[Quantity]])</f>
        <v>5543.7000000000007</v>
      </c>
      <c r="J256" s="31">
        <f>tVentas[[#This Row],[ TotalPrice_SinDescuento]]*(1-tVentas[[#This Row],[Discount]]/100)</f>
        <v>5488.2630000000008</v>
      </c>
      <c r="K256" s="52">
        <v>43129.590150462966</v>
      </c>
      <c r="L256" s="7" t="s">
        <v>3497</v>
      </c>
      <c r="M256" s="35">
        <f t="shared" si="8"/>
        <v>0</v>
      </c>
      <c r="N256" s="12" t="str">
        <f t="shared" si="9"/>
        <v/>
      </c>
      <c r="O256" t="str">
        <f>VLOOKUP(tVentas[[#This Row],[ProductID]],tProductos[[#All],[ProductID]:[CategoriaNombre]],2,FALSE)</f>
        <v>Grain</v>
      </c>
    </row>
    <row r="257" spans="1:15">
      <c r="A257" s="13">
        <v>10260</v>
      </c>
      <c r="B257" s="13">
        <v>4</v>
      </c>
      <c r="C257" s="13">
        <v>69407</v>
      </c>
      <c r="D257" s="13">
        <v>26</v>
      </c>
      <c r="E257" s="12" t="str">
        <f>VLOOKUP(tVentas[[#This Row],[ProductID]],tProductos[#All],3,FALSE)</f>
        <v>Squid U5 - Thailand</v>
      </c>
      <c r="F257" s="13">
        <v>18</v>
      </c>
      <c r="G257" s="32">
        <v>0</v>
      </c>
      <c r="H257" s="30">
        <f>VLOOKUP(tVentas[[#This Row],[ProductID]],tProductos[#All],5,FALSE)</f>
        <v>337.82</v>
      </c>
      <c r="I257" s="31">
        <f>(tVentas[[#This Row],[PrecioUnitario]])*(tVentas[[#This Row],[Quantity]])</f>
        <v>6080.76</v>
      </c>
      <c r="J257" s="31">
        <f>tVentas[[#This Row],[ TotalPrice_SinDescuento]]*(1-tVentas[[#This Row],[Discount]]/100)</f>
        <v>6080.76</v>
      </c>
      <c r="K257" s="52">
        <v>43210.737164351849</v>
      </c>
      <c r="L257" s="7" t="s">
        <v>3498</v>
      </c>
      <c r="M257" s="35">
        <f t="shared" si="8"/>
        <v>0</v>
      </c>
      <c r="N257" s="12" t="str">
        <f t="shared" si="9"/>
        <v/>
      </c>
      <c r="O257" t="str">
        <f>VLOOKUP(tVentas[[#This Row],[ProductID]],tProductos[[#All],[ProductID]:[CategoriaNombre]],2,FALSE)</f>
        <v>Produce</v>
      </c>
    </row>
    <row r="258" spans="1:15">
      <c r="A258" s="13">
        <v>10261</v>
      </c>
      <c r="B258" s="13">
        <v>2</v>
      </c>
      <c r="C258" s="13">
        <v>97627</v>
      </c>
      <c r="D258" s="13">
        <v>183</v>
      </c>
      <c r="E258" s="12" t="str">
        <f>VLOOKUP(tVentas[[#This Row],[ProductID]],tProductos[#All],3,FALSE)</f>
        <v>Spice - Peppercorn Melange</v>
      </c>
      <c r="F258" s="13">
        <v>25</v>
      </c>
      <c r="G258" s="32">
        <v>2</v>
      </c>
      <c r="H258" s="30">
        <f>VLOOKUP(tVentas[[#This Row],[ProductID]],tProductos[#All],5,FALSE)</f>
        <v>62.15</v>
      </c>
      <c r="I258" s="31">
        <f>(tVentas[[#This Row],[PrecioUnitario]])*(tVentas[[#This Row],[Quantity]])</f>
        <v>1553.75</v>
      </c>
      <c r="J258" s="31">
        <f>tVentas[[#This Row],[ TotalPrice_SinDescuento]]*(1-tVentas[[#This Row],[Discount]]/100)</f>
        <v>1522.675</v>
      </c>
      <c r="K258" s="52">
        <v>43107.229942129627</v>
      </c>
      <c r="L258" s="7" t="s">
        <v>3499</v>
      </c>
      <c r="M258" s="35">
        <f t="shared" si="8"/>
        <v>0</v>
      </c>
      <c r="N258" s="12" t="str">
        <f t="shared" si="9"/>
        <v/>
      </c>
      <c r="O258" t="str">
        <f>VLOOKUP(tVentas[[#This Row],[ProductID]],tProductos[[#All],[ProductID]:[CategoriaNombre]],2,FALSE)</f>
        <v>Dairy</v>
      </c>
    </row>
    <row r="259" spans="1:15">
      <c r="A259" s="13">
        <v>10262</v>
      </c>
      <c r="B259" s="13">
        <v>15</v>
      </c>
      <c r="C259" s="13">
        <v>41998</v>
      </c>
      <c r="D259" s="13">
        <v>62</v>
      </c>
      <c r="E259" s="12" t="str">
        <f>VLOOKUP(tVentas[[#This Row],[ProductID]],tProductos[#All],3,FALSE)</f>
        <v>Pears - Bosc</v>
      </c>
      <c r="F259" s="13">
        <v>11</v>
      </c>
      <c r="G259" s="32">
        <v>0</v>
      </c>
      <c r="H259" s="30">
        <f>VLOOKUP(tVentas[[#This Row],[ProductID]],tProductos[#All],5,FALSE)</f>
        <v>195.21</v>
      </c>
      <c r="I259" s="31">
        <f>(tVentas[[#This Row],[PrecioUnitario]])*(tVentas[[#This Row],[Quantity]])</f>
        <v>2147.31</v>
      </c>
      <c r="J259" s="31">
        <f>tVentas[[#This Row],[ TotalPrice_SinDescuento]]*(1-tVentas[[#This Row],[Discount]]/100)</f>
        <v>2147.31</v>
      </c>
      <c r="K259" s="52">
        <v>43208.068657407406</v>
      </c>
      <c r="L259" s="7" t="s">
        <v>3500</v>
      </c>
      <c r="M259" s="35">
        <f t="shared" si="8"/>
        <v>0</v>
      </c>
      <c r="N259" s="12" t="str">
        <f t="shared" si="9"/>
        <v/>
      </c>
      <c r="O259" t="str">
        <f>VLOOKUP(tVentas[[#This Row],[ProductID]],tProductos[[#All],[ProductID]:[CategoriaNombre]],2,FALSE)</f>
        <v>Confections</v>
      </c>
    </row>
    <row r="260" spans="1:15">
      <c r="A260" s="13">
        <v>10263</v>
      </c>
      <c r="B260" s="13">
        <v>15</v>
      </c>
      <c r="C260" s="13">
        <v>15678</v>
      </c>
      <c r="D260" s="13">
        <v>196</v>
      </c>
      <c r="E260" s="12" t="str">
        <f>VLOOKUP(tVentas[[#This Row],[ProductID]],tProductos[#All],3,FALSE)</f>
        <v>Longos - Grilled Salmon With Bbq</v>
      </c>
      <c r="F260" s="13">
        <v>4</v>
      </c>
      <c r="G260" s="32">
        <v>0</v>
      </c>
      <c r="H260" s="30">
        <f>VLOOKUP(tVentas[[#This Row],[ProductID]],tProductos[#All],5,FALSE)</f>
        <v>82.28</v>
      </c>
      <c r="I260" s="31">
        <f>(tVentas[[#This Row],[PrecioUnitario]])*(tVentas[[#This Row],[Quantity]])</f>
        <v>329.12</v>
      </c>
      <c r="J260" s="31">
        <f>tVentas[[#This Row],[ TotalPrice_SinDescuento]]*(1-tVentas[[#This Row],[Discount]]/100)</f>
        <v>329.12</v>
      </c>
      <c r="K260" s="52">
        <v>43212.4</v>
      </c>
      <c r="L260" s="7" t="s">
        <v>3501</v>
      </c>
      <c r="M260" s="35">
        <f t="shared" si="8"/>
        <v>0</v>
      </c>
      <c r="N260" s="12" t="str">
        <f t="shared" si="9"/>
        <v/>
      </c>
      <c r="O260" t="str">
        <f>VLOOKUP(tVentas[[#This Row],[ProductID]],tProductos[[#All],[ProductID]:[CategoriaNombre]],2,FALSE)</f>
        <v>Confections</v>
      </c>
    </row>
    <row r="261" spans="1:15">
      <c r="A261" s="13">
        <v>10264</v>
      </c>
      <c r="B261" s="13">
        <v>17</v>
      </c>
      <c r="C261" s="13">
        <v>9704</v>
      </c>
      <c r="D261" s="13">
        <v>75</v>
      </c>
      <c r="E261" s="12" t="str">
        <f>VLOOKUP(tVentas[[#This Row],[ProductID]],tProductos[#All],3,FALSE)</f>
        <v>Chef Hat 20cm</v>
      </c>
      <c r="F261" s="13">
        <v>3</v>
      </c>
      <c r="G261" s="32">
        <v>0</v>
      </c>
      <c r="H261" s="30">
        <f>VLOOKUP(tVentas[[#This Row],[ProductID]],tProductos[#All],5,FALSE)</f>
        <v>418</v>
      </c>
      <c r="I261" s="31">
        <f>(tVentas[[#This Row],[PrecioUnitario]])*(tVentas[[#This Row],[Quantity]])</f>
        <v>1254</v>
      </c>
      <c r="J261" s="31">
        <f>tVentas[[#This Row],[ TotalPrice_SinDescuento]]*(1-tVentas[[#This Row],[Discount]]/100)</f>
        <v>1254</v>
      </c>
      <c r="K261" s="52">
        <v>43189.333854166667</v>
      </c>
      <c r="L261" s="7" t="s">
        <v>3502</v>
      </c>
      <c r="M261" s="35">
        <f t="shared" si="8"/>
        <v>0</v>
      </c>
      <c r="N261" s="12" t="str">
        <f t="shared" si="9"/>
        <v/>
      </c>
      <c r="O261" t="str">
        <f>VLOOKUP(tVentas[[#This Row],[ProductID]],tProductos[[#All],[ProductID]:[CategoriaNombre]],2,FALSE)</f>
        <v>Grain</v>
      </c>
    </row>
    <row r="262" spans="1:15">
      <c r="A262" s="13">
        <v>10265</v>
      </c>
      <c r="B262" s="13">
        <v>20</v>
      </c>
      <c r="C262" s="13">
        <v>89798</v>
      </c>
      <c r="D262" s="13">
        <v>237</v>
      </c>
      <c r="E262" s="12" t="str">
        <f>VLOOKUP(tVentas[[#This Row],[ProductID]],tProductos[#All],3,FALSE)</f>
        <v>Mayonnaise - Individual Pkg</v>
      </c>
      <c r="F262" s="13">
        <v>23</v>
      </c>
      <c r="G262" s="32">
        <v>0</v>
      </c>
      <c r="H262" s="30">
        <f>VLOOKUP(tVentas[[#This Row],[ProductID]],tProductos[#All],5,FALSE)</f>
        <v>656.3</v>
      </c>
      <c r="I262" s="31">
        <f>(tVentas[[#This Row],[PrecioUnitario]])*(tVentas[[#This Row],[Quantity]])</f>
        <v>15094.9</v>
      </c>
      <c r="J262" s="31">
        <f>tVentas[[#This Row],[ TotalPrice_SinDescuento]]*(1-tVentas[[#This Row],[Discount]]/100)</f>
        <v>15094.9</v>
      </c>
      <c r="K262" s="52">
        <v>43128.67527777778</v>
      </c>
      <c r="L262" s="7" t="s">
        <v>3503</v>
      </c>
      <c r="M262" s="35">
        <f t="shared" si="8"/>
        <v>0</v>
      </c>
      <c r="N262" s="12" t="str">
        <f t="shared" si="9"/>
        <v/>
      </c>
      <c r="O262" t="str">
        <f>VLOOKUP(tVentas[[#This Row],[ProductID]],tProductos[[#All],[ProductID]:[CategoriaNombre]],2,FALSE)</f>
        <v>Grain</v>
      </c>
    </row>
    <row r="263" spans="1:15">
      <c r="A263" s="13">
        <v>10266</v>
      </c>
      <c r="B263" s="13">
        <v>9</v>
      </c>
      <c r="C263" s="13">
        <v>35605</v>
      </c>
      <c r="D263" s="13">
        <v>160</v>
      </c>
      <c r="E263" s="12" t="str">
        <f>VLOOKUP(tVentas[[#This Row],[ProductID]],tProductos[#All],3,FALSE)</f>
        <v>Beef Ground Medium</v>
      </c>
      <c r="F263" s="13">
        <v>10</v>
      </c>
      <c r="G263" s="32">
        <v>0</v>
      </c>
      <c r="H263" s="30">
        <f>VLOOKUP(tVentas[[#This Row],[ProductID]],tProductos[#All],5,FALSE)</f>
        <v>546.87</v>
      </c>
      <c r="I263" s="31">
        <f>(tVentas[[#This Row],[PrecioUnitario]])*(tVentas[[#This Row],[Quantity]])</f>
        <v>5468.7</v>
      </c>
      <c r="J263" s="31">
        <f>tVentas[[#This Row],[ TotalPrice_SinDescuento]]*(1-tVentas[[#This Row],[Discount]]/100)</f>
        <v>5468.7</v>
      </c>
      <c r="K263" s="52">
        <v>43131.271261574075</v>
      </c>
      <c r="L263" s="7" t="s">
        <v>3504</v>
      </c>
      <c r="M263" s="35">
        <f t="shared" si="8"/>
        <v>0</v>
      </c>
      <c r="N263" s="12" t="str">
        <f t="shared" si="9"/>
        <v/>
      </c>
      <c r="O263" t="str">
        <f>VLOOKUP(tVentas[[#This Row],[ProductID]],tProductos[[#All],[ProductID]:[CategoriaNombre]],2,FALSE)</f>
        <v>Meat</v>
      </c>
    </row>
    <row r="264" spans="1:15">
      <c r="A264" s="13">
        <v>10267</v>
      </c>
      <c r="B264" s="13">
        <v>10</v>
      </c>
      <c r="C264" s="13">
        <v>62521</v>
      </c>
      <c r="D264" s="13">
        <v>218</v>
      </c>
      <c r="E264" s="12" t="str">
        <f>VLOOKUP(tVentas[[#This Row],[ProductID]],tProductos[#All],3,FALSE)</f>
        <v>Barramundi</v>
      </c>
      <c r="F264" s="13">
        <v>16</v>
      </c>
      <c r="G264" s="32">
        <v>0</v>
      </c>
      <c r="H264" s="30">
        <f>VLOOKUP(tVentas[[#This Row],[ProductID]],tProductos[#All],5,FALSE)</f>
        <v>851.93</v>
      </c>
      <c r="I264" s="31">
        <f>(tVentas[[#This Row],[PrecioUnitario]])*(tVentas[[#This Row],[Quantity]])</f>
        <v>13630.88</v>
      </c>
      <c r="J264" s="31">
        <f>tVentas[[#This Row],[ TotalPrice_SinDescuento]]*(1-tVentas[[#This Row],[Discount]]/100)</f>
        <v>13630.88</v>
      </c>
      <c r="K264" s="52">
        <v>43108.578425925924</v>
      </c>
      <c r="L264" s="7" t="s">
        <v>3505</v>
      </c>
      <c r="M264" s="35">
        <f t="shared" si="8"/>
        <v>0</v>
      </c>
      <c r="N264" s="12" t="str">
        <f t="shared" si="9"/>
        <v/>
      </c>
      <c r="O264" t="str">
        <f>VLOOKUP(tVentas[[#This Row],[ProductID]],tProductos[[#All],[ProductID]:[CategoriaNombre]],2,FALSE)</f>
        <v>Grain</v>
      </c>
    </row>
    <row r="265" spans="1:15">
      <c r="A265" s="13">
        <v>10268</v>
      </c>
      <c r="B265" s="13">
        <v>9</v>
      </c>
      <c r="C265" s="13">
        <v>80669</v>
      </c>
      <c r="D265" s="13">
        <v>233</v>
      </c>
      <c r="E265" s="12" t="str">
        <f>VLOOKUP(tVentas[[#This Row],[ProductID]],tProductos[#All],3,FALSE)</f>
        <v>Duck - Breast</v>
      </c>
      <c r="F265" s="13">
        <v>21</v>
      </c>
      <c r="G265" s="32">
        <v>2</v>
      </c>
      <c r="H265" s="30">
        <f>VLOOKUP(tVentas[[#This Row],[ProductID]],tProductos[#All],5,FALSE)</f>
        <v>566.20000000000005</v>
      </c>
      <c r="I265" s="31">
        <f>(tVentas[[#This Row],[PrecioUnitario]])*(tVentas[[#This Row],[Quantity]])</f>
        <v>11890.2</v>
      </c>
      <c r="J265" s="31">
        <f>tVentas[[#This Row],[ TotalPrice_SinDescuento]]*(1-tVentas[[#This Row],[Discount]]/100)</f>
        <v>11652.396000000001</v>
      </c>
      <c r="K265" s="52">
        <v>43115.958449074074</v>
      </c>
      <c r="L265" s="7" t="s">
        <v>3506</v>
      </c>
      <c r="M265" s="35">
        <f t="shared" si="8"/>
        <v>0</v>
      </c>
      <c r="N265" s="12" t="str">
        <f t="shared" si="9"/>
        <v/>
      </c>
      <c r="O265" t="str">
        <f>VLOOKUP(tVentas[[#This Row],[ProductID]],tProductos[[#All],[ProductID]:[CategoriaNombre]],2,FALSE)</f>
        <v>Produce</v>
      </c>
    </row>
    <row r="266" spans="1:15">
      <c r="A266" s="13">
        <v>10269</v>
      </c>
      <c r="B266" s="13">
        <v>18</v>
      </c>
      <c r="C266" s="13">
        <v>66530</v>
      </c>
      <c r="D266" s="13">
        <v>9</v>
      </c>
      <c r="E266" s="12" t="str">
        <f>VLOOKUP(tVentas[[#This Row],[ProductID]],tProductos[#All],3,FALSE)</f>
        <v>Rabbit - Whole</v>
      </c>
      <c r="F266" s="13">
        <v>17</v>
      </c>
      <c r="G266" s="32">
        <v>0</v>
      </c>
      <c r="H266" s="30">
        <f>VLOOKUP(tVentas[[#This Row],[ProductID]],tProductos[#All],5,FALSE)</f>
        <v>844.21</v>
      </c>
      <c r="I266" s="31">
        <f>(tVentas[[#This Row],[PrecioUnitario]])*(tVentas[[#This Row],[Quantity]])</f>
        <v>14351.57</v>
      </c>
      <c r="J266" s="31">
        <f>tVentas[[#This Row],[ TotalPrice_SinDescuento]]*(1-tVentas[[#This Row],[Discount]]/100)</f>
        <v>14351.57</v>
      </c>
      <c r="K266" s="52">
        <v>43135.371435185189</v>
      </c>
      <c r="L266" s="7" t="s">
        <v>3507</v>
      </c>
      <c r="M266" s="35">
        <f t="shared" si="8"/>
        <v>0</v>
      </c>
      <c r="N266" s="12" t="str">
        <f t="shared" si="9"/>
        <v/>
      </c>
      <c r="O266" t="str">
        <f>VLOOKUP(tVentas[[#This Row],[ProductID]],tProductos[[#All],[ProductID]:[CategoriaNombre]],2,FALSE)</f>
        <v>Produce</v>
      </c>
    </row>
    <row r="267" spans="1:15">
      <c r="A267" s="13">
        <v>10270</v>
      </c>
      <c r="B267" s="13">
        <v>13</v>
      </c>
      <c r="C267" s="13">
        <v>29070</v>
      </c>
      <c r="D267" s="13">
        <v>424</v>
      </c>
      <c r="E267" s="12" t="str">
        <f>VLOOKUP(tVentas[[#This Row],[ProductID]],tProductos[#All],3,FALSE)</f>
        <v>Vinegar - Tarragon</v>
      </c>
      <c r="F267" s="13">
        <v>8</v>
      </c>
      <c r="G267" s="32">
        <v>0</v>
      </c>
      <c r="H267" s="30">
        <f>VLOOKUP(tVentas[[#This Row],[ProductID]],tProductos[#All],5,FALSE)</f>
        <v>858.82</v>
      </c>
      <c r="I267" s="31">
        <f>(tVentas[[#This Row],[PrecioUnitario]])*(tVentas[[#This Row],[Quantity]])</f>
        <v>6870.56</v>
      </c>
      <c r="J267" s="31">
        <f>tVentas[[#This Row],[ TotalPrice_SinDescuento]]*(1-tVentas[[#This Row],[Discount]]/100)</f>
        <v>6870.56</v>
      </c>
      <c r="K267" s="52">
        <v>43119.834872685184</v>
      </c>
      <c r="L267" s="7" t="s">
        <v>3508</v>
      </c>
      <c r="M267" s="35">
        <f t="shared" si="8"/>
        <v>0</v>
      </c>
      <c r="N267" s="12" t="str">
        <f t="shared" si="9"/>
        <v/>
      </c>
      <c r="O267" t="str">
        <f>VLOOKUP(tVentas[[#This Row],[ProductID]],tProductos[[#All],[ProductID]:[CategoriaNombre]],2,FALSE)</f>
        <v>Cereals</v>
      </c>
    </row>
    <row r="268" spans="1:15">
      <c r="A268" s="13">
        <v>10271</v>
      </c>
      <c r="B268" s="13">
        <v>21</v>
      </c>
      <c r="C268" s="13">
        <v>25326</v>
      </c>
      <c r="D268" s="13">
        <v>357</v>
      </c>
      <c r="E268" s="12" t="str">
        <f>VLOOKUP(tVentas[[#This Row],[ProductID]],tProductos[#All],3,FALSE)</f>
        <v>Tilapia - Fillets</v>
      </c>
      <c r="F268" s="13">
        <v>7</v>
      </c>
      <c r="G268" s="32">
        <v>0</v>
      </c>
      <c r="H268" s="30">
        <f>VLOOKUP(tVentas[[#This Row],[ProductID]],tProductos[#All],5,FALSE)</f>
        <v>68.33</v>
      </c>
      <c r="I268" s="31">
        <f>(tVentas[[#This Row],[PrecioUnitario]])*(tVentas[[#This Row],[Quantity]])</f>
        <v>478.31</v>
      </c>
      <c r="J268" s="31">
        <f>tVentas[[#This Row],[ TotalPrice_SinDescuento]]*(1-tVentas[[#This Row],[Discount]]/100)</f>
        <v>478.31</v>
      </c>
      <c r="K268" s="52">
        <v>43152.679942129631</v>
      </c>
      <c r="L268" s="7" t="s">
        <v>3509</v>
      </c>
      <c r="M268" s="35">
        <f t="shared" si="8"/>
        <v>0</v>
      </c>
      <c r="N268" s="12" t="str">
        <f t="shared" si="9"/>
        <v/>
      </c>
      <c r="O268" t="str">
        <f>VLOOKUP(tVentas[[#This Row],[ProductID]],tProductos[[#All],[ProductID]:[CategoriaNombre]],2,FALSE)</f>
        <v>Shell fish</v>
      </c>
    </row>
    <row r="269" spans="1:15">
      <c r="A269" s="13">
        <v>10272</v>
      </c>
      <c r="B269" s="13">
        <v>15</v>
      </c>
      <c r="C269" s="13">
        <v>23308</v>
      </c>
      <c r="D269" s="13">
        <v>75</v>
      </c>
      <c r="E269" s="12" t="str">
        <f>VLOOKUP(tVentas[[#This Row],[ProductID]],tProductos[#All],3,FALSE)</f>
        <v>Chef Hat 20cm</v>
      </c>
      <c r="F269" s="13">
        <v>6</v>
      </c>
      <c r="G269" s="32">
        <v>1</v>
      </c>
      <c r="H269" s="30">
        <f>VLOOKUP(tVentas[[#This Row],[ProductID]],tProductos[#All],5,FALSE)</f>
        <v>418</v>
      </c>
      <c r="I269" s="31">
        <f>(tVentas[[#This Row],[PrecioUnitario]])*(tVentas[[#This Row],[Quantity]])</f>
        <v>2508</v>
      </c>
      <c r="J269" s="31">
        <f>tVentas[[#This Row],[ TotalPrice_SinDescuento]]*(1-tVentas[[#This Row],[Discount]]/100)</f>
        <v>2482.92</v>
      </c>
      <c r="K269" s="52">
        <v>43114.674953703703</v>
      </c>
      <c r="L269" s="7" t="s">
        <v>3510</v>
      </c>
      <c r="M269" s="35">
        <f t="shared" si="8"/>
        <v>0</v>
      </c>
      <c r="N269" s="12" t="str">
        <f t="shared" si="9"/>
        <v/>
      </c>
      <c r="O269" t="str">
        <f>VLOOKUP(tVentas[[#This Row],[ProductID]],tProductos[[#All],[ProductID]:[CategoriaNombre]],2,FALSE)</f>
        <v>Grain</v>
      </c>
    </row>
    <row r="270" spans="1:15">
      <c r="A270" s="13">
        <v>10273</v>
      </c>
      <c r="B270" s="13">
        <v>11</v>
      </c>
      <c r="C270" s="13">
        <v>30659</v>
      </c>
      <c r="D270" s="13">
        <v>267</v>
      </c>
      <c r="E270" s="12" t="str">
        <f>VLOOKUP(tVentas[[#This Row],[ProductID]],tProductos[#All],3,FALSE)</f>
        <v>Grapes - Red</v>
      </c>
      <c r="F270" s="13">
        <v>8</v>
      </c>
      <c r="G270" s="32">
        <v>0</v>
      </c>
      <c r="H270" s="30">
        <f>VLOOKUP(tVentas[[#This Row],[ProductID]],tProductos[#All],5,FALSE)</f>
        <v>5.12</v>
      </c>
      <c r="I270" s="31">
        <f>(tVentas[[#This Row],[PrecioUnitario]])*(tVentas[[#This Row],[Quantity]])</f>
        <v>40.96</v>
      </c>
      <c r="J270" s="31">
        <f>tVentas[[#This Row],[ TotalPrice_SinDescuento]]*(1-tVentas[[#This Row],[Discount]]/100)</f>
        <v>40.96</v>
      </c>
      <c r="K270" s="52">
        <v>43162.288842592592</v>
      </c>
      <c r="L270" s="7" t="s">
        <v>3511</v>
      </c>
      <c r="M270" s="35">
        <f t="shared" si="8"/>
        <v>0</v>
      </c>
      <c r="N270" s="12" t="str">
        <f t="shared" si="9"/>
        <v/>
      </c>
      <c r="O270" t="str">
        <f>VLOOKUP(tVentas[[#This Row],[ProductID]],tProductos[[#All],[ProductID]:[CategoriaNombre]],2,FALSE)</f>
        <v>Shell fish</v>
      </c>
    </row>
    <row r="271" spans="1:15">
      <c r="A271" s="13">
        <v>10274</v>
      </c>
      <c r="B271" s="13">
        <v>9</v>
      </c>
      <c r="C271" s="13">
        <v>83022</v>
      </c>
      <c r="D271" s="13">
        <v>11</v>
      </c>
      <c r="E271" s="12" t="str">
        <f>VLOOKUP(tVentas[[#This Row],[ProductID]],tProductos[#All],3,FALSE)</f>
        <v>Garbage Bags - Clear</v>
      </c>
      <c r="F271" s="13">
        <v>22</v>
      </c>
      <c r="G271" s="32">
        <v>0</v>
      </c>
      <c r="H271" s="30">
        <f>VLOOKUP(tVentas[[#This Row],[ProductID]],tProductos[#All],5,FALSE)</f>
        <v>62.94</v>
      </c>
      <c r="I271" s="31">
        <f>(tVentas[[#This Row],[PrecioUnitario]])*(tVentas[[#This Row],[Quantity]])</f>
        <v>1384.6799999999998</v>
      </c>
      <c r="J271" s="31">
        <f>tVentas[[#This Row],[ TotalPrice_SinDescuento]]*(1-tVentas[[#This Row],[Discount]]/100)</f>
        <v>1384.6799999999998</v>
      </c>
      <c r="K271" s="52">
        <v>43195.868738425925</v>
      </c>
      <c r="L271" s="7" t="s">
        <v>3512</v>
      </c>
      <c r="M271" s="35">
        <f t="shared" si="8"/>
        <v>0</v>
      </c>
      <c r="N271" s="12" t="str">
        <f t="shared" si="9"/>
        <v/>
      </c>
      <c r="O271" t="str">
        <f>VLOOKUP(tVentas[[#This Row],[ProductID]],tProductos[[#All],[ProductID]:[CategoriaNombre]],2,FALSE)</f>
        <v>Poultry</v>
      </c>
    </row>
    <row r="272" spans="1:15">
      <c r="A272" s="13">
        <v>10275</v>
      </c>
      <c r="B272" s="13">
        <v>8</v>
      </c>
      <c r="C272" s="13">
        <v>52533</v>
      </c>
      <c r="D272" s="13">
        <v>371</v>
      </c>
      <c r="E272" s="12" t="str">
        <f>VLOOKUP(tVentas[[#This Row],[ProductID]],tProductos[#All],3,FALSE)</f>
        <v>Creme De Banane - Marie</v>
      </c>
      <c r="F272" s="13">
        <v>14</v>
      </c>
      <c r="G272" s="32">
        <v>0</v>
      </c>
      <c r="H272" s="30">
        <f>VLOOKUP(tVentas[[#This Row],[ProductID]],tProductos[#All],5,FALSE)</f>
        <v>824.02</v>
      </c>
      <c r="I272" s="31">
        <f>(tVentas[[#This Row],[PrecioUnitario]])*(tVentas[[#This Row],[Quantity]])</f>
        <v>11536.279999999999</v>
      </c>
      <c r="J272" s="31">
        <f>tVentas[[#This Row],[ TotalPrice_SinDescuento]]*(1-tVentas[[#This Row],[Discount]]/100)</f>
        <v>11536.279999999999</v>
      </c>
      <c r="K272" s="52">
        <v>43206.519548611112</v>
      </c>
      <c r="L272" s="7" t="s">
        <v>3513</v>
      </c>
      <c r="M272" s="35">
        <f t="shared" si="8"/>
        <v>0</v>
      </c>
      <c r="N272" s="12" t="str">
        <f t="shared" si="9"/>
        <v/>
      </c>
      <c r="O272" t="str">
        <f>VLOOKUP(tVentas[[#This Row],[ProductID]],tProductos[[#All],[ProductID]:[CategoriaNombre]],2,FALSE)</f>
        <v>Grain</v>
      </c>
    </row>
    <row r="273" spans="1:15">
      <c r="A273" s="13">
        <v>10276</v>
      </c>
      <c r="B273" s="13">
        <v>7</v>
      </c>
      <c r="C273" s="13">
        <v>8196</v>
      </c>
      <c r="D273" s="13">
        <v>351</v>
      </c>
      <c r="E273" s="12" t="str">
        <f>VLOOKUP(tVentas[[#This Row],[ProductID]],tProductos[#All],3,FALSE)</f>
        <v>Hot Chocolate - Individual</v>
      </c>
      <c r="F273" s="13">
        <v>3</v>
      </c>
      <c r="G273" s="32">
        <v>0</v>
      </c>
      <c r="H273" s="30">
        <f>VLOOKUP(tVentas[[#This Row],[ProductID]],tProductos[#All],5,FALSE)</f>
        <v>960.82</v>
      </c>
      <c r="I273" s="31">
        <f>(tVentas[[#This Row],[PrecioUnitario]])*(tVentas[[#This Row],[Quantity]])</f>
        <v>2882.46</v>
      </c>
      <c r="J273" s="31">
        <f>tVentas[[#This Row],[ TotalPrice_SinDescuento]]*(1-tVentas[[#This Row],[Discount]]/100)</f>
        <v>2882.46</v>
      </c>
      <c r="K273" s="52">
        <v>43149.21371527778</v>
      </c>
      <c r="L273" s="7" t="s">
        <v>3514</v>
      </c>
      <c r="M273" s="35">
        <f t="shared" si="8"/>
        <v>0</v>
      </c>
      <c r="N273" s="12" t="str">
        <f t="shared" si="9"/>
        <v/>
      </c>
      <c r="O273" t="str">
        <f>VLOOKUP(tVentas[[#This Row],[ProductID]],tProductos[[#All],[ProductID]:[CategoriaNombre]],2,FALSE)</f>
        <v>Confections</v>
      </c>
    </row>
    <row r="274" spans="1:15">
      <c r="A274" s="13">
        <v>10277</v>
      </c>
      <c r="B274" s="13">
        <v>21</v>
      </c>
      <c r="C274" s="13">
        <v>57173</v>
      </c>
      <c r="D274" s="13">
        <v>277</v>
      </c>
      <c r="E274" s="12" t="str">
        <f>VLOOKUP(tVentas[[#This Row],[ProductID]],tProductos[#All],3,FALSE)</f>
        <v>Sea Bass - Whole</v>
      </c>
      <c r="F274" s="13">
        <v>15</v>
      </c>
      <c r="G274" s="32">
        <v>0</v>
      </c>
      <c r="H274" s="30">
        <f>VLOOKUP(tVentas[[#This Row],[ProductID]],tProductos[#All],5,FALSE)</f>
        <v>554.96</v>
      </c>
      <c r="I274" s="31">
        <f>(tVentas[[#This Row],[PrecioUnitario]])*(tVentas[[#This Row],[Quantity]])</f>
        <v>8324.4000000000015</v>
      </c>
      <c r="J274" s="31">
        <f>tVentas[[#This Row],[ TotalPrice_SinDescuento]]*(1-tVentas[[#This Row],[Discount]]/100)</f>
        <v>8324.4000000000015</v>
      </c>
      <c r="K274" s="52">
        <v>43112.70652777778</v>
      </c>
      <c r="L274" s="7" t="s">
        <v>3515</v>
      </c>
      <c r="M274" s="35">
        <f t="shared" si="8"/>
        <v>0</v>
      </c>
      <c r="N274" s="12" t="str">
        <f t="shared" si="9"/>
        <v/>
      </c>
      <c r="O274" t="str">
        <f>VLOOKUP(tVentas[[#This Row],[ProductID]],tProductos[[#All],[ProductID]:[CategoriaNombre]],2,FALSE)</f>
        <v>Poultry</v>
      </c>
    </row>
    <row r="275" spans="1:15">
      <c r="A275" s="13">
        <v>10278</v>
      </c>
      <c r="B275" s="13">
        <v>1</v>
      </c>
      <c r="C275" s="13">
        <v>74043</v>
      </c>
      <c r="D275" s="13">
        <v>374</v>
      </c>
      <c r="E275" s="12" t="str">
        <f>VLOOKUP(tVentas[[#This Row],[ProductID]],tProductos[#All],3,FALSE)</f>
        <v>Jagermeister</v>
      </c>
      <c r="F275" s="13">
        <v>19</v>
      </c>
      <c r="G275" s="32">
        <v>1</v>
      </c>
      <c r="H275" s="30">
        <f>VLOOKUP(tVentas[[#This Row],[ProductID]],tProductos[#All],5,FALSE)</f>
        <v>493.84</v>
      </c>
      <c r="I275" s="31">
        <f>(tVentas[[#This Row],[PrecioUnitario]])*(tVentas[[#This Row],[Quantity]])</f>
        <v>9382.9599999999991</v>
      </c>
      <c r="J275" s="31">
        <f>tVentas[[#This Row],[ TotalPrice_SinDescuento]]*(1-tVentas[[#This Row],[Discount]]/100)</f>
        <v>9289.1303999999982</v>
      </c>
      <c r="K275" s="52">
        <v>43186.261504629627</v>
      </c>
      <c r="L275" s="7" t="s">
        <v>3516</v>
      </c>
      <c r="M275" s="35">
        <f t="shared" si="8"/>
        <v>0</v>
      </c>
      <c r="N275" s="12" t="str">
        <f t="shared" si="9"/>
        <v/>
      </c>
      <c r="O275" t="str">
        <f>VLOOKUP(tVentas[[#This Row],[ProductID]],tProductos[[#All],[ProductID]:[CategoriaNombre]],2,FALSE)</f>
        <v>Beverages</v>
      </c>
    </row>
    <row r="276" spans="1:15">
      <c r="A276" s="13">
        <v>10279</v>
      </c>
      <c r="B276" s="13">
        <v>1</v>
      </c>
      <c r="C276" s="13">
        <v>26438</v>
      </c>
      <c r="D276" s="13">
        <v>276</v>
      </c>
      <c r="E276" s="12" t="str">
        <f>VLOOKUP(tVentas[[#This Row],[ProductID]],tProductos[#All],3,FALSE)</f>
        <v>Snapple - Iced Tea Peach</v>
      </c>
      <c r="F276" s="13">
        <v>7</v>
      </c>
      <c r="G276" s="32">
        <v>0</v>
      </c>
      <c r="H276" s="30">
        <f>VLOOKUP(tVentas[[#This Row],[ProductID]],tProductos[#All],5,FALSE)</f>
        <v>492.5</v>
      </c>
      <c r="I276" s="31">
        <f>(tVentas[[#This Row],[PrecioUnitario]])*(tVentas[[#This Row],[Quantity]])</f>
        <v>3447.5</v>
      </c>
      <c r="J276" s="31">
        <f>tVentas[[#This Row],[ TotalPrice_SinDescuento]]*(1-tVentas[[#This Row],[Discount]]/100)</f>
        <v>3447.5</v>
      </c>
      <c r="K276" s="52">
        <v>43122.425451388888</v>
      </c>
      <c r="L276" s="7" t="s">
        <v>3517</v>
      </c>
      <c r="M276" s="35">
        <f t="shared" si="8"/>
        <v>0</v>
      </c>
      <c r="N276" s="12" t="str">
        <f t="shared" si="9"/>
        <v/>
      </c>
      <c r="O276" t="str">
        <f>VLOOKUP(tVentas[[#This Row],[ProductID]],tProductos[[#All],[ProductID]:[CategoriaNombre]],2,FALSE)</f>
        <v>Beverages</v>
      </c>
    </row>
    <row r="277" spans="1:15">
      <c r="A277" s="13">
        <v>10280</v>
      </c>
      <c r="B277" s="13">
        <v>19</v>
      </c>
      <c r="C277" s="13">
        <v>66820</v>
      </c>
      <c r="D277" s="13">
        <v>225</v>
      </c>
      <c r="E277" s="12" t="str">
        <f>VLOOKUP(tVentas[[#This Row],[ProductID]],tProductos[#All],3,FALSE)</f>
        <v>Wine - Charddonnay Errazuriz</v>
      </c>
      <c r="F277" s="13">
        <v>17</v>
      </c>
      <c r="G277" s="32">
        <v>0</v>
      </c>
      <c r="H277" s="30">
        <f>VLOOKUP(tVentas[[#This Row],[ProductID]],tProductos[#All],5,FALSE)</f>
        <v>103.72</v>
      </c>
      <c r="I277" s="31">
        <f>(tVentas[[#This Row],[PrecioUnitario]])*(tVentas[[#This Row],[Quantity]])</f>
        <v>1763.24</v>
      </c>
      <c r="J277" s="31">
        <f>tVentas[[#This Row],[ TotalPrice_SinDescuento]]*(1-tVentas[[#This Row],[Discount]]/100)</f>
        <v>1763.24</v>
      </c>
      <c r="K277" s="52">
        <v>43139.661874999998</v>
      </c>
      <c r="L277" s="7" t="s">
        <v>3518</v>
      </c>
      <c r="M277" s="35">
        <f t="shared" si="8"/>
        <v>0</v>
      </c>
      <c r="N277" s="12" t="str">
        <f t="shared" si="9"/>
        <v/>
      </c>
      <c r="O277" t="str">
        <f>VLOOKUP(tVentas[[#This Row],[ProductID]],tProductos[[#All],[ProductID]:[CategoriaNombre]],2,FALSE)</f>
        <v>Cereals</v>
      </c>
    </row>
    <row r="278" spans="1:15">
      <c r="A278" s="13">
        <v>10281</v>
      </c>
      <c r="B278" s="13">
        <v>18</v>
      </c>
      <c r="C278" s="13">
        <v>77039</v>
      </c>
      <c r="D278" s="13">
        <v>368</v>
      </c>
      <c r="E278" s="12" t="str">
        <f>VLOOKUP(tVentas[[#This Row],[ProductID]],tProductos[#All],3,FALSE)</f>
        <v>Flour - Teff</v>
      </c>
      <c r="F278" s="13">
        <v>20</v>
      </c>
      <c r="G278" s="32">
        <v>0</v>
      </c>
      <c r="H278" s="30">
        <f>VLOOKUP(tVentas[[#This Row],[ProductID]],tProductos[#All],5,FALSE)</f>
        <v>182.97</v>
      </c>
      <c r="I278" s="31">
        <f>(tVentas[[#This Row],[PrecioUnitario]])*(tVentas[[#This Row],[Quantity]])</f>
        <v>3659.4</v>
      </c>
      <c r="J278" s="31">
        <f>tVentas[[#This Row],[ TotalPrice_SinDescuento]]*(1-tVentas[[#This Row],[Discount]]/100)</f>
        <v>3659.4</v>
      </c>
      <c r="K278" s="52">
        <v>43223.171168981484</v>
      </c>
      <c r="L278" s="7" t="s">
        <v>3519</v>
      </c>
      <c r="M278" s="35">
        <f t="shared" si="8"/>
        <v>0</v>
      </c>
      <c r="N278" s="12" t="str">
        <f t="shared" si="9"/>
        <v/>
      </c>
      <c r="O278" t="str">
        <f>VLOOKUP(tVentas[[#This Row],[ProductID]],tProductos[[#All],[ProductID]:[CategoriaNombre]],2,FALSE)</f>
        <v>Dairy</v>
      </c>
    </row>
    <row r="279" spans="1:15">
      <c r="A279" s="13">
        <v>10282</v>
      </c>
      <c r="B279" s="13">
        <v>6</v>
      </c>
      <c r="C279" s="13">
        <v>85602</v>
      </c>
      <c r="D279" s="13">
        <v>368</v>
      </c>
      <c r="E279" s="12" t="str">
        <f>VLOOKUP(tVentas[[#This Row],[ProductID]],tProductos[#All],3,FALSE)</f>
        <v>Flour - Teff</v>
      </c>
      <c r="F279" s="13">
        <v>22</v>
      </c>
      <c r="G279" s="32">
        <v>0</v>
      </c>
      <c r="H279" s="30">
        <f>VLOOKUP(tVentas[[#This Row],[ProductID]],tProductos[#All],5,FALSE)</f>
        <v>182.97</v>
      </c>
      <c r="I279" s="31">
        <f>(tVentas[[#This Row],[PrecioUnitario]])*(tVentas[[#This Row],[Quantity]])</f>
        <v>4025.34</v>
      </c>
      <c r="J279" s="31">
        <f>tVentas[[#This Row],[ TotalPrice_SinDescuento]]*(1-tVentas[[#This Row],[Discount]]/100)</f>
        <v>4025.34</v>
      </c>
      <c r="K279" s="52">
        <v>43224.072731481479</v>
      </c>
      <c r="L279" s="7" t="s">
        <v>3520</v>
      </c>
      <c r="M279" s="35">
        <f t="shared" si="8"/>
        <v>0</v>
      </c>
      <c r="N279" s="12" t="str">
        <f t="shared" si="9"/>
        <v/>
      </c>
      <c r="O279" t="str">
        <f>VLOOKUP(tVentas[[#This Row],[ProductID]],tProductos[[#All],[ProductID]:[CategoriaNombre]],2,FALSE)</f>
        <v>Dairy</v>
      </c>
    </row>
    <row r="280" spans="1:15">
      <c r="A280" s="13">
        <v>10283</v>
      </c>
      <c r="B280" s="13">
        <v>12</v>
      </c>
      <c r="C280" s="13">
        <v>59878</v>
      </c>
      <c r="D280" s="13">
        <v>106</v>
      </c>
      <c r="E280" s="12" t="str">
        <f>VLOOKUP(tVentas[[#This Row],[ProductID]],tProductos[#All],3,FALSE)</f>
        <v>Pickerel - Fillets</v>
      </c>
      <c r="F280" s="13">
        <v>16</v>
      </c>
      <c r="G280" s="32">
        <v>1</v>
      </c>
      <c r="H280" s="30">
        <f>VLOOKUP(tVentas[[#This Row],[ProductID]],tProductos[#All],5,FALSE)</f>
        <v>18.75</v>
      </c>
      <c r="I280" s="31">
        <f>(tVentas[[#This Row],[PrecioUnitario]])*(tVentas[[#This Row],[Quantity]])</f>
        <v>300</v>
      </c>
      <c r="J280" s="31">
        <f>tVentas[[#This Row],[ TotalPrice_SinDescuento]]*(1-tVentas[[#This Row],[Discount]]/100)</f>
        <v>297</v>
      </c>
      <c r="K280" s="52">
        <v>43224.52238425926</v>
      </c>
      <c r="L280" s="7" t="s">
        <v>3521</v>
      </c>
      <c r="M280" s="35">
        <f t="shared" si="8"/>
        <v>0</v>
      </c>
      <c r="N280" s="12" t="str">
        <f t="shared" si="9"/>
        <v/>
      </c>
      <c r="O280" t="str">
        <f>VLOOKUP(tVentas[[#This Row],[ProductID]],tProductos[[#All],[ProductID]:[CategoriaNombre]],2,FALSE)</f>
        <v>Meat</v>
      </c>
    </row>
    <row r="281" spans="1:15">
      <c r="A281" s="13">
        <v>10284</v>
      </c>
      <c r="B281" s="13">
        <v>15</v>
      </c>
      <c r="C281" s="13">
        <v>38202</v>
      </c>
      <c r="D281" s="13">
        <v>229</v>
      </c>
      <c r="E281" s="12" t="str">
        <f>VLOOKUP(tVentas[[#This Row],[ProductID]],tProductos[#All],3,FALSE)</f>
        <v>Bread - Hot Dog Buns</v>
      </c>
      <c r="F281" s="13">
        <v>10</v>
      </c>
      <c r="G281" s="32">
        <v>2</v>
      </c>
      <c r="H281" s="30">
        <f>VLOOKUP(tVentas[[#This Row],[ProductID]],tProductos[#All],5,FALSE)</f>
        <v>579.83000000000004</v>
      </c>
      <c r="I281" s="31">
        <f>(tVentas[[#This Row],[PrecioUnitario]])*(tVentas[[#This Row],[Quantity]])</f>
        <v>5798.3</v>
      </c>
      <c r="J281" s="31">
        <f>tVentas[[#This Row],[ TotalPrice_SinDescuento]]*(1-tVentas[[#This Row],[Discount]]/100)</f>
        <v>5682.3339999999998</v>
      </c>
      <c r="K281" s="52">
        <v>43187.358043981483</v>
      </c>
      <c r="L281" s="7" t="s">
        <v>3522</v>
      </c>
      <c r="M281" s="35">
        <f t="shared" si="8"/>
        <v>0</v>
      </c>
      <c r="N281" s="12" t="str">
        <f t="shared" si="9"/>
        <v/>
      </c>
      <c r="O281" t="str">
        <f>VLOOKUP(tVentas[[#This Row],[ProductID]],tProductos[[#All],[ProductID]:[CategoriaNombre]],2,FALSE)</f>
        <v>Poultry</v>
      </c>
    </row>
    <row r="282" spans="1:15">
      <c r="A282" s="13">
        <v>10285</v>
      </c>
      <c r="B282" s="13">
        <v>5</v>
      </c>
      <c r="C282" s="13">
        <v>55947</v>
      </c>
      <c r="D282" s="13">
        <v>53</v>
      </c>
      <c r="E282" s="12" t="str">
        <f>VLOOKUP(tVentas[[#This Row],[ProductID]],tProductos[#All],3,FALSE)</f>
        <v>Cassis</v>
      </c>
      <c r="F282" s="13">
        <v>15</v>
      </c>
      <c r="G282" s="32">
        <v>1</v>
      </c>
      <c r="H282" s="30">
        <f>VLOOKUP(tVentas[[#This Row],[ProductID]],tProductos[#All],5,FALSE)</f>
        <v>926.27</v>
      </c>
      <c r="I282" s="31">
        <f>(tVentas[[#This Row],[PrecioUnitario]])*(tVentas[[#This Row],[Quantity]])</f>
        <v>13894.05</v>
      </c>
      <c r="J282" s="31">
        <f>tVentas[[#This Row],[ TotalPrice_SinDescuento]]*(1-tVentas[[#This Row],[Discount]]/100)</f>
        <v>13755.109499999999</v>
      </c>
      <c r="K282" s="52">
        <v>43215.280185185184</v>
      </c>
      <c r="L282" s="7" t="s">
        <v>3523</v>
      </c>
      <c r="M282" s="35">
        <f t="shared" si="8"/>
        <v>0</v>
      </c>
      <c r="N282" s="12" t="str">
        <f t="shared" si="9"/>
        <v/>
      </c>
      <c r="O282" t="str">
        <f>VLOOKUP(tVentas[[#This Row],[ProductID]],tProductos[[#All],[ProductID]:[CategoriaNombre]],2,FALSE)</f>
        <v>Grain</v>
      </c>
    </row>
    <row r="283" spans="1:15">
      <c r="A283" s="13">
        <v>10286</v>
      </c>
      <c r="B283" s="13">
        <v>4</v>
      </c>
      <c r="C283" s="13">
        <v>63264</v>
      </c>
      <c r="D283" s="13">
        <v>398</v>
      </c>
      <c r="E283" s="12" t="str">
        <f>VLOOKUP(tVentas[[#This Row],[ProductID]],tProductos[#All],3,FALSE)</f>
        <v>Wine - Wyndham Estate Bin 777</v>
      </c>
      <c r="F283" s="13">
        <v>17</v>
      </c>
      <c r="G283" s="32">
        <v>0</v>
      </c>
      <c r="H283" s="30">
        <f>VLOOKUP(tVentas[[#This Row],[ProductID]],tProductos[#All],5,FALSE)</f>
        <v>423.63</v>
      </c>
      <c r="I283" s="31">
        <f>(tVentas[[#This Row],[PrecioUnitario]])*(tVentas[[#This Row],[Quantity]])</f>
        <v>7201.71</v>
      </c>
      <c r="J283" s="31">
        <f>tVentas[[#This Row],[ TotalPrice_SinDescuento]]*(1-tVentas[[#This Row],[Discount]]/100)</f>
        <v>7201.71</v>
      </c>
      <c r="K283" s="52">
        <v>43108.110775462963</v>
      </c>
      <c r="L283" s="7" t="s">
        <v>3524</v>
      </c>
      <c r="M283" s="35">
        <f t="shared" si="8"/>
        <v>0</v>
      </c>
      <c r="N283" s="12" t="str">
        <f t="shared" si="9"/>
        <v/>
      </c>
      <c r="O283" t="str">
        <f>VLOOKUP(tVentas[[#This Row],[ProductID]],tProductos[[#All],[ProductID]:[CategoriaNombre]],2,FALSE)</f>
        <v>Produce</v>
      </c>
    </row>
    <row r="284" spans="1:15">
      <c r="A284" s="13">
        <v>10287</v>
      </c>
      <c r="B284" s="13">
        <v>7</v>
      </c>
      <c r="C284" s="13">
        <v>24566</v>
      </c>
      <c r="D284" s="13">
        <v>83</v>
      </c>
      <c r="E284" s="12" t="str">
        <f>VLOOKUP(tVentas[[#This Row],[ProductID]],tProductos[#All],3,FALSE)</f>
        <v>Lamb - Ground</v>
      </c>
      <c r="F284" s="13">
        <v>7</v>
      </c>
      <c r="G284" s="32">
        <v>0</v>
      </c>
      <c r="H284" s="30">
        <f>VLOOKUP(tVentas[[#This Row],[ProductID]],tProductos[#All],5,FALSE)</f>
        <v>508.83</v>
      </c>
      <c r="I284" s="31">
        <f>(tVentas[[#This Row],[PrecioUnitario]])*(tVentas[[#This Row],[Quantity]])</f>
        <v>3561.81</v>
      </c>
      <c r="J284" s="31">
        <f>tVentas[[#This Row],[ TotalPrice_SinDescuento]]*(1-tVentas[[#This Row],[Discount]]/100)</f>
        <v>3561.81</v>
      </c>
      <c r="K284" s="52">
        <v>43123.770740740743</v>
      </c>
      <c r="L284" s="7" t="s">
        <v>3525</v>
      </c>
      <c r="M284" s="35">
        <f t="shared" si="8"/>
        <v>0</v>
      </c>
      <c r="N284" s="12" t="str">
        <f t="shared" si="9"/>
        <v/>
      </c>
      <c r="O284" t="str">
        <f>VLOOKUP(tVentas[[#This Row],[ProductID]],tProductos[[#All],[ProductID]:[CategoriaNombre]],2,FALSE)</f>
        <v>Confections</v>
      </c>
    </row>
    <row r="285" spans="1:15">
      <c r="A285" s="13">
        <v>10288</v>
      </c>
      <c r="B285" s="13">
        <v>10</v>
      </c>
      <c r="C285" s="13">
        <v>75076</v>
      </c>
      <c r="D285" s="13">
        <v>126</v>
      </c>
      <c r="E285" s="12" t="str">
        <f>VLOOKUP(tVentas[[#This Row],[ProductID]],tProductos[#All],3,FALSE)</f>
        <v>Crackers - Trio</v>
      </c>
      <c r="F285" s="13">
        <v>20</v>
      </c>
      <c r="G285" s="32">
        <v>0</v>
      </c>
      <c r="H285" s="30">
        <f>VLOOKUP(tVentas[[#This Row],[ProductID]],tProductos[#All],5,FALSE)</f>
        <v>141.91</v>
      </c>
      <c r="I285" s="31">
        <f>(tVentas[[#This Row],[PrecioUnitario]])*(tVentas[[#This Row],[Quantity]])</f>
        <v>2838.2</v>
      </c>
      <c r="J285" s="31">
        <f>tVentas[[#This Row],[ TotalPrice_SinDescuento]]*(1-tVentas[[#This Row],[Discount]]/100)</f>
        <v>2838.2</v>
      </c>
      <c r="K285" s="52">
        <v>43154.826145833336</v>
      </c>
      <c r="L285" s="7" t="s">
        <v>3526</v>
      </c>
      <c r="M285" s="35">
        <f t="shared" si="8"/>
        <v>0</v>
      </c>
      <c r="N285" s="12" t="str">
        <f t="shared" si="9"/>
        <v/>
      </c>
      <c r="O285" t="str">
        <f>VLOOKUP(tVentas[[#This Row],[ProductID]],tProductos[[#All],[ProductID]:[CategoriaNombre]],2,FALSE)</f>
        <v>Seafood</v>
      </c>
    </row>
    <row r="286" spans="1:15">
      <c r="A286" s="13">
        <v>10289</v>
      </c>
      <c r="B286" s="13">
        <v>18</v>
      </c>
      <c r="C286" s="13">
        <v>73708</v>
      </c>
      <c r="D286" s="13">
        <v>114</v>
      </c>
      <c r="E286" s="12" t="str">
        <f>VLOOKUP(tVentas[[#This Row],[ProductID]],tProductos[#All],3,FALSE)</f>
        <v>Veal - Osso Bucco</v>
      </c>
      <c r="F286" s="13">
        <v>19</v>
      </c>
      <c r="G286" s="32">
        <v>0</v>
      </c>
      <c r="H286" s="30">
        <f>VLOOKUP(tVentas[[#This Row],[ProductID]],tProductos[#All],5,FALSE)</f>
        <v>795.63</v>
      </c>
      <c r="I286" s="31">
        <f>(tVentas[[#This Row],[PrecioUnitario]])*(tVentas[[#This Row],[Quantity]])</f>
        <v>15116.97</v>
      </c>
      <c r="J286" s="31">
        <f>tVentas[[#This Row],[ TotalPrice_SinDescuento]]*(1-tVentas[[#This Row],[Discount]]/100)</f>
        <v>15116.97</v>
      </c>
      <c r="K286" s="52">
        <v>43118.064525462964</v>
      </c>
      <c r="L286" s="7" t="s">
        <v>3527</v>
      </c>
      <c r="M286" s="35">
        <f t="shared" si="8"/>
        <v>0</v>
      </c>
      <c r="N286" s="12" t="str">
        <f t="shared" si="9"/>
        <v/>
      </c>
      <c r="O286" t="str">
        <f>VLOOKUP(tVentas[[#This Row],[ProductID]],tProductos[[#All],[ProductID]:[CategoriaNombre]],2,FALSE)</f>
        <v>Grain</v>
      </c>
    </row>
    <row r="287" spans="1:15">
      <c r="A287" s="13">
        <v>10290</v>
      </c>
      <c r="B287" s="13">
        <v>22</v>
      </c>
      <c r="C287" s="13">
        <v>85627</v>
      </c>
      <c r="D287" s="13">
        <v>127</v>
      </c>
      <c r="E287" s="12" t="str">
        <f>VLOOKUP(tVentas[[#This Row],[ProductID]],tProductos[#All],3,FALSE)</f>
        <v>Island Oasis - Mango Daiquiri</v>
      </c>
      <c r="F287" s="13">
        <v>22</v>
      </c>
      <c r="G287" s="32">
        <v>0</v>
      </c>
      <c r="H287" s="30">
        <f>VLOOKUP(tVentas[[#This Row],[ProductID]],tProductos[#All],5,FALSE)</f>
        <v>541.41</v>
      </c>
      <c r="I287" s="31">
        <f>(tVentas[[#This Row],[PrecioUnitario]])*(tVentas[[#This Row],[Quantity]])</f>
        <v>11911.019999999999</v>
      </c>
      <c r="J287" s="31">
        <f>tVentas[[#This Row],[ TotalPrice_SinDescuento]]*(1-tVentas[[#This Row],[Discount]]/100)</f>
        <v>11911.019999999999</v>
      </c>
      <c r="K287" s="52">
        <v>43106.685555555552</v>
      </c>
      <c r="L287" s="7" t="s">
        <v>3528</v>
      </c>
      <c r="M287" s="35">
        <f t="shared" si="8"/>
        <v>0</v>
      </c>
      <c r="N287" s="12" t="str">
        <f t="shared" si="9"/>
        <v/>
      </c>
      <c r="O287" t="str">
        <f>VLOOKUP(tVentas[[#This Row],[ProductID]],tProductos[[#All],[ProductID]:[CategoriaNombre]],2,FALSE)</f>
        <v>Grain</v>
      </c>
    </row>
    <row r="288" spans="1:15">
      <c r="A288" s="13">
        <v>10291</v>
      </c>
      <c r="B288" s="13">
        <v>1</v>
      </c>
      <c r="C288" s="13">
        <v>32865</v>
      </c>
      <c r="D288" s="13">
        <v>349</v>
      </c>
      <c r="E288" s="12" t="str">
        <f>VLOOKUP(tVentas[[#This Row],[ProductID]],tProductos[#All],3,FALSE)</f>
        <v>Puree - Mocha</v>
      </c>
      <c r="F288" s="13">
        <v>9</v>
      </c>
      <c r="G288" s="32">
        <v>0</v>
      </c>
      <c r="H288" s="30">
        <f>VLOOKUP(tVentas[[#This Row],[ProductID]],tProductos[#All],5,FALSE)</f>
        <v>869.08</v>
      </c>
      <c r="I288" s="31">
        <f>(tVentas[[#This Row],[PrecioUnitario]])*(tVentas[[#This Row],[Quantity]])</f>
        <v>7821.72</v>
      </c>
      <c r="J288" s="31">
        <f>tVentas[[#This Row],[ TotalPrice_SinDescuento]]*(1-tVentas[[#This Row],[Discount]]/100)</f>
        <v>7821.72</v>
      </c>
      <c r="K288" s="52">
        <v>43130.551377314812</v>
      </c>
      <c r="L288" s="7" t="s">
        <v>3529</v>
      </c>
      <c r="M288" s="35">
        <f t="shared" si="8"/>
        <v>0</v>
      </c>
      <c r="N288" s="12" t="str">
        <f t="shared" si="9"/>
        <v/>
      </c>
      <c r="O288" t="str">
        <f>VLOOKUP(tVentas[[#This Row],[ProductID]],tProductos[[#All],[ProductID]:[CategoriaNombre]],2,FALSE)</f>
        <v>Dairy</v>
      </c>
    </row>
    <row r="289" spans="1:15">
      <c r="A289" s="13">
        <v>10292</v>
      </c>
      <c r="B289" s="13">
        <v>5</v>
      </c>
      <c r="C289" s="13">
        <v>47061</v>
      </c>
      <c r="D289" s="13">
        <v>175</v>
      </c>
      <c r="E289" s="12" t="str">
        <f>VLOOKUP(tVentas[[#This Row],[ProductID]],tProductos[#All],3,FALSE)</f>
        <v>Oil - Safflower</v>
      </c>
      <c r="F289" s="13">
        <v>12</v>
      </c>
      <c r="G289" s="32">
        <v>0</v>
      </c>
      <c r="H289" s="30">
        <f>VLOOKUP(tVentas[[#This Row],[ProductID]],tProductos[#All],5,FALSE)</f>
        <v>917.67</v>
      </c>
      <c r="I289" s="31">
        <f>(tVentas[[#This Row],[PrecioUnitario]])*(tVentas[[#This Row],[Quantity]])</f>
        <v>11012.039999999999</v>
      </c>
      <c r="J289" s="31">
        <f>tVentas[[#This Row],[ TotalPrice_SinDescuento]]*(1-tVentas[[#This Row],[Discount]]/100)</f>
        <v>11012.039999999999</v>
      </c>
      <c r="K289" s="52">
        <v>43146.978136574071</v>
      </c>
      <c r="L289" s="7" t="s">
        <v>3530</v>
      </c>
      <c r="M289" s="35">
        <f t="shared" si="8"/>
        <v>0</v>
      </c>
      <c r="N289" s="12" t="str">
        <f t="shared" si="9"/>
        <v/>
      </c>
      <c r="O289" t="str">
        <f>VLOOKUP(tVentas[[#This Row],[ProductID]],tProductos[[#All],[ProductID]:[CategoriaNombre]],2,FALSE)</f>
        <v>Confections</v>
      </c>
    </row>
    <row r="290" spans="1:15">
      <c r="A290" s="13">
        <v>10293</v>
      </c>
      <c r="B290" s="13">
        <v>14</v>
      </c>
      <c r="C290" s="13">
        <v>15035</v>
      </c>
      <c r="D290" s="13">
        <v>10</v>
      </c>
      <c r="E290" s="12" t="str">
        <f>VLOOKUP(tVentas[[#This Row],[ProductID]],tProductos[#All],3,FALSE)</f>
        <v>Scampi Tail</v>
      </c>
      <c r="F290" s="13">
        <v>4</v>
      </c>
      <c r="G290" s="32">
        <v>2</v>
      </c>
      <c r="H290" s="30">
        <f>VLOOKUP(tVentas[[#This Row],[ProductID]],tProductos[#All],5,FALSE)</f>
        <v>950.95</v>
      </c>
      <c r="I290" s="31">
        <f>(tVentas[[#This Row],[PrecioUnitario]])*(tVentas[[#This Row],[Quantity]])</f>
        <v>3803.8</v>
      </c>
      <c r="J290" s="31">
        <f>tVentas[[#This Row],[ TotalPrice_SinDescuento]]*(1-tVentas[[#This Row],[Discount]]/100)</f>
        <v>3727.7240000000002</v>
      </c>
      <c r="K290" s="52">
        <v>43147.278449074074</v>
      </c>
      <c r="L290" s="7" t="s">
        <v>3531</v>
      </c>
      <c r="M290" s="35">
        <f t="shared" si="8"/>
        <v>0</v>
      </c>
      <c r="N290" s="12" t="str">
        <f t="shared" si="9"/>
        <v/>
      </c>
      <c r="O290" t="str">
        <f>VLOOKUP(tVentas[[#This Row],[ProductID]],tProductos[[#All],[ProductID]:[CategoriaNombre]],2,FALSE)</f>
        <v>Dairy</v>
      </c>
    </row>
    <row r="291" spans="1:15">
      <c r="A291" s="13">
        <v>10294</v>
      </c>
      <c r="B291" s="13">
        <v>8</v>
      </c>
      <c r="C291" s="13">
        <v>72493</v>
      </c>
      <c r="D291" s="13">
        <v>379</v>
      </c>
      <c r="E291" s="12" t="str">
        <f>VLOOKUP(tVentas[[#This Row],[ProductID]],tProductos[#All],3,FALSE)</f>
        <v>Smoked Paprika</v>
      </c>
      <c r="F291" s="13">
        <v>19</v>
      </c>
      <c r="G291" s="32">
        <v>0</v>
      </c>
      <c r="H291" s="30">
        <f>VLOOKUP(tVentas[[#This Row],[ProductID]],tProductos[#All],5,FALSE)</f>
        <v>893.04</v>
      </c>
      <c r="I291" s="31">
        <f>(tVentas[[#This Row],[PrecioUnitario]])*(tVentas[[#This Row],[Quantity]])</f>
        <v>16967.759999999998</v>
      </c>
      <c r="J291" s="31">
        <f>tVentas[[#This Row],[ TotalPrice_SinDescuento]]*(1-tVentas[[#This Row],[Discount]]/100)</f>
        <v>16967.759999999998</v>
      </c>
      <c r="K291" s="52">
        <v>43200.205347222225</v>
      </c>
      <c r="L291" s="7" t="s">
        <v>3532</v>
      </c>
      <c r="M291" s="35">
        <f t="shared" si="8"/>
        <v>0</v>
      </c>
      <c r="N291" s="12" t="str">
        <f t="shared" si="9"/>
        <v/>
      </c>
      <c r="O291" t="str">
        <f>VLOOKUP(tVentas[[#This Row],[ProductID]],tProductos[[#All],[ProductID]:[CategoriaNombre]],2,FALSE)</f>
        <v>Meat</v>
      </c>
    </row>
    <row r="292" spans="1:15">
      <c r="A292" s="13">
        <v>10295</v>
      </c>
      <c r="B292" s="13">
        <v>23</v>
      </c>
      <c r="C292" s="13">
        <v>86601</v>
      </c>
      <c r="D292" s="13">
        <v>326</v>
      </c>
      <c r="E292" s="12" t="str">
        <f>VLOOKUP(tVentas[[#This Row],[ProductID]],tProductos[#All],3,FALSE)</f>
        <v>Appetizer - Mushroom Tart</v>
      </c>
      <c r="F292" s="13">
        <v>22</v>
      </c>
      <c r="G292" s="32">
        <v>0</v>
      </c>
      <c r="H292" s="30">
        <f>VLOOKUP(tVentas[[#This Row],[ProductID]],tProductos[#All],5,FALSE)</f>
        <v>38.85</v>
      </c>
      <c r="I292" s="31">
        <f>(tVentas[[#This Row],[PrecioUnitario]])*(tVentas[[#This Row],[Quantity]])</f>
        <v>854.7</v>
      </c>
      <c r="J292" s="31">
        <f>tVentas[[#This Row],[ TotalPrice_SinDescuento]]*(1-tVentas[[#This Row],[Discount]]/100)</f>
        <v>854.7</v>
      </c>
      <c r="K292" s="52">
        <v>43184.703414351854</v>
      </c>
      <c r="L292" s="7" t="s">
        <v>3533</v>
      </c>
      <c r="M292" s="35">
        <f t="shared" si="8"/>
        <v>0</v>
      </c>
      <c r="N292" s="12" t="str">
        <f t="shared" si="9"/>
        <v/>
      </c>
      <c r="O292" t="str">
        <f>VLOOKUP(tVentas[[#This Row],[ProductID]],tProductos[[#All],[ProductID]:[CategoriaNombre]],2,FALSE)</f>
        <v>Poultry</v>
      </c>
    </row>
    <row r="293" spans="1:15">
      <c r="A293" s="13">
        <v>10296</v>
      </c>
      <c r="B293" s="13">
        <v>14</v>
      </c>
      <c r="C293" s="13">
        <v>12777</v>
      </c>
      <c r="D293" s="13">
        <v>437</v>
      </c>
      <c r="E293" s="12" t="str">
        <f>VLOOKUP(tVentas[[#This Row],[ProductID]],tProductos[#All],3,FALSE)</f>
        <v>Chips Potato All Dressed - 43g</v>
      </c>
      <c r="F293" s="13">
        <v>4</v>
      </c>
      <c r="G293" s="32">
        <v>2</v>
      </c>
      <c r="H293" s="30">
        <f>VLOOKUP(tVentas[[#This Row],[ProductID]],tProductos[#All],5,FALSE)</f>
        <v>835.85</v>
      </c>
      <c r="I293" s="31">
        <f>(tVentas[[#This Row],[PrecioUnitario]])*(tVentas[[#This Row],[Quantity]])</f>
        <v>3343.4</v>
      </c>
      <c r="J293" s="31">
        <f>tVentas[[#This Row],[ TotalPrice_SinDescuento]]*(1-tVentas[[#This Row],[Discount]]/100)</f>
        <v>3276.5320000000002</v>
      </c>
      <c r="K293" s="52">
        <v>43140.180439814816</v>
      </c>
      <c r="L293" s="7" t="s">
        <v>3534</v>
      </c>
      <c r="M293" s="35">
        <f t="shared" si="8"/>
        <v>0</v>
      </c>
      <c r="N293" s="12" t="str">
        <f t="shared" si="9"/>
        <v/>
      </c>
      <c r="O293" t="str">
        <f>VLOOKUP(tVentas[[#This Row],[ProductID]],tProductos[[#All],[ProductID]:[CategoriaNombre]],2,FALSE)</f>
        <v>Snails</v>
      </c>
    </row>
    <row r="294" spans="1:15">
      <c r="A294" s="13">
        <v>10297</v>
      </c>
      <c r="B294" s="13">
        <v>11</v>
      </c>
      <c r="C294" s="13">
        <v>26916</v>
      </c>
      <c r="D294" s="13">
        <v>219</v>
      </c>
      <c r="E294" s="12" t="str">
        <f>VLOOKUP(tVentas[[#This Row],[ProductID]],tProductos[#All],3,FALSE)</f>
        <v>Assorted Desserts</v>
      </c>
      <c r="F294" s="13">
        <v>7</v>
      </c>
      <c r="G294" s="32">
        <v>0</v>
      </c>
      <c r="H294" s="30">
        <f>VLOOKUP(tVentas[[#This Row],[ProductID]],tProductos[#All],5,FALSE)</f>
        <v>589.78</v>
      </c>
      <c r="I294" s="31">
        <f>(tVentas[[#This Row],[PrecioUnitario]])*(tVentas[[#This Row],[Quantity]])</f>
        <v>4128.46</v>
      </c>
      <c r="J294" s="31">
        <f>tVentas[[#This Row],[ TotalPrice_SinDescuento]]*(1-tVentas[[#This Row],[Discount]]/100)</f>
        <v>4128.46</v>
      </c>
      <c r="K294" s="52">
        <v>43229.288101851853</v>
      </c>
      <c r="L294" s="7" t="s">
        <v>3535</v>
      </c>
      <c r="M294" s="35">
        <f t="shared" si="8"/>
        <v>0</v>
      </c>
      <c r="N294" s="12" t="str">
        <f t="shared" si="9"/>
        <v/>
      </c>
      <c r="O294" t="str">
        <f>VLOOKUP(tVentas[[#This Row],[ProductID]],tProductos[[#All],[ProductID]:[CategoriaNombre]],2,FALSE)</f>
        <v>Beverages</v>
      </c>
    </row>
    <row r="295" spans="1:15">
      <c r="A295" s="13">
        <v>10298</v>
      </c>
      <c r="B295" s="13">
        <v>21</v>
      </c>
      <c r="C295" s="13">
        <v>69340</v>
      </c>
      <c r="D295" s="13">
        <v>178</v>
      </c>
      <c r="E295" s="12" t="str">
        <f>VLOOKUP(tVentas[[#This Row],[ProductID]],tProductos[#All],3,FALSE)</f>
        <v>Pernod</v>
      </c>
      <c r="F295" s="13">
        <v>18</v>
      </c>
      <c r="G295" s="32">
        <v>0</v>
      </c>
      <c r="H295" s="30">
        <f>VLOOKUP(tVentas[[#This Row],[ProductID]],tProductos[#All],5,FALSE)</f>
        <v>523.62</v>
      </c>
      <c r="I295" s="31">
        <f>(tVentas[[#This Row],[PrecioUnitario]])*(tVentas[[#This Row],[Quantity]])</f>
        <v>9425.16</v>
      </c>
      <c r="J295" s="31">
        <f>tVentas[[#This Row],[ TotalPrice_SinDescuento]]*(1-tVentas[[#This Row],[Discount]]/100)</f>
        <v>9425.16</v>
      </c>
      <c r="K295" s="52">
        <v>43174.522638888891</v>
      </c>
      <c r="L295" s="7" t="s">
        <v>3536</v>
      </c>
      <c r="M295" s="35">
        <f t="shared" si="8"/>
        <v>0</v>
      </c>
      <c r="N295" s="12" t="str">
        <f t="shared" si="9"/>
        <v/>
      </c>
      <c r="O295" t="str">
        <f>VLOOKUP(tVentas[[#This Row],[ProductID]],tProductos[[#All],[ProductID]:[CategoriaNombre]],2,FALSE)</f>
        <v>Snails</v>
      </c>
    </row>
    <row r="296" spans="1:15">
      <c r="A296" s="13">
        <v>10299</v>
      </c>
      <c r="B296" s="13">
        <v>12</v>
      </c>
      <c r="C296" s="13">
        <v>85113</v>
      </c>
      <c r="D296" s="13">
        <v>189</v>
      </c>
      <c r="E296" s="12" t="str">
        <f>VLOOKUP(tVentas[[#This Row],[ProductID]],tProductos[#All],3,FALSE)</f>
        <v>Bread - Roll, Soft White Round</v>
      </c>
      <c r="F296" s="13">
        <v>22</v>
      </c>
      <c r="G296" s="32">
        <v>2</v>
      </c>
      <c r="H296" s="30">
        <f>VLOOKUP(tVentas[[#This Row],[ProductID]],tProductos[#All],5,FALSE)</f>
        <v>763.02</v>
      </c>
      <c r="I296" s="31">
        <f>(tVentas[[#This Row],[PrecioUnitario]])*(tVentas[[#This Row],[Quantity]])</f>
        <v>16786.439999999999</v>
      </c>
      <c r="J296" s="31">
        <f>tVentas[[#This Row],[ TotalPrice_SinDescuento]]*(1-tVentas[[#This Row],[Discount]]/100)</f>
        <v>16450.711199999998</v>
      </c>
      <c r="K296" s="52">
        <v>43136.646481481483</v>
      </c>
      <c r="L296" s="7" t="s">
        <v>3537</v>
      </c>
      <c r="M296" s="35">
        <f t="shared" si="8"/>
        <v>0</v>
      </c>
      <c r="N296" s="12" t="str">
        <f t="shared" si="9"/>
        <v/>
      </c>
      <c r="O296" t="str">
        <f>VLOOKUP(tVentas[[#This Row],[ProductID]],tProductos[[#All],[ProductID]:[CategoriaNombre]],2,FALSE)</f>
        <v>Beverages</v>
      </c>
    </row>
    <row r="297" spans="1:15">
      <c r="A297" s="13">
        <v>10300</v>
      </c>
      <c r="B297" s="13">
        <v>2</v>
      </c>
      <c r="C297" s="13">
        <v>74701</v>
      </c>
      <c r="D297" s="13">
        <v>144</v>
      </c>
      <c r="E297" s="12" t="str">
        <f>VLOOKUP(tVentas[[#This Row],[ProductID]],tProductos[#All],3,FALSE)</f>
        <v>Placemat - Scallop, White</v>
      </c>
      <c r="F297" s="13">
        <v>19</v>
      </c>
      <c r="G297" s="32">
        <v>0</v>
      </c>
      <c r="H297" s="30">
        <f>VLOOKUP(tVentas[[#This Row],[ProductID]],tProductos[#All],5,FALSE)</f>
        <v>957.86</v>
      </c>
      <c r="I297" s="31">
        <f>(tVentas[[#This Row],[PrecioUnitario]])*(tVentas[[#This Row],[Quantity]])</f>
        <v>18199.34</v>
      </c>
      <c r="J297" s="31">
        <f>tVentas[[#This Row],[ TotalPrice_SinDescuento]]*(1-tVentas[[#This Row],[Discount]]/100)</f>
        <v>18199.34</v>
      </c>
      <c r="K297" s="52">
        <v>43136.322615740741</v>
      </c>
      <c r="L297" s="7" t="s">
        <v>3538</v>
      </c>
      <c r="M297" s="35">
        <f t="shared" si="8"/>
        <v>0</v>
      </c>
      <c r="N297" s="12" t="str">
        <f t="shared" si="9"/>
        <v/>
      </c>
      <c r="O297" t="str">
        <f>VLOOKUP(tVentas[[#This Row],[ProductID]],tProductos[[#All],[ProductID]:[CategoriaNombre]],2,FALSE)</f>
        <v>Beverages</v>
      </c>
    </row>
    <row r="298" spans="1:15">
      <c r="A298" s="13">
        <v>10301</v>
      </c>
      <c r="B298" s="13">
        <v>16</v>
      </c>
      <c r="C298" s="13">
        <v>57538</v>
      </c>
      <c r="D298" s="13">
        <v>203</v>
      </c>
      <c r="E298" s="12" t="str">
        <f>VLOOKUP(tVentas[[#This Row],[ProductID]],tProductos[#All],3,FALSE)</f>
        <v>Chicken - Leg, Boneless</v>
      </c>
      <c r="F298" s="13">
        <v>15</v>
      </c>
      <c r="G298" s="32">
        <v>0</v>
      </c>
      <c r="H298" s="30">
        <f>VLOOKUP(tVentas[[#This Row],[ProductID]],tProductos[#All],5,FALSE)</f>
        <v>599.54999999999995</v>
      </c>
      <c r="I298" s="31">
        <f>(tVentas[[#This Row],[PrecioUnitario]])*(tVentas[[#This Row],[Quantity]])</f>
        <v>8993.25</v>
      </c>
      <c r="J298" s="31">
        <f>tVentas[[#This Row],[ TotalPrice_SinDescuento]]*(1-tVentas[[#This Row],[Discount]]/100)</f>
        <v>8993.25</v>
      </c>
      <c r="K298" s="52">
        <v>43111.392905092594</v>
      </c>
      <c r="L298" s="7" t="s">
        <v>3539</v>
      </c>
      <c r="M298" s="35">
        <f t="shared" si="8"/>
        <v>0</v>
      </c>
      <c r="N298" s="12" t="str">
        <f t="shared" si="9"/>
        <v/>
      </c>
      <c r="O298" t="str">
        <f>VLOOKUP(tVentas[[#This Row],[ProductID]],tProductos[[#All],[ProductID]:[CategoriaNombre]],2,FALSE)</f>
        <v>Confections</v>
      </c>
    </row>
    <row r="299" spans="1:15">
      <c r="A299" s="13">
        <v>10302</v>
      </c>
      <c r="B299" s="13">
        <v>17</v>
      </c>
      <c r="C299" s="13">
        <v>61454</v>
      </c>
      <c r="D299" s="13">
        <v>439</v>
      </c>
      <c r="E299" s="12" t="str">
        <f>VLOOKUP(tVentas[[#This Row],[ProductID]],tProductos[#All],3,FALSE)</f>
        <v>Beef - Chuck, Boneless</v>
      </c>
      <c r="F299" s="13">
        <v>16</v>
      </c>
      <c r="G299" s="32">
        <v>0</v>
      </c>
      <c r="H299" s="30">
        <f>VLOOKUP(tVentas[[#This Row],[ProductID]],tProductos[#All],5,FALSE)</f>
        <v>560.91</v>
      </c>
      <c r="I299" s="31">
        <f>(tVentas[[#This Row],[PrecioUnitario]])*(tVentas[[#This Row],[Quantity]])</f>
        <v>8974.56</v>
      </c>
      <c r="J299" s="31">
        <f>tVentas[[#This Row],[ TotalPrice_SinDescuento]]*(1-tVentas[[#This Row],[Discount]]/100)</f>
        <v>8974.56</v>
      </c>
      <c r="K299" s="52">
        <v>43105.126087962963</v>
      </c>
      <c r="L299" s="7" t="s">
        <v>3540</v>
      </c>
      <c r="M299" s="35">
        <f t="shared" si="8"/>
        <v>0</v>
      </c>
      <c r="N299" s="12" t="str">
        <f t="shared" si="9"/>
        <v/>
      </c>
      <c r="O299" t="str">
        <f>VLOOKUP(tVentas[[#This Row],[ProductID]],tProductos[[#All],[ProductID]:[CategoriaNombre]],2,FALSE)</f>
        <v>Produce</v>
      </c>
    </row>
    <row r="300" spans="1:15">
      <c r="A300" s="13">
        <v>10303</v>
      </c>
      <c r="B300" s="13">
        <v>14</v>
      </c>
      <c r="C300" s="13">
        <v>37001</v>
      </c>
      <c r="D300" s="13">
        <v>244</v>
      </c>
      <c r="E300" s="12" t="str">
        <f>VLOOKUP(tVentas[[#This Row],[ProductID]],tProductos[#All],3,FALSE)</f>
        <v>Beef - Rib Eye Aaa</v>
      </c>
      <c r="F300" s="13">
        <v>10</v>
      </c>
      <c r="G300" s="32">
        <v>0</v>
      </c>
      <c r="H300" s="30">
        <f>VLOOKUP(tVentas[[#This Row],[ProductID]],tProductos[#All],5,FALSE)</f>
        <v>940.66</v>
      </c>
      <c r="I300" s="31">
        <f>(tVentas[[#This Row],[PrecioUnitario]])*(tVentas[[#This Row],[Quantity]])</f>
        <v>9406.6</v>
      </c>
      <c r="J300" s="31">
        <f>tVentas[[#This Row],[ TotalPrice_SinDescuento]]*(1-tVentas[[#This Row],[Discount]]/100)</f>
        <v>9406.6</v>
      </c>
      <c r="K300" s="52">
        <v>43137.772696759261</v>
      </c>
      <c r="L300" s="7" t="s">
        <v>3541</v>
      </c>
      <c r="M300" s="35">
        <f t="shared" si="8"/>
        <v>0</v>
      </c>
      <c r="N300" s="12" t="str">
        <f t="shared" si="9"/>
        <v/>
      </c>
      <c r="O300" t="str">
        <f>VLOOKUP(tVentas[[#This Row],[ProductID]],tProductos[[#All],[ProductID]:[CategoriaNombre]],2,FALSE)</f>
        <v>Shell fish</v>
      </c>
    </row>
    <row r="301" spans="1:15">
      <c r="A301" s="13">
        <v>10304</v>
      </c>
      <c r="B301" s="13">
        <v>10</v>
      </c>
      <c r="C301" s="13">
        <v>75881</v>
      </c>
      <c r="D301" s="13">
        <v>123</v>
      </c>
      <c r="E301" s="12" t="str">
        <f>VLOOKUP(tVentas[[#This Row],[ProductID]],tProductos[#All],3,FALSE)</f>
        <v>Oil - Shortening - All - Purpose</v>
      </c>
      <c r="F301" s="13">
        <v>20</v>
      </c>
      <c r="G301" s="32">
        <v>0</v>
      </c>
      <c r="H301" s="30">
        <f>VLOOKUP(tVentas[[#This Row],[ProductID]],tProductos[#All],5,FALSE)</f>
        <v>481.48</v>
      </c>
      <c r="I301" s="31">
        <f>(tVentas[[#This Row],[PrecioUnitario]])*(tVentas[[#This Row],[Quantity]])</f>
        <v>9629.6</v>
      </c>
      <c r="J301" s="31">
        <f>tVentas[[#This Row],[ TotalPrice_SinDescuento]]*(1-tVentas[[#This Row],[Discount]]/100)</f>
        <v>9629.6</v>
      </c>
      <c r="K301" s="52">
        <v>43132.453599537039</v>
      </c>
      <c r="L301" s="7" t="s">
        <v>3542</v>
      </c>
      <c r="M301" s="35">
        <f t="shared" si="8"/>
        <v>0</v>
      </c>
      <c r="N301" s="12" t="str">
        <f t="shared" si="9"/>
        <v/>
      </c>
      <c r="O301" t="str">
        <f>VLOOKUP(tVentas[[#This Row],[ProductID]],tProductos[[#All],[ProductID]:[CategoriaNombre]],2,FALSE)</f>
        <v>Dairy</v>
      </c>
    </row>
    <row r="302" spans="1:15">
      <c r="A302" s="13">
        <v>10305</v>
      </c>
      <c r="B302" s="13">
        <v>2</v>
      </c>
      <c r="C302" s="13">
        <v>6960</v>
      </c>
      <c r="D302" s="13">
        <v>259</v>
      </c>
      <c r="E302" s="12" t="str">
        <f>VLOOKUP(tVentas[[#This Row],[ProductID]],tProductos[#All],3,FALSE)</f>
        <v>Veal - Eye Of Round</v>
      </c>
      <c r="F302" s="13">
        <v>2</v>
      </c>
      <c r="G302" s="32">
        <v>0</v>
      </c>
      <c r="H302" s="30">
        <f>VLOOKUP(tVentas[[#This Row],[ProductID]],tProductos[#All],5,FALSE)</f>
        <v>674.36</v>
      </c>
      <c r="I302" s="31">
        <f>(tVentas[[#This Row],[PrecioUnitario]])*(tVentas[[#This Row],[Quantity]])</f>
        <v>1348.72</v>
      </c>
      <c r="J302" s="31">
        <f>tVentas[[#This Row],[ TotalPrice_SinDescuento]]*(1-tVentas[[#This Row],[Discount]]/100)</f>
        <v>1348.72</v>
      </c>
      <c r="K302" s="52">
        <v>43174.990763888891</v>
      </c>
      <c r="L302" s="7" t="s">
        <v>3543</v>
      </c>
      <c r="M302" s="35">
        <f t="shared" si="8"/>
        <v>0</v>
      </c>
      <c r="N302" s="12" t="str">
        <f t="shared" si="9"/>
        <v/>
      </c>
      <c r="O302" t="str">
        <f>VLOOKUP(tVentas[[#This Row],[ProductID]],tProductos[[#All],[ProductID]:[CategoriaNombre]],2,FALSE)</f>
        <v>Meat</v>
      </c>
    </row>
    <row r="303" spans="1:15">
      <c r="A303" s="13">
        <v>10306</v>
      </c>
      <c r="B303" s="13">
        <v>14</v>
      </c>
      <c r="C303" s="13">
        <v>28973</v>
      </c>
      <c r="D303" s="13">
        <v>384</v>
      </c>
      <c r="E303" s="12" t="str">
        <f>VLOOKUP(tVentas[[#This Row],[ProductID]],tProductos[#All],3,FALSE)</f>
        <v>Fond - Neutral</v>
      </c>
      <c r="F303" s="13">
        <v>8</v>
      </c>
      <c r="G303" s="32">
        <v>0</v>
      </c>
      <c r="H303" s="30">
        <f>VLOOKUP(tVentas[[#This Row],[ProductID]],tProductos[#All],5,FALSE)</f>
        <v>565.19000000000005</v>
      </c>
      <c r="I303" s="31">
        <f>(tVentas[[#This Row],[PrecioUnitario]])*(tVentas[[#This Row],[Quantity]])</f>
        <v>4521.5200000000004</v>
      </c>
      <c r="J303" s="31">
        <f>tVentas[[#This Row],[ TotalPrice_SinDescuento]]*(1-tVentas[[#This Row],[Discount]]/100)</f>
        <v>4521.5200000000004</v>
      </c>
      <c r="K303" s="52">
        <v>43229.520567129628</v>
      </c>
      <c r="L303" s="7" t="s">
        <v>3544</v>
      </c>
      <c r="M303" s="35">
        <f t="shared" si="8"/>
        <v>0</v>
      </c>
      <c r="N303" s="12" t="str">
        <f t="shared" si="9"/>
        <v/>
      </c>
      <c r="O303" t="str">
        <f>VLOOKUP(tVentas[[#This Row],[ProductID]],tProductos[[#All],[ProductID]:[CategoriaNombre]],2,FALSE)</f>
        <v>Snails</v>
      </c>
    </row>
    <row r="304" spans="1:15">
      <c r="A304" s="13">
        <v>10307</v>
      </c>
      <c r="B304" s="13">
        <v>11</v>
      </c>
      <c r="C304" s="13">
        <v>92694</v>
      </c>
      <c r="D304" s="13">
        <v>292</v>
      </c>
      <c r="E304" s="12" t="str">
        <f>VLOOKUP(tVentas[[#This Row],[ProductID]],tProductos[#All],3,FALSE)</f>
        <v>Turkey - Oven Roast Breast</v>
      </c>
      <c r="F304" s="13">
        <v>24</v>
      </c>
      <c r="G304" s="32">
        <v>0</v>
      </c>
      <c r="H304" s="30">
        <f>VLOOKUP(tVentas[[#This Row],[ProductID]],tProductos[#All],5,FALSE)</f>
        <v>345.36</v>
      </c>
      <c r="I304" s="31">
        <f>(tVentas[[#This Row],[PrecioUnitario]])*(tVentas[[#This Row],[Quantity]])</f>
        <v>8288.64</v>
      </c>
      <c r="J304" s="31">
        <f>tVentas[[#This Row],[ TotalPrice_SinDescuento]]*(1-tVentas[[#This Row],[Discount]]/100)</f>
        <v>8288.64</v>
      </c>
      <c r="K304" s="52">
        <v>43134.053506944445</v>
      </c>
      <c r="L304" s="7" t="s">
        <v>3545</v>
      </c>
      <c r="M304" s="35">
        <f t="shared" si="8"/>
        <v>0</v>
      </c>
      <c r="N304" s="12" t="str">
        <f t="shared" si="9"/>
        <v/>
      </c>
      <c r="O304" t="str">
        <f>VLOOKUP(tVentas[[#This Row],[ProductID]],tProductos[[#All],[ProductID]:[CategoriaNombre]],2,FALSE)</f>
        <v>Grain</v>
      </c>
    </row>
    <row r="305" spans="1:15">
      <c r="A305" s="13">
        <v>10308</v>
      </c>
      <c r="B305" s="13">
        <v>13</v>
      </c>
      <c r="C305" s="13">
        <v>70070</v>
      </c>
      <c r="D305" s="13">
        <v>421</v>
      </c>
      <c r="E305" s="12" t="str">
        <f>VLOOKUP(tVentas[[#This Row],[ProductID]],tProductos[#All],3,FALSE)</f>
        <v>Soup V8 Roasted Red Pepper</v>
      </c>
      <c r="F305" s="13">
        <v>18</v>
      </c>
      <c r="G305" s="32">
        <v>0</v>
      </c>
      <c r="H305" s="30">
        <f>VLOOKUP(tVentas[[#This Row],[ProductID]],tProductos[#All],5,FALSE)</f>
        <v>388.09</v>
      </c>
      <c r="I305" s="31">
        <f>(tVentas[[#This Row],[PrecioUnitario]])*(tVentas[[#This Row],[Quantity]])</f>
        <v>6985.62</v>
      </c>
      <c r="J305" s="31">
        <f>tVentas[[#This Row],[ TotalPrice_SinDescuento]]*(1-tVentas[[#This Row],[Discount]]/100)</f>
        <v>6985.62</v>
      </c>
      <c r="K305" s="52">
        <v>43197.935624999998</v>
      </c>
      <c r="L305" s="7" t="s">
        <v>3546</v>
      </c>
      <c r="M305" s="35">
        <f t="shared" si="8"/>
        <v>0</v>
      </c>
      <c r="N305" s="12" t="str">
        <f t="shared" si="9"/>
        <v/>
      </c>
      <c r="O305" t="str">
        <f>VLOOKUP(tVentas[[#This Row],[ProductID]],tProductos[[#All],[ProductID]:[CategoriaNombre]],2,FALSE)</f>
        <v>Seafood</v>
      </c>
    </row>
    <row r="306" spans="1:15">
      <c r="A306" s="13">
        <v>10309</v>
      </c>
      <c r="B306" s="13">
        <v>1</v>
      </c>
      <c r="C306" s="13">
        <v>13131</v>
      </c>
      <c r="D306" s="13">
        <v>150</v>
      </c>
      <c r="E306" s="12" t="str">
        <f>VLOOKUP(tVentas[[#This Row],[ProductID]],tProductos[#All],3,FALSE)</f>
        <v>Langers - Ruby Red Grapfruit</v>
      </c>
      <c r="F306" s="13">
        <v>4</v>
      </c>
      <c r="G306" s="32">
        <v>0</v>
      </c>
      <c r="H306" s="30">
        <f>VLOOKUP(tVentas[[#This Row],[ProductID]],tProductos[#All],5,FALSE)</f>
        <v>406.55</v>
      </c>
      <c r="I306" s="31">
        <f>(tVentas[[#This Row],[PrecioUnitario]])*(tVentas[[#This Row],[Quantity]])</f>
        <v>1626.2</v>
      </c>
      <c r="J306" s="31">
        <f>tVentas[[#This Row],[ TotalPrice_SinDescuento]]*(1-tVentas[[#This Row],[Discount]]/100)</f>
        <v>1626.2</v>
      </c>
      <c r="K306" s="52">
        <v>43177.443564814814</v>
      </c>
      <c r="L306" s="7" t="s">
        <v>3547</v>
      </c>
      <c r="M306" s="35">
        <f t="shared" si="8"/>
        <v>0</v>
      </c>
      <c r="N306" s="12" t="str">
        <f t="shared" si="9"/>
        <v/>
      </c>
      <c r="O306" t="str">
        <f>VLOOKUP(tVentas[[#This Row],[ProductID]],tProductos[[#All],[ProductID]:[CategoriaNombre]],2,FALSE)</f>
        <v>Poultry</v>
      </c>
    </row>
    <row r="307" spans="1:15">
      <c r="A307" s="13">
        <v>10310</v>
      </c>
      <c r="B307" s="13">
        <v>6</v>
      </c>
      <c r="C307" s="13">
        <v>98300</v>
      </c>
      <c r="D307" s="13">
        <v>61</v>
      </c>
      <c r="E307" s="12" t="str">
        <f>VLOOKUP(tVentas[[#This Row],[ProductID]],tProductos[#All],3,FALSE)</f>
        <v>Sardines</v>
      </c>
      <c r="F307" s="13">
        <v>25</v>
      </c>
      <c r="G307" s="32">
        <v>0</v>
      </c>
      <c r="H307" s="30">
        <f>VLOOKUP(tVentas[[#This Row],[ProductID]],tProductos[#All],5,FALSE)</f>
        <v>62.54</v>
      </c>
      <c r="I307" s="31">
        <f>(tVentas[[#This Row],[PrecioUnitario]])*(tVentas[[#This Row],[Quantity]])</f>
        <v>1563.5</v>
      </c>
      <c r="J307" s="31">
        <f>tVentas[[#This Row],[ TotalPrice_SinDescuento]]*(1-tVentas[[#This Row],[Discount]]/100)</f>
        <v>1563.5</v>
      </c>
      <c r="K307" s="52">
        <v>43207.072025462963</v>
      </c>
      <c r="L307" s="7" t="s">
        <v>3548</v>
      </c>
      <c r="M307" s="35">
        <f t="shared" si="8"/>
        <v>0</v>
      </c>
      <c r="N307" s="12" t="str">
        <f t="shared" si="9"/>
        <v/>
      </c>
      <c r="O307" t="str">
        <f>VLOOKUP(tVentas[[#This Row],[ProductID]],tProductos[[#All],[ProductID]:[CategoriaNombre]],2,FALSE)</f>
        <v>Grain</v>
      </c>
    </row>
    <row r="308" spans="1:15">
      <c r="A308" s="13">
        <v>10311</v>
      </c>
      <c r="B308" s="13">
        <v>8</v>
      </c>
      <c r="C308" s="13">
        <v>85337</v>
      </c>
      <c r="D308" s="13">
        <v>304</v>
      </c>
      <c r="E308" s="12" t="str">
        <f>VLOOKUP(tVentas[[#This Row],[ProductID]],tProductos[#All],3,FALSE)</f>
        <v>Banana Turning</v>
      </c>
      <c r="F308" s="13">
        <v>22</v>
      </c>
      <c r="G308" s="32">
        <v>0</v>
      </c>
      <c r="H308" s="30">
        <f>VLOOKUP(tVentas[[#This Row],[ProductID]],tProductos[#All],5,FALSE)</f>
        <v>721.98</v>
      </c>
      <c r="I308" s="31">
        <f>(tVentas[[#This Row],[PrecioUnitario]])*(tVentas[[#This Row],[Quantity]])</f>
        <v>15883.560000000001</v>
      </c>
      <c r="J308" s="31">
        <f>tVentas[[#This Row],[ TotalPrice_SinDescuento]]*(1-tVentas[[#This Row],[Discount]]/100)</f>
        <v>15883.560000000001</v>
      </c>
      <c r="K308" s="52">
        <v>43115.970902777779</v>
      </c>
      <c r="L308" s="7" t="s">
        <v>3549</v>
      </c>
      <c r="M308" s="35">
        <f t="shared" si="8"/>
        <v>0</v>
      </c>
      <c r="N308" s="12" t="str">
        <f t="shared" si="9"/>
        <v/>
      </c>
      <c r="O308" t="str">
        <f>VLOOKUP(tVentas[[#This Row],[ProductID]],tProductos[[#All],[ProductID]:[CategoriaNombre]],2,FALSE)</f>
        <v>Beverages</v>
      </c>
    </row>
    <row r="309" spans="1:15">
      <c r="A309" s="13">
        <v>10312</v>
      </c>
      <c r="B309" s="13">
        <v>6</v>
      </c>
      <c r="C309" s="13">
        <v>83503</v>
      </c>
      <c r="D309" s="13">
        <v>353</v>
      </c>
      <c r="E309" s="12" t="str">
        <f>VLOOKUP(tVentas[[#This Row],[ProductID]],tProductos[#All],3,FALSE)</f>
        <v>Milk Powder</v>
      </c>
      <c r="F309" s="13">
        <v>22</v>
      </c>
      <c r="G309" s="32">
        <v>0</v>
      </c>
      <c r="H309" s="30">
        <f>VLOOKUP(tVentas[[#This Row],[ProductID]],tProductos[#All],5,FALSE)</f>
        <v>181.19</v>
      </c>
      <c r="I309" s="31">
        <f>(tVentas[[#This Row],[PrecioUnitario]])*(tVentas[[#This Row],[Quantity]])</f>
        <v>3986.18</v>
      </c>
      <c r="J309" s="31">
        <f>tVentas[[#This Row],[ TotalPrice_SinDescuento]]*(1-tVentas[[#This Row],[Discount]]/100)</f>
        <v>3986.18</v>
      </c>
      <c r="K309" s="52">
        <v>43174.347986111112</v>
      </c>
      <c r="L309" s="7" t="s">
        <v>3550</v>
      </c>
      <c r="M309" s="35">
        <f t="shared" si="8"/>
        <v>0</v>
      </c>
      <c r="N309" s="12" t="str">
        <f t="shared" si="9"/>
        <v/>
      </c>
      <c r="O309" t="str">
        <f>VLOOKUP(tVentas[[#This Row],[ProductID]],tProductos[[#All],[ProductID]:[CategoriaNombre]],2,FALSE)</f>
        <v>Grain</v>
      </c>
    </row>
    <row r="310" spans="1:15">
      <c r="A310" s="13">
        <v>10313</v>
      </c>
      <c r="B310" s="13">
        <v>22</v>
      </c>
      <c r="C310" s="13">
        <v>90491</v>
      </c>
      <c r="D310" s="13">
        <v>178</v>
      </c>
      <c r="E310" s="12" t="str">
        <f>VLOOKUP(tVentas[[#This Row],[ProductID]],tProductos[#All],3,FALSE)</f>
        <v>Pernod</v>
      </c>
      <c r="F310" s="13">
        <v>23</v>
      </c>
      <c r="G310" s="32">
        <v>2</v>
      </c>
      <c r="H310" s="30">
        <f>VLOOKUP(tVentas[[#This Row],[ProductID]],tProductos[#All],5,FALSE)</f>
        <v>523.62</v>
      </c>
      <c r="I310" s="31">
        <f>(tVentas[[#This Row],[PrecioUnitario]])*(tVentas[[#This Row],[Quantity]])</f>
        <v>12043.26</v>
      </c>
      <c r="J310" s="31">
        <f>tVentas[[#This Row],[ TotalPrice_SinDescuento]]*(1-tVentas[[#This Row],[Discount]]/100)</f>
        <v>11802.3948</v>
      </c>
      <c r="K310" s="52">
        <v>43171.721273148149</v>
      </c>
      <c r="L310" s="7" t="s">
        <v>3551</v>
      </c>
      <c r="M310" s="35">
        <f t="shared" si="8"/>
        <v>0</v>
      </c>
      <c r="N310" s="12" t="str">
        <f t="shared" si="9"/>
        <v/>
      </c>
      <c r="O310" t="str">
        <f>VLOOKUP(tVentas[[#This Row],[ProductID]],tProductos[[#All],[ProductID]:[CategoriaNombre]],2,FALSE)</f>
        <v>Snails</v>
      </c>
    </row>
    <row r="311" spans="1:15">
      <c r="A311" s="13">
        <v>10314</v>
      </c>
      <c r="B311" s="13">
        <v>23</v>
      </c>
      <c r="C311" s="13">
        <v>96721</v>
      </c>
      <c r="D311" s="13">
        <v>211</v>
      </c>
      <c r="E311" s="12" t="str">
        <f>VLOOKUP(tVentas[[#This Row],[ProductID]],tProductos[#All],3,FALSE)</f>
        <v>Wine - Prosecco Valdobiaddene</v>
      </c>
      <c r="F311" s="13">
        <v>25</v>
      </c>
      <c r="G311" s="32">
        <v>0</v>
      </c>
      <c r="H311" s="30">
        <f>VLOOKUP(tVentas[[#This Row],[ProductID]],tProductos[#All],5,FALSE)</f>
        <v>20.58</v>
      </c>
      <c r="I311" s="31">
        <f>(tVentas[[#This Row],[PrecioUnitario]])*(tVentas[[#This Row],[Quantity]])</f>
        <v>514.5</v>
      </c>
      <c r="J311" s="31">
        <f>tVentas[[#This Row],[ TotalPrice_SinDescuento]]*(1-tVentas[[#This Row],[Discount]]/100)</f>
        <v>514.5</v>
      </c>
      <c r="K311" s="52">
        <v>43219.928287037037</v>
      </c>
      <c r="L311" s="7" t="s">
        <v>3552</v>
      </c>
      <c r="M311" s="35">
        <f t="shared" si="8"/>
        <v>0</v>
      </c>
      <c r="N311" s="12" t="str">
        <f t="shared" si="9"/>
        <v/>
      </c>
      <c r="O311" t="str">
        <f>VLOOKUP(tVentas[[#This Row],[ProductID]],tProductos[[#All],[ProductID]:[CategoriaNombre]],2,FALSE)</f>
        <v>Poultry</v>
      </c>
    </row>
    <row r="312" spans="1:15">
      <c r="A312" s="13">
        <v>10315</v>
      </c>
      <c r="B312" s="13">
        <v>9</v>
      </c>
      <c r="C312" s="13">
        <v>91127</v>
      </c>
      <c r="D312" s="13">
        <v>110</v>
      </c>
      <c r="E312" s="12" t="str">
        <f>VLOOKUP(tVentas[[#This Row],[ProductID]],tProductos[#All],3,FALSE)</f>
        <v>Black Currants</v>
      </c>
      <c r="F312" s="13">
        <v>24</v>
      </c>
      <c r="G312" s="32">
        <v>0</v>
      </c>
      <c r="H312" s="30">
        <f>VLOOKUP(tVentas[[#This Row],[ProductID]],tProductos[#All],5,FALSE)</f>
        <v>409.41</v>
      </c>
      <c r="I312" s="31">
        <f>(tVentas[[#This Row],[PrecioUnitario]])*(tVentas[[#This Row],[Quantity]])</f>
        <v>9825.84</v>
      </c>
      <c r="J312" s="31">
        <f>tVentas[[#This Row],[ TotalPrice_SinDescuento]]*(1-tVentas[[#This Row],[Discount]]/100)</f>
        <v>9825.84</v>
      </c>
      <c r="K312" s="52">
        <v>43217.565983796296</v>
      </c>
      <c r="L312" s="7" t="s">
        <v>3553</v>
      </c>
      <c r="M312" s="35">
        <f t="shared" si="8"/>
        <v>0</v>
      </c>
      <c r="N312" s="12" t="str">
        <f t="shared" si="9"/>
        <v/>
      </c>
      <c r="O312" t="str">
        <f>VLOOKUP(tVentas[[#This Row],[ProductID]],tProductos[[#All],[ProductID]:[CategoriaNombre]],2,FALSE)</f>
        <v>Poultry</v>
      </c>
    </row>
    <row r="313" spans="1:15">
      <c r="A313" s="13">
        <v>10316</v>
      </c>
      <c r="B313" s="13">
        <v>19</v>
      </c>
      <c r="C313" s="13">
        <v>12026</v>
      </c>
      <c r="D313" s="13">
        <v>268</v>
      </c>
      <c r="E313" s="12" t="str">
        <f>VLOOKUP(tVentas[[#This Row],[ProductID]],tProductos[#All],3,FALSE)</f>
        <v>Vanilla Beans</v>
      </c>
      <c r="F313" s="13">
        <v>4</v>
      </c>
      <c r="G313" s="32">
        <v>0</v>
      </c>
      <c r="H313" s="30">
        <f>VLOOKUP(tVentas[[#This Row],[ProductID]],tProductos[#All],5,FALSE)</f>
        <v>978.43</v>
      </c>
      <c r="I313" s="31">
        <f>(tVentas[[#This Row],[PrecioUnitario]])*(tVentas[[#This Row],[Quantity]])</f>
        <v>3913.72</v>
      </c>
      <c r="J313" s="31">
        <f>tVentas[[#This Row],[ TotalPrice_SinDescuento]]*(1-tVentas[[#This Row],[Discount]]/100)</f>
        <v>3913.72</v>
      </c>
      <c r="K313" s="52">
        <v>43113.157210648147</v>
      </c>
      <c r="L313" s="7" t="s">
        <v>3554</v>
      </c>
      <c r="M313" s="35">
        <f t="shared" si="8"/>
        <v>0</v>
      </c>
      <c r="N313" s="12" t="str">
        <f t="shared" si="9"/>
        <v/>
      </c>
      <c r="O313" t="str">
        <f>VLOOKUP(tVentas[[#This Row],[ProductID]],tProductos[[#All],[ProductID]:[CategoriaNombre]],2,FALSE)</f>
        <v>Poultry</v>
      </c>
    </row>
    <row r="314" spans="1:15">
      <c r="A314" s="13">
        <v>10317</v>
      </c>
      <c r="B314" s="13">
        <v>3</v>
      </c>
      <c r="C314" s="13">
        <v>80879</v>
      </c>
      <c r="D314" s="13">
        <v>409</v>
      </c>
      <c r="E314" s="12" t="str">
        <f>VLOOKUP(tVentas[[#This Row],[ProductID]],tProductos[#All],3,FALSE)</f>
        <v>Skirt - 29 Foot</v>
      </c>
      <c r="F314" s="13">
        <v>21</v>
      </c>
      <c r="G314" s="32">
        <v>0</v>
      </c>
      <c r="H314" s="30">
        <f>VLOOKUP(tVentas[[#This Row],[ProductID]],tProductos[#All],5,FALSE)</f>
        <v>23.52</v>
      </c>
      <c r="I314" s="31">
        <f>(tVentas[[#This Row],[PrecioUnitario]])*(tVentas[[#This Row],[Quantity]])</f>
        <v>493.92</v>
      </c>
      <c r="J314" s="31">
        <f>tVentas[[#This Row],[ TotalPrice_SinDescuento]]*(1-tVentas[[#This Row],[Discount]]/100)</f>
        <v>493.92</v>
      </c>
      <c r="K314" s="52">
        <v>43213.546273148146</v>
      </c>
      <c r="L314" s="7" t="s">
        <v>3555</v>
      </c>
      <c r="M314" s="35">
        <f t="shared" si="8"/>
        <v>0</v>
      </c>
      <c r="N314" s="12" t="str">
        <f t="shared" si="9"/>
        <v/>
      </c>
      <c r="O314" t="str">
        <f>VLOOKUP(tVentas[[#This Row],[ProductID]],tProductos[[#All],[ProductID]:[CategoriaNombre]],2,FALSE)</f>
        <v>Produce</v>
      </c>
    </row>
    <row r="315" spans="1:15">
      <c r="A315" s="13">
        <v>10318</v>
      </c>
      <c r="B315" s="13">
        <v>1</v>
      </c>
      <c r="C315" s="13">
        <v>76235</v>
      </c>
      <c r="D315" s="13">
        <v>419</v>
      </c>
      <c r="E315" s="12" t="str">
        <f>VLOOKUP(tVentas[[#This Row],[ProductID]],tProductos[#All],3,FALSE)</f>
        <v>Pork - Belly Fresh</v>
      </c>
      <c r="F315" s="13">
        <v>20</v>
      </c>
      <c r="G315" s="32">
        <v>0</v>
      </c>
      <c r="H315" s="30">
        <f>VLOOKUP(tVentas[[#This Row],[ProductID]],tProductos[#All],5,FALSE)</f>
        <v>861.33</v>
      </c>
      <c r="I315" s="31">
        <f>(tVentas[[#This Row],[PrecioUnitario]])*(tVentas[[#This Row],[Quantity]])</f>
        <v>17226.600000000002</v>
      </c>
      <c r="J315" s="31">
        <f>tVentas[[#This Row],[ TotalPrice_SinDescuento]]*(1-tVentas[[#This Row],[Discount]]/100)</f>
        <v>17226.600000000002</v>
      </c>
      <c r="K315" s="52">
        <v>43126.041956018518</v>
      </c>
      <c r="L315" s="7" t="s">
        <v>3556</v>
      </c>
      <c r="M315" s="35">
        <f t="shared" si="8"/>
        <v>0</v>
      </c>
      <c r="N315" s="12" t="str">
        <f t="shared" si="9"/>
        <v/>
      </c>
      <c r="O315" t="str">
        <f>VLOOKUP(tVentas[[#This Row],[ProductID]],tProductos[[#All],[ProductID]:[CategoriaNombre]],2,FALSE)</f>
        <v>Cereals</v>
      </c>
    </row>
    <row r="316" spans="1:15">
      <c r="A316" s="13">
        <v>10319</v>
      </c>
      <c r="B316" s="13">
        <v>12</v>
      </c>
      <c r="C316" s="13">
        <v>52516</v>
      </c>
      <c r="D316" s="13">
        <v>23</v>
      </c>
      <c r="E316" s="12" t="str">
        <f>VLOOKUP(tVentas[[#This Row],[ProductID]],tProductos[#All],3,FALSE)</f>
        <v>Crab - Imitation Flakes</v>
      </c>
      <c r="F316" s="13">
        <v>14</v>
      </c>
      <c r="G316" s="32">
        <v>0</v>
      </c>
      <c r="H316" s="30">
        <f>VLOOKUP(tVentas[[#This Row],[ProductID]],tProductos[#All],5,FALSE)</f>
        <v>790.18</v>
      </c>
      <c r="I316" s="31">
        <f>(tVentas[[#This Row],[PrecioUnitario]])*(tVentas[[#This Row],[Quantity]])</f>
        <v>11062.519999999999</v>
      </c>
      <c r="J316" s="31">
        <f>tVentas[[#This Row],[ TotalPrice_SinDescuento]]*(1-tVentas[[#This Row],[Discount]]/100)</f>
        <v>11062.519999999999</v>
      </c>
      <c r="K316" s="52">
        <v>43204.053668981483</v>
      </c>
      <c r="L316" s="7" t="s">
        <v>3557</v>
      </c>
      <c r="M316" s="35">
        <f t="shared" si="8"/>
        <v>0</v>
      </c>
      <c r="N316" s="12" t="str">
        <f t="shared" si="9"/>
        <v/>
      </c>
      <c r="O316" t="str">
        <f>VLOOKUP(tVentas[[#This Row],[ProductID]],tProductos[[#All],[ProductID]:[CategoriaNombre]],2,FALSE)</f>
        <v>Produce</v>
      </c>
    </row>
    <row r="317" spans="1:15">
      <c r="A317" s="13">
        <v>10320</v>
      </c>
      <c r="B317" s="13">
        <v>16</v>
      </c>
      <c r="C317" s="13">
        <v>26534</v>
      </c>
      <c r="D317" s="13">
        <v>292</v>
      </c>
      <c r="E317" s="12" t="str">
        <f>VLOOKUP(tVentas[[#This Row],[ProductID]],tProductos[#All],3,FALSE)</f>
        <v>Turkey - Oven Roast Breast</v>
      </c>
      <c r="F317" s="13">
        <v>7</v>
      </c>
      <c r="G317" s="32">
        <v>0</v>
      </c>
      <c r="H317" s="30">
        <f>VLOOKUP(tVentas[[#This Row],[ProductID]],tProductos[#All],5,FALSE)</f>
        <v>345.36</v>
      </c>
      <c r="I317" s="31">
        <f>(tVentas[[#This Row],[PrecioUnitario]])*(tVentas[[#This Row],[Quantity]])</f>
        <v>2417.52</v>
      </c>
      <c r="J317" s="31">
        <f>tVentas[[#This Row],[ TotalPrice_SinDescuento]]*(1-tVentas[[#This Row],[Discount]]/100)</f>
        <v>2417.52</v>
      </c>
      <c r="K317" s="52">
        <v>43121.564502314817</v>
      </c>
      <c r="L317" s="7" t="s">
        <v>3558</v>
      </c>
      <c r="M317" s="35">
        <f t="shared" ref="M317:M379" si="10">COUNTBLANK(A317:L317) /COUNTA(A317:L317)</f>
        <v>0</v>
      </c>
      <c r="N317" s="12" t="str">
        <f t="shared" ref="N317:N379" si="11">IF($M317&gt;0.4,"ELIMINAR","")</f>
        <v/>
      </c>
      <c r="O317" t="str">
        <f>VLOOKUP(tVentas[[#This Row],[ProductID]],tProductos[[#All],[ProductID]:[CategoriaNombre]],2,FALSE)</f>
        <v>Grain</v>
      </c>
    </row>
    <row r="318" spans="1:15">
      <c r="A318" s="13">
        <v>10321</v>
      </c>
      <c r="B318" s="13">
        <v>2</v>
      </c>
      <c r="C318" s="13">
        <v>11040</v>
      </c>
      <c r="D318" s="13">
        <v>78</v>
      </c>
      <c r="E318" s="12" t="str">
        <f>VLOOKUP(tVentas[[#This Row],[ProductID]],tProductos[#All],3,FALSE)</f>
        <v>Wine - Magnotta - Belpaese</v>
      </c>
      <c r="F318" s="13">
        <v>3</v>
      </c>
      <c r="G318" s="32">
        <v>0</v>
      </c>
      <c r="H318" s="30">
        <f>VLOOKUP(tVentas[[#This Row],[ProductID]],tProductos[#All],5,FALSE)</f>
        <v>304.202</v>
      </c>
      <c r="I318" s="31">
        <f>(tVentas[[#This Row],[PrecioUnitario]])*(tVentas[[#This Row],[Quantity]])</f>
        <v>912.60599999999999</v>
      </c>
      <c r="J318" s="31">
        <f>tVentas[[#This Row],[ TotalPrice_SinDescuento]]*(1-tVentas[[#This Row],[Discount]]/100)</f>
        <v>912.60599999999999</v>
      </c>
      <c r="K318" s="52">
        <v>43108.500532407408</v>
      </c>
      <c r="L318" s="7" t="s">
        <v>3559</v>
      </c>
      <c r="M318" s="35">
        <f t="shared" si="10"/>
        <v>0</v>
      </c>
      <c r="N318" s="12" t="str">
        <f t="shared" si="11"/>
        <v/>
      </c>
      <c r="O318" t="str">
        <f>VLOOKUP(tVentas[[#This Row],[ProductID]],tProductos[[#All],[ProductID]:[CategoriaNombre]],2,FALSE)</f>
        <v>Dairy</v>
      </c>
    </row>
    <row r="319" spans="1:15">
      <c r="A319" s="13">
        <v>10322</v>
      </c>
      <c r="B319" s="13">
        <v>23</v>
      </c>
      <c r="C319" s="13">
        <v>86205</v>
      </c>
      <c r="D319" s="13">
        <v>93</v>
      </c>
      <c r="E319" s="12" t="str">
        <f>VLOOKUP(tVentas[[#This Row],[ProductID]],tProductos[#All],3,FALSE)</f>
        <v>Bandage - Fexible 1x3</v>
      </c>
      <c r="F319" s="13">
        <v>22</v>
      </c>
      <c r="G319" s="32">
        <v>0</v>
      </c>
      <c r="H319" s="30">
        <f>VLOOKUP(tVentas[[#This Row],[ProductID]],tProductos[#All],5,FALSE)</f>
        <v>8.11</v>
      </c>
      <c r="I319" s="31">
        <f>(tVentas[[#This Row],[PrecioUnitario]])*(tVentas[[#This Row],[Quantity]])</f>
        <v>178.42</v>
      </c>
      <c r="J319" s="31">
        <f>tVentas[[#This Row],[ TotalPrice_SinDescuento]]*(1-tVentas[[#This Row],[Discount]]/100)</f>
        <v>178.42</v>
      </c>
      <c r="K319" s="52">
        <v>43183.752280092594</v>
      </c>
      <c r="L319" s="7" t="s">
        <v>3560</v>
      </c>
      <c r="M319" s="35">
        <f t="shared" si="10"/>
        <v>0</v>
      </c>
      <c r="N319" s="12" t="str">
        <f t="shared" si="11"/>
        <v/>
      </c>
      <c r="O319" t="str">
        <f>VLOOKUP(tVentas[[#This Row],[ProductID]],tProductos[[#All],[ProductID]:[CategoriaNombre]],2,FALSE)</f>
        <v>Grain</v>
      </c>
    </row>
    <row r="320" spans="1:15">
      <c r="A320" s="13">
        <v>10323</v>
      </c>
      <c r="B320" s="13">
        <v>14</v>
      </c>
      <c r="C320" s="13">
        <v>6961</v>
      </c>
      <c r="D320" s="13">
        <v>120</v>
      </c>
      <c r="E320" s="12" t="str">
        <f>VLOOKUP(tVentas[[#This Row],[ProductID]],tProductos[#All],3,FALSE)</f>
        <v>Water - Spring Water 500ml</v>
      </c>
      <c r="F320" s="13">
        <v>2</v>
      </c>
      <c r="G320" s="32">
        <v>0</v>
      </c>
      <c r="H320" s="30">
        <f>VLOOKUP(tVentas[[#This Row],[ProductID]],tProductos[#All],5,FALSE)</f>
        <v>27.31</v>
      </c>
      <c r="I320" s="31">
        <f>(tVentas[[#This Row],[PrecioUnitario]])*(tVentas[[#This Row],[Quantity]])</f>
        <v>54.62</v>
      </c>
      <c r="J320" s="31">
        <f>tVentas[[#This Row],[ TotalPrice_SinDescuento]]*(1-tVentas[[#This Row],[Discount]]/100)</f>
        <v>54.62</v>
      </c>
      <c r="K320" s="52">
        <v>43227.893935185188</v>
      </c>
      <c r="L320" s="7" t="s">
        <v>3561</v>
      </c>
      <c r="M320" s="35">
        <f t="shared" si="10"/>
        <v>0</v>
      </c>
      <c r="N320" s="12" t="str">
        <f t="shared" si="11"/>
        <v/>
      </c>
      <c r="O320" t="str">
        <f>VLOOKUP(tVentas[[#This Row],[ProductID]],tProductos[[#All],[ProductID]:[CategoriaNombre]],2,FALSE)</f>
        <v>Shell fish</v>
      </c>
    </row>
    <row r="321" spans="1:15">
      <c r="A321" s="13">
        <v>10324</v>
      </c>
      <c r="B321" s="13">
        <v>20</v>
      </c>
      <c r="C321" s="13">
        <v>79663</v>
      </c>
      <c r="D321" s="13">
        <v>335</v>
      </c>
      <c r="E321" s="12" t="str">
        <f>VLOOKUP(tVentas[[#This Row],[ProductID]],tProductos[#All],3,FALSE)</f>
        <v>Oil - Shortening,liqud, Fry</v>
      </c>
      <c r="F321" s="13">
        <v>21</v>
      </c>
      <c r="G321" s="32">
        <v>0</v>
      </c>
      <c r="H321" s="30">
        <f>VLOOKUP(tVentas[[#This Row],[ProductID]],tProductos[#All],5,FALSE)</f>
        <v>184.23</v>
      </c>
      <c r="I321" s="31">
        <f>(tVentas[[#This Row],[PrecioUnitario]])*(tVentas[[#This Row],[Quantity]])</f>
        <v>3868.83</v>
      </c>
      <c r="J321" s="31">
        <f>tVentas[[#This Row],[ TotalPrice_SinDescuento]]*(1-tVentas[[#This Row],[Discount]]/100)</f>
        <v>3868.83</v>
      </c>
      <c r="K321" s="52">
        <v>43129.685879629629</v>
      </c>
      <c r="L321" s="7" t="s">
        <v>3562</v>
      </c>
      <c r="M321" s="35">
        <f t="shared" si="10"/>
        <v>0</v>
      </c>
      <c r="N321" s="12" t="str">
        <f t="shared" si="11"/>
        <v/>
      </c>
      <c r="O321" t="str">
        <f>VLOOKUP(tVentas[[#This Row],[ProductID]],tProductos[[#All],[ProductID]:[CategoriaNombre]],2,FALSE)</f>
        <v>Poultry</v>
      </c>
    </row>
    <row r="322" spans="1:15">
      <c r="A322" s="13">
        <v>10325</v>
      </c>
      <c r="B322" s="13">
        <v>12</v>
      </c>
      <c r="C322" s="13">
        <v>94965</v>
      </c>
      <c r="D322" s="13">
        <v>75</v>
      </c>
      <c r="E322" s="12" t="str">
        <f>VLOOKUP(tVentas[[#This Row],[ProductID]],tProductos[#All],3,FALSE)</f>
        <v>Chef Hat 20cm</v>
      </c>
      <c r="F322" s="13">
        <v>25</v>
      </c>
      <c r="G322" s="32">
        <v>0</v>
      </c>
      <c r="H322" s="30">
        <f>VLOOKUP(tVentas[[#This Row],[ProductID]],tProductos[#All],5,FALSE)</f>
        <v>418</v>
      </c>
      <c r="I322" s="31">
        <f>(tVentas[[#This Row],[PrecioUnitario]])*(tVentas[[#This Row],[Quantity]])</f>
        <v>10450</v>
      </c>
      <c r="J322" s="31">
        <f>tVentas[[#This Row],[ TotalPrice_SinDescuento]]*(1-tVentas[[#This Row],[Discount]]/100)</f>
        <v>10450</v>
      </c>
      <c r="K322" s="52">
        <v>43219.283495370371</v>
      </c>
      <c r="L322" s="7" t="s">
        <v>3563</v>
      </c>
      <c r="M322" s="35">
        <f t="shared" si="10"/>
        <v>0</v>
      </c>
      <c r="N322" s="12" t="str">
        <f t="shared" si="11"/>
        <v/>
      </c>
      <c r="O322" t="str">
        <f>VLOOKUP(tVentas[[#This Row],[ProductID]],tProductos[[#All],[ProductID]:[CategoriaNombre]],2,FALSE)</f>
        <v>Grain</v>
      </c>
    </row>
    <row r="323" spans="1:15">
      <c r="A323" s="13">
        <v>10326</v>
      </c>
      <c r="B323" s="13">
        <v>17</v>
      </c>
      <c r="C323" s="13">
        <v>77025</v>
      </c>
      <c r="D323" s="13">
        <v>183</v>
      </c>
      <c r="E323" s="12" t="str">
        <f>VLOOKUP(tVentas[[#This Row],[ProductID]],tProductos[#All],3,FALSE)</f>
        <v>Spice - Peppercorn Melange</v>
      </c>
      <c r="F323" s="13">
        <v>20</v>
      </c>
      <c r="G323" s="32">
        <v>0</v>
      </c>
      <c r="H323" s="30">
        <f>VLOOKUP(tVentas[[#This Row],[ProductID]],tProductos[#All],5,FALSE)</f>
        <v>62.15</v>
      </c>
      <c r="I323" s="31">
        <f>(tVentas[[#This Row],[PrecioUnitario]])*(tVentas[[#This Row],[Quantity]])</f>
        <v>1243</v>
      </c>
      <c r="J323" s="31">
        <f>tVentas[[#This Row],[ TotalPrice_SinDescuento]]*(1-tVentas[[#This Row],[Discount]]/100)</f>
        <v>1243</v>
      </c>
      <c r="K323" s="52">
        <v>43106.701805555553</v>
      </c>
      <c r="L323" s="7" t="s">
        <v>3564</v>
      </c>
      <c r="M323" s="35">
        <f t="shared" si="10"/>
        <v>0</v>
      </c>
      <c r="N323" s="12" t="str">
        <f t="shared" si="11"/>
        <v/>
      </c>
      <c r="O323" t="str">
        <f>VLOOKUP(tVentas[[#This Row],[ProductID]],tProductos[[#All],[ProductID]:[CategoriaNombre]],2,FALSE)</f>
        <v>Dairy</v>
      </c>
    </row>
    <row r="324" spans="1:15">
      <c r="A324" s="13">
        <v>10327</v>
      </c>
      <c r="B324" s="13">
        <v>1</v>
      </c>
      <c r="C324" s="13">
        <v>8274</v>
      </c>
      <c r="D324" s="13">
        <v>66</v>
      </c>
      <c r="E324" s="12" t="str">
        <f>VLOOKUP(tVentas[[#This Row],[ProductID]],tProductos[#All],3,FALSE)</f>
        <v>Pie Filling - Cherry</v>
      </c>
      <c r="F324" s="13">
        <v>3</v>
      </c>
      <c r="G324" s="32">
        <v>2</v>
      </c>
      <c r="H324" s="30">
        <f>VLOOKUP(tVentas[[#This Row],[ProductID]],tProductos[#All],5,FALSE)</f>
        <v>98.82</v>
      </c>
      <c r="I324" s="31">
        <f>(tVentas[[#This Row],[PrecioUnitario]])*(tVentas[[#This Row],[Quantity]])</f>
        <v>296.45999999999998</v>
      </c>
      <c r="J324" s="31">
        <f>tVentas[[#This Row],[ TotalPrice_SinDescuento]]*(1-tVentas[[#This Row],[Discount]]/100)</f>
        <v>290.5308</v>
      </c>
      <c r="K324" s="52">
        <v>43197.396504629629</v>
      </c>
      <c r="L324" s="7" t="s">
        <v>3565</v>
      </c>
      <c r="M324" s="35">
        <f t="shared" si="10"/>
        <v>0</v>
      </c>
      <c r="N324" s="12" t="str">
        <f t="shared" si="11"/>
        <v/>
      </c>
      <c r="O324" t="str">
        <f>VLOOKUP(tVentas[[#This Row],[ProductID]],tProductos[[#All],[ProductID]:[CategoriaNombre]],2,FALSE)</f>
        <v>Meat</v>
      </c>
    </row>
    <row r="325" spans="1:15">
      <c r="A325" s="13">
        <v>10328</v>
      </c>
      <c r="B325" s="13">
        <v>3</v>
      </c>
      <c r="C325" s="13">
        <v>56925</v>
      </c>
      <c r="D325" s="13">
        <v>340</v>
      </c>
      <c r="E325" s="12" t="str">
        <f>VLOOKUP(tVentas[[#This Row],[ProductID]],tProductos[#All],3,FALSE)</f>
        <v>Veal - Sweetbread</v>
      </c>
      <c r="F325" s="13">
        <v>15</v>
      </c>
      <c r="G325" s="32">
        <v>0</v>
      </c>
      <c r="H325" s="30">
        <f>VLOOKUP(tVentas[[#This Row],[ProductID]],tProductos[#All],5,FALSE)</f>
        <v>282.33999999999997</v>
      </c>
      <c r="I325" s="31">
        <f>(tVentas[[#This Row],[PrecioUnitario]])*(tVentas[[#This Row],[Quantity]])</f>
        <v>4235.0999999999995</v>
      </c>
      <c r="J325" s="31">
        <f>tVentas[[#This Row],[ TotalPrice_SinDescuento]]*(1-tVentas[[#This Row],[Discount]]/100)</f>
        <v>4235.0999999999995</v>
      </c>
      <c r="K325" s="52">
        <v>43192.083495370367</v>
      </c>
      <c r="L325" s="7" t="s">
        <v>3566</v>
      </c>
      <c r="M325" s="35">
        <f t="shared" si="10"/>
        <v>0</v>
      </c>
      <c r="N325" s="12" t="str">
        <f t="shared" si="11"/>
        <v/>
      </c>
      <c r="O325" t="str">
        <f>VLOOKUP(tVentas[[#This Row],[ProductID]],tProductos[[#All],[ProductID]:[CategoriaNombre]],2,FALSE)</f>
        <v>Cereals</v>
      </c>
    </row>
    <row r="326" spans="1:15">
      <c r="A326" s="13">
        <v>10329</v>
      </c>
      <c r="B326" s="13">
        <v>10</v>
      </c>
      <c r="C326" s="13">
        <v>95181</v>
      </c>
      <c r="D326" s="13">
        <v>137</v>
      </c>
      <c r="E326" s="12" t="str">
        <f>VLOOKUP(tVentas[[#This Row],[ProductID]],tProductos[#All],3,FALSE)</f>
        <v>Wine - White, Schroder And Schyl</v>
      </c>
      <c r="F326" s="13">
        <v>25</v>
      </c>
      <c r="G326" s="32">
        <v>0</v>
      </c>
      <c r="H326" s="30">
        <f>VLOOKUP(tVentas[[#This Row],[ProductID]],tProductos[#All],5,FALSE)</f>
        <v>840.56</v>
      </c>
      <c r="I326" s="31">
        <f>(tVentas[[#This Row],[PrecioUnitario]])*(tVentas[[#This Row],[Quantity]])</f>
        <v>21014</v>
      </c>
      <c r="J326" s="31">
        <f>tVentas[[#This Row],[ TotalPrice_SinDescuento]]*(1-tVentas[[#This Row],[Discount]]/100)</f>
        <v>21014</v>
      </c>
      <c r="K326" s="52">
        <v>43112.165324074071</v>
      </c>
      <c r="L326" s="7" t="s">
        <v>3567</v>
      </c>
      <c r="M326" s="35">
        <f t="shared" si="10"/>
        <v>0</v>
      </c>
      <c r="N326" s="12" t="str">
        <f t="shared" si="11"/>
        <v/>
      </c>
      <c r="O326" t="str">
        <f>VLOOKUP(tVentas[[#This Row],[ProductID]],tProductos[[#All],[ProductID]:[CategoriaNombre]],2,FALSE)</f>
        <v>Snails</v>
      </c>
    </row>
    <row r="327" spans="1:15">
      <c r="A327" s="13">
        <v>10330</v>
      </c>
      <c r="B327" s="13">
        <v>18</v>
      </c>
      <c r="C327" s="13">
        <v>39757</v>
      </c>
      <c r="D327" s="13">
        <v>387</v>
      </c>
      <c r="E327" s="12" t="str">
        <f>VLOOKUP(tVentas[[#This Row],[ProductID]],tProductos[#All],3,FALSE)</f>
        <v>Fondant - Icing</v>
      </c>
      <c r="F327" s="13">
        <v>11</v>
      </c>
      <c r="G327" s="32">
        <v>2</v>
      </c>
      <c r="H327" s="30">
        <f>VLOOKUP(tVentas[[#This Row],[ProductID]],tProductos[#All],5,FALSE)</f>
        <v>416.38</v>
      </c>
      <c r="I327" s="31">
        <f>(tVentas[[#This Row],[PrecioUnitario]])*(tVentas[[#This Row],[Quantity]])</f>
        <v>4580.18</v>
      </c>
      <c r="J327" s="31">
        <f>tVentas[[#This Row],[ TotalPrice_SinDescuento]]*(1-tVentas[[#This Row],[Discount]]/100)</f>
        <v>4488.5763999999999</v>
      </c>
      <c r="K327" s="52">
        <v>43167.339108796295</v>
      </c>
      <c r="L327" s="7" t="s">
        <v>3568</v>
      </c>
      <c r="M327" s="35">
        <f t="shared" si="10"/>
        <v>0</v>
      </c>
      <c r="N327" s="12" t="str">
        <f t="shared" si="11"/>
        <v/>
      </c>
      <c r="O327" t="str">
        <f>VLOOKUP(tVentas[[#This Row],[ProductID]],tProductos[[#All],[ProductID]:[CategoriaNombre]],2,FALSE)</f>
        <v>Poultry</v>
      </c>
    </row>
    <row r="328" spans="1:15">
      <c r="A328" s="13">
        <v>10331</v>
      </c>
      <c r="B328" s="13">
        <v>19</v>
      </c>
      <c r="C328" s="13">
        <v>80040</v>
      </c>
      <c r="D328" s="13">
        <v>133</v>
      </c>
      <c r="E328" s="12" t="str">
        <f>VLOOKUP(tVentas[[#This Row],[ProductID]],tProductos[#All],3,FALSE)</f>
        <v>Beef - Top Sirloin - Aaa</v>
      </c>
      <c r="F328" s="13">
        <v>21</v>
      </c>
      <c r="G328" s="32">
        <v>0</v>
      </c>
      <c r="H328" s="30">
        <f>VLOOKUP(tVentas[[#This Row],[ProductID]],tProductos[#All],5,FALSE)</f>
        <v>29.32</v>
      </c>
      <c r="I328" s="31">
        <f>(tVentas[[#This Row],[PrecioUnitario]])*(tVentas[[#This Row],[Quantity]])</f>
        <v>615.72</v>
      </c>
      <c r="J328" s="31">
        <f>tVentas[[#This Row],[ TotalPrice_SinDescuento]]*(1-tVentas[[#This Row],[Discount]]/100)</f>
        <v>615.72</v>
      </c>
      <c r="K328" s="52">
        <v>43149.925613425927</v>
      </c>
      <c r="L328" s="7" t="s">
        <v>3569</v>
      </c>
      <c r="M328" s="35">
        <f t="shared" si="10"/>
        <v>0</v>
      </c>
      <c r="N328" s="12" t="str">
        <f t="shared" si="11"/>
        <v/>
      </c>
      <c r="O328" t="str">
        <f>VLOOKUP(tVentas[[#This Row],[ProductID]],tProductos[[#All],[ProductID]:[CategoriaNombre]],2,FALSE)</f>
        <v>Produce</v>
      </c>
    </row>
    <row r="329" spans="1:15">
      <c r="A329" s="13">
        <v>10332</v>
      </c>
      <c r="B329" s="13">
        <v>23</v>
      </c>
      <c r="C329" s="13">
        <v>86593</v>
      </c>
      <c r="D329" s="13">
        <v>99</v>
      </c>
      <c r="E329" s="12" t="str">
        <f>VLOOKUP(tVentas[[#This Row],[ProductID]],tProductos[#All],3,FALSE)</f>
        <v>Mustard - Seed</v>
      </c>
      <c r="F329" s="13">
        <v>22</v>
      </c>
      <c r="G329" s="32">
        <v>0</v>
      </c>
      <c r="H329" s="30">
        <f>VLOOKUP(tVentas[[#This Row],[ProductID]],tProductos[#All],5,FALSE)</f>
        <v>274.87</v>
      </c>
      <c r="I329" s="31">
        <f>(tVentas[[#This Row],[PrecioUnitario]])*(tVentas[[#This Row],[Quantity]])</f>
        <v>6047.14</v>
      </c>
      <c r="J329" s="31">
        <f>tVentas[[#This Row],[ TotalPrice_SinDescuento]]*(1-tVentas[[#This Row],[Discount]]/100)</f>
        <v>6047.14</v>
      </c>
      <c r="K329" s="52">
        <v>43168.183888888889</v>
      </c>
      <c r="L329" s="7" t="s">
        <v>3570</v>
      </c>
      <c r="M329" s="35">
        <f t="shared" si="10"/>
        <v>0</v>
      </c>
      <c r="N329" s="12" t="str">
        <f t="shared" si="11"/>
        <v/>
      </c>
      <c r="O329" t="str">
        <f>VLOOKUP(tVentas[[#This Row],[ProductID]],tProductos[[#All],[ProductID]:[CategoriaNombre]],2,FALSE)</f>
        <v>Beverages</v>
      </c>
    </row>
    <row r="330" spans="1:15">
      <c r="A330" s="13">
        <v>10333</v>
      </c>
      <c r="B330" s="13">
        <v>13</v>
      </c>
      <c r="C330" s="13">
        <v>87689</v>
      </c>
      <c r="D330" s="13">
        <v>186</v>
      </c>
      <c r="E330" s="12" t="str">
        <f>VLOOKUP(tVentas[[#This Row],[ProductID]],tProductos[#All],3,FALSE)</f>
        <v>Muffin Mix - Blueberry</v>
      </c>
      <c r="F330" s="13">
        <v>23</v>
      </c>
      <c r="G330" s="32">
        <v>1</v>
      </c>
      <c r="H330" s="30">
        <f>VLOOKUP(tVentas[[#This Row],[ProductID]],tProductos[#All],5,FALSE)</f>
        <v>820.83</v>
      </c>
      <c r="I330" s="31">
        <f>(tVentas[[#This Row],[PrecioUnitario]])*(tVentas[[#This Row],[Quantity]])</f>
        <v>18879.09</v>
      </c>
      <c r="J330" s="31">
        <f>tVentas[[#This Row],[ TotalPrice_SinDescuento]]*(1-tVentas[[#This Row],[Discount]]/100)</f>
        <v>18690.2991</v>
      </c>
      <c r="K330" s="52">
        <v>43150.615011574075</v>
      </c>
      <c r="L330" s="7" t="s">
        <v>3571</v>
      </c>
      <c r="M330" s="35">
        <f t="shared" si="10"/>
        <v>0</v>
      </c>
      <c r="N330" s="12" t="str">
        <f t="shared" si="11"/>
        <v/>
      </c>
      <c r="O330" t="str">
        <f>VLOOKUP(tVentas[[#This Row],[ProductID]],tProductos[[#All],[ProductID]:[CategoriaNombre]],2,FALSE)</f>
        <v>Grain</v>
      </c>
    </row>
    <row r="331" spans="1:15">
      <c r="A331" s="13">
        <v>10334</v>
      </c>
      <c r="B331" s="13">
        <v>23</v>
      </c>
      <c r="C331" s="13">
        <v>50496</v>
      </c>
      <c r="D331" s="13">
        <v>133</v>
      </c>
      <c r="E331" s="12" t="str">
        <f>VLOOKUP(tVentas[[#This Row],[ProductID]],tProductos[#All],3,FALSE)</f>
        <v>Beef - Top Sirloin - Aaa</v>
      </c>
      <c r="F331" s="13">
        <v>13</v>
      </c>
      <c r="G331" s="32">
        <v>0</v>
      </c>
      <c r="H331" s="30">
        <f>VLOOKUP(tVentas[[#This Row],[ProductID]],tProductos[#All],5,FALSE)</f>
        <v>29.32</v>
      </c>
      <c r="I331" s="31">
        <f>(tVentas[[#This Row],[PrecioUnitario]])*(tVentas[[#This Row],[Quantity]])</f>
        <v>381.16</v>
      </c>
      <c r="J331" s="31">
        <f>tVentas[[#This Row],[ TotalPrice_SinDescuento]]*(1-tVentas[[#This Row],[Discount]]/100)</f>
        <v>381.16</v>
      </c>
      <c r="K331" s="52">
        <v>43216.102835648147</v>
      </c>
      <c r="L331" s="7" t="s">
        <v>3572</v>
      </c>
      <c r="M331" s="35">
        <f t="shared" si="10"/>
        <v>0</v>
      </c>
      <c r="N331" s="12" t="str">
        <f t="shared" si="11"/>
        <v/>
      </c>
      <c r="O331" t="str">
        <f>VLOOKUP(tVentas[[#This Row],[ProductID]],tProductos[[#All],[ProductID]:[CategoriaNombre]],2,FALSE)</f>
        <v>Produce</v>
      </c>
    </row>
    <row r="332" spans="1:15">
      <c r="A332" s="13">
        <v>10335</v>
      </c>
      <c r="B332" s="13">
        <v>3</v>
      </c>
      <c r="C332" s="13">
        <v>9282</v>
      </c>
      <c r="D332" s="13">
        <v>22</v>
      </c>
      <c r="E332" s="12" t="str">
        <f>VLOOKUP(tVentas[[#This Row],[ProductID]],tProductos[#All],3,FALSE)</f>
        <v>Rice - Jasmine Sented</v>
      </c>
      <c r="F332" s="13">
        <v>3</v>
      </c>
      <c r="G332" s="32">
        <v>0</v>
      </c>
      <c r="H332" s="30">
        <f>VLOOKUP(tVentas[[#This Row],[ProductID]],tProductos[#All],5,FALSE)</f>
        <v>278.95</v>
      </c>
      <c r="I332" s="31">
        <f>(tVentas[[#This Row],[PrecioUnitario]])*(tVentas[[#This Row],[Quantity]])</f>
        <v>836.84999999999991</v>
      </c>
      <c r="J332" s="31">
        <f>tVentas[[#This Row],[ TotalPrice_SinDescuento]]*(1-tVentas[[#This Row],[Discount]]/100)</f>
        <v>836.84999999999991</v>
      </c>
      <c r="K332" s="52">
        <v>43129.268969907411</v>
      </c>
      <c r="L332" s="7" t="s">
        <v>3573</v>
      </c>
      <c r="M332" s="35">
        <f t="shared" si="10"/>
        <v>0</v>
      </c>
      <c r="N332" s="12" t="str">
        <f t="shared" si="11"/>
        <v/>
      </c>
      <c r="O332" t="str">
        <f>VLOOKUP(tVentas[[#This Row],[ProductID]],tProductos[[#All],[ProductID]:[CategoriaNombre]],2,FALSE)</f>
        <v>Seafood</v>
      </c>
    </row>
    <row r="333" spans="1:15">
      <c r="A333" s="13">
        <v>10336</v>
      </c>
      <c r="B333" s="13">
        <v>1</v>
      </c>
      <c r="C333" s="13">
        <v>15586</v>
      </c>
      <c r="D333" s="13">
        <v>382</v>
      </c>
      <c r="E333" s="12" t="str">
        <f>VLOOKUP(tVentas[[#This Row],[ProductID]],tProductos[#All],3,FALSE)</f>
        <v>Soup - Campbells Bean Medley</v>
      </c>
      <c r="F333" s="13">
        <v>4</v>
      </c>
      <c r="G333" s="32">
        <v>1</v>
      </c>
      <c r="H333" s="30">
        <f>VLOOKUP(tVentas[[#This Row],[ProductID]],tProductos[#All],5,FALSE)</f>
        <v>517.75</v>
      </c>
      <c r="I333" s="31">
        <f>(tVentas[[#This Row],[PrecioUnitario]])*(tVentas[[#This Row],[Quantity]])</f>
        <v>2071</v>
      </c>
      <c r="J333" s="31">
        <f>tVentas[[#This Row],[ TotalPrice_SinDescuento]]*(1-tVentas[[#This Row],[Discount]]/100)</f>
        <v>2050.29</v>
      </c>
      <c r="K333" s="52">
        <v>43219.045092592591</v>
      </c>
      <c r="L333" s="7" t="s">
        <v>3574</v>
      </c>
      <c r="M333" s="35">
        <f t="shared" si="10"/>
        <v>0</v>
      </c>
      <c r="N333" s="12" t="str">
        <f t="shared" si="11"/>
        <v/>
      </c>
      <c r="O333" t="str">
        <f>VLOOKUP(tVentas[[#This Row],[ProductID]],tProductos[[#All],[ProductID]:[CategoriaNombre]],2,FALSE)</f>
        <v>Dairy</v>
      </c>
    </row>
    <row r="334" spans="1:15">
      <c r="A334" s="13">
        <v>10337</v>
      </c>
      <c r="B334" s="13">
        <v>15</v>
      </c>
      <c r="C334" s="13">
        <v>48601</v>
      </c>
      <c r="D334" s="13">
        <v>125</v>
      </c>
      <c r="E334" s="12" t="str">
        <f>VLOOKUP(tVentas[[#This Row],[ProductID]],tProductos[#All],3,FALSE)</f>
        <v>Nut - Chestnuts, Whole</v>
      </c>
      <c r="F334" s="13">
        <v>13</v>
      </c>
      <c r="G334" s="32">
        <v>0</v>
      </c>
      <c r="H334" s="30">
        <f>VLOOKUP(tVentas[[#This Row],[ProductID]],tProductos[#All],5,FALSE)</f>
        <v>61.41</v>
      </c>
      <c r="I334" s="31">
        <f>(tVentas[[#This Row],[PrecioUnitario]])*(tVentas[[#This Row],[Quantity]])</f>
        <v>798.32999999999993</v>
      </c>
      <c r="J334" s="31">
        <f>tVentas[[#This Row],[ TotalPrice_SinDescuento]]*(1-tVentas[[#This Row],[Discount]]/100)</f>
        <v>798.32999999999993</v>
      </c>
      <c r="K334" s="52">
        <v>43187.300023148149</v>
      </c>
      <c r="L334" s="7" t="s">
        <v>3575</v>
      </c>
      <c r="M334" s="35">
        <f t="shared" si="10"/>
        <v>0</v>
      </c>
      <c r="N334" s="12" t="str">
        <f t="shared" si="11"/>
        <v/>
      </c>
      <c r="O334" t="str">
        <f>VLOOKUP(tVentas[[#This Row],[ProductID]],tProductos[[#All],[ProductID]:[CategoriaNombre]],2,FALSE)</f>
        <v>Poultry</v>
      </c>
    </row>
    <row r="335" spans="1:15">
      <c r="A335" s="13">
        <v>10338</v>
      </c>
      <c r="B335" s="13">
        <v>3</v>
      </c>
      <c r="C335" s="13">
        <v>82757</v>
      </c>
      <c r="D335" s="13">
        <v>436</v>
      </c>
      <c r="E335" s="12" t="str">
        <f>VLOOKUP(tVentas[[#This Row],[ProductID]],tProductos[#All],3,FALSE)</f>
        <v>Table Cloth 81x81 White</v>
      </c>
      <c r="F335" s="13">
        <v>21</v>
      </c>
      <c r="G335" s="32">
        <v>0</v>
      </c>
      <c r="H335" s="30">
        <f>VLOOKUP(tVentas[[#This Row],[ProductID]],tProductos[#All],5,FALSE)</f>
        <v>679.06</v>
      </c>
      <c r="I335" s="31">
        <f>(tVentas[[#This Row],[PrecioUnitario]])*(tVentas[[#This Row],[Quantity]])</f>
        <v>14260.259999999998</v>
      </c>
      <c r="J335" s="31">
        <f>tVentas[[#This Row],[ TotalPrice_SinDescuento]]*(1-tVentas[[#This Row],[Discount]]/100)</f>
        <v>14260.259999999998</v>
      </c>
      <c r="K335" s="52">
        <v>43193.068784722222</v>
      </c>
      <c r="L335" s="7" t="s">
        <v>3576</v>
      </c>
      <c r="M335" s="35">
        <f t="shared" si="10"/>
        <v>0</v>
      </c>
      <c r="N335" s="12" t="str">
        <f t="shared" si="11"/>
        <v/>
      </c>
      <c r="O335" t="str">
        <f>VLOOKUP(tVentas[[#This Row],[ProductID]],tProductos[[#All],[ProductID]:[CategoriaNombre]],2,FALSE)</f>
        <v>Meat</v>
      </c>
    </row>
    <row r="336" spans="1:15">
      <c r="A336" s="13">
        <v>10339</v>
      </c>
      <c r="B336" s="13">
        <v>14</v>
      </c>
      <c r="C336" s="13">
        <v>31243</v>
      </c>
      <c r="D336" s="13">
        <v>422</v>
      </c>
      <c r="E336" s="12" t="str">
        <f>VLOOKUP(tVentas[[#This Row],[ProductID]],tProductos[#All],3,FALSE)</f>
        <v>Garlic - Primerba, Paste</v>
      </c>
      <c r="F336" s="13">
        <v>8</v>
      </c>
      <c r="G336" s="32">
        <v>0</v>
      </c>
      <c r="H336" s="30">
        <f>VLOOKUP(tVentas[[#This Row],[ProductID]],tProductos[#All],5,FALSE)</f>
        <v>502.89</v>
      </c>
      <c r="I336" s="31">
        <f>(tVentas[[#This Row],[PrecioUnitario]])*(tVentas[[#This Row],[Quantity]])</f>
        <v>4023.12</v>
      </c>
      <c r="J336" s="31">
        <f>tVentas[[#This Row],[ TotalPrice_SinDescuento]]*(1-tVentas[[#This Row],[Discount]]/100)</f>
        <v>4023.12</v>
      </c>
      <c r="K336" s="52">
        <v>43113.367280092592</v>
      </c>
      <c r="L336" s="7" t="s">
        <v>3577</v>
      </c>
      <c r="M336" s="35">
        <f t="shared" si="10"/>
        <v>0</v>
      </c>
      <c r="N336" s="12" t="str">
        <f t="shared" si="11"/>
        <v/>
      </c>
      <c r="O336" t="str">
        <f>VLOOKUP(tVentas[[#This Row],[ProductID]],tProductos[[#All],[ProductID]:[CategoriaNombre]],2,FALSE)</f>
        <v>Beverages</v>
      </c>
    </row>
    <row r="337" spans="1:15">
      <c r="A337" s="13">
        <v>10340</v>
      </c>
      <c r="B337" s="13">
        <v>15</v>
      </c>
      <c r="C337" s="13">
        <v>26975</v>
      </c>
      <c r="D337" s="13">
        <v>121</v>
      </c>
      <c r="E337" s="12" t="str">
        <f>VLOOKUP(tVentas[[#This Row],[ProductID]],tProductos[#All],3,FALSE)</f>
        <v>Muffin Batt - Blueberry Passion</v>
      </c>
      <c r="F337" s="13">
        <v>7</v>
      </c>
      <c r="G337" s="32">
        <v>0</v>
      </c>
      <c r="H337" s="30">
        <f>VLOOKUP(tVentas[[#This Row],[ProductID]],tProductos[#All],5,FALSE)</f>
        <v>60.97</v>
      </c>
      <c r="I337" s="31">
        <f>(tVentas[[#This Row],[PrecioUnitario]])*(tVentas[[#This Row],[Quantity]])</f>
        <v>426.78999999999996</v>
      </c>
      <c r="J337" s="31">
        <f>tVentas[[#This Row],[ TotalPrice_SinDescuento]]*(1-tVentas[[#This Row],[Discount]]/100)</f>
        <v>426.78999999999996</v>
      </c>
      <c r="K337" s="52">
        <v>43215.759618055556</v>
      </c>
      <c r="L337" s="7" t="s">
        <v>3578</v>
      </c>
      <c r="M337" s="35">
        <f t="shared" si="10"/>
        <v>0</v>
      </c>
      <c r="N337" s="12" t="str">
        <f t="shared" si="11"/>
        <v/>
      </c>
      <c r="O337" t="str">
        <f>VLOOKUP(tVentas[[#This Row],[ProductID]],tProductos[[#All],[ProductID]:[CategoriaNombre]],2,FALSE)</f>
        <v>Produce</v>
      </c>
    </row>
    <row r="338" spans="1:15">
      <c r="A338" s="13">
        <v>10341</v>
      </c>
      <c r="B338" s="13">
        <v>16</v>
      </c>
      <c r="C338" s="13">
        <v>69329</v>
      </c>
      <c r="D338" s="13">
        <v>107</v>
      </c>
      <c r="E338" s="12" t="str">
        <f>VLOOKUP(tVentas[[#This Row],[ProductID]],tProductos[#All],3,FALSE)</f>
        <v>Bread - French Baquette</v>
      </c>
      <c r="F338" s="13">
        <v>18</v>
      </c>
      <c r="G338" s="32">
        <v>0</v>
      </c>
      <c r="H338" s="30">
        <f>VLOOKUP(tVentas[[#This Row],[ProductID]],tProductos[#All],5,FALSE)</f>
        <v>74.150000000000006</v>
      </c>
      <c r="I338" s="31">
        <f>(tVentas[[#This Row],[PrecioUnitario]])*(tVentas[[#This Row],[Quantity]])</f>
        <v>1334.7</v>
      </c>
      <c r="J338" s="31">
        <f>tVentas[[#This Row],[ TotalPrice_SinDescuento]]*(1-tVentas[[#This Row],[Discount]]/100)</f>
        <v>1334.7</v>
      </c>
      <c r="K338" s="52">
        <v>43204.057268518518</v>
      </c>
      <c r="L338" s="7" t="s">
        <v>3579</v>
      </c>
      <c r="M338" s="35">
        <f t="shared" si="10"/>
        <v>0</v>
      </c>
      <c r="N338" s="12" t="str">
        <f t="shared" si="11"/>
        <v/>
      </c>
      <c r="O338" t="str">
        <f>VLOOKUP(tVentas[[#This Row],[ProductID]],tProductos[[#All],[ProductID]:[CategoriaNombre]],2,FALSE)</f>
        <v>Confections</v>
      </c>
    </row>
    <row r="339" spans="1:15">
      <c r="A339" s="13">
        <v>10342</v>
      </c>
      <c r="B339" s="13">
        <v>17</v>
      </c>
      <c r="C339" s="13">
        <v>53255</v>
      </c>
      <c r="D339" s="13">
        <v>115</v>
      </c>
      <c r="E339" s="12" t="str">
        <f>VLOOKUP(tVentas[[#This Row],[ProductID]],tProductos[#All],3,FALSE)</f>
        <v>Ocean Spray - Ruby Red</v>
      </c>
      <c r="F339" s="13">
        <v>14</v>
      </c>
      <c r="G339" s="32">
        <v>1</v>
      </c>
      <c r="H339" s="30">
        <f>VLOOKUP(tVentas[[#This Row],[ProductID]],tProductos[#All],5,FALSE)</f>
        <v>450.46</v>
      </c>
      <c r="I339" s="31">
        <f>(tVentas[[#This Row],[PrecioUnitario]])*(tVentas[[#This Row],[Quantity]])</f>
        <v>6306.44</v>
      </c>
      <c r="J339" s="31">
        <f>tVentas[[#This Row],[ TotalPrice_SinDescuento]]*(1-tVentas[[#This Row],[Discount]]/100)</f>
        <v>6243.3755999999994</v>
      </c>
      <c r="K339" s="52">
        <v>43155.835104166668</v>
      </c>
      <c r="L339" s="7" t="s">
        <v>3580</v>
      </c>
      <c r="M339" s="35">
        <f t="shared" si="10"/>
        <v>0</v>
      </c>
      <c r="N339" s="12" t="str">
        <f t="shared" si="11"/>
        <v/>
      </c>
      <c r="O339" t="str">
        <f>VLOOKUP(tVentas[[#This Row],[ProductID]],tProductos[[#All],[ProductID]:[CategoriaNombre]],2,FALSE)</f>
        <v>Produce</v>
      </c>
    </row>
    <row r="340" spans="1:15">
      <c r="A340" s="13">
        <v>10343</v>
      </c>
      <c r="B340" s="13">
        <v>10</v>
      </c>
      <c r="C340" s="13">
        <v>61946</v>
      </c>
      <c r="D340" s="13">
        <v>429</v>
      </c>
      <c r="E340" s="12" t="str">
        <f>VLOOKUP(tVentas[[#This Row],[ProductID]],tProductos[#All],3,FALSE)</f>
        <v>Beef - Short Loin</v>
      </c>
      <c r="F340" s="13">
        <v>16</v>
      </c>
      <c r="G340" s="32">
        <v>0</v>
      </c>
      <c r="H340" s="30">
        <f>VLOOKUP(tVentas[[#This Row],[ProductID]],tProductos[#All],5,FALSE)</f>
        <v>576.01</v>
      </c>
      <c r="I340" s="31">
        <f>(tVentas[[#This Row],[PrecioUnitario]])*(tVentas[[#This Row],[Quantity]])</f>
        <v>9216.16</v>
      </c>
      <c r="J340" s="31">
        <f>tVentas[[#This Row],[ TotalPrice_SinDescuento]]*(1-tVentas[[#This Row],[Discount]]/100)</f>
        <v>9216.16</v>
      </c>
      <c r="K340" s="52">
        <v>43207.382581018515</v>
      </c>
      <c r="L340" s="7" t="s">
        <v>3581</v>
      </c>
      <c r="M340" s="35">
        <f t="shared" si="10"/>
        <v>0</v>
      </c>
      <c r="N340" s="12" t="str">
        <f t="shared" si="11"/>
        <v/>
      </c>
      <c r="O340" t="str">
        <f>VLOOKUP(tVentas[[#This Row],[ProductID]],tProductos[[#All],[ProductID]:[CategoriaNombre]],2,FALSE)</f>
        <v>Dairy</v>
      </c>
    </row>
    <row r="341" spans="1:15">
      <c r="A341" s="13">
        <v>10344</v>
      </c>
      <c r="B341" s="13">
        <v>12</v>
      </c>
      <c r="C341" s="13">
        <v>74168</v>
      </c>
      <c r="D341" s="13">
        <v>53</v>
      </c>
      <c r="E341" s="12" t="str">
        <f>VLOOKUP(tVentas[[#This Row],[ProductID]],tProductos[#All],3,FALSE)</f>
        <v>Cassis</v>
      </c>
      <c r="F341" s="13">
        <v>19</v>
      </c>
      <c r="G341" s="32">
        <v>0</v>
      </c>
      <c r="H341" s="30">
        <f>VLOOKUP(tVentas[[#This Row],[ProductID]],tProductos[#All],5,FALSE)</f>
        <v>926.27</v>
      </c>
      <c r="I341" s="31">
        <f>(tVentas[[#This Row],[PrecioUnitario]])*(tVentas[[#This Row],[Quantity]])</f>
        <v>17599.13</v>
      </c>
      <c r="J341" s="31">
        <f>tVentas[[#This Row],[ TotalPrice_SinDescuento]]*(1-tVentas[[#This Row],[Discount]]/100)</f>
        <v>17599.13</v>
      </c>
      <c r="K341" s="52">
        <v>43140.9925</v>
      </c>
      <c r="L341" s="7" t="s">
        <v>3582</v>
      </c>
      <c r="M341" s="35">
        <f t="shared" si="10"/>
        <v>0</v>
      </c>
      <c r="N341" s="12" t="str">
        <f t="shared" si="11"/>
        <v/>
      </c>
      <c r="O341" t="str">
        <f>VLOOKUP(tVentas[[#This Row],[ProductID]],tProductos[[#All],[ProductID]:[CategoriaNombre]],2,FALSE)</f>
        <v>Grain</v>
      </c>
    </row>
    <row r="342" spans="1:15">
      <c r="A342" s="13">
        <v>10345</v>
      </c>
      <c r="B342" s="13">
        <v>14</v>
      </c>
      <c r="C342" s="13">
        <v>291</v>
      </c>
      <c r="D342" s="13">
        <v>275</v>
      </c>
      <c r="E342" s="12" t="str">
        <f>VLOOKUP(tVentas[[#This Row],[ProductID]],tProductos[#All],3,FALSE)</f>
        <v>Corn Meal</v>
      </c>
      <c r="F342" s="13">
        <v>1</v>
      </c>
      <c r="G342" s="32">
        <v>0</v>
      </c>
      <c r="H342" s="30">
        <f>VLOOKUP(tVentas[[#This Row],[ProductID]],tProductos[#All],5,FALSE)</f>
        <v>50.14</v>
      </c>
      <c r="I342" s="31">
        <f>(tVentas[[#This Row],[PrecioUnitario]])*(tVentas[[#This Row],[Quantity]])</f>
        <v>50.14</v>
      </c>
      <c r="J342" s="31">
        <f>tVentas[[#This Row],[ TotalPrice_SinDescuento]]*(1-tVentas[[#This Row],[Discount]]/100)</f>
        <v>50.14</v>
      </c>
      <c r="K342" s="52">
        <v>43220.71465277778</v>
      </c>
      <c r="L342" s="7" t="s">
        <v>3583</v>
      </c>
      <c r="M342" s="35">
        <f t="shared" si="10"/>
        <v>0</v>
      </c>
      <c r="N342" s="12" t="str">
        <f t="shared" si="11"/>
        <v/>
      </c>
      <c r="O342" t="str">
        <f>VLOOKUP(tVentas[[#This Row],[ProductID]],tProductos[[#All],[ProductID]:[CategoriaNombre]],2,FALSE)</f>
        <v>Confections</v>
      </c>
    </row>
    <row r="343" spans="1:15">
      <c r="A343" s="13">
        <v>10346</v>
      </c>
      <c r="B343" s="13">
        <v>19</v>
      </c>
      <c r="C343" s="13">
        <v>48121</v>
      </c>
      <c r="D343" s="13">
        <v>448</v>
      </c>
      <c r="E343" s="12" t="str">
        <f>VLOOKUP(tVentas[[#This Row],[ProductID]],tProductos[#All],3,FALSE)</f>
        <v>Gatorade - Xfactor Berry</v>
      </c>
      <c r="F343" s="13">
        <v>13</v>
      </c>
      <c r="G343" s="32">
        <v>2</v>
      </c>
      <c r="H343" s="30">
        <f>VLOOKUP(tVentas[[#This Row],[ProductID]],tProductos[#All],5,FALSE)</f>
        <v>768.98</v>
      </c>
      <c r="I343" s="31">
        <f>(tVentas[[#This Row],[PrecioUnitario]])*(tVentas[[#This Row],[Quantity]])</f>
        <v>9996.74</v>
      </c>
      <c r="J343" s="31">
        <f>tVentas[[#This Row],[ TotalPrice_SinDescuento]]*(1-tVentas[[#This Row],[Discount]]/100)</f>
        <v>9796.8051999999989</v>
      </c>
      <c r="K343" s="52">
        <v>43186.2033912037</v>
      </c>
      <c r="L343" s="7" t="s">
        <v>3584</v>
      </c>
      <c r="M343" s="35">
        <f t="shared" si="10"/>
        <v>0</v>
      </c>
      <c r="N343" s="12" t="str">
        <f t="shared" si="11"/>
        <v/>
      </c>
      <c r="O343" t="str">
        <f>VLOOKUP(tVentas[[#This Row],[ProductID]],tProductos[[#All],[ProductID]:[CategoriaNombre]],2,FALSE)</f>
        <v>Beverages</v>
      </c>
    </row>
    <row r="344" spans="1:15">
      <c r="A344" s="13">
        <v>10347</v>
      </c>
      <c r="B344" s="13">
        <v>7</v>
      </c>
      <c r="C344" s="13">
        <v>55329</v>
      </c>
      <c r="D344" s="13">
        <v>450</v>
      </c>
      <c r="E344" s="12" t="str">
        <f>VLOOKUP(tVentas[[#This Row],[ProductID]],tProductos[#All],3,FALSE)</f>
        <v>Wine - Vidal Icewine Magnotta</v>
      </c>
      <c r="F344" s="13">
        <v>15</v>
      </c>
      <c r="G344" s="32">
        <v>0</v>
      </c>
      <c r="H344" s="30">
        <f>VLOOKUP(tVentas[[#This Row],[ProductID]],tProductos[#All],5,FALSE)</f>
        <v>7.1</v>
      </c>
      <c r="I344" s="31">
        <f>(tVentas[[#This Row],[PrecioUnitario]])*(tVentas[[#This Row],[Quantity]])</f>
        <v>106.5</v>
      </c>
      <c r="J344" s="31">
        <f>tVentas[[#This Row],[ TotalPrice_SinDescuento]]*(1-tVentas[[#This Row],[Discount]]/100)</f>
        <v>106.5</v>
      </c>
      <c r="K344" s="52">
        <v>43205.256863425922</v>
      </c>
      <c r="L344" s="7" t="s">
        <v>3585</v>
      </c>
      <c r="M344" s="35">
        <f t="shared" si="10"/>
        <v>0</v>
      </c>
      <c r="N344" s="12" t="str">
        <f t="shared" si="11"/>
        <v/>
      </c>
      <c r="O344" t="str">
        <f>VLOOKUP(tVentas[[#This Row],[ProductID]],tProductos[[#All],[ProductID]:[CategoriaNombre]],2,FALSE)</f>
        <v>Cereals</v>
      </c>
    </row>
    <row r="345" spans="1:15">
      <c r="A345" s="13">
        <v>10348</v>
      </c>
      <c r="B345" s="13">
        <v>14</v>
      </c>
      <c r="C345" s="13">
        <v>17073</v>
      </c>
      <c r="D345" s="13">
        <v>252</v>
      </c>
      <c r="E345" s="12" t="str">
        <f>VLOOKUP(tVentas[[#This Row],[ProductID]],tProductos[#All],3,FALSE)</f>
        <v>Nantucket - Pomegranate Pear</v>
      </c>
      <c r="F345" s="13">
        <v>5</v>
      </c>
      <c r="G345" s="32">
        <v>0</v>
      </c>
      <c r="H345" s="30">
        <f>VLOOKUP(tVentas[[#This Row],[ProductID]],tProductos[#All],5,FALSE)</f>
        <v>278.16000000000003</v>
      </c>
      <c r="I345" s="31">
        <f>(tVentas[[#This Row],[PrecioUnitario]])*(tVentas[[#This Row],[Quantity]])</f>
        <v>1390.8000000000002</v>
      </c>
      <c r="J345" s="31">
        <f>tVentas[[#This Row],[ TotalPrice_SinDescuento]]*(1-tVentas[[#This Row],[Discount]]/100)</f>
        <v>1390.8000000000002</v>
      </c>
      <c r="K345" s="52">
        <v>43157.350162037037</v>
      </c>
      <c r="L345" s="7" t="s">
        <v>3586</v>
      </c>
      <c r="M345" s="35">
        <f t="shared" si="10"/>
        <v>0</v>
      </c>
      <c r="N345" s="12" t="str">
        <f t="shared" si="11"/>
        <v/>
      </c>
      <c r="O345" t="str">
        <f>VLOOKUP(tVentas[[#This Row],[ProductID]],tProductos[[#All],[ProductID]:[CategoriaNombre]],2,FALSE)</f>
        <v>Dairy</v>
      </c>
    </row>
    <row r="346" spans="1:15">
      <c r="A346" s="13">
        <v>10349</v>
      </c>
      <c r="B346" s="13">
        <v>22</v>
      </c>
      <c r="C346" s="13">
        <v>80125</v>
      </c>
      <c r="D346" s="13">
        <v>269</v>
      </c>
      <c r="E346" s="12" t="str">
        <f>VLOOKUP(tVentas[[#This Row],[ProductID]],tProductos[#All],3,FALSE)</f>
        <v>Wine - Blue Nun Qualitatswein</v>
      </c>
      <c r="F346" s="13">
        <v>21</v>
      </c>
      <c r="G346" s="32">
        <v>0</v>
      </c>
      <c r="H346" s="30">
        <f>VLOOKUP(tVentas[[#This Row],[ProductID]],tProductos[#All],5,FALSE)</f>
        <v>26.7</v>
      </c>
      <c r="I346" s="31">
        <f>(tVentas[[#This Row],[PrecioUnitario]])*(tVentas[[#This Row],[Quantity]])</f>
        <v>560.69999999999993</v>
      </c>
      <c r="J346" s="31">
        <f>tVentas[[#This Row],[ TotalPrice_SinDescuento]]*(1-tVentas[[#This Row],[Discount]]/100)</f>
        <v>560.69999999999993</v>
      </c>
      <c r="K346" s="52">
        <v>43212.639351851853</v>
      </c>
      <c r="L346" s="7" t="s">
        <v>3587</v>
      </c>
      <c r="M346" s="35">
        <f t="shared" si="10"/>
        <v>0</v>
      </c>
      <c r="N346" s="12" t="str">
        <f t="shared" si="11"/>
        <v/>
      </c>
      <c r="O346" t="str">
        <f>VLOOKUP(tVentas[[#This Row],[ProductID]],tProductos[[#All],[ProductID]:[CategoriaNombre]],2,FALSE)</f>
        <v>Produce</v>
      </c>
    </row>
    <row r="347" spans="1:15">
      <c r="A347" s="13">
        <v>10350</v>
      </c>
      <c r="B347" s="13">
        <v>4</v>
      </c>
      <c r="C347" s="13">
        <v>74575</v>
      </c>
      <c r="D347" s="13">
        <v>59</v>
      </c>
      <c r="E347" s="12" t="str">
        <f>VLOOKUP(tVentas[[#This Row],[ProductID]],tProductos[#All],3,FALSE)</f>
        <v>Pastry - Butterscotch Baked</v>
      </c>
      <c r="F347" s="13">
        <v>19</v>
      </c>
      <c r="G347" s="32">
        <v>1</v>
      </c>
      <c r="H347" s="30">
        <f>VLOOKUP(tVentas[[#This Row],[ProductID]],tProductos[#All],5,FALSE)</f>
        <v>735.38</v>
      </c>
      <c r="I347" s="31">
        <f>(tVentas[[#This Row],[PrecioUnitario]])*(tVentas[[#This Row],[Quantity]])</f>
        <v>13972.22</v>
      </c>
      <c r="J347" s="31">
        <f>tVentas[[#This Row],[ TotalPrice_SinDescuento]]*(1-tVentas[[#This Row],[Discount]]/100)</f>
        <v>13832.497799999999</v>
      </c>
      <c r="K347" s="52">
        <v>43172.546203703707</v>
      </c>
      <c r="L347" s="7" t="s">
        <v>3588</v>
      </c>
      <c r="M347" s="35">
        <f t="shared" si="10"/>
        <v>0</v>
      </c>
      <c r="N347" s="12" t="str">
        <f t="shared" si="11"/>
        <v/>
      </c>
      <c r="O347" t="str">
        <f>VLOOKUP(tVentas[[#This Row],[ProductID]],tProductos[[#All],[ProductID]:[CategoriaNombre]],2,FALSE)</f>
        <v>Snails</v>
      </c>
    </row>
    <row r="348" spans="1:15">
      <c r="A348" s="13">
        <v>10351</v>
      </c>
      <c r="B348" s="13">
        <v>11</v>
      </c>
      <c r="C348" s="13">
        <v>30658</v>
      </c>
      <c r="D348" s="13">
        <v>29</v>
      </c>
      <c r="E348" s="12" t="str">
        <f>VLOOKUP(tVentas[[#This Row],[ProductID]],tProductos[#All],3,FALSE)</f>
        <v>Spinach - Baby</v>
      </c>
      <c r="F348" s="13">
        <v>8</v>
      </c>
      <c r="G348" s="32">
        <v>0</v>
      </c>
      <c r="H348" s="30">
        <f>VLOOKUP(tVentas[[#This Row],[ProductID]],tProductos[#All],5,FALSE)</f>
        <v>335.88</v>
      </c>
      <c r="I348" s="31">
        <f>(tVentas[[#This Row],[PrecioUnitario]])*(tVentas[[#This Row],[Quantity]])</f>
        <v>2687.04</v>
      </c>
      <c r="J348" s="31">
        <f>tVentas[[#This Row],[ TotalPrice_SinDescuento]]*(1-tVentas[[#This Row],[Discount]]/100)</f>
        <v>2687.04</v>
      </c>
      <c r="K348" s="52">
        <v>43156.634166666663</v>
      </c>
      <c r="L348" s="7" t="s">
        <v>3589</v>
      </c>
      <c r="M348" s="35">
        <f t="shared" si="10"/>
        <v>0</v>
      </c>
      <c r="N348" s="12" t="str">
        <f t="shared" si="11"/>
        <v/>
      </c>
      <c r="O348" t="str">
        <f>VLOOKUP(tVentas[[#This Row],[ProductID]],tProductos[[#All],[ProductID]:[CategoriaNombre]],2,FALSE)</f>
        <v>Meat</v>
      </c>
    </row>
    <row r="349" spans="1:15">
      <c r="A349" s="13">
        <v>10352</v>
      </c>
      <c r="B349" s="13">
        <v>11</v>
      </c>
      <c r="C349" s="13">
        <v>49440</v>
      </c>
      <c r="D349" s="13">
        <v>252</v>
      </c>
      <c r="E349" s="12" t="str">
        <f>VLOOKUP(tVentas[[#This Row],[ProductID]],tProductos[#All],3,FALSE)</f>
        <v>Nantucket - Pomegranate Pear</v>
      </c>
      <c r="F349" s="13">
        <v>13</v>
      </c>
      <c r="G349" s="32">
        <v>0</v>
      </c>
      <c r="H349" s="30">
        <f>VLOOKUP(tVentas[[#This Row],[ProductID]],tProductos[#All],5,FALSE)</f>
        <v>278.16000000000003</v>
      </c>
      <c r="I349" s="31">
        <f>(tVentas[[#This Row],[PrecioUnitario]])*(tVentas[[#This Row],[Quantity]])</f>
        <v>3616.0800000000004</v>
      </c>
      <c r="J349" s="31">
        <f>tVentas[[#This Row],[ TotalPrice_SinDescuento]]*(1-tVentas[[#This Row],[Discount]]/100)</f>
        <v>3616.0800000000004</v>
      </c>
      <c r="K349" s="52">
        <v>43204.246145833335</v>
      </c>
      <c r="L349" s="7" t="s">
        <v>3590</v>
      </c>
      <c r="M349" s="35">
        <f t="shared" si="10"/>
        <v>0</v>
      </c>
      <c r="N349" s="12" t="str">
        <f t="shared" si="11"/>
        <v/>
      </c>
      <c r="O349" t="str">
        <f>VLOOKUP(tVentas[[#This Row],[ProductID]],tProductos[[#All],[ProductID]:[CategoriaNombre]],2,FALSE)</f>
        <v>Dairy</v>
      </c>
    </row>
    <row r="350" spans="1:15">
      <c r="A350" s="13">
        <v>10353</v>
      </c>
      <c r="B350" s="13">
        <v>9</v>
      </c>
      <c r="C350" s="13">
        <v>16824</v>
      </c>
      <c r="D350" s="13">
        <v>155</v>
      </c>
      <c r="E350" s="12" t="str">
        <f>VLOOKUP(tVentas[[#This Row],[ProductID]],tProductos[#All],3,FALSE)</f>
        <v>Peas - Pigeon, Dry</v>
      </c>
      <c r="F350" s="13">
        <v>5</v>
      </c>
      <c r="G350" s="32">
        <v>0</v>
      </c>
      <c r="H350" s="30">
        <f>VLOOKUP(tVentas[[#This Row],[ProductID]],tProductos[#All],5,FALSE)</f>
        <v>635.52</v>
      </c>
      <c r="I350" s="31">
        <f>(tVentas[[#This Row],[PrecioUnitario]])*(tVentas[[#This Row],[Quantity]])</f>
        <v>3177.6</v>
      </c>
      <c r="J350" s="31">
        <f>tVentas[[#This Row],[ TotalPrice_SinDescuento]]*(1-tVentas[[#This Row],[Discount]]/100)</f>
        <v>3177.6</v>
      </c>
      <c r="K350" s="52">
        <v>43200.468969907408</v>
      </c>
      <c r="L350" s="7" t="s">
        <v>3591</v>
      </c>
      <c r="M350" s="35">
        <f t="shared" si="10"/>
        <v>0</v>
      </c>
      <c r="N350" s="12" t="str">
        <f t="shared" si="11"/>
        <v/>
      </c>
      <c r="O350" t="str">
        <f>VLOOKUP(tVentas[[#This Row],[ProductID]],tProductos[[#All],[ProductID]:[CategoriaNombre]],2,FALSE)</f>
        <v>Poultry</v>
      </c>
    </row>
    <row r="351" spans="1:15">
      <c r="A351" s="13">
        <v>10354</v>
      </c>
      <c r="B351" s="13">
        <v>19</v>
      </c>
      <c r="C351" s="13">
        <v>58579</v>
      </c>
      <c r="D351" s="13">
        <v>350</v>
      </c>
      <c r="E351" s="12" t="str">
        <f>VLOOKUP(tVentas[[#This Row],[ProductID]],tProductos[#All],3,FALSE)</f>
        <v>Isomalt</v>
      </c>
      <c r="F351" s="13">
        <v>15</v>
      </c>
      <c r="G351" s="32">
        <v>0</v>
      </c>
      <c r="H351" s="30">
        <f>VLOOKUP(tVentas[[#This Row],[ProductID]],tProductos[#All],5,FALSE)</f>
        <v>8.2799999999999994</v>
      </c>
      <c r="I351" s="31">
        <f>(tVentas[[#This Row],[PrecioUnitario]])*(tVentas[[#This Row],[Quantity]])</f>
        <v>124.19999999999999</v>
      </c>
      <c r="J351" s="31">
        <f>tVentas[[#This Row],[ TotalPrice_SinDescuento]]*(1-tVentas[[#This Row],[Discount]]/100)</f>
        <v>124.19999999999999</v>
      </c>
      <c r="K351" s="52">
        <v>43116.081979166665</v>
      </c>
      <c r="L351" s="7" t="s">
        <v>3592</v>
      </c>
      <c r="M351" s="35">
        <f t="shared" si="10"/>
        <v>0</v>
      </c>
      <c r="N351" s="12" t="str">
        <f t="shared" si="11"/>
        <v/>
      </c>
      <c r="O351" t="str">
        <f>VLOOKUP(tVentas[[#This Row],[ProductID]],tProductos[[#All],[ProductID]:[CategoriaNombre]],2,FALSE)</f>
        <v>Grain</v>
      </c>
    </row>
    <row r="352" spans="1:15">
      <c r="A352" s="13">
        <v>10355</v>
      </c>
      <c r="B352" s="13">
        <v>23</v>
      </c>
      <c r="C352" s="13">
        <v>63662</v>
      </c>
      <c r="D352" s="13">
        <v>66</v>
      </c>
      <c r="E352" s="12" t="str">
        <f>VLOOKUP(tVentas[[#This Row],[ProductID]],tProductos[#All],3,FALSE)</f>
        <v>Pie Filling - Cherry</v>
      </c>
      <c r="F352" s="13">
        <v>17</v>
      </c>
      <c r="G352" s="32">
        <v>2</v>
      </c>
      <c r="H352" s="30">
        <f>VLOOKUP(tVentas[[#This Row],[ProductID]],tProductos[#All],5,FALSE)</f>
        <v>98.82</v>
      </c>
      <c r="I352" s="31">
        <f>(tVentas[[#This Row],[PrecioUnitario]])*(tVentas[[#This Row],[Quantity]])</f>
        <v>1679.9399999999998</v>
      </c>
      <c r="J352" s="31">
        <f>tVentas[[#This Row],[ TotalPrice_SinDescuento]]*(1-tVentas[[#This Row],[Discount]]/100)</f>
        <v>1646.3411999999998</v>
      </c>
      <c r="K352" s="52">
        <v>43128.822094907409</v>
      </c>
      <c r="L352" s="7" t="s">
        <v>3593</v>
      </c>
      <c r="M352" s="35">
        <f t="shared" si="10"/>
        <v>0</v>
      </c>
      <c r="N352" s="12" t="str">
        <f t="shared" si="11"/>
        <v/>
      </c>
      <c r="O352" t="str">
        <f>VLOOKUP(tVentas[[#This Row],[ProductID]],tProductos[[#All],[ProductID]:[CategoriaNombre]],2,FALSE)</f>
        <v>Meat</v>
      </c>
    </row>
    <row r="353" spans="1:15">
      <c r="A353" s="13">
        <v>10356</v>
      </c>
      <c r="B353" s="13">
        <v>16</v>
      </c>
      <c r="C353" s="13">
        <v>70093</v>
      </c>
      <c r="D353" s="13">
        <v>111</v>
      </c>
      <c r="E353" s="12" t="str">
        <f>VLOOKUP(tVentas[[#This Row],[ProductID]],tProductos[#All],3,FALSE)</f>
        <v>Scallops 60/80 Iqf</v>
      </c>
      <c r="F353" s="13">
        <v>18</v>
      </c>
      <c r="G353" s="32">
        <v>0</v>
      </c>
      <c r="H353" s="30">
        <f>VLOOKUP(tVentas[[#This Row],[ProductID]],tProductos[#All],5,FALSE)</f>
        <v>349.06</v>
      </c>
      <c r="I353" s="31">
        <f>(tVentas[[#This Row],[PrecioUnitario]])*(tVentas[[#This Row],[Quantity]])</f>
        <v>6283.08</v>
      </c>
      <c r="J353" s="31">
        <f>tVentas[[#This Row],[ TotalPrice_SinDescuento]]*(1-tVentas[[#This Row],[Discount]]/100)</f>
        <v>6283.08</v>
      </c>
      <c r="K353" s="52">
        <v>43157.640625</v>
      </c>
      <c r="L353" s="7" t="s">
        <v>3594</v>
      </c>
      <c r="M353" s="35">
        <f t="shared" si="10"/>
        <v>0</v>
      </c>
      <c r="N353" s="12" t="str">
        <f t="shared" si="11"/>
        <v/>
      </c>
      <c r="O353" t="str">
        <f>VLOOKUP(tVentas[[#This Row],[ProductID]],tProductos[[#All],[ProductID]:[CategoriaNombre]],2,FALSE)</f>
        <v>Produce</v>
      </c>
    </row>
    <row r="354" spans="1:15">
      <c r="A354" s="13">
        <v>10357</v>
      </c>
      <c r="B354" s="13">
        <v>3</v>
      </c>
      <c r="C354" s="13">
        <v>54494</v>
      </c>
      <c r="D354" s="13">
        <v>320</v>
      </c>
      <c r="E354" s="12" t="str">
        <f>VLOOKUP(tVentas[[#This Row],[ProductID]],tProductos[#All],3,FALSE)</f>
        <v>Yogurt - French Vanilla</v>
      </c>
      <c r="F354" s="13">
        <v>14</v>
      </c>
      <c r="G354" s="32">
        <v>0</v>
      </c>
      <c r="H354" s="30">
        <f>VLOOKUP(tVentas[[#This Row],[ProductID]],tProductos[#All],5,FALSE)</f>
        <v>734.39</v>
      </c>
      <c r="I354" s="31">
        <f>(tVentas[[#This Row],[PrecioUnitario]])*(tVentas[[#This Row],[Quantity]])</f>
        <v>10281.459999999999</v>
      </c>
      <c r="J354" s="31">
        <f>tVentas[[#This Row],[ TotalPrice_SinDescuento]]*(1-tVentas[[#This Row],[Discount]]/100)</f>
        <v>10281.459999999999</v>
      </c>
      <c r="K354" s="52">
        <v>43107.232152777775</v>
      </c>
      <c r="L354" s="7" t="s">
        <v>3595</v>
      </c>
      <c r="M354" s="35">
        <f t="shared" si="10"/>
        <v>0</v>
      </c>
      <c r="N354" s="12" t="str">
        <f t="shared" si="11"/>
        <v/>
      </c>
      <c r="O354" t="str">
        <f>VLOOKUP(tVentas[[#This Row],[ProductID]],tProductos[[#All],[ProductID]:[CategoriaNombre]],2,FALSE)</f>
        <v>Poultry</v>
      </c>
    </row>
    <row r="355" spans="1:15">
      <c r="A355" s="13">
        <v>10358</v>
      </c>
      <c r="B355" s="13">
        <v>18</v>
      </c>
      <c r="C355" s="13">
        <v>56098</v>
      </c>
      <c r="D355" s="13">
        <v>361</v>
      </c>
      <c r="E355" s="12" t="str">
        <f>VLOOKUP(tVentas[[#This Row],[ProductID]],tProductos[#All],3,FALSE)</f>
        <v>Coffee Decaf Colombian</v>
      </c>
      <c r="F355" s="13">
        <v>15</v>
      </c>
      <c r="G355" s="32">
        <v>2</v>
      </c>
      <c r="H355" s="30">
        <f>VLOOKUP(tVentas[[#This Row],[ProductID]],tProductos[#All],5,FALSE)</f>
        <v>364.51</v>
      </c>
      <c r="I355" s="31">
        <f>(tVentas[[#This Row],[PrecioUnitario]])*(tVentas[[#This Row],[Quantity]])</f>
        <v>5467.65</v>
      </c>
      <c r="J355" s="31">
        <f>tVentas[[#This Row],[ TotalPrice_SinDescuento]]*(1-tVentas[[#This Row],[Discount]]/100)</f>
        <v>5358.2969999999996</v>
      </c>
      <c r="K355" s="52">
        <v>43109.086817129632</v>
      </c>
      <c r="L355" s="7" t="s">
        <v>3596</v>
      </c>
      <c r="M355" s="35">
        <f t="shared" si="10"/>
        <v>0</v>
      </c>
      <c r="N355" s="12" t="str">
        <f t="shared" si="11"/>
        <v/>
      </c>
      <c r="O355" t="str">
        <f>VLOOKUP(tVentas[[#This Row],[ProductID]],tProductos[[#All],[ProductID]:[CategoriaNombre]],2,FALSE)</f>
        <v>Shell fish</v>
      </c>
    </row>
    <row r="356" spans="1:15">
      <c r="A356" s="13">
        <v>10359</v>
      </c>
      <c r="B356" s="13">
        <v>22</v>
      </c>
      <c r="C356" s="13">
        <v>79675</v>
      </c>
      <c r="D356" s="13">
        <v>48</v>
      </c>
      <c r="E356" s="12" t="str">
        <f>VLOOKUP(tVentas[[#This Row],[ProductID]],tProductos[#All],3,FALSE)</f>
        <v>Pecan Raisin - Tarts</v>
      </c>
      <c r="F356" s="13">
        <v>21</v>
      </c>
      <c r="G356" s="32">
        <v>0</v>
      </c>
      <c r="H356" s="30">
        <f>VLOOKUP(tVentas[[#This Row],[ProductID]],tProductos[#All],5,FALSE)</f>
        <v>603.62</v>
      </c>
      <c r="I356" s="31">
        <f>(tVentas[[#This Row],[PrecioUnitario]])*(tVentas[[#This Row],[Quantity]])</f>
        <v>12676.02</v>
      </c>
      <c r="J356" s="31">
        <f>tVentas[[#This Row],[ TotalPrice_SinDescuento]]*(1-tVentas[[#This Row],[Discount]]/100)</f>
        <v>12676.02</v>
      </c>
      <c r="K356" s="52">
        <v>43143.170104166667</v>
      </c>
      <c r="L356" s="7" t="s">
        <v>3597</v>
      </c>
      <c r="M356" s="35">
        <f t="shared" si="10"/>
        <v>0</v>
      </c>
      <c r="N356" s="12" t="str">
        <f t="shared" si="11"/>
        <v/>
      </c>
      <c r="O356" t="str">
        <f>VLOOKUP(tVentas[[#This Row],[ProductID]],tProductos[[#All],[ProductID]:[CategoriaNombre]],2,FALSE)</f>
        <v>Meat</v>
      </c>
    </row>
    <row r="357" spans="1:15">
      <c r="A357" s="13">
        <v>10360</v>
      </c>
      <c r="B357" s="13">
        <v>9</v>
      </c>
      <c r="C357" s="13">
        <v>28694</v>
      </c>
      <c r="D357" s="13">
        <v>77</v>
      </c>
      <c r="E357" s="12" t="str">
        <f>VLOOKUP(tVentas[[#This Row],[ProductID]],tProductos[#All],3,FALSE)</f>
        <v>Potatoes - Idaho 100 Count</v>
      </c>
      <c r="F357" s="13">
        <v>8</v>
      </c>
      <c r="G357" s="32">
        <v>0</v>
      </c>
      <c r="H357" s="30">
        <f>VLOOKUP(tVentas[[#This Row],[ProductID]],tProductos[#All],5,FALSE)</f>
        <v>114.97</v>
      </c>
      <c r="I357" s="31">
        <f>(tVentas[[#This Row],[PrecioUnitario]])*(tVentas[[#This Row],[Quantity]])</f>
        <v>919.76</v>
      </c>
      <c r="J357" s="31">
        <f>tVentas[[#This Row],[ TotalPrice_SinDescuento]]*(1-tVentas[[#This Row],[Discount]]/100)</f>
        <v>919.76</v>
      </c>
      <c r="K357" s="52">
        <v>43169.288958333331</v>
      </c>
      <c r="L357" s="7" t="s">
        <v>3598</v>
      </c>
      <c r="M357" s="35">
        <f t="shared" si="10"/>
        <v>0</v>
      </c>
      <c r="N357" s="12" t="str">
        <f t="shared" si="11"/>
        <v/>
      </c>
      <c r="O357" t="str">
        <f>VLOOKUP(tVentas[[#This Row],[ProductID]],tProductos[[#All],[ProductID]:[CategoriaNombre]],2,FALSE)</f>
        <v>Poultry</v>
      </c>
    </row>
    <row r="358" spans="1:15">
      <c r="A358" s="13">
        <v>10361</v>
      </c>
      <c r="B358" s="13">
        <v>13</v>
      </c>
      <c r="C358" s="13">
        <v>20700</v>
      </c>
      <c r="D358" s="13">
        <v>319</v>
      </c>
      <c r="E358" s="12" t="str">
        <f>VLOOKUP(tVentas[[#This Row],[ProductID]],tProductos[#All],3,FALSE)</f>
        <v>Towels - Paper / Kraft</v>
      </c>
      <c r="F358" s="13">
        <v>6</v>
      </c>
      <c r="G358" s="32">
        <v>0</v>
      </c>
      <c r="H358" s="30">
        <f>VLOOKUP(tVentas[[#This Row],[ProductID]],tProductos[#All],5,FALSE)</f>
        <v>776.19</v>
      </c>
      <c r="I358" s="31">
        <f>(tVentas[[#This Row],[PrecioUnitario]])*(tVentas[[#This Row],[Quantity]])</f>
        <v>4657.1400000000003</v>
      </c>
      <c r="J358" s="31">
        <f>tVentas[[#This Row],[ TotalPrice_SinDescuento]]*(1-tVentas[[#This Row],[Discount]]/100)</f>
        <v>4657.1400000000003</v>
      </c>
      <c r="K358" s="52">
        <v>43133.124062499999</v>
      </c>
      <c r="L358" s="7" t="s">
        <v>3599</v>
      </c>
      <c r="M358" s="35">
        <f t="shared" si="10"/>
        <v>0</v>
      </c>
      <c r="N358" s="12" t="str">
        <f t="shared" si="11"/>
        <v/>
      </c>
      <c r="O358" t="str">
        <f>VLOOKUP(tVentas[[#This Row],[ProductID]],tProductos[[#All],[ProductID]:[CategoriaNombre]],2,FALSE)</f>
        <v>Meat</v>
      </c>
    </row>
    <row r="359" spans="1:15">
      <c r="A359" s="13">
        <v>10362</v>
      </c>
      <c r="B359" s="13">
        <v>8</v>
      </c>
      <c r="C359" s="13">
        <v>35770</v>
      </c>
      <c r="D359" s="13">
        <v>404</v>
      </c>
      <c r="E359" s="12" t="str">
        <f>VLOOKUP(tVentas[[#This Row],[ProductID]],tProductos[#All],3,FALSE)</f>
        <v>Pants Custom Dry Clean</v>
      </c>
      <c r="F359" s="13">
        <v>10</v>
      </c>
      <c r="G359" s="32">
        <v>2</v>
      </c>
      <c r="H359" s="30">
        <f>VLOOKUP(tVentas[[#This Row],[ProductID]],tProductos[#All],5,FALSE)</f>
        <v>65.02</v>
      </c>
      <c r="I359" s="31">
        <f>(tVentas[[#This Row],[PrecioUnitario]])*(tVentas[[#This Row],[Quantity]])</f>
        <v>650.19999999999993</v>
      </c>
      <c r="J359" s="31">
        <f>tVentas[[#This Row],[ TotalPrice_SinDescuento]]*(1-tVentas[[#This Row],[Discount]]/100)</f>
        <v>637.19599999999991</v>
      </c>
      <c r="K359" s="52">
        <v>43171.970011574071</v>
      </c>
      <c r="L359" s="7" t="s">
        <v>3600</v>
      </c>
      <c r="M359" s="35">
        <f t="shared" si="10"/>
        <v>0</v>
      </c>
      <c r="N359" s="12" t="str">
        <f t="shared" si="11"/>
        <v/>
      </c>
      <c r="O359" t="str">
        <f>VLOOKUP(tVentas[[#This Row],[ProductID]],tProductos[[#All],[ProductID]:[CategoriaNombre]],2,FALSE)</f>
        <v>Confections</v>
      </c>
    </row>
    <row r="360" spans="1:15">
      <c r="A360" s="13">
        <v>10363</v>
      </c>
      <c r="B360" s="13">
        <v>4</v>
      </c>
      <c r="C360" s="13">
        <v>73649</v>
      </c>
      <c r="D360" s="13">
        <v>285</v>
      </c>
      <c r="E360" s="12" t="str">
        <f>VLOOKUP(tVentas[[#This Row],[ProductID]],tProductos[#All],3,FALSE)</f>
        <v>Cheese - Mix</v>
      </c>
      <c r="F360" s="13">
        <v>19</v>
      </c>
      <c r="G360" s="32">
        <v>0</v>
      </c>
      <c r="H360" s="30">
        <f>VLOOKUP(tVentas[[#This Row],[ProductID]],tProductos[#All],5,FALSE)</f>
        <v>718.3</v>
      </c>
      <c r="I360" s="31">
        <f>(tVentas[[#This Row],[PrecioUnitario]])*(tVentas[[#This Row],[Quantity]])</f>
        <v>13647.699999999999</v>
      </c>
      <c r="J360" s="31">
        <f>tVentas[[#This Row],[ TotalPrice_SinDescuento]]*(1-tVentas[[#This Row],[Discount]]/100)</f>
        <v>13647.699999999999</v>
      </c>
      <c r="K360" s="52">
        <v>43186.770300925928</v>
      </c>
      <c r="L360" s="7" t="s">
        <v>3601</v>
      </c>
      <c r="M360" s="35">
        <f t="shared" si="10"/>
        <v>0</v>
      </c>
      <c r="N360" s="12" t="str">
        <f t="shared" si="11"/>
        <v/>
      </c>
      <c r="O360" t="str">
        <f>VLOOKUP(tVentas[[#This Row],[ProductID]],tProductos[[#All],[ProductID]:[CategoriaNombre]],2,FALSE)</f>
        <v>Meat</v>
      </c>
    </row>
    <row r="361" spans="1:15">
      <c r="A361" s="13">
        <v>10364</v>
      </c>
      <c r="B361" s="13">
        <v>6</v>
      </c>
      <c r="C361" s="13">
        <v>72134</v>
      </c>
      <c r="D361" s="13">
        <v>216</v>
      </c>
      <c r="E361" s="12" t="str">
        <f>VLOOKUP(tVentas[[#This Row],[ProductID]],tProductos[#All],3,FALSE)</f>
        <v>Scallops - 10/20</v>
      </c>
      <c r="F361" s="13">
        <v>19</v>
      </c>
      <c r="G361" s="32">
        <v>0</v>
      </c>
      <c r="H361" s="30">
        <f>VLOOKUP(tVentas[[#This Row],[ProductID]],tProductos[#All],5,FALSE)</f>
        <v>390.25</v>
      </c>
      <c r="I361" s="31">
        <f>(tVentas[[#This Row],[PrecioUnitario]])*(tVentas[[#This Row],[Quantity]])</f>
        <v>7414.75</v>
      </c>
      <c r="J361" s="31">
        <f>tVentas[[#This Row],[ TotalPrice_SinDescuento]]*(1-tVentas[[#This Row],[Discount]]/100)</f>
        <v>7414.75</v>
      </c>
      <c r="K361" s="52">
        <v>43111.104456018518</v>
      </c>
      <c r="L361" s="7" t="s">
        <v>3602</v>
      </c>
      <c r="M361" s="35">
        <f t="shared" si="10"/>
        <v>0</v>
      </c>
      <c r="N361" s="12" t="str">
        <f t="shared" si="11"/>
        <v/>
      </c>
      <c r="O361" t="str">
        <f>VLOOKUP(tVentas[[#This Row],[ProductID]],tProductos[[#All],[ProductID]:[CategoriaNombre]],2,FALSE)</f>
        <v>Confections</v>
      </c>
    </row>
    <row r="362" spans="1:15">
      <c r="A362" s="13">
        <v>10365</v>
      </c>
      <c r="B362" s="13">
        <v>10</v>
      </c>
      <c r="C362" s="13">
        <v>18260</v>
      </c>
      <c r="D362" s="13">
        <v>381</v>
      </c>
      <c r="E362" s="12" t="str">
        <f>VLOOKUP(tVentas[[#This Row],[ProductID]],tProductos[#All],3,FALSE)</f>
        <v>Vaccum Bag 10x13</v>
      </c>
      <c r="F362" s="13">
        <v>5</v>
      </c>
      <c r="G362" s="32">
        <v>0</v>
      </c>
      <c r="H362" s="30">
        <f>VLOOKUP(tVentas[[#This Row],[ProductID]],tProductos[#All],5,FALSE)</f>
        <v>442.33</v>
      </c>
      <c r="I362" s="31">
        <f>(tVentas[[#This Row],[PrecioUnitario]])*(tVentas[[#This Row],[Quantity]])</f>
        <v>2211.65</v>
      </c>
      <c r="J362" s="31">
        <f>tVentas[[#This Row],[ TotalPrice_SinDescuento]]*(1-tVentas[[#This Row],[Discount]]/100)</f>
        <v>2211.65</v>
      </c>
      <c r="K362" s="52">
        <v>43158.146412037036</v>
      </c>
      <c r="L362" s="7" t="s">
        <v>3603</v>
      </c>
      <c r="M362" s="35">
        <f t="shared" si="10"/>
        <v>0</v>
      </c>
      <c r="N362" s="12" t="str">
        <f t="shared" si="11"/>
        <v/>
      </c>
      <c r="O362" t="str">
        <f>VLOOKUP(tVentas[[#This Row],[ProductID]],tProductos[[#All],[ProductID]:[CategoriaNombre]],2,FALSE)</f>
        <v>Confections</v>
      </c>
    </row>
    <row r="363" spans="1:15">
      <c r="A363" s="13">
        <v>10367</v>
      </c>
      <c r="B363" s="13">
        <v>16</v>
      </c>
      <c r="C363" s="13">
        <v>94573</v>
      </c>
      <c r="D363" s="13">
        <v>168</v>
      </c>
      <c r="E363" s="12" t="str">
        <f>VLOOKUP(tVentas[[#This Row],[ProductID]],tProductos[#All],3,FALSE)</f>
        <v>Milk - 2%</v>
      </c>
      <c r="F363" s="13">
        <v>24</v>
      </c>
      <c r="G363" s="32">
        <v>0</v>
      </c>
      <c r="H363" s="30">
        <f>VLOOKUP(tVentas[[#This Row],[ProductID]],tProductos[#All],5,FALSE)</f>
        <v>707.41</v>
      </c>
      <c r="I363" s="31">
        <f>(tVentas[[#This Row],[PrecioUnitario]])*(tVentas[[#This Row],[Quantity]])</f>
        <v>16977.84</v>
      </c>
      <c r="J363" s="31">
        <f>tVentas[[#This Row],[ TotalPrice_SinDescuento]]*(1-tVentas[[#This Row],[Discount]]/100)</f>
        <v>16977.84</v>
      </c>
      <c r="K363" s="52">
        <v>43177.78701388889</v>
      </c>
      <c r="L363" s="7" t="s">
        <v>3605</v>
      </c>
      <c r="M363" s="35">
        <f t="shared" si="10"/>
        <v>0</v>
      </c>
      <c r="N363" s="12" t="str">
        <f t="shared" si="11"/>
        <v/>
      </c>
      <c r="O363" t="str">
        <f>VLOOKUP(tVentas[[#This Row],[ProductID]],tProductos[[#All],[ProductID]:[CategoriaNombre]],2,FALSE)</f>
        <v>Seafood</v>
      </c>
    </row>
    <row r="364" spans="1:15">
      <c r="A364" s="13">
        <v>10368</v>
      </c>
      <c r="B364" s="13">
        <v>22</v>
      </c>
      <c r="C364" s="13">
        <v>39995</v>
      </c>
      <c r="D364" s="13">
        <v>45</v>
      </c>
      <c r="E364" s="12" t="str">
        <f>VLOOKUP(tVentas[[#This Row],[ProductID]],tProductos[#All],3,FALSE)</f>
        <v>Beef - Ground Medium</v>
      </c>
      <c r="F364" s="13">
        <v>11</v>
      </c>
      <c r="G364" s="32">
        <v>0</v>
      </c>
      <c r="H364" s="30">
        <f>VLOOKUP(tVentas[[#This Row],[ProductID]],tProductos[#All],5,FALSE)</f>
        <v>795.32399999999996</v>
      </c>
      <c r="I364" s="31">
        <f>(tVentas[[#This Row],[PrecioUnitario]])*(tVentas[[#This Row],[Quantity]])</f>
        <v>8748.5640000000003</v>
      </c>
      <c r="J364" s="31">
        <f>tVentas[[#This Row],[ TotalPrice_SinDescuento]]*(1-tVentas[[#This Row],[Discount]]/100)</f>
        <v>8748.5640000000003</v>
      </c>
      <c r="K364" s="52">
        <v>43124.732974537037</v>
      </c>
      <c r="L364" s="7" t="s">
        <v>3606</v>
      </c>
      <c r="M364" s="35">
        <f t="shared" si="10"/>
        <v>0</v>
      </c>
      <c r="N364" s="12" t="str">
        <f t="shared" si="11"/>
        <v/>
      </c>
      <c r="O364" t="str">
        <f>VLOOKUP(tVentas[[#This Row],[ProductID]],tProductos[[#All],[ProductID]:[CategoriaNombre]],2,FALSE)</f>
        <v>Dairy</v>
      </c>
    </row>
    <row r="365" spans="1:15">
      <c r="A365" s="13">
        <v>10369</v>
      </c>
      <c r="B365" s="13">
        <v>20</v>
      </c>
      <c r="C365" s="13">
        <v>87439</v>
      </c>
      <c r="D365" s="13">
        <v>189</v>
      </c>
      <c r="E365" s="12" t="str">
        <f>VLOOKUP(tVentas[[#This Row],[ProductID]],tProductos[#All],3,FALSE)</f>
        <v>Bread - Roll, Soft White Round</v>
      </c>
      <c r="F365" s="13">
        <v>23</v>
      </c>
      <c r="G365" s="32">
        <v>0</v>
      </c>
      <c r="H365" s="30">
        <f>VLOOKUP(tVentas[[#This Row],[ProductID]],tProductos[#All],5,FALSE)</f>
        <v>763.02</v>
      </c>
      <c r="I365" s="31">
        <f>(tVentas[[#This Row],[PrecioUnitario]])*(tVentas[[#This Row],[Quantity]])</f>
        <v>17549.46</v>
      </c>
      <c r="J365" s="31">
        <f>tVentas[[#This Row],[ TotalPrice_SinDescuento]]*(1-tVentas[[#This Row],[Discount]]/100)</f>
        <v>17549.46</v>
      </c>
      <c r="K365" s="52">
        <v>43185.618449074071</v>
      </c>
      <c r="L365" s="7" t="s">
        <v>3607</v>
      </c>
      <c r="M365" s="35">
        <f t="shared" si="10"/>
        <v>0</v>
      </c>
      <c r="N365" s="12" t="str">
        <f t="shared" si="11"/>
        <v/>
      </c>
      <c r="O365" t="str">
        <f>VLOOKUP(tVentas[[#This Row],[ProductID]],tProductos[[#All],[ProductID]:[CategoriaNombre]],2,FALSE)</f>
        <v>Beverages</v>
      </c>
    </row>
    <row r="366" spans="1:15">
      <c r="A366" s="13">
        <v>10370</v>
      </c>
      <c r="B366" s="13">
        <v>8</v>
      </c>
      <c r="C366" s="13">
        <v>75542</v>
      </c>
      <c r="D366" s="13">
        <v>181</v>
      </c>
      <c r="E366" s="12" t="str">
        <f>VLOOKUP(tVentas[[#This Row],[ProductID]],tProductos[#All],3,FALSE)</f>
        <v>Phyllo Dough</v>
      </c>
      <c r="F366" s="13">
        <v>20</v>
      </c>
      <c r="G366" s="32">
        <v>0</v>
      </c>
      <c r="H366" s="30">
        <f>VLOOKUP(tVentas[[#This Row],[ProductID]],tProductos[#All],5,FALSE)</f>
        <v>645.71</v>
      </c>
      <c r="I366" s="31">
        <f>(tVentas[[#This Row],[PrecioUnitario]])*(tVentas[[#This Row],[Quantity]])</f>
        <v>12914.2</v>
      </c>
      <c r="J366" s="31">
        <f>tVentas[[#This Row],[ TotalPrice_SinDescuento]]*(1-tVentas[[#This Row],[Discount]]/100)</f>
        <v>12914.2</v>
      </c>
      <c r="K366" s="52">
        <v>43191.659317129626</v>
      </c>
      <c r="L366" s="7" t="s">
        <v>3608</v>
      </c>
      <c r="M366" s="35">
        <f t="shared" si="10"/>
        <v>0</v>
      </c>
      <c r="N366" s="12" t="str">
        <f t="shared" si="11"/>
        <v/>
      </c>
      <c r="O366" t="str">
        <f>VLOOKUP(tVentas[[#This Row],[ProductID]],tProductos[[#All],[ProductID]:[CategoriaNombre]],2,FALSE)</f>
        <v>Confections</v>
      </c>
    </row>
    <row r="367" spans="1:15">
      <c r="A367" s="13">
        <v>10371</v>
      </c>
      <c r="B367" s="13">
        <v>4</v>
      </c>
      <c r="C367" s="13">
        <v>62185</v>
      </c>
      <c r="D367" s="13">
        <v>143</v>
      </c>
      <c r="E367" s="12" t="str">
        <f>VLOOKUP(tVentas[[#This Row],[ProductID]],tProductos[#All],3,FALSE)</f>
        <v>Watercress</v>
      </c>
      <c r="F367" s="13">
        <v>16</v>
      </c>
      <c r="G367" s="32">
        <v>0</v>
      </c>
      <c r="H367" s="30">
        <f>VLOOKUP(tVentas[[#This Row],[ProductID]],tProductos[#All],5,FALSE)</f>
        <v>426.16</v>
      </c>
      <c r="I367" s="31">
        <f>(tVentas[[#This Row],[PrecioUnitario]])*(tVentas[[#This Row],[Quantity]])</f>
        <v>6818.56</v>
      </c>
      <c r="J367" s="31">
        <f>tVentas[[#This Row],[ TotalPrice_SinDescuento]]*(1-tVentas[[#This Row],[Discount]]/100)</f>
        <v>6818.56</v>
      </c>
      <c r="K367" s="52">
        <v>43228.520902777775</v>
      </c>
      <c r="L367" s="7" t="s">
        <v>3609</v>
      </c>
      <c r="M367" s="35">
        <f t="shared" si="10"/>
        <v>0</v>
      </c>
      <c r="N367" s="12" t="str">
        <f t="shared" si="11"/>
        <v/>
      </c>
      <c r="O367" t="str">
        <f>VLOOKUP(tVentas[[#This Row],[ProductID]],tProductos[[#All],[ProductID]:[CategoriaNombre]],2,FALSE)</f>
        <v>Confections</v>
      </c>
    </row>
    <row r="368" spans="1:15">
      <c r="A368" s="13">
        <v>10372</v>
      </c>
      <c r="B368" s="13">
        <v>1</v>
      </c>
      <c r="C368" s="13">
        <v>96881</v>
      </c>
      <c r="D368" s="13">
        <v>426</v>
      </c>
      <c r="E368" s="12" t="str">
        <f>VLOOKUP(tVentas[[#This Row],[ProductID]],tProductos[#All],3,FALSE)</f>
        <v>Scallops - Live In Shell</v>
      </c>
      <c r="F368" s="13">
        <v>25</v>
      </c>
      <c r="G368" s="32">
        <v>0</v>
      </c>
      <c r="H368" s="30">
        <f>VLOOKUP(tVentas[[#This Row],[ProductID]],tProductos[#All],5,FALSE)</f>
        <v>835.75</v>
      </c>
      <c r="I368" s="31">
        <f>(tVentas[[#This Row],[PrecioUnitario]])*(tVentas[[#This Row],[Quantity]])</f>
        <v>20893.75</v>
      </c>
      <c r="J368" s="31">
        <f>tVentas[[#This Row],[ TotalPrice_SinDescuento]]*(1-tVentas[[#This Row],[Discount]]/100)</f>
        <v>20893.75</v>
      </c>
      <c r="K368" s="52">
        <v>43155.857187499998</v>
      </c>
      <c r="L368" s="7" t="s">
        <v>3610</v>
      </c>
      <c r="M368" s="35">
        <f t="shared" si="10"/>
        <v>0</v>
      </c>
      <c r="N368" s="12" t="str">
        <f t="shared" si="11"/>
        <v/>
      </c>
      <c r="O368" t="str">
        <f>VLOOKUP(tVentas[[#This Row],[ProductID]],tProductos[[#All],[ProductID]:[CategoriaNombre]],2,FALSE)</f>
        <v>Cereals</v>
      </c>
    </row>
    <row r="369" spans="1:15">
      <c r="A369" s="13">
        <v>10373</v>
      </c>
      <c r="B369" s="13">
        <v>10</v>
      </c>
      <c r="C369" s="13">
        <v>44993</v>
      </c>
      <c r="D369" s="13">
        <v>450</v>
      </c>
      <c r="E369" s="12" t="str">
        <f>VLOOKUP(tVentas[[#This Row],[ProductID]],tProductos[#All],3,FALSE)</f>
        <v>Wine - Vidal Icewine Magnotta</v>
      </c>
      <c r="F369" s="13">
        <v>12</v>
      </c>
      <c r="G369" s="32">
        <v>0</v>
      </c>
      <c r="H369" s="30">
        <f>VLOOKUP(tVentas[[#This Row],[ProductID]],tProductos[#All],5,FALSE)</f>
        <v>7.1</v>
      </c>
      <c r="I369" s="31">
        <f>(tVentas[[#This Row],[PrecioUnitario]])*(tVentas[[#This Row],[Quantity]])</f>
        <v>85.199999999999989</v>
      </c>
      <c r="J369" s="31">
        <f>tVentas[[#This Row],[ TotalPrice_SinDescuento]]*(1-tVentas[[#This Row],[Discount]]/100)</f>
        <v>85.199999999999989</v>
      </c>
      <c r="K369" s="52">
        <v>43121.477488425924</v>
      </c>
      <c r="L369" s="7" t="s">
        <v>3611</v>
      </c>
      <c r="M369" s="35">
        <f t="shared" si="10"/>
        <v>0</v>
      </c>
      <c r="N369" s="12" t="str">
        <f t="shared" si="11"/>
        <v/>
      </c>
      <c r="O369" t="str">
        <f>VLOOKUP(tVentas[[#This Row],[ProductID]],tProductos[[#All],[ProductID]:[CategoriaNombre]],2,FALSE)</f>
        <v>Cereals</v>
      </c>
    </row>
    <row r="370" spans="1:15">
      <c r="A370" s="13">
        <v>10374</v>
      </c>
      <c r="B370" s="13">
        <v>21</v>
      </c>
      <c r="C370" s="13">
        <v>25542</v>
      </c>
      <c r="D370" s="13">
        <v>354</v>
      </c>
      <c r="E370" s="12" t="str">
        <f>VLOOKUP(tVentas[[#This Row],[ProductID]],tProductos[#All],3,FALSE)</f>
        <v>Crackers Cheez It</v>
      </c>
      <c r="F370" s="13">
        <v>7</v>
      </c>
      <c r="G370" s="32">
        <v>0</v>
      </c>
      <c r="H370" s="30">
        <f>VLOOKUP(tVentas[[#This Row],[ProductID]],tProductos[#All],5,FALSE)</f>
        <v>66.97</v>
      </c>
      <c r="I370" s="31">
        <f>(tVentas[[#This Row],[PrecioUnitario]])*(tVentas[[#This Row],[Quantity]])</f>
        <v>468.78999999999996</v>
      </c>
      <c r="J370" s="31">
        <f>tVentas[[#This Row],[ TotalPrice_SinDescuento]]*(1-tVentas[[#This Row],[Discount]]/100)</f>
        <v>468.78999999999996</v>
      </c>
      <c r="K370" s="52">
        <v>43113.674675925926</v>
      </c>
      <c r="L370" s="7" t="s">
        <v>3612</v>
      </c>
      <c r="M370" s="35">
        <f t="shared" si="10"/>
        <v>0</v>
      </c>
      <c r="N370" s="12" t="str">
        <f t="shared" si="11"/>
        <v/>
      </c>
      <c r="O370" t="str">
        <f>VLOOKUP(tVentas[[#This Row],[ProductID]],tProductos[[#All],[ProductID]:[CategoriaNombre]],2,FALSE)</f>
        <v>Meat</v>
      </c>
    </row>
    <row r="371" spans="1:15">
      <c r="A371" s="13">
        <v>10375</v>
      </c>
      <c r="B371" s="13">
        <v>1</v>
      </c>
      <c r="C371" s="13">
        <v>55964</v>
      </c>
      <c r="D371" s="13">
        <v>186</v>
      </c>
      <c r="E371" s="12" t="str">
        <f>VLOOKUP(tVentas[[#This Row],[ProductID]],tProductos[#All],3,FALSE)</f>
        <v>Muffin Mix - Blueberry</v>
      </c>
      <c r="F371" s="13">
        <v>15</v>
      </c>
      <c r="G371" s="32">
        <v>2</v>
      </c>
      <c r="H371" s="30">
        <f>VLOOKUP(tVentas[[#This Row],[ProductID]],tProductos[#All],5,FALSE)</f>
        <v>820.83</v>
      </c>
      <c r="I371" s="31">
        <f>(tVentas[[#This Row],[PrecioUnitario]])*(tVentas[[#This Row],[Quantity]])</f>
        <v>12312.45</v>
      </c>
      <c r="J371" s="31">
        <f>tVentas[[#This Row],[ TotalPrice_SinDescuento]]*(1-tVentas[[#This Row],[Discount]]/100)</f>
        <v>12066.201000000001</v>
      </c>
      <c r="K371" s="52">
        <v>43218.294050925928</v>
      </c>
      <c r="L371" s="7" t="s">
        <v>3613</v>
      </c>
      <c r="M371" s="35">
        <f t="shared" si="10"/>
        <v>0</v>
      </c>
      <c r="N371" s="12" t="str">
        <f t="shared" si="11"/>
        <v/>
      </c>
      <c r="O371" t="str">
        <f>VLOOKUP(tVentas[[#This Row],[ProductID]],tProductos[[#All],[ProductID]:[CategoriaNombre]],2,FALSE)</f>
        <v>Grain</v>
      </c>
    </row>
    <row r="372" spans="1:15">
      <c r="A372" s="13">
        <v>10376</v>
      </c>
      <c r="B372" s="13">
        <v>8</v>
      </c>
      <c r="C372" s="13">
        <v>56545</v>
      </c>
      <c r="D372" s="13">
        <v>415</v>
      </c>
      <c r="E372" s="12" t="str">
        <f>VLOOKUP(tVentas[[#This Row],[ProductID]],tProductos[#All],3,FALSE)</f>
        <v>Mussels - Frozen</v>
      </c>
      <c r="F372" s="13">
        <v>15</v>
      </c>
      <c r="G372" s="32">
        <v>0</v>
      </c>
      <c r="H372" s="30">
        <f>VLOOKUP(tVentas[[#This Row],[ProductID]],tProductos[#All],5,FALSE)</f>
        <v>80.06</v>
      </c>
      <c r="I372" s="31">
        <f>(tVentas[[#This Row],[PrecioUnitario]])*(tVentas[[#This Row],[Quantity]])</f>
        <v>1200.9000000000001</v>
      </c>
      <c r="J372" s="31">
        <f>tVentas[[#This Row],[ TotalPrice_SinDescuento]]*(1-tVentas[[#This Row],[Discount]]/100)</f>
        <v>1200.9000000000001</v>
      </c>
      <c r="K372" s="52">
        <v>43147.507233796299</v>
      </c>
      <c r="L372" s="7" t="s">
        <v>3614</v>
      </c>
      <c r="M372" s="35">
        <f t="shared" si="10"/>
        <v>0</v>
      </c>
      <c r="N372" s="12" t="str">
        <f t="shared" si="11"/>
        <v/>
      </c>
      <c r="O372" t="str">
        <f>VLOOKUP(tVentas[[#This Row],[ProductID]],tProductos[[#All],[ProductID]:[CategoriaNombre]],2,FALSE)</f>
        <v>Snails</v>
      </c>
    </row>
    <row r="373" spans="1:15">
      <c r="A373" s="13">
        <v>10377</v>
      </c>
      <c r="B373" s="13">
        <v>14</v>
      </c>
      <c r="C373" s="13">
        <v>24259</v>
      </c>
      <c r="D373" s="13">
        <v>117</v>
      </c>
      <c r="E373" s="12" t="str">
        <f>VLOOKUP(tVentas[[#This Row],[ProductID]],tProductos[#All],3,FALSE)</f>
        <v>Ketchup - Tomato</v>
      </c>
      <c r="F373" s="13">
        <v>7</v>
      </c>
      <c r="G373" s="32">
        <v>0</v>
      </c>
      <c r="H373" s="30">
        <f>VLOOKUP(tVentas[[#This Row],[ProductID]],tProductos[#All],5,FALSE)</f>
        <v>68.63</v>
      </c>
      <c r="I373" s="31">
        <f>(tVentas[[#This Row],[PrecioUnitario]])*(tVentas[[#This Row],[Quantity]])</f>
        <v>480.40999999999997</v>
      </c>
      <c r="J373" s="31">
        <f>tVentas[[#This Row],[ TotalPrice_SinDescuento]]*(1-tVentas[[#This Row],[Discount]]/100)</f>
        <v>480.40999999999997</v>
      </c>
      <c r="K373" s="52">
        <v>43182.665416666663</v>
      </c>
      <c r="L373" s="7" t="s">
        <v>3615</v>
      </c>
      <c r="M373" s="35">
        <f t="shared" si="10"/>
        <v>0</v>
      </c>
      <c r="N373" s="12" t="str">
        <f t="shared" si="11"/>
        <v/>
      </c>
      <c r="O373" t="str">
        <f>VLOOKUP(tVentas[[#This Row],[ProductID]],tProductos[[#All],[ProductID]:[CategoriaNombre]],2,FALSE)</f>
        <v>Produce</v>
      </c>
    </row>
    <row r="374" spans="1:15">
      <c r="A374" s="13">
        <v>10378</v>
      </c>
      <c r="B374" s="13">
        <v>3</v>
      </c>
      <c r="C374" s="13">
        <v>31552</v>
      </c>
      <c r="D374" s="13">
        <v>67</v>
      </c>
      <c r="E374" s="12" t="str">
        <f>VLOOKUP(tVentas[[#This Row],[ProductID]],tProductos[#All],3,FALSE)</f>
        <v>Wine - Sogrape Mateus Rose</v>
      </c>
      <c r="F374" s="13">
        <v>8</v>
      </c>
      <c r="G374" s="32">
        <v>0</v>
      </c>
      <c r="H374" s="30">
        <f>VLOOKUP(tVentas[[#This Row],[ProductID]],tProductos[#All],5,FALSE)</f>
        <v>37.799999999999997</v>
      </c>
      <c r="I374" s="31">
        <f>(tVentas[[#This Row],[PrecioUnitario]])*(tVentas[[#This Row],[Quantity]])</f>
        <v>302.39999999999998</v>
      </c>
      <c r="J374" s="31">
        <f>tVentas[[#This Row],[ TotalPrice_SinDescuento]]*(1-tVentas[[#This Row],[Discount]]/100)</f>
        <v>302.39999999999998</v>
      </c>
      <c r="K374" s="52">
        <v>43206.369699074072</v>
      </c>
      <c r="L374" s="7" t="s">
        <v>3616</v>
      </c>
      <c r="M374" s="35">
        <f t="shared" si="10"/>
        <v>0</v>
      </c>
      <c r="N374" s="12" t="str">
        <f t="shared" si="11"/>
        <v/>
      </c>
      <c r="O374" t="str">
        <f>VLOOKUP(tVentas[[#This Row],[ProductID]],tProductos[[#All],[ProductID]:[CategoriaNombre]],2,FALSE)</f>
        <v>Beverages</v>
      </c>
    </row>
    <row r="375" spans="1:15">
      <c r="A375" s="13">
        <v>10379</v>
      </c>
      <c r="B375" s="13">
        <v>6</v>
      </c>
      <c r="C375" s="13">
        <v>79372</v>
      </c>
      <c r="D375" s="13">
        <v>60</v>
      </c>
      <c r="E375" s="12" t="str">
        <f>VLOOKUP(tVentas[[#This Row],[ProductID]],tProductos[#All],3,FALSE)</f>
        <v>Pepper - Paprika, Hungarian</v>
      </c>
      <c r="F375" s="13">
        <v>21</v>
      </c>
      <c r="G375" s="32">
        <v>2</v>
      </c>
      <c r="H375" s="30">
        <f>VLOOKUP(tVentas[[#This Row],[ProductID]],tProductos[#All],5,FALSE)</f>
        <v>316.94</v>
      </c>
      <c r="I375" s="31">
        <f>(tVentas[[#This Row],[PrecioUnitario]])*(tVentas[[#This Row],[Quantity]])</f>
        <v>6655.74</v>
      </c>
      <c r="J375" s="31">
        <f>tVentas[[#This Row],[ TotalPrice_SinDescuento]]*(1-tVentas[[#This Row],[Discount]]/100)</f>
        <v>6522.6251999999995</v>
      </c>
      <c r="K375" s="52">
        <v>43187.901435185187</v>
      </c>
      <c r="L375" s="7" t="s">
        <v>3617</v>
      </c>
      <c r="M375" s="35">
        <f t="shared" si="10"/>
        <v>0</v>
      </c>
      <c r="N375" s="12" t="str">
        <f t="shared" si="11"/>
        <v/>
      </c>
      <c r="O375" t="str">
        <f>VLOOKUP(tVentas[[#This Row],[ProductID]],tProductos[[#All],[ProductID]:[CategoriaNombre]],2,FALSE)</f>
        <v>Shell fish</v>
      </c>
    </row>
    <row r="376" spans="1:15">
      <c r="A376" s="13">
        <v>10380</v>
      </c>
      <c r="B376" s="13">
        <v>16</v>
      </c>
      <c r="C376" s="13">
        <v>46844</v>
      </c>
      <c r="D376" s="13">
        <v>80</v>
      </c>
      <c r="E376" s="12" t="str">
        <f>VLOOKUP(tVentas[[#This Row],[ProductID]],tProductos[#All],3,FALSE)</f>
        <v>Wasabi Powder</v>
      </c>
      <c r="F376" s="13">
        <v>12</v>
      </c>
      <c r="G376" s="32">
        <v>0</v>
      </c>
      <c r="H376" s="30">
        <f>VLOOKUP(tVentas[[#This Row],[ProductID]],tProductos[#All],5,FALSE)</f>
        <v>939.75</v>
      </c>
      <c r="I376" s="31">
        <f>(tVentas[[#This Row],[PrecioUnitario]])*(tVentas[[#This Row],[Quantity]])</f>
        <v>11277</v>
      </c>
      <c r="J376" s="31">
        <f>tVentas[[#This Row],[ TotalPrice_SinDescuento]]*(1-tVentas[[#This Row],[Discount]]/100)</f>
        <v>11277</v>
      </c>
      <c r="K376" s="52">
        <v>43138.971238425926</v>
      </c>
      <c r="L376" s="7" t="s">
        <v>3618</v>
      </c>
      <c r="M376" s="35">
        <f t="shared" si="10"/>
        <v>0</v>
      </c>
      <c r="N376" s="12" t="str">
        <f t="shared" si="11"/>
        <v/>
      </c>
      <c r="O376" t="str">
        <f>VLOOKUP(tVentas[[#This Row],[ProductID]],tProductos[[#All],[ProductID]:[CategoriaNombre]],2,FALSE)</f>
        <v>Shell fish</v>
      </c>
    </row>
    <row r="377" spans="1:15">
      <c r="A377" s="13">
        <v>10381</v>
      </c>
      <c r="B377" s="13">
        <v>10</v>
      </c>
      <c r="C377" s="13">
        <v>21696</v>
      </c>
      <c r="D377" s="13">
        <v>186</v>
      </c>
      <c r="E377" s="12" t="str">
        <f>VLOOKUP(tVentas[[#This Row],[ProductID]],tProductos[#All],3,FALSE)</f>
        <v>Muffin Mix - Blueberry</v>
      </c>
      <c r="F377" s="13">
        <v>6</v>
      </c>
      <c r="G377" s="32">
        <v>0</v>
      </c>
      <c r="H377" s="30">
        <f>VLOOKUP(tVentas[[#This Row],[ProductID]],tProductos[#All],5,FALSE)</f>
        <v>820.83</v>
      </c>
      <c r="I377" s="31">
        <f>(tVentas[[#This Row],[PrecioUnitario]])*(tVentas[[#This Row],[Quantity]])</f>
        <v>4924.9800000000005</v>
      </c>
      <c r="J377" s="31">
        <f>tVentas[[#This Row],[ TotalPrice_SinDescuento]]*(1-tVentas[[#This Row],[Discount]]/100)</f>
        <v>4924.9800000000005</v>
      </c>
      <c r="K377" s="52">
        <v>43134.08011574074</v>
      </c>
      <c r="L377" s="7" t="s">
        <v>3619</v>
      </c>
      <c r="M377" s="35">
        <f t="shared" si="10"/>
        <v>0</v>
      </c>
      <c r="N377" s="12" t="str">
        <f t="shared" si="11"/>
        <v/>
      </c>
      <c r="O377" t="str">
        <f>VLOOKUP(tVentas[[#This Row],[ProductID]],tProductos[[#All],[ProductID]:[CategoriaNombre]],2,FALSE)</f>
        <v>Grain</v>
      </c>
    </row>
    <row r="378" spans="1:15">
      <c r="A378" s="13">
        <v>10382</v>
      </c>
      <c r="B378" s="13">
        <v>11</v>
      </c>
      <c r="C378" s="13">
        <v>89960</v>
      </c>
      <c r="D378" s="13">
        <v>266</v>
      </c>
      <c r="E378" s="12" t="str">
        <f>VLOOKUP(tVentas[[#This Row],[ProductID]],tProductos[#All],3,FALSE)</f>
        <v>Clam Nectar</v>
      </c>
      <c r="F378" s="13">
        <v>23</v>
      </c>
      <c r="G378" s="32">
        <v>0</v>
      </c>
      <c r="H378" s="30">
        <f>VLOOKUP(tVentas[[#This Row],[ProductID]],tProductos[#All],5,FALSE)</f>
        <v>681.09</v>
      </c>
      <c r="I378" s="31">
        <f>(tVentas[[#This Row],[PrecioUnitario]])*(tVentas[[#This Row],[Quantity]])</f>
        <v>15665.070000000002</v>
      </c>
      <c r="J378" s="31">
        <f>tVentas[[#This Row],[ TotalPrice_SinDescuento]]*(1-tVentas[[#This Row],[Discount]]/100)</f>
        <v>15665.070000000002</v>
      </c>
      <c r="K378" s="52">
        <v>43131.44494212963</v>
      </c>
      <c r="L378" s="7" t="s">
        <v>3620</v>
      </c>
      <c r="M378" s="35">
        <f t="shared" si="10"/>
        <v>0</v>
      </c>
      <c r="N378" s="12" t="str">
        <f t="shared" si="11"/>
        <v/>
      </c>
      <c r="O378" t="str">
        <f>VLOOKUP(tVentas[[#This Row],[ProductID]],tProductos[[#All],[ProductID]:[CategoriaNombre]],2,FALSE)</f>
        <v>Meat</v>
      </c>
    </row>
    <row r="379" spans="1:15">
      <c r="A379" s="13">
        <v>10383</v>
      </c>
      <c r="B379" s="13">
        <v>4</v>
      </c>
      <c r="C379" s="13">
        <v>75559</v>
      </c>
      <c r="D379" s="13">
        <v>72</v>
      </c>
      <c r="E379" s="12" t="str">
        <f>VLOOKUP(tVentas[[#This Row],[ProductID]],tProductos[#All],3,FALSE)</f>
        <v>Bar - Granola Trail Mix Fruit Nut</v>
      </c>
      <c r="F379" s="13">
        <v>20</v>
      </c>
      <c r="G379" s="32">
        <v>0</v>
      </c>
      <c r="H379" s="30">
        <f>VLOOKUP(tVentas[[#This Row],[ProductID]],tProductos[#All],5,FALSE)</f>
        <v>622.6</v>
      </c>
      <c r="I379" s="31">
        <f>(tVentas[[#This Row],[PrecioUnitario]])*(tVentas[[#This Row],[Quantity]])</f>
        <v>12452</v>
      </c>
      <c r="J379" s="31">
        <f>tVentas[[#This Row],[ TotalPrice_SinDescuento]]*(1-tVentas[[#This Row],[Discount]]/100)</f>
        <v>12452</v>
      </c>
      <c r="K379" s="52">
        <v>43141.046342592592</v>
      </c>
      <c r="L379" s="7" t="s">
        <v>3621</v>
      </c>
      <c r="M379" s="35">
        <f t="shared" si="10"/>
        <v>0</v>
      </c>
      <c r="N379" s="12" t="str">
        <f t="shared" si="11"/>
        <v/>
      </c>
      <c r="O379" t="str">
        <f>VLOOKUP(tVentas[[#This Row],[ProductID]],tProductos[[#All],[ProductID]:[CategoriaNombre]],2,FALSE)</f>
        <v>Dairy</v>
      </c>
    </row>
    <row r="380" spans="1:15">
      <c r="A380" s="13">
        <v>10384</v>
      </c>
      <c r="B380" s="13">
        <v>6</v>
      </c>
      <c r="C380" s="13">
        <v>20606</v>
      </c>
      <c r="D380" s="13">
        <v>78</v>
      </c>
      <c r="E380" s="12" t="str">
        <f>VLOOKUP(tVentas[[#This Row],[ProductID]],tProductos[#All],3,FALSE)</f>
        <v>Wine - Magnotta - Belpaese</v>
      </c>
      <c r="F380" s="13">
        <v>6</v>
      </c>
      <c r="G380" s="32">
        <v>0</v>
      </c>
      <c r="H380" s="30">
        <f>VLOOKUP(tVentas[[#This Row],[ProductID]],tProductos[#All],5,FALSE)</f>
        <v>304.202</v>
      </c>
      <c r="I380" s="31">
        <f>(tVentas[[#This Row],[PrecioUnitario]])*(tVentas[[#This Row],[Quantity]])</f>
        <v>1825.212</v>
      </c>
      <c r="J380" s="31">
        <f>tVentas[[#This Row],[ TotalPrice_SinDescuento]]*(1-tVentas[[#This Row],[Discount]]/100)</f>
        <v>1825.212</v>
      </c>
      <c r="K380" s="52">
        <v>43209.444143518522</v>
      </c>
      <c r="L380" s="7" t="s">
        <v>3622</v>
      </c>
      <c r="M380" s="35">
        <f t="shared" ref="M380:M443" si="12">COUNTBLANK(A380:L380) /COUNTA(A380:L380)</f>
        <v>0</v>
      </c>
      <c r="N380" s="12" t="str">
        <f t="shared" ref="N380:N443" si="13">IF($M380&gt;0.4,"ELIMINAR","")</f>
        <v/>
      </c>
      <c r="O380" t="str">
        <f>VLOOKUP(tVentas[[#This Row],[ProductID]],tProductos[[#All],[ProductID]:[CategoriaNombre]],2,FALSE)</f>
        <v>Dairy</v>
      </c>
    </row>
    <row r="381" spans="1:15">
      <c r="A381" s="13">
        <v>10385</v>
      </c>
      <c r="B381" s="13">
        <v>7</v>
      </c>
      <c r="C381" s="13">
        <v>9099</v>
      </c>
      <c r="D381" s="13">
        <v>359</v>
      </c>
      <c r="E381" s="12" t="str">
        <f>VLOOKUP(tVentas[[#This Row],[ProductID]],tProductos[#All],3,FALSE)</f>
        <v>Rice - Long Grain</v>
      </c>
      <c r="F381" s="13">
        <v>3</v>
      </c>
      <c r="G381" s="32">
        <v>0</v>
      </c>
      <c r="H381" s="30">
        <f>VLOOKUP(tVentas[[#This Row],[ProductID]],tProductos[#All],5,FALSE)</f>
        <v>690.32</v>
      </c>
      <c r="I381" s="31">
        <f>(tVentas[[#This Row],[PrecioUnitario]])*(tVentas[[#This Row],[Quantity]])</f>
        <v>2070.96</v>
      </c>
      <c r="J381" s="31">
        <f>tVentas[[#This Row],[ TotalPrice_SinDescuento]]*(1-tVentas[[#This Row],[Discount]]/100)</f>
        <v>2070.96</v>
      </c>
      <c r="K381" s="52">
        <v>43169.619120370371</v>
      </c>
      <c r="L381" s="7" t="s">
        <v>3623</v>
      </c>
      <c r="M381" s="35">
        <f t="shared" si="12"/>
        <v>0</v>
      </c>
      <c r="N381" s="12" t="str">
        <f t="shared" si="13"/>
        <v/>
      </c>
      <c r="O381" t="str">
        <f>VLOOKUP(tVentas[[#This Row],[ProductID]],tProductos[[#All],[ProductID]:[CategoriaNombre]],2,FALSE)</f>
        <v>Produce</v>
      </c>
    </row>
    <row r="382" spans="1:15">
      <c r="A382" s="13">
        <v>10386</v>
      </c>
      <c r="B382" s="13">
        <v>9</v>
      </c>
      <c r="C382" s="13">
        <v>30601</v>
      </c>
      <c r="D382" s="13">
        <v>333</v>
      </c>
      <c r="E382" s="12" t="str">
        <f>VLOOKUP(tVentas[[#This Row],[ProductID]],tProductos[#All],3,FALSE)</f>
        <v>Cheese - Cottage Cheese</v>
      </c>
      <c r="F382" s="13">
        <v>8</v>
      </c>
      <c r="G382" s="32">
        <v>0</v>
      </c>
      <c r="H382" s="30">
        <f>VLOOKUP(tVentas[[#This Row],[ProductID]],tProductos[#All],5,FALSE)</f>
        <v>202.36</v>
      </c>
      <c r="I382" s="31">
        <f>(tVentas[[#This Row],[PrecioUnitario]])*(tVentas[[#This Row],[Quantity]])</f>
        <v>1618.88</v>
      </c>
      <c r="J382" s="31">
        <f>tVentas[[#This Row],[ TotalPrice_SinDescuento]]*(1-tVentas[[#This Row],[Discount]]/100)</f>
        <v>1618.88</v>
      </c>
      <c r="K382" s="52">
        <v>43111.704942129632</v>
      </c>
      <c r="L382" s="7" t="s">
        <v>3624</v>
      </c>
      <c r="M382" s="35">
        <f t="shared" si="12"/>
        <v>0</v>
      </c>
      <c r="N382" s="12" t="str">
        <f t="shared" si="13"/>
        <v/>
      </c>
      <c r="O382" t="str">
        <f>VLOOKUP(tVentas[[#This Row],[ProductID]],tProductos[[#All],[ProductID]:[CategoriaNombre]],2,FALSE)</f>
        <v>Meat</v>
      </c>
    </row>
    <row r="383" spans="1:15">
      <c r="A383" s="13">
        <v>10387</v>
      </c>
      <c r="B383" s="13">
        <v>14</v>
      </c>
      <c r="C383" s="13">
        <v>69769</v>
      </c>
      <c r="D383" s="13">
        <v>396</v>
      </c>
      <c r="E383" s="12" t="str">
        <f>VLOOKUP(tVentas[[#This Row],[ProductID]],tProductos[#All],3,FALSE)</f>
        <v>Tea - Jasmin Green</v>
      </c>
      <c r="F383" s="13">
        <v>18</v>
      </c>
      <c r="G383" s="32">
        <v>0</v>
      </c>
      <c r="H383" s="30">
        <f>VLOOKUP(tVentas[[#This Row],[ProductID]],tProductos[#All],5,FALSE)</f>
        <v>369.16</v>
      </c>
      <c r="I383" s="31">
        <f>(tVentas[[#This Row],[PrecioUnitario]])*(tVentas[[#This Row],[Quantity]])</f>
        <v>6644.88</v>
      </c>
      <c r="J383" s="31">
        <f>tVentas[[#This Row],[ TotalPrice_SinDescuento]]*(1-tVentas[[#This Row],[Discount]]/100)</f>
        <v>6644.88</v>
      </c>
      <c r="K383" s="52">
        <v>43175.679479166669</v>
      </c>
      <c r="L383" s="7" t="s">
        <v>3625</v>
      </c>
      <c r="M383" s="35">
        <f t="shared" si="12"/>
        <v>0</v>
      </c>
      <c r="N383" s="12" t="str">
        <f t="shared" si="13"/>
        <v/>
      </c>
      <c r="O383" t="str">
        <f>VLOOKUP(tVentas[[#This Row],[ProductID]],tProductos[[#All],[ProductID]:[CategoriaNombre]],2,FALSE)</f>
        <v>Seafood</v>
      </c>
    </row>
    <row r="384" spans="1:15">
      <c r="A384" s="13">
        <v>10388</v>
      </c>
      <c r="B384" s="13">
        <v>17</v>
      </c>
      <c r="C384" s="13">
        <v>29110</v>
      </c>
      <c r="D384" s="13">
        <v>289</v>
      </c>
      <c r="E384" s="12" t="str">
        <f>VLOOKUP(tVentas[[#This Row],[ProductID]],tProductos[#All],3,FALSE)</f>
        <v>Sword Pick Asst</v>
      </c>
      <c r="F384" s="13">
        <v>8</v>
      </c>
      <c r="G384" s="32">
        <v>0</v>
      </c>
      <c r="H384" s="30">
        <f>VLOOKUP(tVentas[[#This Row],[ProductID]],tProductos[#All],5,FALSE)</f>
        <v>435.16</v>
      </c>
      <c r="I384" s="31">
        <f>(tVentas[[#This Row],[PrecioUnitario]])*(tVentas[[#This Row],[Quantity]])</f>
        <v>3481.28</v>
      </c>
      <c r="J384" s="31">
        <f>tVentas[[#This Row],[ TotalPrice_SinDescuento]]*(1-tVentas[[#This Row],[Discount]]/100)</f>
        <v>3481.28</v>
      </c>
      <c r="K384" s="52">
        <v>43197.714918981481</v>
      </c>
      <c r="L384" s="7" t="s">
        <v>3626</v>
      </c>
      <c r="M384" s="35">
        <f t="shared" si="12"/>
        <v>0</v>
      </c>
      <c r="N384" s="12" t="str">
        <f t="shared" si="13"/>
        <v/>
      </c>
      <c r="O384" t="str">
        <f>VLOOKUP(tVentas[[#This Row],[ProductID]],tProductos[[#All],[ProductID]:[CategoriaNombre]],2,FALSE)</f>
        <v>Snails</v>
      </c>
    </row>
    <row r="385" spans="1:15">
      <c r="A385" s="13">
        <v>10389</v>
      </c>
      <c r="B385" s="13">
        <v>1</v>
      </c>
      <c r="C385" s="13">
        <v>85594</v>
      </c>
      <c r="D385" s="13">
        <v>67</v>
      </c>
      <c r="E385" s="12" t="str">
        <f>VLOOKUP(tVentas[[#This Row],[ProductID]],tProductos[#All],3,FALSE)</f>
        <v>Wine - Sogrape Mateus Rose</v>
      </c>
      <c r="F385" s="13">
        <v>22</v>
      </c>
      <c r="G385" s="32">
        <v>0</v>
      </c>
      <c r="H385" s="30">
        <f>VLOOKUP(tVentas[[#This Row],[ProductID]],tProductos[#All],5,FALSE)</f>
        <v>37.799999999999997</v>
      </c>
      <c r="I385" s="31">
        <f>(tVentas[[#This Row],[PrecioUnitario]])*(tVentas[[#This Row],[Quantity]])</f>
        <v>831.59999999999991</v>
      </c>
      <c r="J385" s="31">
        <f>tVentas[[#This Row],[ TotalPrice_SinDescuento]]*(1-tVentas[[#This Row],[Discount]]/100)</f>
        <v>831.59999999999991</v>
      </c>
      <c r="K385" s="52">
        <v>43135.533032407409</v>
      </c>
      <c r="L385" s="7" t="s">
        <v>3627</v>
      </c>
      <c r="M385" s="35">
        <f t="shared" si="12"/>
        <v>0</v>
      </c>
      <c r="N385" s="12" t="str">
        <f t="shared" si="13"/>
        <v/>
      </c>
      <c r="O385" t="str">
        <f>VLOOKUP(tVentas[[#This Row],[ProductID]],tProductos[[#All],[ProductID]:[CategoriaNombre]],2,FALSE)</f>
        <v>Beverages</v>
      </c>
    </row>
    <row r="386" spans="1:15">
      <c r="A386" s="13">
        <v>10390</v>
      </c>
      <c r="B386" s="13">
        <v>11</v>
      </c>
      <c r="C386" s="13">
        <v>37948</v>
      </c>
      <c r="D386" s="13">
        <v>364</v>
      </c>
      <c r="E386" s="12" t="str">
        <f>VLOOKUP(tVentas[[#This Row],[ProductID]],tProductos[#All],3,FALSE)</f>
        <v>Cattail Hearts</v>
      </c>
      <c r="F386" s="13">
        <v>10</v>
      </c>
      <c r="G386" s="32">
        <v>0</v>
      </c>
      <c r="H386" s="30">
        <f>VLOOKUP(tVentas[[#This Row],[ProductID]],tProductos[#All],5,FALSE)</f>
        <v>88.429000000000002</v>
      </c>
      <c r="I386" s="31">
        <f>(tVentas[[#This Row],[PrecioUnitario]])*(tVentas[[#This Row],[Quantity]])</f>
        <v>884.29</v>
      </c>
      <c r="J386" s="31">
        <f>tVentas[[#This Row],[ TotalPrice_SinDescuento]]*(1-tVentas[[#This Row],[Discount]]/100)</f>
        <v>884.29</v>
      </c>
      <c r="K386" s="52">
        <v>43188.280740740738</v>
      </c>
      <c r="L386" s="7" t="s">
        <v>3628</v>
      </c>
      <c r="M386" s="35">
        <f t="shared" si="12"/>
        <v>0</v>
      </c>
      <c r="N386" s="12" t="str">
        <f t="shared" si="13"/>
        <v/>
      </c>
      <c r="O386" t="str">
        <f>VLOOKUP(tVentas[[#This Row],[ProductID]],tProductos[[#All],[ProductID]:[CategoriaNombre]],2,FALSE)</f>
        <v>Confections</v>
      </c>
    </row>
    <row r="387" spans="1:15">
      <c r="A387" s="13">
        <v>10391</v>
      </c>
      <c r="B387" s="13">
        <v>22</v>
      </c>
      <c r="C387" s="13">
        <v>59852</v>
      </c>
      <c r="D387" s="13">
        <v>62</v>
      </c>
      <c r="E387" s="12" t="str">
        <f>VLOOKUP(tVentas[[#This Row],[ProductID]],tProductos[#All],3,FALSE)</f>
        <v>Pears - Bosc</v>
      </c>
      <c r="F387" s="13">
        <v>16</v>
      </c>
      <c r="G387" s="32">
        <v>0</v>
      </c>
      <c r="H387" s="30">
        <f>VLOOKUP(tVentas[[#This Row],[ProductID]],tProductos[#All],5,FALSE)</f>
        <v>195.21</v>
      </c>
      <c r="I387" s="31">
        <f>(tVentas[[#This Row],[PrecioUnitario]])*(tVentas[[#This Row],[Quantity]])</f>
        <v>3123.36</v>
      </c>
      <c r="J387" s="31">
        <f>tVentas[[#This Row],[ TotalPrice_SinDescuento]]*(1-tVentas[[#This Row],[Discount]]/100)</f>
        <v>3123.36</v>
      </c>
      <c r="K387" s="52">
        <v>43201.628344907411</v>
      </c>
      <c r="L387" s="7" t="s">
        <v>3629</v>
      </c>
      <c r="M387" s="35">
        <f t="shared" si="12"/>
        <v>0</v>
      </c>
      <c r="N387" s="12" t="str">
        <f t="shared" si="13"/>
        <v/>
      </c>
      <c r="O387" t="str">
        <f>VLOOKUP(tVentas[[#This Row],[ProductID]],tProductos[[#All],[ProductID]:[CategoriaNombre]],2,FALSE)</f>
        <v>Confections</v>
      </c>
    </row>
    <row r="388" spans="1:15">
      <c r="A388" s="13">
        <v>10392</v>
      </c>
      <c r="B388" s="13">
        <v>21</v>
      </c>
      <c r="C388" s="13">
        <v>91262</v>
      </c>
      <c r="D388" s="13">
        <v>216</v>
      </c>
      <c r="E388" s="12" t="str">
        <f>VLOOKUP(tVentas[[#This Row],[ProductID]],tProductos[#All],3,FALSE)</f>
        <v>Scallops - 10/20</v>
      </c>
      <c r="F388" s="13">
        <v>24</v>
      </c>
      <c r="G388" s="32">
        <v>0</v>
      </c>
      <c r="H388" s="30">
        <f>VLOOKUP(tVentas[[#This Row],[ProductID]],tProductos[#All],5,FALSE)</f>
        <v>390.25</v>
      </c>
      <c r="I388" s="31">
        <f>(tVentas[[#This Row],[PrecioUnitario]])*(tVentas[[#This Row],[Quantity]])</f>
        <v>9366</v>
      </c>
      <c r="J388" s="31">
        <f>tVentas[[#This Row],[ TotalPrice_SinDescuento]]*(1-tVentas[[#This Row],[Discount]]/100)</f>
        <v>9366</v>
      </c>
      <c r="K388" s="52">
        <v>43212.812928240739</v>
      </c>
      <c r="L388" s="7" t="s">
        <v>3630</v>
      </c>
      <c r="M388" s="35">
        <f t="shared" si="12"/>
        <v>0</v>
      </c>
      <c r="N388" s="12" t="str">
        <f t="shared" si="13"/>
        <v/>
      </c>
      <c r="O388" t="str">
        <f>VLOOKUP(tVentas[[#This Row],[ProductID]],tProductos[[#All],[ProductID]:[CategoriaNombre]],2,FALSE)</f>
        <v>Confections</v>
      </c>
    </row>
    <row r="389" spans="1:15">
      <c r="A389" s="13">
        <v>10393</v>
      </c>
      <c r="B389" s="13">
        <v>4</v>
      </c>
      <c r="C389" s="13">
        <v>3082</v>
      </c>
      <c r="D389" s="13">
        <v>388</v>
      </c>
      <c r="E389" s="12" t="str">
        <f>VLOOKUP(tVentas[[#This Row],[ProductID]],tProductos[#All],3,FALSE)</f>
        <v>Table Cloth 120 Round White</v>
      </c>
      <c r="F389" s="13">
        <v>1</v>
      </c>
      <c r="G389" s="32">
        <v>0</v>
      </c>
      <c r="H389" s="30">
        <f>VLOOKUP(tVentas[[#This Row],[ProductID]],tProductos[#All],5,FALSE)</f>
        <v>135.38</v>
      </c>
      <c r="I389" s="31">
        <f>(tVentas[[#This Row],[PrecioUnitario]])*(tVentas[[#This Row],[Quantity]])</f>
        <v>135.38</v>
      </c>
      <c r="J389" s="31">
        <f>tVentas[[#This Row],[ TotalPrice_SinDescuento]]*(1-tVentas[[#This Row],[Discount]]/100)</f>
        <v>135.38</v>
      </c>
      <c r="K389" s="52">
        <v>43179.213217592594</v>
      </c>
      <c r="L389" s="7" t="s">
        <v>3631</v>
      </c>
      <c r="M389" s="35">
        <f t="shared" si="12"/>
        <v>0</v>
      </c>
      <c r="N389" s="12" t="str">
        <f t="shared" si="13"/>
        <v/>
      </c>
      <c r="O389" t="str">
        <f>VLOOKUP(tVentas[[#This Row],[ProductID]],tProductos[[#All],[ProductID]:[CategoriaNombre]],2,FALSE)</f>
        <v>Confections</v>
      </c>
    </row>
    <row r="390" spans="1:15">
      <c r="A390" s="13">
        <v>10394</v>
      </c>
      <c r="B390" s="13">
        <v>5</v>
      </c>
      <c r="C390" s="13">
        <v>2549</v>
      </c>
      <c r="D390" s="13">
        <v>345</v>
      </c>
      <c r="E390" s="12" t="str">
        <f>VLOOKUP(tVentas[[#This Row],[ProductID]],tProductos[#All],3,FALSE)</f>
        <v>Bread - Calabrese Baguette</v>
      </c>
      <c r="F390" s="13">
        <v>1</v>
      </c>
      <c r="G390" s="32">
        <v>0</v>
      </c>
      <c r="H390" s="30">
        <f>VLOOKUP(tVentas[[#This Row],[ProductID]],tProductos[#All],5,FALSE)</f>
        <v>985.97</v>
      </c>
      <c r="I390" s="31">
        <f>(tVentas[[#This Row],[PrecioUnitario]])*(tVentas[[#This Row],[Quantity]])</f>
        <v>985.97</v>
      </c>
      <c r="J390" s="31">
        <f>tVentas[[#This Row],[ TotalPrice_SinDescuento]]*(1-tVentas[[#This Row],[Discount]]/100)</f>
        <v>985.97</v>
      </c>
      <c r="K390" s="52">
        <v>43150.898680555554</v>
      </c>
      <c r="L390" s="7" t="s">
        <v>3632</v>
      </c>
      <c r="M390" s="35">
        <f t="shared" si="12"/>
        <v>0</v>
      </c>
      <c r="N390" s="12" t="str">
        <f t="shared" si="13"/>
        <v/>
      </c>
      <c r="O390" t="str">
        <f>VLOOKUP(tVentas[[#This Row],[ProductID]],tProductos[[#All],[ProductID]:[CategoriaNombre]],2,FALSE)</f>
        <v>Dairy</v>
      </c>
    </row>
    <row r="391" spans="1:15">
      <c r="A391" s="13">
        <v>10395</v>
      </c>
      <c r="B391" s="13">
        <v>2</v>
      </c>
      <c r="C391" s="13">
        <v>6276</v>
      </c>
      <c r="D391" s="13">
        <v>255</v>
      </c>
      <c r="E391" s="12" t="str">
        <f>VLOOKUP(tVentas[[#This Row],[ProductID]],tProductos[#All],3,FALSE)</f>
        <v>Kellogs All Bran Bars</v>
      </c>
      <c r="F391" s="13">
        <v>2</v>
      </c>
      <c r="G391" s="32">
        <v>0</v>
      </c>
      <c r="H391" s="30">
        <f>VLOOKUP(tVentas[[#This Row],[ProductID]],tProductos[#All],5,FALSE)</f>
        <v>292.27999999999997</v>
      </c>
      <c r="I391" s="31">
        <f>(tVentas[[#This Row],[PrecioUnitario]])*(tVentas[[#This Row],[Quantity]])</f>
        <v>584.55999999999995</v>
      </c>
      <c r="J391" s="31">
        <f>tVentas[[#This Row],[ TotalPrice_SinDescuento]]*(1-tVentas[[#This Row],[Discount]]/100)</f>
        <v>584.55999999999995</v>
      </c>
      <c r="K391" s="52">
        <v>43174.078321759262</v>
      </c>
      <c r="L391" s="7" t="s">
        <v>3633</v>
      </c>
      <c r="M391" s="35">
        <f t="shared" si="12"/>
        <v>0</v>
      </c>
      <c r="N391" s="12" t="str">
        <f t="shared" si="13"/>
        <v/>
      </c>
      <c r="O391" t="str">
        <f>VLOOKUP(tVentas[[#This Row],[ProductID]],tProductos[[#All],[ProductID]:[CategoriaNombre]],2,FALSE)</f>
        <v>Cereals</v>
      </c>
    </row>
    <row r="392" spans="1:15">
      <c r="A392" s="13">
        <v>10396</v>
      </c>
      <c r="B392" s="13">
        <v>8</v>
      </c>
      <c r="C392" s="13">
        <v>33560</v>
      </c>
      <c r="D392" s="13">
        <v>155</v>
      </c>
      <c r="E392" s="12" t="str">
        <f>VLOOKUP(tVentas[[#This Row],[ProductID]],tProductos[#All],3,FALSE)</f>
        <v>Peas - Pigeon, Dry</v>
      </c>
      <c r="F392" s="13">
        <v>9</v>
      </c>
      <c r="G392" s="32">
        <v>0</v>
      </c>
      <c r="H392" s="30">
        <f>VLOOKUP(tVentas[[#This Row],[ProductID]],tProductos[#All],5,FALSE)</f>
        <v>635.52</v>
      </c>
      <c r="I392" s="31">
        <f>(tVentas[[#This Row],[PrecioUnitario]])*(tVentas[[#This Row],[Quantity]])</f>
        <v>5719.68</v>
      </c>
      <c r="J392" s="31">
        <f>tVentas[[#This Row],[ TotalPrice_SinDescuento]]*(1-tVentas[[#This Row],[Discount]]/100)</f>
        <v>5719.68</v>
      </c>
      <c r="K392" s="52">
        <v>43183.635555555556</v>
      </c>
      <c r="L392" s="7" t="s">
        <v>3634</v>
      </c>
      <c r="M392" s="35">
        <f t="shared" si="12"/>
        <v>0</v>
      </c>
      <c r="N392" s="12" t="str">
        <f t="shared" si="13"/>
        <v/>
      </c>
      <c r="O392" t="str">
        <f>VLOOKUP(tVentas[[#This Row],[ProductID]],tProductos[[#All],[ProductID]:[CategoriaNombre]],2,FALSE)</f>
        <v>Poultry</v>
      </c>
    </row>
    <row r="393" spans="1:15">
      <c r="A393" s="13">
        <v>10397</v>
      </c>
      <c r="B393" s="13">
        <v>14</v>
      </c>
      <c r="C393" s="13">
        <v>78366</v>
      </c>
      <c r="D393" s="13">
        <v>283</v>
      </c>
      <c r="E393" s="12" t="str">
        <f>VLOOKUP(tVentas[[#This Row],[ProductID]],tProductos[#All],3,FALSE)</f>
        <v>Bread Fig And Almond</v>
      </c>
      <c r="F393" s="13">
        <v>20</v>
      </c>
      <c r="G393" s="32">
        <v>0</v>
      </c>
      <c r="H393" s="30">
        <f>VLOOKUP(tVentas[[#This Row],[ProductID]],tProductos[#All],5,FALSE)</f>
        <v>11.88</v>
      </c>
      <c r="I393" s="31">
        <f>(tVentas[[#This Row],[PrecioUnitario]])*(tVentas[[#This Row],[Quantity]])</f>
        <v>237.60000000000002</v>
      </c>
      <c r="J393" s="31">
        <f>tVentas[[#This Row],[ TotalPrice_SinDescuento]]*(1-tVentas[[#This Row],[Discount]]/100)</f>
        <v>237.60000000000002</v>
      </c>
      <c r="K393" s="52">
        <v>43133.087268518517</v>
      </c>
      <c r="L393" s="7" t="s">
        <v>3635</v>
      </c>
      <c r="M393" s="35">
        <f t="shared" si="12"/>
        <v>0</v>
      </c>
      <c r="N393" s="12" t="str">
        <f t="shared" si="13"/>
        <v/>
      </c>
      <c r="O393" t="str">
        <f>VLOOKUP(tVentas[[#This Row],[ProductID]],tProductos[[#All],[ProductID]:[CategoriaNombre]],2,FALSE)</f>
        <v>Dairy</v>
      </c>
    </row>
    <row r="394" spans="1:15">
      <c r="A394" s="13">
        <v>10398</v>
      </c>
      <c r="B394" s="13">
        <v>5</v>
      </c>
      <c r="C394" s="13">
        <v>88572</v>
      </c>
      <c r="D394" s="13">
        <v>213</v>
      </c>
      <c r="E394" s="12" t="str">
        <f>VLOOKUP(tVentas[[#This Row],[ProductID]],tProductos[#All],3,FALSE)</f>
        <v>Pate - Cognac</v>
      </c>
      <c r="F394" s="13">
        <v>23</v>
      </c>
      <c r="G394" s="32">
        <v>2</v>
      </c>
      <c r="H394" s="30">
        <f>VLOOKUP(tVentas[[#This Row],[ProductID]],tProductos[#All],5,FALSE)</f>
        <v>705.89</v>
      </c>
      <c r="I394" s="31">
        <f>(tVentas[[#This Row],[PrecioUnitario]])*(tVentas[[#This Row],[Quantity]])</f>
        <v>16235.47</v>
      </c>
      <c r="J394" s="31">
        <f>tVentas[[#This Row],[ TotalPrice_SinDescuento]]*(1-tVentas[[#This Row],[Discount]]/100)</f>
        <v>15910.7606</v>
      </c>
      <c r="K394" s="52">
        <v>43199.064803240741</v>
      </c>
      <c r="L394" s="7" t="s">
        <v>3636</v>
      </c>
      <c r="M394" s="35">
        <f t="shared" si="12"/>
        <v>0</v>
      </c>
      <c r="N394" s="12" t="str">
        <f t="shared" si="13"/>
        <v/>
      </c>
      <c r="O394" t="str">
        <f>VLOOKUP(tVentas[[#This Row],[ProductID]],tProductos[[#All],[ProductID]:[CategoriaNombre]],2,FALSE)</f>
        <v>Snails</v>
      </c>
    </row>
    <row r="395" spans="1:15">
      <c r="A395" s="13">
        <v>10399</v>
      </c>
      <c r="B395" s="13">
        <v>3</v>
      </c>
      <c r="C395" s="13">
        <v>55908</v>
      </c>
      <c r="D395" s="13">
        <v>125</v>
      </c>
      <c r="E395" s="12" t="str">
        <f>VLOOKUP(tVentas[[#This Row],[ProductID]],tProductos[#All],3,FALSE)</f>
        <v>Nut - Chestnuts, Whole</v>
      </c>
      <c r="F395" s="13">
        <v>15</v>
      </c>
      <c r="G395" s="32">
        <v>0</v>
      </c>
      <c r="H395" s="30">
        <f>VLOOKUP(tVentas[[#This Row],[ProductID]],tProductos[#All],5,FALSE)</f>
        <v>61.41</v>
      </c>
      <c r="I395" s="31">
        <f>(tVentas[[#This Row],[PrecioUnitario]])*(tVentas[[#This Row],[Quantity]])</f>
        <v>921.15</v>
      </c>
      <c r="J395" s="31">
        <f>tVentas[[#This Row],[ TotalPrice_SinDescuento]]*(1-tVentas[[#This Row],[Discount]]/100)</f>
        <v>921.15</v>
      </c>
      <c r="K395" s="52">
        <v>43197.278124999997</v>
      </c>
      <c r="L395" s="7" t="s">
        <v>3637</v>
      </c>
      <c r="M395" s="35">
        <f t="shared" si="12"/>
        <v>0</v>
      </c>
      <c r="N395" s="12" t="str">
        <f t="shared" si="13"/>
        <v/>
      </c>
      <c r="O395" t="str">
        <f>VLOOKUP(tVentas[[#This Row],[ProductID]],tProductos[[#All],[ProductID]:[CategoriaNombre]],2,FALSE)</f>
        <v>Poultry</v>
      </c>
    </row>
    <row r="396" spans="1:15">
      <c r="A396" s="13">
        <v>10400</v>
      </c>
      <c r="B396" s="13">
        <v>6</v>
      </c>
      <c r="C396" s="13">
        <v>1547</v>
      </c>
      <c r="D396" s="13">
        <v>70</v>
      </c>
      <c r="E396" s="12" t="str">
        <f>VLOOKUP(tVentas[[#This Row],[ProductID]],tProductos[#All],3,FALSE)</f>
        <v>Squid - Tubes / Tenticles 10/20</v>
      </c>
      <c r="F396" s="13">
        <v>1</v>
      </c>
      <c r="G396" s="32">
        <v>0</v>
      </c>
      <c r="H396" s="30">
        <f>VLOOKUP(tVentas[[#This Row],[ProductID]],tProductos[#All],5,FALSE)</f>
        <v>631.84</v>
      </c>
      <c r="I396" s="31">
        <f>(tVentas[[#This Row],[PrecioUnitario]])*(tVentas[[#This Row],[Quantity]])</f>
        <v>631.84</v>
      </c>
      <c r="J396" s="31">
        <f>tVentas[[#This Row],[ TotalPrice_SinDescuento]]*(1-tVentas[[#This Row],[Discount]]/100)</f>
        <v>631.84</v>
      </c>
      <c r="K396" s="52">
        <v>43212.846087962964</v>
      </c>
      <c r="L396" s="7" t="s">
        <v>3638</v>
      </c>
      <c r="M396" s="35">
        <f t="shared" si="12"/>
        <v>0</v>
      </c>
      <c r="N396" s="12" t="str">
        <f t="shared" si="13"/>
        <v/>
      </c>
      <c r="O396" t="str">
        <f>VLOOKUP(tVentas[[#This Row],[ProductID]],tProductos[[#All],[ProductID]:[CategoriaNombre]],2,FALSE)</f>
        <v>Dairy</v>
      </c>
    </row>
    <row r="397" spans="1:15">
      <c r="A397" s="13">
        <v>10401</v>
      </c>
      <c r="B397" s="13">
        <v>4</v>
      </c>
      <c r="C397" s="13">
        <v>52307</v>
      </c>
      <c r="D397" s="13">
        <v>281</v>
      </c>
      <c r="E397" s="12" t="str">
        <f>VLOOKUP(tVentas[[#This Row],[ProductID]],tProductos[#All],3,FALSE)</f>
        <v>Bar Mix - Pina Colada, 355 Ml</v>
      </c>
      <c r="F397" s="13">
        <v>14</v>
      </c>
      <c r="G397" s="32">
        <v>1</v>
      </c>
      <c r="H397" s="30">
        <f>VLOOKUP(tVentas[[#This Row],[ProductID]],tProductos[#All],5,FALSE)</f>
        <v>330.83</v>
      </c>
      <c r="I397" s="31">
        <f>(tVentas[[#This Row],[PrecioUnitario]])*(tVentas[[#This Row],[Quantity]])</f>
        <v>4631.62</v>
      </c>
      <c r="J397" s="31">
        <f>tVentas[[#This Row],[ TotalPrice_SinDescuento]]*(1-tVentas[[#This Row],[Discount]]/100)</f>
        <v>4585.3037999999997</v>
      </c>
      <c r="K397" s="52">
        <v>43143.92763888889</v>
      </c>
      <c r="L397" s="7" t="s">
        <v>3639</v>
      </c>
      <c r="M397" s="35">
        <f t="shared" si="12"/>
        <v>0</v>
      </c>
      <c r="N397" s="12" t="str">
        <f t="shared" si="13"/>
        <v/>
      </c>
      <c r="O397" t="str">
        <f>VLOOKUP(tVentas[[#This Row],[ProductID]],tProductos[[#All],[ProductID]:[CategoriaNombre]],2,FALSE)</f>
        <v>Shell fish</v>
      </c>
    </row>
    <row r="398" spans="1:15">
      <c r="A398" s="13">
        <v>10402</v>
      </c>
      <c r="B398" s="13">
        <v>8</v>
      </c>
      <c r="C398" s="13">
        <v>15334</v>
      </c>
      <c r="D398" s="13">
        <v>405</v>
      </c>
      <c r="E398" s="12" t="str">
        <f>VLOOKUP(tVentas[[#This Row],[ProductID]],tProductos[#All],3,FALSE)</f>
        <v>Pastry - Raisin Muffin - Mini</v>
      </c>
      <c r="F398" s="13">
        <v>4</v>
      </c>
      <c r="G398" s="32">
        <v>2</v>
      </c>
      <c r="H398" s="30">
        <f>VLOOKUP(tVentas[[#This Row],[ProductID]],tProductos[#All],5,FALSE)</f>
        <v>4.17</v>
      </c>
      <c r="I398" s="31">
        <f>(tVentas[[#This Row],[PrecioUnitario]])*(tVentas[[#This Row],[Quantity]])</f>
        <v>16.68</v>
      </c>
      <c r="J398" s="31">
        <f>tVentas[[#This Row],[ TotalPrice_SinDescuento]]*(1-tVentas[[#This Row],[Discount]]/100)</f>
        <v>16.346399999999999</v>
      </c>
      <c r="K398" s="52">
        <v>43162.470416666663</v>
      </c>
      <c r="L398" s="7" t="s">
        <v>3640</v>
      </c>
      <c r="M398" s="35">
        <f t="shared" si="12"/>
        <v>0</v>
      </c>
      <c r="N398" s="12" t="str">
        <f t="shared" si="13"/>
        <v/>
      </c>
      <c r="O398" t="str">
        <f>VLOOKUP(tVentas[[#This Row],[ProductID]],tProductos[[#All],[ProductID]:[CategoriaNombre]],2,FALSE)</f>
        <v>Produce</v>
      </c>
    </row>
    <row r="399" spans="1:15">
      <c r="A399" s="13">
        <v>10403</v>
      </c>
      <c r="B399" s="13">
        <v>17</v>
      </c>
      <c r="C399" s="13">
        <v>28393</v>
      </c>
      <c r="D399" s="13">
        <v>64</v>
      </c>
      <c r="E399" s="12" t="str">
        <f>VLOOKUP(tVentas[[#This Row],[ProductID]],tProductos[#All],3,FALSE)</f>
        <v>Vinegar - Sherry</v>
      </c>
      <c r="F399" s="13">
        <v>8</v>
      </c>
      <c r="G399" s="32">
        <v>0</v>
      </c>
      <c r="H399" s="30">
        <f>VLOOKUP(tVentas[[#This Row],[ProductID]],tProductos[#All],5,FALSE)</f>
        <v>165.22</v>
      </c>
      <c r="I399" s="31">
        <f>(tVentas[[#This Row],[PrecioUnitario]])*(tVentas[[#This Row],[Quantity]])</f>
        <v>1321.76</v>
      </c>
      <c r="J399" s="31">
        <f>tVentas[[#This Row],[ TotalPrice_SinDescuento]]*(1-tVentas[[#This Row],[Discount]]/100)</f>
        <v>1321.76</v>
      </c>
      <c r="K399" s="52">
        <v>43120.638414351852</v>
      </c>
      <c r="L399" s="7" t="s">
        <v>3641</v>
      </c>
      <c r="M399" s="35">
        <f t="shared" si="12"/>
        <v>0</v>
      </c>
      <c r="N399" s="12" t="str">
        <f t="shared" si="13"/>
        <v/>
      </c>
      <c r="O399" t="str">
        <f>VLOOKUP(tVentas[[#This Row],[ProductID]],tProductos[[#All],[ProductID]:[CategoriaNombre]],2,FALSE)</f>
        <v>Seafood</v>
      </c>
    </row>
    <row r="400" spans="1:15">
      <c r="A400" s="13">
        <v>10404</v>
      </c>
      <c r="B400" s="13">
        <v>15</v>
      </c>
      <c r="C400" s="13">
        <v>4583</v>
      </c>
      <c r="D400" s="13">
        <v>88</v>
      </c>
      <c r="E400" s="12" t="str">
        <f>VLOOKUP(tVentas[[#This Row],[ProductID]],tProductos[#All],3,FALSE)</f>
        <v>Remy Red</v>
      </c>
      <c r="F400" s="13">
        <v>2</v>
      </c>
      <c r="G400" s="32">
        <v>0</v>
      </c>
      <c r="H400" s="30">
        <f>VLOOKUP(tVentas[[#This Row],[ProductID]],tProductos[#All],5,FALSE)</f>
        <v>91.99</v>
      </c>
      <c r="I400" s="31">
        <f>(tVentas[[#This Row],[PrecioUnitario]])*(tVentas[[#This Row],[Quantity]])</f>
        <v>183.98</v>
      </c>
      <c r="J400" s="31">
        <f>tVentas[[#This Row],[ TotalPrice_SinDescuento]]*(1-tVentas[[#This Row],[Discount]]/100)</f>
        <v>183.98</v>
      </c>
      <c r="K400" s="52">
        <v>43195.69085648148</v>
      </c>
      <c r="L400" s="7" t="s">
        <v>3642</v>
      </c>
      <c r="M400" s="35">
        <f t="shared" si="12"/>
        <v>0</v>
      </c>
      <c r="N400" s="12" t="str">
        <f t="shared" si="13"/>
        <v/>
      </c>
      <c r="O400" t="str">
        <f>VLOOKUP(tVentas[[#This Row],[ProductID]],tProductos[[#All],[ProductID]:[CategoriaNombre]],2,FALSE)</f>
        <v>Shell fish</v>
      </c>
    </row>
    <row r="401" spans="1:15">
      <c r="A401" s="13">
        <v>10405</v>
      </c>
      <c r="B401" s="13">
        <v>23</v>
      </c>
      <c r="C401" s="13">
        <v>12391</v>
      </c>
      <c r="D401" s="13">
        <v>369</v>
      </c>
      <c r="E401" s="12" t="str">
        <f>VLOOKUP(tVentas[[#This Row],[ProductID]],tProductos[#All],3,FALSE)</f>
        <v>Rambutan</v>
      </c>
      <c r="F401" s="13">
        <v>4</v>
      </c>
      <c r="G401" s="32">
        <v>0</v>
      </c>
      <c r="H401" s="30">
        <f>VLOOKUP(tVentas[[#This Row],[ProductID]],tProductos[#All],5,FALSE)</f>
        <v>871.78</v>
      </c>
      <c r="I401" s="31">
        <f>(tVentas[[#This Row],[PrecioUnitario]])*(tVentas[[#This Row],[Quantity]])</f>
        <v>3487.12</v>
      </c>
      <c r="J401" s="31">
        <f>tVentas[[#This Row],[ TotalPrice_SinDescuento]]*(1-tVentas[[#This Row],[Discount]]/100)</f>
        <v>3487.12</v>
      </c>
      <c r="K401" s="52">
        <v>43214.118460648147</v>
      </c>
      <c r="L401" s="7" t="s">
        <v>3643</v>
      </c>
      <c r="M401" s="35">
        <f t="shared" si="12"/>
        <v>0</v>
      </c>
      <c r="N401" s="12" t="str">
        <f t="shared" si="13"/>
        <v/>
      </c>
      <c r="O401" t="str">
        <f>VLOOKUP(tVentas[[#This Row],[ProductID]],tProductos[[#All],[ProductID]:[CategoriaNombre]],2,FALSE)</f>
        <v>Beverages</v>
      </c>
    </row>
    <row r="402" spans="1:15">
      <c r="A402" s="13">
        <v>10406</v>
      </c>
      <c r="B402" s="13">
        <v>11</v>
      </c>
      <c r="C402" s="13">
        <v>32536</v>
      </c>
      <c r="D402" s="13">
        <v>55</v>
      </c>
      <c r="E402" s="12" t="str">
        <f>VLOOKUP(tVentas[[#This Row],[ProductID]],tProductos[#All],3,FALSE)</f>
        <v>Cinnamon Buns Sticky</v>
      </c>
      <c r="F402" s="13">
        <v>9</v>
      </c>
      <c r="G402" s="32">
        <v>1</v>
      </c>
      <c r="H402" s="30">
        <f>VLOOKUP(tVentas[[#This Row],[ProductID]],tProductos[#All],5,FALSE)</f>
        <v>66.180000000000007</v>
      </c>
      <c r="I402" s="31">
        <f>(tVentas[[#This Row],[PrecioUnitario]])*(tVentas[[#This Row],[Quantity]])</f>
        <v>595.62000000000012</v>
      </c>
      <c r="J402" s="31">
        <f>tVentas[[#This Row],[ TotalPrice_SinDescuento]]*(1-tVentas[[#This Row],[Discount]]/100)</f>
        <v>589.66380000000015</v>
      </c>
      <c r="K402" s="52">
        <v>43117.689016203702</v>
      </c>
      <c r="L402" s="7" t="s">
        <v>3644</v>
      </c>
      <c r="M402" s="35">
        <f t="shared" si="12"/>
        <v>0</v>
      </c>
      <c r="N402" s="12" t="str">
        <f t="shared" si="13"/>
        <v/>
      </c>
      <c r="O402" t="str">
        <f>VLOOKUP(tVentas[[#This Row],[ProductID]],tProductos[[#All],[ProductID]:[CategoriaNombre]],2,FALSE)</f>
        <v>Cereals</v>
      </c>
    </row>
    <row r="403" spans="1:15">
      <c r="A403" s="13">
        <v>10407</v>
      </c>
      <c r="B403" s="13">
        <v>1</v>
      </c>
      <c r="C403" s="13">
        <v>4447</v>
      </c>
      <c r="D403" s="13">
        <v>255</v>
      </c>
      <c r="E403" s="12" t="str">
        <f>VLOOKUP(tVentas[[#This Row],[ProductID]],tProductos[#All],3,FALSE)</f>
        <v>Kellogs All Bran Bars</v>
      </c>
      <c r="F403" s="13">
        <v>2</v>
      </c>
      <c r="G403" s="32">
        <v>0</v>
      </c>
      <c r="H403" s="30">
        <f>VLOOKUP(tVentas[[#This Row],[ProductID]],tProductos[#All],5,FALSE)</f>
        <v>292.27999999999997</v>
      </c>
      <c r="I403" s="31">
        <f>(tVentas[[#This Row],[PrecioUnitario]])*(tVentas[[#This Row],[Quantity]])</f>
        <v>584.55999999999995</v>
      </c>
      <c r="J403" s="31">
        <f>tVentas[[#This Row],[ TotalPrice_SinDescuento]]*(1-tVentas[[#This Row],[Discount]]/100)</f>
        <v>584.55999999999995</v>
      </c>
      <c r="K403" s="52">
        <v>43136.156678240739</v>
      </c>
      <c r="L403" s="7" t="s">
        <v>3645</v>
      </c>
      <c r="M403" s="35">
        <f t="shared" si="12"/>
        <v>0</v>
      </c>
      <c r="N403" s="12" t="str">
        <f t="shared" si="13"/>
        <v/>
      </c>
      <c r="O403" t="str">
        <f>VLOOKUP(tVentas[[#This Row],[ProductID]],tProductos[[#All],[ProductID]:[CategoriaNombre]],2,FALSE)</f>
        <v>Cereals</v>
      </c>
    </row>
    <row r="404" spans="1:15">
      <c r="A404" s="13">
        <v>10408</v>
      </c>
      <c r="B404" s="13">
        <v>12</v>
      </c>
      <c r="C404" s="13">
        <v>90042</v>
      </c>
      <c r="D404" s="13">
        <v>254</v>
      </c>
      <c r="E404" s="12" t="str">
        <f>VLOOKUP(tVentas[[#This Row],[ProductID]],tProductos[#All],3,FALSE)</f>
        <v>Soup - Canadian Pea, Dry Mix</v>
      </c>
      <c r="F404" s="13">
        <v>23</v>
      </c>
      <c r="G404" s="32">
        <v>0</v>
      </c>
      <c r="H404" s="30">
        <f>VLOOKUP(tVentas[[#This Row],[ProductID]],tProductos[#All],5,FALSE)</f>
        <v>777.8</v>
      </c>
      <c r="I404" s="31">
        <f>(tVentas[[#This Row],[PrecioUnitario]])*(tVentas[[#This Row],[Quantity]])</f>
        <v>17889.399999999998</v>
      </c>
      <c r="J404" s="31">
        <f>tVentas[[#This Row],[ TotalPrice_SinDescuento]]*(1-tVentas[[#This Row],[Discount]]/100)</f>
        <v>17889.399999999998</v>
      </c>
      <c r="K404" s="52">
        <v>43191.571469907409</v>
      </c>
      <c r="L404" s="7" t="s">
        <v>3646</v>
      </c>
      <c r="M404" s="35">
        <f t="shared" si="12"/>
        <v>0</v>
      </c>
      <c r="N404" s="12" t="str">
        <f t="shared" si="13"/>
        <v/>
      </c>
      <c r="O404" t="str">
        <f>VLOOKUP(tVentas[[#This Row],[ProductID]],tProductos[[#All],[ProductID]:[CategoriaNombre]],2,FALSE)</f>
        <v>Confections</v>
      </c>
    </row>
    <row r="405" spans="1:15">
      <c r="A405" s="13">
        <v>10409</v>
      </c>
      <c r="B405" s="13">
        <v>19</v>
      </c>
      <c r="C405" s="13">
        <v>2616</v>
      </c>
      <c r="D405" s="13">
        <v>164</v>
      </c>
      <c r="E405" s="12" t="str">
        <f>VLOOKUP(tVentas[[#This Row],[ProductID]],tProductos[#All],3,FALSE)</f>
        <v>Loquat</v>
      </c>
      <c r="F405" s="13">
        <v>1</v>
      </c>
      <c r="G405" s="32">
        <v>0</v>
      </c>
      <c r="H405" s="30">
        <f>VLOOKUP(tVentas[[#This Row],[ProductID]],tProductos[#All],5,FALSE)</f>
        <v>73.98</v>
      </c>
      <c r="I405" s="31">
        <f>(tVentas[[#This Row],[PrecioUnitario]])*(tVentas[[#This Row],[Quantity]])</f>
        <v>73.98</v>
      </c>
      <c r="J405" s="31">
        <f>tVentas[[#This Row],[ TotalPrice_SinDescuento]]*(1-tVentas[[#This Row],[Discount]]/100)</f>
        <v>73.98</v>
      </c>
      <c r="K405" s="52">
        <v>43212.17491898148</v>
      </c>
      <c r="L405" s="7" t="s">
        <v>3647</v>
      </c>
      <c r="M405" s="35">
        <f t="shared" si="12"/>
        <v>0</v>
      </c>
      <c r="N405" s="12" t="str">
        <f t="shared" si="13"/>
        <v/>
      </c>
      <c r="O405" t="str">
        <f>VLOOKUP(tVentas[[#This Row],[ProductID]],tProductos[[#All],[ProductID]:[CategoriaNombre]],2,FALSE)</f>
        <v>Produce</v>
      </c>
    </row>
    <row r="406" spans="1:15">
      <c r="A406" s="13">
        <v>10410</v>
      </c>
      <c r="B406" s="13">
        <v>15</v>
      </c>
      <c r="C406" s="13">
        <v>7117</v>
      </c>
      <c r="D406" s="13">
        <v>104</v>
      </c>
      <c r="E406" s="12" t="str">
        <f>VLOOKUP(tVentas[[#This Row],[ProductID]],tProductos[#All],3,FALSE)</f>
        <v>Tia Maria</v>
      </c>
      <c r="F406" s="13">
        <v>2</v>
      </c>
      <c r="G406" s="32">
        <v>0</v>
      </c>
      <c r="H406" s="30">
        <f>VLOOKUP(tVentas[[#This Row],[ProductID]],tProductos[#All],5,FALSE)</f>
        <v>982.47</v>
      </c>
      <c r="I406" s="31">
        <f>(tVentas[[#This Row],[PrecioUnitario]])*(tVentas[[#This Row],[Quantity]])</f>
        <v>1964.94</v>
      </c>
      <c r="J406" s="31">
        <f>tVentas[[#This Row],[ TotalPrice_SinDescuento]]*(1-tVentas[[#This Row],[Discount]]/100)</f>
        <v>1964.94</v>
      </c>
      <c r="K406" s="52">
        <v>43198.574745370373</v>
      </c>
      <c r="L406" s="7" t="s">
        <v>3648</v>
      </c>
      <c r="M406" s="35">
        <f t="shared" si="12"/>
        <v>0</v>
      </c>
      <c r="N406" s="12" t="str">
        <f t="shared" si="13"/>
        <v/>
      </c>
      <c r="O406" t="str">
        <f>VLOOKUP(tVentas[[#This Row],[ProductID]],tProductos[[#All],[ProductID]:[CategoriaNombre]],2,FALSE)</f>
        <v>Beverages</v>
      </c>
    </row>
    <row r="407" spans="1:15">
      <c r="A407" s="13">
        <v>10411</v>
      </c>
      <c r="B407" s="13">
        <v>3</v>
      </c>
      <c r="C407" s="13">
        <v>45835</v>
      </c>
      <c r="D407" s="13">
        <v>447</v>
      </c>
      <c r="E407" s="12" t="str">
        <f>VLOOKUP(tVentas[[#This Row],[ProductID]],tProductos[#All],3,FALSE)</f>
        <v>Salmon - Atlantic, Skin On</v>
      </c>
      <c r="F407" s="13">
        <v>12</v>
      </c>
      <c r="G407" s="32">
        <v>0</v>
      </c>
      <c r="H407" s="30">
        <f>VLOOKUP(tVentas[[#This Row],[ProductID]],tProductos[#All],5,FALSE)</f>
        <v>34.19</v>
      </c>
      <c r="I407" s="31">
        <f>(tVentas[[#This Row],[PrecioUnitario]])*(tVentas[[#This Row],[Quantity]])</f>
        <v>410.28</v>
      </c>
      <c r="J407" s="31">
        <f>tVentas[[#This Row],[ TotalPrice_SinDescuento]]*(1-tVentas[[#This Row],[Discount]]/100)</f>
        <v>410.28</v>
      </c>
      <c r="K407" s="52">
        <v>43176.156678240739</v>
      </c>
      <c r="L407" s="7" t="s">
        <v>3649</v>
      </c>
      <c r="M407" s="35">
        <f t="shared" si="12"/>
        <v>0</v>
      </c>
      <c r="N407" s="12" t="str">
        <f t="shared" si="13"/>
        <v/>
      </c>
      <c r="O407" t="str">
        <f>VLOOKUP(tVentas[[#This Row],[ProductID]],tProductos[[#All],[ProductID]:[CategoriaNombre]],2,FALSE)</f>
        <v>Cereals</v>
      </c>
    </row>
    <row r="408" spans="1:15">
      <c r="A408" s="13">
        <v>10412</v>
      </c>
      <c r="B408" s="13">
        <v>1</v>
      </c>
      <c r="C408" s="13">
        <v>22942</v>
      </c>
      <c r="D408" s="13">
        <v>253</v>
      </c>
      <c r="E408" s="12" t="str">
        <f>VLOOKUP(tVentas[[#This Row],[ProductID]],tProductos[#All],3,FALSE)</f>
        <v>Wanton Wrap</v>
      </c>
      <c r="F408" s="13">
        <v>6</v>
      </c>
      <c r="G408" s="32">
        <v>0</v>
      </c>
      <c r="H408" s="30">
        <f>VLOOKUP(tVentas[[#This Row],[ProductID]],tProductos[#All],5,FALSE)</f>
        <v>7.62</v>
      </c>
      <c r="I408" s="31">
        <f>(tVentas[[#This Row],[PrecioUnitario]])*(tVentas[[#This Row],[Quantity]])</f>
        <v>45.72</v>
      </c>
      <c r="J408" s="31">
        <f>tVentas[[#This Row],[ TotalPrice_SinDescuento]]*(1-tVentas[[#This Row],[Discount]]/100)</f>
        <v>45.72</v>
      </c>
      <c r="K408" s="52">
        <v>43181.270914351851</v>
      </c>
      <c r="L408" s="7" t="s">
        <v>3650</v>
      </c>
      <c r="M408" s="35">
        <f t="shared" si="12"/>
        <v>0</v>
      </c>
      <c r="N408" s="12" t="str">
        <f t="shared" si="13"/>
        <v/>
      </c>
      <c r="O408" t="str">
        <f>VLOOKUP(tVentas[[#This Row],[ProductID]],tProductos[[#All],[ProductID]:[CategoriaNombre]],2,FALSE)</f>
        <v>Meat</v>
      </c>
    </row>
    <row r="409" spans="1:15">
      <c r="A409" s="13">
        <v>10413</v>
      </c>
      <c r="B409" s="13">
        <v>12</v>
      </c>
      <c r="C409" s="13">
        <v>75485</v>
      </c>
      <c r="D409" s="13">
        <v>302</v>
      </c>
      <c r="E409" s="12" t="str">
        <f>VLOOKUP(tVentas[[#This Row],[ProductID]],tProductos[#All],3,FALSE)</f>
        <v>Doilies - 5, Paper</v>
      </c>
      <c r="F409" s="13">
        <v>20</v>
      </c>
      <c r="G409" s="32">
        <v>2</v>
      </c>
      <c r="H409" s="30">
        <f>VLOOKUP(tVentas[[#This Row],[ProductID]],tProductos[#All],5,FALSE)</f>
        <v>611.59</v>
      </c>
      <c r="I409" s="31">
        <f>(tVentas[[#This Row],[PrecioUnitario]])*(tVentas[[#This Row],[Quantity]])</f>
        <v>12231.800000000001</v>
      </c>
      <c r="J409" s="31">
        <f>tVentas[[#This Row],[ TotalPrice_SinDescuento]]*(1-tVentas[[#This Row],[Discount]]/100)</f>
        <v>11987.164000000001</v>
      </c>
      <c r="K409" s="52">
        <v>43149.330717592595</v>
      </c>
      <c r="L409" s="7" t="s">
        <v>3651</v>
      </c>
      <c r="M409" s="35">
        <f t="shared" si="12"/>
        <v>0</v>
      </c>
      <c r="N409" s="12" t="str">
        <f t="shared" si="13"/>
        <v/>
      </c>
      <c r="O409" t="str">
        <f>VLOOKUP(tVentas[[#This Row],[ProductID]],tProductos[[#All],[ProductID]:[CategoriaNombre]],2,FALSE)</f>
        <v>Produce</v>
      </c>
    </row>
    <row r="410" spans="1:15">
      <c r="A410" s="13">
        <v>10414</v>
      </c>
      <c r="B410" s="13">
        <v>7</v>
      </c>
      <c r="C410" s="13">
        <v>32831</v>
      </c>
      <c r="D410" s="13">
        <v>421</v>
      </c>
      <c r="E410" s="12" t="str">
        <f>VLOOKUP(tVentas[[#This Row],[ProductID]],tProductos[#All],3,FALSE)</f>
        <v>Soup V8 Roasted Red Pepper</v>
      </c>
      <c r="F410" s="13">
        <v>9</v>
      </c>
      <c r="G410" s="32">
        <v>0</v>
      </c>
      <c r="H410" s="30">
        <f>VLOOKUP(tVentas[[#This Row],[ProductID]],tProductos[#All],5,FALSE)</f>
        <v>388.09</v>
      </c>
      <c r="I410" s="31">
        <f>(tVentas[[#This Row],[PrecioUnitario]])*(tVentas[[#This Row],[Quantity]])</f>
        <v>3492.81</v>
      </c>
      <c r="J410" s="31">
        <f>tVentas[[#This Row],[ TotalPrice_SinDescuento]]*(1-tVentas[[#This Row],[Discount]]/100)</f>
        <v>3492.81</v>
      </c>
      <c r="K410" s="52">
        <v>43200.115578703706</v>
      </c>
      <c r="L410" s="7" t="s">
        <v>3652</v>
      </c>
      <c r="M410" s="35">
        <f t="shared" si="12"/>
        <v>0</v>
      </c>
      <c r="N410" s="12" t="str">
        <f t="shared" si="13"/>
        <v/>
      </c>
      <c r="O410" t="str">
        <f>VLOOKUP(tVentas[[#This Row],[ProductID]],tProductos[[#All],[ProductID]:[CategoriaNombre]],2,FALSE)</f>
        <v>Seafood</v>
      </c>
    </row>
    <row r="411" spans="1:15">
      <c r="A411" s="13">
        <v>10415</v>
      </c>
      <c r="B411" s="13">
        <v>22</v>
      </c>
      <c r="C411" s="13">
        <v>6999</v>
      </c>
      <c r="D411" s="13">
        <v>344</v>
      </c>
      <c r="E411" s="12" t="str">
        <f>VLOOKUP(tVentas[[#This Row],[ProductID]],tProductos[#All],3,FALSE)</f>
        <v>Sausage - Liver</v>
      </c>
      <c r="F411" s="13">
        <v>2</v>
      </c>
      <c r="G411" s="32">
        <v>0</v>
      </c>
      <c r="H411" s="30">
        <f>VLOOKUP(tVentas[[#This Row],[ProductID]],tProductos[#All],5,FALSE)</f>
        <v>635.38</v>
      </c>
      <c r="I411" s="31">
        <f>(tVentas[[#This Row],[PrecioUnitario]])*(tVentas[[#This Row],[Quantity]])</f>
        <v>1270.76</v>
      </c>
      <c r="J411" s="31">
        <f>tVentas[[#This Row],[ TotalPrice_SinDescuento]]*(1-tVentas[[#This Row],[Discount]]/100)</f>
        <v>1270.76</v>
      </c>
      <c r="K411" s="52">
        <v>43110.089988425927</v>
      </c>
      <c r="L411" s="7" t="s">
        <v>3653</v>
      </c>
      <c r="M411" s="35">
        <f t="shared" si="12"/>
        <v>0</v>
      </c>
      <c r="N411" s="12" t="str">
        <f t="shared" si="13"/>
        <v/>
      </c>
      <c r="O411" t="str">
        <f>VLOOKUP(tVentas[[#This Row],[ProductID]],tProductos[[#All],[ProductID]:[CategoriaNombre]],2,FALSE)</f>
        <v>Shell fish</v>
      </c>
    </row>
    <row r="412" spans="1:15">
      <c r="A412" s="13">
        <v>10416</v>
      </c>
      <c r="B412" s="13">
        <v>2</v>
      </c>
      <c r="C412" s="13">
        <v>29499</v>
      </c>
      <c r="D412" s="13">
        <v>53</v>
      </c>
      <c r="E412" s="12" t="str">
        <f>VLOOKUP(tVentas[[#This Row],[ProductID]],tProductos[#All],3,FALSE)</f>
        <v>Cassis</v>
      </c>
      <c r="F412" s="13">
        <v>8</v>
      </c>
      <c r="G412" s="32">
        <v>0</v>
      </c>
      <c r="H412" s="30">
        <f>VLOOKUP(tVentas[[#This Row],[ProductID]],tProductos[#All],5,FALSE)</f>
        <v>926.27</v>
      </c>
      <c r="I412" s="31">
        <f>(tVentas[[#This Row],[PrecioUnitario]])*(tVentas[[#This Row],[Quantity]])</f>
        <v>7410.16</v>
      </c>
      <c r="J412" s="31">
        <f>tVentas[[#This Row],[ TotalPrice_SinDescuento]]*(1-tVentas[[#This Row],[Discount]]/100)</f>
        <v>7410.16</v>
      </c>
      <c r="K412" s="52">
        <v>43138.8440162037</v>
      </c>
      <c r="L412" s="7" t="s">
        <v>3654</v>
      </c>
      <c r="M412" s="35">
        <f t="shared" si="12"/>
        <v>0</v>
      </c>
      <c r="N412" s="12" t="str">
        <f t="shared" si="13"/>
        <v/>
      </c>
      <c r="O412" t="str">
        <f>VLOOKUP(tVentas[[#This Row],[ProductID]],tProductos[[#All],[ProductID]:[CategoriaNombre]],2,FALSE)</f>
        <v>Grain</v>
      </c>
    </row>
    <row r="413" spans="1:15">
      <c r="A413" s="13">
        <v>10417</v>
      </c>
      <c r="B413" s="13">
        <v>4</v>
      </c>
      <c r="C413" s="13">
        <v>58970</v>
      </c>
      <c r="D413" s="13">
        <v>333</v>
      </c>
      <c r="E413" s="12" t="str">
        <f>VLOOKUP(tVentas[[#This Row],[ProductID]],tProductos[#All],3,FALSE)</f>
        <v>Cheese - Cottage Cheese</v>
      </c>
      <c r="F413" s="13">
        <v>15</v>
      </c>
      <c r="G413" s="32">
        <v>0</v>
      </c>
      <c r="H413" s="30">
        <f>VLOOKUP(tVentas[[#This Row],[ProductID]],tProductos[#All],5,FALSE)</f>
        <v>202.36</v>
      </c>
      <c r="I413" s="31">
        <f>(tVentas[[#This Row],[PrecioUnitario]])*(tVentas[[#This Row],[Quantity]])</f>
        <v>3035.4</v>
      </c>
      <c r="J413" s="31">
        <f>tVentas[[#This Row],[ TotalPrice_SinDescuento]]*(1-tVentas[[#This Row],[Discount]]/100)</f>
        <v>3035.4</v>
      </c>
      <c r="K413" s="52">
        <v>43222.077719907407</v>
      </c>
      <c r="L413" s="7" t="s">
        <v>3655</v>
      </c>
      <c r="M413" s="35">
        <f t="shared" si="12"/>
        <v>0</v>
      </c>
      <c r="N413" s="12" t="str">
        <f t="shared" si="13"/>
        <v/>
      </c>
      <c r="O413" t="str">
        <f>VLOOKUP(tVentas[[#This Row],[ProductID]],tProductos[[#All],[ProductID]:[CategoriaNombre]],2,FALSE)</f>
        <v>Meat</v>
      </c>
    </row>
    <row r="414" spans="1:15">
      <c r="A414" s="13">
        <v>10418</v>
      </c>
      <c r="B414" s="13">
        <v>22</v>
      </c>
      <c r="C414" s="13">
        <v>53043</v>
      </c>
      <c r="D414" s="13">
        <v>207</v>
      </c>
      <c r="E414" s="12" t="str">
        <f>VLOOKUP(tVentas[[#This Row],[ProductID]],tProductos[#All],3,FALSE)</f>
        <v>Coffee - Hazelnut Cream</v>
      </c>
      <c r="F414" s="13">
        <v>14</v>
      </c>
      <c r="G414" s="32">
        <v>0</v>
      </c>
      <c r="H414" s="30">
        <f>VLOOKUP(tVentas[[#This Row],[ProductID]],tProductos[#All],5,FALSE)</f>
        <v>142.68</v>
      </c>
      <c r="I414" s="31">
        <f>(tVentas[[#This Row],[PrecioUnitario]])*(tVentas[[#This Row],[Quantity]])</f>
        <v>1997.52</v>
      </c>
      <c r="J414" s="31">
        <f>tVentas[[#This Row],[ TotalPrice_SinDescuento]]*(1-tVentas[[#This Row],[Discount]]/100)</f>
        <v>1997.52</v>
      </c>
      <c r="K414" s="52">
        <v>43192.525868055556</v>
      </c>
      <c r="L414" s="7" t="s">
        <v>3656</v>
      </c>
      <c r="M414" s="35">
        <f t="shared" si="12"/>
        <v>0</v>
      </c>
      <c r="N414" s="12" t="str">
        <f t="shared" si="13"/>
        <v/>
      </c>
      <c r="O414" t="str">
        <f>VLOOKUP(tVentas[[#This Row],[ProductID]],tProductos[[#All],[ProductID]:[CategoriaNombre]],2,FALSE)</f>
        <v>Snails</v>
      </c>
    </row>
    <row r="415" spans="1:15">
      <c r="A415" s="13">
        <v>10419</v>
      </c>
      <c r="B415" s="13">
        <v>22</v>
      </c>
      <c r="C415" s="13">
        <v>63035</v>
      </c>
      <c r="D415" s="13">
        <v>310</v>
      </c>
      <c r="E415" s="12" t="str">
        <f>VLOOKUP(tVentas[[#This Row],[ProductID]],tProductos[#All],3,FALSE)</f>
        <v>Coffee - Dark Roast</v>
      </c>
      <c r="F415" s="13">
        <v>16</v>
      </c>
      <c r="G415" s="32">
        <v>2</v>
      </c>
      <c r="H415" s="30">
        <f>VLOOKUP(tVentas[[#This Row],[ProductID]],tProductos[#All],5,FALSE)</f>
        <v>79.97</v>
      </c>
      <c r="I415" s="31">
        <f>(tVentas[[#This Row],[PrecioUnitario]])*(tVentas[[#This Row],[Quantity]])</f>
        <v>1279.52</v>
      </c>
      <c r="J415" s="31">
        <f>tVentas[[#This Row],[ TotalPrice_SinDescuento]]*(1-tVentas[[#This Row],[Discount]]/100)</f>
        <v>1253.9295999999999</v>
      </c>
      <c r="K415" s="52">
        <v>43118.151192129626</v>
      </c>
      <c r="L415" s="7" t="s">
        <v>3657</v>
      </c>
      <c r="M415" s="35">
        <f t="shared" si="12"/>
        <v>0</v>
      </c>
      <c r="N415" s="12" t="str">
        <f t="shared" si="13"/>
        <v/>
      </c>
      <c r="O415" t="str">
        <f>VLOOKUP(tVentas[[#This Row],[ProductID]],tProductos[[#All],[ProductID]:[CategoriaNombre]],2,FALSE)</f>
        <v>Poultry</v>
      </c>
    </row>
    <row r="416" spans="1:15">
      <c r="A416" s="13">
        <v>10420</v>
      </c>
      <c r="B416" s="13">
        <v>2</v>
      </c>
      <c r="C416" s="13">
        <v>86419</v>
      </c>
      <c r="D416" s="13">
        <v>49</v>
      </c>
      <c r="E416" s="12" t="str">
        <f>VLOOKUP(tVentas[[#This Row],[ProductID]],tProductos[#All],3,FALSE)</f>
        <v>Bacardi Breezer - Tropical</v>
      </c>
      <c r="F416" s="13">
        <v>22</v>
      </c>
      <c r="G416" s="32">
        <v>1</v>
      </c>
      <c r="H416" s="30">
        <f>VLOOKUP(tVentas[[#This Row],[ProductID]],tProductos[#All],5,FALSE)</f>
        <v>614.30999999999995</v>
      </c>
      <c r="I416" s="31">
        <f>(tVentas[[#This Row],[PrecioUnitario]])*(tVentas[[#This Row],[Quantity]])</f>
        <v>13514.82</v>
      </c>
      <c r="J416" s="31">
        <f>tVentas[[#This Row],[ TotalPrice_SinDescuento]]*(1-tVentas[[#This Row],[Discount]]/100)</f>
        <v>13379.6718</v>
      </c>
      <c r="K416" s="52">
        <v>43229.399513888886</v>
      </c>
      <c r="L416" s="7" t="s">
        <v>3658</v>
      </c>
      <c r="M416" s="35">
        <f t="shared" si="12"/>
        <v>0</v>
      </c>
      <c r="N416" s="12" t="str">
        <f t="shared" si="13"/>
        <v/>
      </c>
      <c r="O416" t="str">
        <f>VLOOKUP(tVentas[[#This Row],[ProductID]],tProductos[[#All],[ProductID]:[CategoriaNombre]],2,FALSE)</f>
        <v>Grain</v>
      </c>
    </row>
    <row r="417" spans="1:15">
      <c r="A417" s="13">
        <v>10421</v>
      </c>
      <c r="B417" s="13">
        <v>18</v>
      </c>
      <c r="C417" s="13">
        <v>27734</v>
      </c>
      <c r="D417" s="13">
        <v>262</v>
      </c>
      <c r="E417" s="12" t="str">
        <f>VLOOKUP(tVentas[[#This Row],[ProductID]],tProductos[#All],3,FALSE)</f>
        <v>Bagel - Plain</v>
      </c>
      <c r="F417" s="13">
        <v>8</v>
      </c>
      <c r="G417" s="32">
        <v>0</v>
      </c>
      <c r="H417" s="30">
        <f>VLOOKUP(tVentas[[#This Row],[ProductID]],tProductos[#All],5,FALSE)</f>
        <v>364.6</v>
      </c>
      <c r="I417" s="31">
        <f>(tVentas[[#This Row],[PrecioUnitario]])*(tVentas[[#This Row],[Quantity]])</f>
        <v>2916.8</v>
      </c>
      <c r="J417" s="31">
        <f>tVentas[[#This Row],[ TotalPrice_SinDescuento]]*(1-tVentas[[#This Row],[Discount]]/100)</f>
        <v>2916.8</v>
      </c>
      <c r="K417" s="52">
        <v>43212.466932870368</v>
      </c>
      <c r="L417" s="7" t="s">
        <v>3659</v>
      </c>
      <c r="M417" s="35">
        <f t="shared" si="12"/>
        <v>0</v>
      </c>
      <c r="N417" s="12" t="str">
        <f t="shared" si="13"/>
        <v/>
      </c>
      <c r="O417" t="str">
        <f>VLOOKUP(tVentas[[#This Row],[ProductID]],tProductos[[#All],[ProductID]:[CategoriaNombre]],2,FALSE)</f>
        <v>Meat</v>
      </c>
    </row>
    <row r="418" spans="1:15">
      <c r="A418" s="13">
        <v>10422</v>
      </c>
      <c r="B418" s="13">
        <v>22</v>
      </c>
      <c r="C418" s="13">
        <v>65464</v>
      </c>
      <c r="D418" s="13">
        <v>331</v>
      </c>
      <c r="E418" s="12" t="str">
        <f>VLOOKUP(tVentas[[#This Row],[ProductID]],tProductos[#All],3,FALSE)</f>
        <v>Cookies Cereal Nut</v>
      </c>
      <c r="F418" s="13">
        <v>17</v>
      </c>
      <c r="G418" s="32">
        <v>0</v>
      </c>
      <c r="H418" s="30">
        <f>VLOOKUP(tVentas[[#This Row],[ProductID]],tProductos[#All],5,FALSE)</f>
        <v>673.5</v>
      </c>
      <c r="I418" s="31">
        <f>(tVentas[[#This Row],[PrecioUnitario]])*(tVentas[[#This Row],[Quantity]])</f>
        <v>11449.5</v>
      </c>
      <c r="J418" s="31">
        <f>tVentas[[#This Row],[ TotalPrice_SinDescuento]]*(1-tVentas[[#This Row],[Discount]]/100)</f>
        <v>11449.5</v>
      </c>
      <c r="K418" s="52">
        <v>43210.072094907409</v>
      </c>
      <c r="L418" s="7" t="s">
        <v>3660</v>
      </c>
      <c r="M418" s="35">
        <f t="shared" si="12"/>
        <v>0</v>
      </c>
      <c r="N418" s="12" t="str">
        <f t="shared" si="13"/>
        <v/>
      </c>
      <c r="O418" t="str">
        <f>VLOOKUP(tVentas[[#This Row],[ProductID]],tProductos[[#All],[ProductID]:[CategoriaNombre]],2,FALSE)</f>
        <v>Cereals</v>
      </c>
    </row>
    <row r="419" spans="1:15">
      <c r="A419" s="13">
        <v>10423</v>
      </c>
      <c r="B419" s="13">
        <v>22</v>
      </c>
      <c r="C419" s="13">
        <v>53160</v>
      </c>
      <c r="D419" s="13">
        <v>430</v>
      </c>
      <c r="E419" s="12" t="str">
        <f>VLOOKUP(tVentas[[#This Row],[ProductID]],tProductos[#All],3,FALSE)</f>
        <v>Milk - 1%</v>
      </c>
      <c r="F419" s="13">
        <v>14</v>
      </c>
      <c r="G419" s="32">
        <v>0</v>
      </c>
      <c r="H419" s="30">
        <f>VLOOKUP(tVentas[[#This Row],[ProductID]],tProductos[#All],5,FALSE)</f>
        <v>462.58</v>
      </c>
      <c r="I419" s="31">
        <f>(tVentas[[#This Row],[PrecioUnitario]])*(tVentas[[#This Row],[Quantity]])</f>
        <v>6476.12</v>
      </c>
      <c r="J419" s="31">
        <f>tVentas[[#This Row],[ TotalPrice_SinDescuento]]*(1-tVentas[[#This Row],[Discount]]/100)</f>
        <v>6476.12</v>
      </c>
      <c r="K419" s="52">
        <v>43219.199930555558</v>
      </c>
      <c r="L419" s="7" t="s">
        <v>3661</v>
      </c>
      <c r="M419" s="35">
        <f t="shared" si="12"/>
        <v>0</v>
      </c>
      <c r="N419" s="12" t="str">
        <f t="shared" si="13"/>
        <v/>
      </c>
      <c r="O419" t="str">
        <f>VLOOKUP(tVentas[[#This Row],[ProductID]],tProductos[[#All],[ProductID]:[CategoriaNombre]],2,FALSE)</f>
        <v>Shell fish</v>
      </c>
    </row>
    <row r="420" spans="1:15">
      <c r="A420" s="13">
        <v>10424</v>
      </c>
      <c r="B420" s="13">
        <v>10</v>
      </c>
      <c r="C420" s="13">
        <v>49491</v>
      </c>
      <c r="D420" s="13">
        <v>277</v>
      </c>
      <c r="E420" s="12" t="str">
        <f>VLOOKUP(tVentas[[#This Row],[ProductID]],tProductos[#All],3,FALSE)</f>
        <v>Sea Bass - Whole</v>
      </c>
      <c r="F420" s="13">
        <v>13</v>
      </c>
      <c r="G420" s="32">
        <v>0</v>
      </c>
      <c r="H420" s="30">
        <f>VLOOKUP(tVentas[[#This Row],[ProductID]],tProductos[#All],5,FALSE)</f>
        <v>554.96</v>
      </c>
      <c r="I420" s="31">
        <f>(tVentas[[#This Row],[PrecioUnitario]])*(tVentas[[#This Row],[Quantity]])</f>
        <v>7214.4800000000005</v>
      </c>
      <c r="J420" s="31">
        <f>tVentas[[#This Row],[ TotalPrice_SinDescuento]]*(1-tVentas[[#This Row],[Discount]]/100)</f>
        <v>7214.4800000000005</v>
      </c>
      <c r="K420" s="52">
        <v>43227.337708333333</v>
      </c>
      <c r="L420" s="7" t="s">
        <v>3662</v>
      </c>
      <c r="M420" s="35">
        <f t="shared" si="12"/>
        <v>0</v>
      </c>
      <c r="N420" s="12" t="str">
        <f t="shared" si="13"/>
        <v/>
      </c>
      <c r="O420" t="str">
        <f>VLOOKUP(tVentas[[#This Row],[ProductID]],tProductos[[#All],[ProductID]:[CategoriaNombre]],2,FALSE)</f>
        <v>Poultry</v>
      </c>
    </row>
    <row r="421" spans="1:15">
      <c r="A421" s="13">
        <v>10425</v>
      </c>
      <c r="B421" s="13">
        <v>10</v>
      </c>
      <c r="C421" s="13">
        <v>15691</v>
      </c>
      <c r="D421" s="13">
        <v>120</v>
      </c>
      <c r="E421" s="12" t="str">
        <f>VLOOKUP(tVentas[[#This Row],[ProductID]],tProductos[#All],3,FALSE)</f>
        <v>Water - Spring Water 500ml</v>
      </c>
      <c r="F421" s="13">
        <v>4</v>
      </c>
      <c r="G421" s="32">
        <v>0</v>
      </c>
      <c r="H421" s="30">
        <f>VLOOKUP(tVentas[[#This Row],[ProductID]],tProductos[#All],5,FALSE)</f>
        <v>27.31</v>
      </c>
      <c r="I421" s="31">
        <f>(tVentas[[#This Row],[PrecioUnitario]])*(tVentas[[#This Row],[Quantity]])</f>
        <v>109.24</v>
      </c>
      <c r="J421" s="31">
        <f>tVentas[[#This Row],[ TotalPrice_SinDescuento]]*(1-tVentas[[#This Row],[Discount]]/100)</f>
        <v>109.24</v>
      </c>
      <c r="K421" s="52">
        <v>43220.030972222223</v>
      </c>
      <c r="L421" s="7" t="s">
        <v>3663</v>
      </c>
      <c r="M421" s="35">
        <f t="shared" si="12"/>
        <v>0</v>
      </c>
      <c r="N421" s="12" t="str">
        <f t="shared" si="13"/>
        <v/>
      </c>
      <c r="O421" t="str">
        <f>VLOOKUP(tVentas[[#This Row],[ProductID]],tProductos[[#All],[ProductID]:[CategoriaNombre]],2,FALSE)</f>
        <v>Shell fish</v>
      </c>
    </row>
    <row r="422" spans="1:15">
      <c r="A422" s="13">
        <v>10426</v>
      </c>
      <c r="B422" s="13">
        <v>7</v>
      </c>
      <c r="C422" s="13">
        <v>69682</v>
      </c>
      <c r="D422" s="13">
        <v>379</v>
      </c>
      <c r="E422" s="12" t="str">
        <f>VLOOKUP(tVentas[[#This Row],[ProductID]],tProductos[#All],3,FALSE)</f>
        <v>Smoked Paprika</v>
      </c>
      <c r="F422" s="13">
        <v>18</v>
      </c>
      <c r="G422" s="32">
        <v>0</v>
      </c>
      <c r="H422" s="30">
        <f>VLOOKUP(tVentas[[#This Row],[ProductID]],tProductos[#All],5,FALSE)</f>
        <v>893.04</v>
      </c>
      <c r="I422" s="31">
        <f>(tVentas[[#This Row],[PrecioUnitario]])*(tVentas[[#This Row],[Quantity]])</f>
        <v>16074.72</v>
      </c>
      <c r="J422" s="31">
        <f>tVentas[[#This Row],[ TotalPrice_SinDescuento]]*(1-tVentas[[#This Row],[Discount]]/100)</f>
        <v>16074.72</v>
      </c>
      <c r="K422" s="52">
        <v>43116.707962962966</v>
      </c>
      <c r="L422" s="7" t="s">
        <v>3664</v>
      </c>
      <c r="M422" s="35">
        <f t="shared" si="12"/>
        <v>0</v>
      </c>
      <c r="N422" s="12" t="str">
        <f t="shared" si="13"/>
        <v/>
      </c>
      <c r="O422" t="str">
        <f>VLOOKUP(tVentas[[#This Row],[ProductID]],tProductos[[#All],[ProductID]:[CategoriaNombre]],2,FALSE)</f>
        <v>Meat</v>
      </c>
    </row>
    <row r="423" spans="1:15">
      <c r="A423" s="13">
        <v>10427</v>
      </c>
      <c r="B423" s="13">
        <v>20</v>
      </c>
      <c r="C423" s="13">
        <v>93799</v>
      </c>
      <c r="D423" s="13">
        <v>38</v>
      </c>
      <c r="E423" s="12" t="str">
        <f>VLOOKUP(tVentas[[#This Row],[ProductID]],tProductos[#All],3,FALSE)</f>
        <v>Sage - Ground</v>
      </c>
      <c r="F423" s="13">
        <v>24</v>
      </c>
      <c r="G423" s="32">
        <v>0</v>
      </c>
      <c r="H423" s="30">
        <f>VLOOKUP(tVentas[[#This Row],[ProductID]],tProductos[#All],5,FALSE)</f>
        <v>816.57</v>
      </c>
      <c r="I423" s="31">
        <f>(tVentas[[#This Row],[PrecioUnitario]])*(tVentas[[#This Row],[Quantity]])</f>
        <v>19597.68</v>
      </c>
      <c r="J423" s="31">
        <f>tVentas[[#This Row],[ TotalPrice_SinDescuento]]*(1-tVentas[[#This Row],[Discount]]/100)</f>
        <v>19597.68</v>
      </c>
      <c r="K423" s="52">
        <v>43206.643969907411</v>
      </c>
      <c r="L423" s="7" t="s">
        <v>3665</v>
      </c>
      <c r="M423" s="35">
        <f t="shared" si="12"/>
        <v>0</v>
      </c>
      <c r="N423" s="12" t="str">
        <f t="shared" si="13"/>
        <v/>
      </c>
      <c r="O423" t="str">
        <f>VLOOKUP(tVentas[[#This Row],[ProductID]],tProductos[[#All],[ProductID]:[CategoriaNombre]],2,FALSE)</f>
        <v>Seafood</v>
      </c>
    </row>
    <row r="424" spans="1:15">
      <c r="A424" s="13">
        <v>10428</v>
      </c>
      <c r="B424" s="13">
        <v>6</v>
      </c>
      <c r="C424" s="13">
        <v>42445</v>
      </c>
      <c r="D424" s="13">
        <v>105</v>
      </c>
      <c r="E424" s="12" t="str">
        <f>VLOOKUP(tVentas[[#This Row],[ProductID]],tProductos[#All],3,FALSE)</f>
        <v>Ecolab - Mikroklene 4/4 L</v>
      </c>
      <c r="F424" s="13">
        <v>11</v>
      </c>
      <c r="G424" s="32">
        <v>0</v>
      </c>
      <c r="H424" s="30">
        <f>VLOOKUP(tVentas[[#This Row],[ProductID]],tProductos[#All],5,FALSE)</f>
        <v>688.78</v>
      </c>
      <c r="I424" s="31">
        <f>(tVentas[[#This Row],[PrecioUnitario]])*(tVentas[[#This Row],[Quantity]])</f>
        <v>7576.58</v>
      </c>
      <c r="J424" s="31">
        <f>tVentas[[#This Row],[ TotalPrice_SinDescuento]]*(1-tVentas[[#This Row],[Discount]]/100)</f>
        <v>7576.58</v>
      </c>
      <c r="K424" s="52">
        <v>43200.57880787037</v>
      </c>
      <c r="L424" s="7" t="s">
        <v>3666</v>
      </c>
      <c r="M424" s="35">
        <f t="shared" si="12"/>
        <v>0</v>
      </c>
      <c r="N424" s="12" t="str">
        <f t="shared" si="13"/>
        <v/>
      </c>
      <c r="O424" t="str">
        <f>VLOOKUP(tVentas[[#This Row],[ProductID]],tProductos[[#All],[ProductID]:[CategoriaNombre]],2,FALSE)</f>
        <v>Confections</v>
      </c>
    </row>
    <row r="425" spans="1:15">
      <c r="A425" s="13">
        <v>10429</v>
      </c>
      <c r="B425" s="13">
        <v>20</v>
      </c>
      <c r="C425" s="13">
        <v>19266</v>
      </c>
      <c r="D425" s="13">
        <v>100</v>
      </c>
      <c r="E425" s="12" t="str">
        <f>VLOOKUP(tVentas[[#This Row],[ProductID]],tProductos[#All],3,FALSE)</f>
        <v>Pork - Loin, Bone - In</v>
      </c>
      <c r="F425" s="13">
        <v>5</v>
      </c>
      <c r="G425" s="32">
        <v>0</v>
      </c>
      <c r="H425" s="30">
        <f>VLOOKUP(tVentas[[#This Row],[ProductID]],tProductos[#All],5,FALSE)</f>
        <v>696.5</v>
      </c>
      <c r="I425" s="31">
        <f>(tVentas[[#This Row],[PrecioUnitario]])*(tVentas[[#This Row],[Quantity]])</f>
        <v>3482.5</v>
      </c>
      <c r="J425" s="31">
        <f>tVentas[[#This Row],[ TotalPrice_SinDescuento]]*(1-tVentas[[#This Row],[Discount]]/100)</f>
        <v>3482.5</v>
      </c>
      <c r="K425" s="52">
        <v>43169.596365740741</v>
      </c>
      <c r="L425" s="7" t="s">
        <v>3667</v>
      </c>
      <c r="M425" s="35">
        <f t="shared" si="12"/>
        <v>0</v>
      </c>
      <c r="N425" s="12" t="str">
        <f t="shared" si="13"/>
        <v/>
      </c>
      <c r="O425" t="str">
        <f>VLOOKUP(tVentas[[#This Row],[ProductID]],tProductos[[#All],[ProductID]:[CategoriaNombre]],2,FALSE)</f>
        <v>Poultry</v>
      </c>
    </row>
    <row r="426" spans="1:15">
      <c r="A426" s="13">
        <v>10430</v>
      </c>
      <c r="B426" s="13">
        <v>16</v>
      </c>
      <c r="C426" s="13">
        <v>22405</v>
      </c>
      <c r="D426" s="13">
        <v>31</v>
      </c>
      <c r="E426" s="12" t="str">
        <f>VLOOKUP(tVentas[[#This Row],[ProductID]],tProductos[#All],3,FALSE)</f>
        <v>Yeast Dry - Fermipan</v>
      </c>
      <c r="F426" s="13">
        <v>6</v>
      </c>
      <c r="G426" s="32">
        <v>0</v>
      </c>
      <c r="H426" s="30">
        <f>VLOOKUP(tVentas[[#This Row],[ProductID]],tProductos[#All],5,FALSE)</f>
        <v>739.85</v>
      </c>
      <c r="I426" s="31">
        <f>(tVentas[[#This Row],[PrecioUnitario]])*(tVentas[[#This Row],[Quantity]])</f>
        <v>4439.1000000000004</v>
      </c>
      <c r="J426" s="31">
        <f>tVentas[[#This Row],[ TotalPrice_SinDescuento]]*(1-tVentas[[#This Row],[Discount]]/100)</f>
        <v>4439.1000000000004</v>
      </c>
      <c r="K426" s="52">
        <v>43135.658483796295</v>
      </c>
      <c r="L426" s="7" t="s">
        <v>3668</v>
      </c>
      <c r="M426" s="35">
        <f t="shared" si="12"/>
        <v>0</v>
      </c>
      <c r="N426" s="12" t="str">
        <f t="shared" si="13"/>
        <v/>
      </c>
      <c r="O426" t="str">
        <f>VLOOKUP(tVentas[[#This Row],[ProductID]],tProductos[[#All],[ProductID]:[CategoriaNombre]],2,FALSE)</f>
        <v>Shell fish</v>
      </c>
    </row>
    <row r="427" spans="1:15">
      <c r="A427" s="13">
        <v>10431</v>
      </c>
      <c r="B427" s="13">
        <v>18</v>
      </c>
      <c r="C427" s="13">
        <v>76939</v>
      </c>
      <c r="D427" s="13">
        <v>133</v>
      </c>
      <c r="E427" s="12" t="str">
        <f>VLOOKUP(tVentas[[#This Row],[ProductID]],tProductos[#All],3,FALSE)</f>
        <v>Beef - Top Sirloin - Aaa</v>
      </c>
      <c r="F427" s="13">
        <v>20</v>
      </c>
      <c r="G427" s="32">
        <v>0</v>
      </c>
      <c r="H427" s="30">
        <f>VLOOKUP(tVentas[[#This Row],[ProductID]],tProductos[#All],5,FALSE)</f>
        <v>29.32</v>
      </c>
      <c r="I427" s="31">
        <f>(tVentas[[#This Row],[PrecioUnitario]])*(tVentas[[#This Row],[Quantity]])</f>
        <v>586.4</v>
      </c>
      <c r="J427" s="31">
        <f>tVentas[[#This Row],[ TotalPrice_SinDescuento]]*(1-tVentas[[#This Row],[Discount]]/100)</f>
        <v>586.4</v>
      </c>
      <c r="K427" s="52">
        <v>43115.419965277775</v>
      </c>
      <c r="L427" s="7" t="s">
        <v>3669</v>
      </c>
      <c r="M427" s="35">
        <f t="shared" si="12"/>
        <v>0</v>
      </c>
      <c r="N427" s="12" t="str">
        <f t="shared" si="13"/>
        <v/>
      </c>
      <c r="O427" t="str">
        <f>VLOOKUP(tVentas[[#This Row],[ProductID]],tProductos[[#All],[ProductID]:[CategoriaNombre]],2,FALSE)</f>
        <v>Produce</v>
      </c>
    </row>
    <row r="428" spans="1:15">
      <c r="A428" s="13">
        <v>10432</v>
      </c>
      <c r="B428" s="13">
        <v>9</v>
      </c>
      <c r="C428" s="13">
        <v>34447</v>
      </c>
      <c r="D428" s="13">
        <v>356</v>
      </c>
      <c r="E428" s="12" t="str">
        <f>VLOOKUP(tVentas[[#This Row],[ProductID]],tProductos[#All],3,FALSE)</f>
        <v>Dc - Frozen Momji</v>
      </c>
      <c r="F428" s="13">
        <v>9</v>
      </c>
      <c r="G428" s="32">
        <v>0</v>
      </c>
      <c r="H428" s="30">
        <f>VLOOKUP(tVentas[[#This Row],[ProductID]],tProductos[#All],5,FALSE)</f>
        <v>171.27</v>
      </c>
      <c r="I428" s="31">
        <f>(tVentas[[#This Row],[PrecioUnitario]])*(tVentas[[#This Row],[Quantity]])</f>
        <v>1541.43</v>
      </c>
      <c r="J428" s="31">
        <f>tVentas[[#This Row],[ TotalPrice_SinDescuento]]*(1-tVentas[[#This Row],[Discount]]/100)</f>
        <v>1541.43</v>
      </c>
      <c r="K428" s="52">
        <v>43213.600613425922</v>
      </c>
      <c r="L428" s="7" t="s">
        <v>3670</v>
      </c>
      <c r="M428" s="35">
        <f t="shared" si="12"/>
        <v>0</v>
      </c>
      <c r="N428" s="12" t="str">
        <f t="shared" si="13"/>
        <v/>
      </c>
      <c r="O428" t="str">
        <f>VLOOKUP(tVentas[[#This Row],[ProductID]],tProductos[[#All],[ProductID]:[CategoriaNombre]],2,FALSE)</f>
        <v>Seafood</v>
      </c>
    </row>
    <row r="429" spans="1:15">
      <c r="A429" s="13">
        <v>10433</v>
      </c>
      <c r="B429" s="13">
        <v>1</v>
      </c>
      <c r="C429" s="13">
        <v>74403</v>
      </c>
      <c r="D429" s="13">
        <v>395</v>
      </c>
      <c r="E429" s="12" t="str">
        <f>VLOOKUP(tVentas[[#This Row],[ProductID]],tProductos[#All],3,FALSE)</f>
        <v>Juice - Lime</v>
      </c>
      <c r="F429" s="13">
        <v>19</v>
      </c>
      <c r="G429" s="32">
        <v>0</v>
      </c>
      <c r="H429" s="30">
        <f>VLOOKUP(tVentas[[#This Row],[ProductID]],tProductos[#All],5,FALSE)</f>
        <v>917.83</v>
      </c>
      <c r="I429" s="31">
        <f>(tVentas[[#This Row],[PrecioUnitario]])*(tVentas[[#This Row],[Quantity]])</f>
        <v>17438.77</v>
      </c>
      <c r="J429" s="31">
        <f>tVentas[[#This Row],[ TotalPrice_SinDescuento]]*(1-tVentas[[#This Row],[Discount]]/100)</f>
        <v>17438.77</v>
      </c>
      <c r="K429" s="52">
        <v>43110.091574074075</v>
      </c>
      <c r="L429" s="7" t="s">
        <v>3671</v>
      </c>
      <c r="M429" s="35">
        <f t="shared" si="12"/>
        <v>0</v>
      </c>
      <c r="N429" s="12" t="str">
        <f t="shared" si="13"/>
        <v/>
      </c>
      <c r="O429" t="str">
        <f>VLOOKUP(tVentas[[#This Row],[ProductID]],tProductos[[#All],[ProductID]:[CategoriaNombre]],2,FALSE)</f>
        <v>Confections</v>
      </c>
    </row>
    <row r="430" spans="1:15">
      <c r="A430" s="13">
        <v>10434</v>
      </c>
      <c r="B430" s="13">
        <v>23</v>
      </c>
      <c r="C430" s="13">
        <v>77826</v>
      </c>
      <c r="D430" s="13">
        <v>443</v>
      </c>
      <c r="E430" s="12" t="str">
        <f>VLOOKUP(tVentas[[#This Row],[ProductID]],tProductos[#All],3,FALSE)</f>
        <v>Lettuce - Spring Mix</v>
      </c>
      <c r="F430" s="13">
        <v>20</v>
      </c>
      <c r="G430" s="32">
        <v>0</v>
      </c>
      <c r="H430" s="30">
        <f>VLOOKUP(tVentas[[#This Row],[ProductID]],tProductos[#All],5,FALSE)</f>
        <v>900.16</v>
      </c>
      <c r="I430" s="31">
        <f>(tVentas[[#This Row],[PrecioUnitario]])*(tVentas[[#This Row],[Quantity]])</f>
        <v>18003.2</v>
      </c>
      <c r="J430" s="31">
        <f>tVentas[[#This Row],[ TotalPrice_SinDescuento]]*(1-tVentas[[#This Row],[Discount]]/100)</f>
        <v>18003.2</v>
      </c>
      <c r="K430" s="52">
        <v>43205.055347222224</v>
      </c>
      <c r="L430" s="7" t="s">
        <v>3672</v>
      </c>
      <c r="M430" s="35">
        <f t="shared" si="12"/>
        <v>0</v>
      </c>
      <c r="N430" s="12" t="str">
        <f t="shared" si="13"/>
        <v/>
      </c>
      <c r="O430" t="str">
        <f>VLOOKUP(tVentas[[#This Row],[ProductID]],tProductos[[#All],[ProductID]:[CategoriaNombre]],2,FALSE)</f>
        <v>Shell fish</v>
      </c>
    </row>
    <row r="431" spans="1:15">
      <c r="A431" s="13">
        <v>10435</v>
      </c>
      <c r="B431" s="13">
        <v>13</v>
      </c>
      <c r="C431" s="13">
        <v>93297</v>
      </c>
      <c r="D431" s="13">
        <v>252</v>
      </c>
      <c r="E431" s="12" t="str">
        <f>VLOOKUP(tVentas[[#This Row],[ProductID]],tProductos[#All],3,FALSE)</f>
        <v>Nantucket - Pomegranate Pear</v>
      </c>
      <c r="F431" s="13">
        <v>24</v>
      </c>
      <c r="G431" s="32">
        <v>0</v>
      </c>
      <c r="H431" s="30">
        <f>VLOOKUP(tVentas[[#This Row],[ProductID]],tProductos[#All],5,FALSE)</f>
        <v>278.16000000000003</v>
      </c>
      <c r="I431" s="31">
        <f>(tVentas[[#This Row],[PrecioUnitario]])*(tVentas[[#This Row],[Quantity]])</f>
        <v>6675.84</v>
      </c>
      <c r="J431" s="31">
        <f>tVentas[[#This Row],[ TotalPrice_SinDescuento]]*(1-tVentas[[#This Row],[Discount]]/100)</f>
        <v>6675.84</v>
      </c>
      <c r="K431" s="52">
        <v>43225.043599537035</v>
      </c>
      <c r="L431" s="7" t="s">
        <v>3673</v>
      </c>
      <c r="M431" s="35">
        <f t="shared" si="12"/>
        <v>0</v>
      </c>
      <c r="N431" s="12" t="str">
        <f t="shared" si="13"/>
        <v/>
      </c>
      <c r="O431" t="str">
        <f>VLOOKUP(tVentas[[#This Row],[ProductID]],tProductos[[#All],[ProductID]:[CategoriaNombre]],2,FALSE)</f>
        <v>Dairy</v>
      </c>
    </row>
    <row r="432" spans="1:15">
      <c r="A432" s="13">
        <v>10436</v>
      </c>
      <c r="B432" s="13">
        <v>3</v>
      </c>
      <c r="C432" s="13">
        <v>6363</v>
      </c>
      <c r="D432" s="13">
        <v>233</v>
      </c>
      <c r="E432" s="12" t="str">
        <f>VLOOKUP(tVentas[[#This Row],[ProductID]],tProductos[#All],3,FALSE)</f>
        <v>Duck - Breast</v>
      </c>
      <c r="F432" s="13">
        <v>2</v>
      </c>
      <c r="G432" s="32">
        <v>1</v>
      </c>
      <c r="H432" s="30">
        <f>VLOOKUP(tVentas[[#This Row],[ProductID]],tProductos[#All],5,FALSE)</f>
        <v>566.20000000000005</v>
      </c>
      <c r="I432" s="31">
        <f>(tVentas[[#This Row],[PrecioUnitario]])*(tVentas[[#This Row],[Quantity]])</f>
        <v>1132.4000000000001</v>
      </c>
      <c r="J432" s="31">
        <f>tVentas[[#This Row],[ TotalPrice_SinDescuento]]*(1-tVentas[[#This Row],[Discount]]/100)</f>
        <v>1121.076</v>
      </c>
      <c r="K432" s="52">
        <v>43201.6096875</v>
      </c>
      <c r="L432" s="7" t="s">
        <v>3674</v>
      </c>
      <c r="M432" s="35">
        <f t="shared" si="12"/>
        <v>0</v>
      </c>
      <c r="N432" s="12" t="str">
        <f t="shared" si="13"/>
        <v/>
      </c>
      <c r="O432" t="str">
        <f>VLOOKUP(tVentas[[#This Row],[ProductID]],tProductos[[#All],[ProductID]:[CategoriaNombre]],2,FALSE)</f>
        <v>Produce</v>
      </c>
    </row>
    <row r="433" spans="1:15">
      <c r="A433" s="13">
        <v>10437</v>
      </c>
      <c r="B433" s="13">
        <v>18</v>
      </c>
      <c r="C433" s="13">
        <v>61567</v>
      </c>
      <c r="D433" s="13">
        <v>203</v>
      </c>
      <c r="E433" s="12" t="str">
        <f>VLOOKUP(tVentas[[#This Row],[ProductID]],tProductos[#All],3,FALSE)</f>
        <v>Chicken - Leg, Boneless</v>
      </c>
      <c r="F433" s="13">
        <v>16</v>
      </c>
      <c r="G433" s="32">
        <v>0</v>
      </c>
      <c r="H433" s="30">
        <f>VLOOKUP(tVentas[[#This Row],[ProductID]],tProductos[#All],5,FALSE)</f>
        <v>599.54999999999995</v>
      </c>
      <c r="I433" s="31">
        <f>(tVentas[[#This Row],[PrecioUnitario]])*(tVentas[[#This Row],[Quantity]])</f>
        <v>9592.7999999999993</v>
      </c>
      <c r="J433" s="31">
        <f>tVentas[[#This Row],[ TotalPrice_SinDescuento]]*(1-tVentas[[#This Row],[Discount]]/100)</f>
        <v>9592.7999999999993</v>
      </c>
      <c r="K433" s="52">
        <v>43111.806527777779</v>
      </c>
      <c r="L433" s="7" t="s">
        <v>3675</v>
      </c>
      <c r="M433" s="35">
        <f t="shared" si="12"/>
        <v>0</v>
      </c>
      <c r="N433" s="12" t="str">
        <f t="shared" si="13"/>
        <v/>
      </c>
      <c r="O433" t="str">
        <f>VLOOKUP(tVentas[[#This Row],[ProductID]],tProductos[[#All],[ProductID]:[CategoriaNombre]],2,FALSE)</f>
        <v>Confections</v>
      </c>
    </row>
    <row r="434" spans="1:15">
      <c r="A434" s="13">
        <v>10438</v>
      </c>
      <c r="B434" s="13">
        <v>13</v>
      </c>
      <c r="C434" s="13">
        <v>70976</v>
      </c>
      <c r="D434" s="13">
        <v>436</v>
      </c>
      <c r="E434" s="12" t="str">
        <f>VLOOKUP(tVentas[[#This Row],[ProductID]],tProductos[#All],3,FALSE)</f>
        <v>Table Cloth 81x81 White</v>
      </c>
      <c r="F434" s="13">
        <v>18</v>
      </c>
      <c r="G434" s="32">
        <v>2</v>
      </c>
      <c r="H434" s="30">
        <f>VLOOKUP(tVentas[[#This Row],[ProductID]],tProductos[#All],5,FALSE)</f>
        <v>679.06</v>
      </c>
      <c r="I434" s="31">
        <f>(tVentas[[#This Row],[PrecioUnitario]])*(tVentas[[#This Row],[Quantity]])</f>
        <v>12223.079999999998</v>
      </c>
      <c r="J434" s="31">
        <f>tVentas[[#This Row],[ TotalPrice_SinDescuento]]*(1-tVentas[[#This Row],[Discount]]/100)</f>
        <v>11978.618399999998</v>
      </c>
      <c r="K434" s="52">
        <v>43175.355486111112</v>
      </c>
      <c r="L434" s="7" t="s">
        <v>3676</v>
      </c>
      <c r="M434" s="35">
        <f t="shared" si="12"/>
        <v>0</v>
      </c>
      <c r="N434" s="12" t="str">
        <f t="shared" si="13"/>
        <v/>
      </c>
      <c r="O434" t="str">
        <f>VLOOKUP(tVentas[[#This Row],[ProductID]],tProductos[[#All],[ProductID]:[CategoriaNombre]],2,FALSE)</f>
        <v>Meat</v>
      </c>
    </row>
    <row r="435" spans="1:15">
      <c r="A435" s="13">
        <v>10439</v>
      </c>
      <c r="B435" s="13">
        <v>6</v>
      </c>
      <c r="C435" s="13">
        <v>8215</v>
      </c>
      <c r="D435" s="13">
        <v>162</v>
      </c>
      <c r="E435" s="12" t="str">
        <f>VLOOKUP(tVentas[[#This Row],[ProductID]],tProductos[#All],3,FALSE)</f>
        <v>Sauce - Demi Glace</v>
      </c>
      <c r="F435" s="13">
        <v>3</v>
      </c>
      <c r="G435" s="32">
        <v>0</v>
      </c>
      <c r="H435" s="30">
        <f>VLOOKUP(tVentas[[#This Row],[ProductID]],tProductos[#All],5,FALSE)</f>
        <v>27.35</v>
      </c>
      <c r="I435" s="31">
        <f>(tVentas[[#This Row],[PrecioUnitario]])*(tVentas[[#This Row],[Quantity]])</f>
        <v>82.050000000000011</v>
      </c>
      <c r="J435" s="31">
        <f>tVentas[[#This Row],[ TotalPrice_SinDescuento]]*(1-tVentas[[#This Row],[Discount]]/100)</f>
        <v>82.050000000000011</v>
      </c>
      <c r="K435" s="52">
        <v>43225.325682870367</v>
      </c>
      <c r="L435" s="7" t="s">
        <v>3677</v>
      </c>
      <c r="M435" s="35">
        <f t="shared" si="12"/>
        <v>0</v>
      </c>
      <c r="N435" s="12" t="str">
        <f t="shared" si="13"/>
        <v/>
      </c>
      <c r="O435" t="str">
        <f>VLOOKUP(tVentas[[#This Row],[ProductID]],tProductos[[#All],[ProductID]:[CategoriaNombre]],2,FALSE)</f>
        <v>Produce</v>
      </c>
    </row>
    <row r="436" spans="1:15">
      <c r="A436" s="13">
        <v>10440</v>
      </c>
      <c r="B436" s="13">
        <v>19</v>
      </c>
      <c r="C436" s="13">
        <v>75322</v>
      </c>
      <c r="D436" s="13">
        <v>304</v>
      </c>
      <c r="E436" s="12" t="str">
        <f>VLOOKUP(tVentas[[#This Row],[ProductID]],tProductos[#All],3,FALSE)</f>
        <v>Banana Turning</v>
      </c>
      <c r="F436" s="13">
        <v>20</v>
      </c>
      <c r="G436" s="32">
        <v>0</v>
      </c>
      <c r="H436" s="30">
        <f>VLOOKUP(tVentas[[#This Row],[ProductID]],tProductos[#All],5,FALSE)</f>
        <v>721.98</v>
      </c>
      <c r="I436" s="31">
        <f>(tVentas[[#This Row],[PrecioUnitario]])*(tVentas[[#This Row],[Quantity]])</f>
        <v>14439.6</v>
      </c>
      <c r="J436" s="31">
        <f>tVentas[[#This Row],[ TotalPrice_SinDescuento]]*(1-tVentas[[#This Row],[Discount]]/100)</f>
        <v>14439.6</v>
      </c>
      <c r="K436" s="52">
        <v>43152.930092592593</v>
      </c>
      <c r="L436" s="7" t="s">
        <v>3678</v>
      </c>
      <c r="M436" s="35">
        <f t="shared" si="12"/>
        <v>0</v>
      </c>
      <c r="N436" s="12" t="str">
        <f t="shared" si="13"/>
        <v/>
      </c>
      <c r="O436" t="str">
        <f>VLOOKUP(tVentas[[#This Row],[ProductID]],tProductos[[#All],[ProductID]:[CategoriaNombre]],2,FALSE)</f>
        <v>Beverages</v>
      </c>
    </row>
    <row r="437" spans="1:15">
      <c r="A437" s="13">
        <v>10441</v>
      </c>
      <c r="B437" s="13">
        <v>8</v>
      </c>
      <c r="C437" s="13">
        <v>26155</v>
      </c>
      <c r="D437" s="13">
        <v>78</v>
      </c>
      <c r="E437" s="12" t="str">
        <f>VLOOKUP(tVentas[[#This Row],[ProductID]],tProductos[#All],3,FALSE)</f>
        <v>Wine - Magnotta - Belpaese</v>
      </c>
      <c r="F437" s="13">
        <v>7</v>
      </c>
      <c r="G437" s="32">
        <v>1</v>
      </c>
      <c r="H437" s="30">
        <f>VLOOKUP(tVentas[[#This Row],[ProductID]],tProductos[#All],5,FALSE)</f>
        <v>304.202</v>
      </c>
      <c r="I437" s="31">
        <f>(tVentas[[#This Row],[PrecioUnitario]])*(tVentas[[#This Row],[Quantity]])</f>
        <v>2129.4139999999998</v>
      </c>
      <c r="J437" s="31">
        <f>tVentas[[#This Row],[ TotalPrice_SinDescuento]]*(1-tVentas[[#This Row],[Discount]]/100)</f>
        <v>2108.1198599999998</v>
      </c>
      <c r="K437" s="52">
        <v>43205.548263888886</v>
      </c>
      <c r="L437" s="7" t="s">
        <v>3679</v>
      </c>
      <c r="M437" s="35">
        <f t="shared" si="12"/>
        <v>0</v>
      </c>
      <c r="N437" s="12" t="str">
        <f t="shared" si="13"/>
        <v/>
      </c>
      <c r="O437" t="str">
        <f>VLOOKUP(tVentas[[#This Row],[ProductID]],tProductos[[#All],[ProductID]:[CategoriaNombre]],2,FALSE)</f>
        <v>Dairy</v>
      </c>
    </row>
    <row r="438" spans="1:15">
      <c r="A438" s="13">
        <v>10442</v>
      </c>
      <c r="B438" s="13">
        <v>3</v>
      </c>
      <c r="C438" s="13">
        <v>78487</v>
      </c>
      <c r="D438" s="13">
        <v>143</v>
      </c>
      <c r="E438" s="12" t="str">
        <f>VLOOKUP(tVentas[[#This Row],[ProductID]],tProductos[#All],3,FALSE)</f>
        <v>Watercress</v>
      </c>
      <c r="F438" s="13">
        <v>20</v>
      </c>
      <c r="G438" s="32">
        <v>0</v>
      </c>
      <c r="H438" s="30">
        <f>VLOOKUP(tVentas[[#This Row],[ProductID]],tProductos[#All],5,FALSE)</f>
        <v>426.16</v>
      </c>
      <c r="I438" s="31">
        <f>(tVentas[[#This Row],[PrecioUnitario]])*(tVentas[[#This Row],[Quantity]])</f>
        <v>8523.2000000000007</v>
      </c>
      <c r="J438" s="31">
        <f>tVentas[[#This Row],[ TotalPrice_SinDescuento]]*(1-tVentas[[#This Row],[Discount]]/100)</f>
        <v>8523.2000000000007</v>
      </c>
      <c r="K438" s="52">
        <v>43214.10800925926</v>
      </c>
      <c r="L438" s="7" t="s">
        <v>3680</v>
      </c>
      <c r="M438" s="35">
        <f t="shared" si="12"/>
        <v>0</v>
      </c>
      <c r="N438" s="12" t="str">
        <f t="shared" si="13"/>
        <v/>
      </c>
      <c r="O438" t="str">
        <f>VLOOKUP(tVentas[[#This Row],[ProductID]],tProductos[[#All],[ProductID]:[CategoriaNombre]],2,FALSE)</f>
        <v>Confections</v>
      </c>
    </row>
    <row r="439" spans="1:15">
      <c r="A439" s="13">
        <v>10443</v>
      </c>
      <c r="B439" s="13">
        <v>22</v>
      </c>
      <c r="C439" s="13">
        <v>26495</v>
      </c>
      <c r="D439" s="13">
        <v>125</v>
      </c>
      <c r="E439" s="12" t="str">
        <f>VLOOKUP(tVentas[[#This Row],[ProductID]],tProductos[#All],3,FALSE)</f>
        <v>Nut - Chestnuts, Whole</v>
      </c>
      <c r="F439" s="13">
        <v>7</v>
      </c>
      <c r="G439" s="32">
        <v>1</v>
      </c>
      <c r="H439" s="30">
        <f>VLOOKUP(tVentas[[#This Row],[ProductID]],tProductos[#All],5,FALSE)</f>
        <v>61.41</v>
      </c>
      <c r="I439" s="31">
        <f>(tVentas[[#This Row],[PrecioUnitario]])*(tVentas[[#This Row],[Quantity]])</f>
        <v>429.87</v>
      </c>
      <c r="J439" s="31">
        <f>tVentas[[#This Row],[ TotalPrice_SinDescuento]]*(1-tVentas[[#This Row],[Discount]]/100)</f>
        <v>425.57130000000001</v>
      </c>
      <c r="K439" s="52">
        <v>43215.54</v>
      </c>
      <c r="L439" s="7" t="s">
        <v>3681</v>
      </c>
      <c r="M439" s="35">
        <f t="shared" si="12"/>
        <v>0</v>
      </c>
      <c r="N439" s="12" t="str">
        <f t="shared" si="13"/>
        <v/>
      </c>
      <c r="O439" t="str">
        <f>VLOOKUP(tVentas[[#This Row],[ProductID]],tProductos[[#All],[ProductID]:[CategoriaNombre]],2,FALSE)</f>
        <v>Poultry</v>
      </c>
    </row>
    <row r="440" spans="1:15">
      <c r="A440" s="13">
        <v>10444</v>
      </c>
      <c r="B440" s="13">
        <v>9</v>
      </c>
      <c r="C440" s="13">
        <v>78477</v>
      </c>
      <c r="D440" s="13">
        <v>416</v>
      </c>
      <c r="E440" s="12" t="str">
        <f>VLOOKUP(tVentas[[#This Row],[ProductID]],tProductos[#All],3,FALSE)</f>
        <v>Baking Powder</v>
      </c>
      <c r="F440" s="13">
        <v>20</v>
      </c>
      <c r="G440" s="32">
        <v>0</v>
      </c>
      <c r="H440" s="30">
        <f>VLOOKUP(tVentas[[#This Row],[ProductID]],tProductos[#All],5,FALSE)</f>
        <v>846.76</v>
      </c>
      <c r="I440" s="31">
        <f>(tVentas[[#This Row],[PrecioUnitario]])*(tVentas[[#This Row],[Quantity]])</f>
        <v>16935.2</v>
      </c>
      <c r="J440" s="31">
        <f>tVentas[[#This Row],[ TotalPrice_SinDescuento]]*(1-tVentas[[#This Row],[Discount]]/100)</f>
        <v>16935.2</v>
      </c>
      <c r="K440" s="52">
        <v>43166.958287037036</v>
      </c>
      <c r="L440" s="7" t="s">
        <v>3682</v>
      </c>
      <c r="M440" s="35">
        <f t="shared" si="12"/>
        <v>0</v>
      </c>
      <c r="N440" s="12" t="str">
        <f t="shared" si="13"/>
        <v/>
      </c>
      <c r="O440" t="str">
        <f>VLOOKUP(tVentas[[#This Row],[ProductID]],tProductos[[#All],[ProductID]:[CategoriaNombre]],2,FALSE)</f>
        <v>Snails</v>
      </c>
    </row>
    <row r="441" spans="1:15">
      <c r="A441" s="13">
        <v>10445</v>
      </c>
      <c r="B441" s="13">
        <v>8</v>
      </c>
      <c r="C441" s="13">
        <v>90873</v>
      </c>
      <c r="D441" s="13">
        <v>370</v>
      </c>
      <c r="E441" s="12" t="str">
        <f>VLOOKUP(tVentas[[#This Row],[ProductID]],tProductos[#All],3,FALSE)</f>
        <v>Muffin - Carrot Individual Wrap</v>
      </c>
      <c r="F441" s="13">
        <v>24</v>
      </c>
      <c r="G441" s="32">
        <v>0</v>
      </c>
      <c r="H441" s="30">
        <f>VLOOKUP(tVentas[[#This Row],[ProductID]],tProductos[#All],5,FALSE)</f>
        <v>218.8</v>
      </c>
      <c r="I441" s="31">
        <f>(tVentas[[#This Row],[PrecioUnitario]])*(tVentas[[#This Row],[Quantity]])</f>
        <v>5251.2000000000007</v>
      </c>
      <c r="J441" s="31">
        <f>tVentas[[#This Row],[ TotalPrice_SinDescuento]]*(1-tVentas[[#This Row],[Discount]]/100)</f>
        <v>5251.2000000000007</v>
      </c>
      <c r="K441" s="52">
        <v>43113.124062499999</v>
      </c>
      <c r="L441" s="7" t="s">
        <v>3683</v>
      </c>
      <c r="M441" s="35">
        <f t="shared" si="12"/>
        <v>0</v>
      </c>
      <c r="N441" s="12" t="str">
        <f t="shared" si="13"/>
        <v/>
      </c>
      <c r="O441" t="str">
        <f>VLOOKUP(tVentas[[#This Row],[ProductID]],tProductos[[#All],[ProductID]:[CategoriaNombre]],2,FALSE)</f>
        <v>Dairy</v>
      </c>
    </row>
    <row r="442" spans="1:15">
      <c r="A442" s="13">
        <v>10446</v>
      </c>
      <c r="B442" s="13">
        <v>21</v>
      </c>
      <c r="C442" s="13">
        <v>36910</v>
      </c>
      <c r="D442" s="13">
        <v>261</v>
      </c>
      <c r="E442" s="12" t="str">
        <f>VLOOKUP(tVentas[[#This Row],[ProductID]],tProductos[#All],3,FALSE)</f>
        <v>Chinese Foods - Chicken</v>
      </c>
      <c r="F442" s="13">
        <v>10</v>
      </c>
      <c r="G442" s="32">
        <v>0</v>
      </c>
      <c r="H442" s="30">
        <f>VLOOKUP(tVentas[[#This Row],[ProductID]],tProductos[#All],5,FALSE)</f>
        <v>220.9</v>
      </c>
      <c r="I442" s="31">
        <f>(tVentas[[#This Row],[PrecioUnitario]])*(tVentas[[#This Row],[Quantity]])</f>
        <v>2209</v>
      </c>
      <c r="J442" s="31">
        <f>tVentas[[#This Row],[ TotalPrice_SinDescuento]]*(1-tVentas[[#This Row],[Discount]]/100)</f>
        <v>2209</v>
      </c>
      <c r="K442" s="52">
        <v>43121.357418981483</v>
      </c>
      <c r="L442" s="7" t="s">
        <v>3684</v>
      </c>
      <c r="M442" s="35">
        <f t="shared" si="12"/>
        <v>0</v>
      </c>
      <c r="N442" s="12" t="str">
        <f t="shared" si="13"/>
        <v/>
      </c>
      <c r="O442" t="str">
        <f>VLOOKUP(tVentas[[#This Row],[ProductID]],tProductos[[#All],[ProductID]:[CategoriaNombre]],2,FALSE)</f>
        <v>Poultry</v>
      </c>
    </row>
    <row r="443" spans="1:15">
      <c r="A443" s="13">
        <v>10447</v>
      </c>
      <c r="B443" s="13">
        <v>10</v>
      </c>
      <c r="C443" s="13">
        <v>15777</v>
      </c>
      <c r="D443" s="13">
        <v>367</v>
      </c>
      <c r="E443" s="12" t="str">
        <f>VLOOKUP(tVentas[[#This Row],[ProductID]],tProductos[#All],3,FALSE)</f>
        <v>Bread - Italian Corn Meal Poly</v>
      </c>
      <c r="F443" s="13">
        <v>4</v>
      </c>
      <c r="G443" s="32">
        <v>0</v>
      </c>
      <c r="H443" s="30">
        <f>VLOOKUP(tVentas[[#This Row],[ProductID]],tProductos[#All],5,FALSE)</f>
        <v>638.28</v>
      </c>
      <c r="I443" s="31">
        <f>(tVentas[[#This Row],[PrecioUnitario]])*(tVentas[[#This Row],[Quantity]])</f>
        <v>2553.12</v>
      </c>
      <c r="J443" s="31">
        <f>tVentas[[#This Row],[ TotalPrice_SinDescuento]]*(1-tVentas[[#This Row],[Discount]]/100)</f>
        <v>2553.12</v>
      </c>
      <c r="K443" s="52">
        <v>43164.482210648152</v>
      </c>
      <c r="L443" s="7" t="s">
        <v>3685</v>
      </c>
      <c r="M443" s="35">
        <f t="shared" si="12"/>
        <v>0</v>
      </c>
      <c r="N443" s="12" t="str">
        <f t="shared" si="13"/>
        <v/>
      </c>
      <c r="O443" t="str">
        <f>VLOOKUP(tVentas[[#This Row],[ProductID]],tProductos[[#All],[ProductID]:[CategoriaNombre]],2,FALSE)</f>
        <v>Beverages</v>
      </c>
    </row>
    <row r="444" spans="1:15">
      <c r="A444" s="13">
        <v>10448</v>
      </c>
      <c r="B444" s="13">
        <v>21</v>
      </c>
      <c r="C444" s="13">
        <v>69011</v>
      </c>
      <c r="D444" s="13">
        <v>420</v>
      </c>
      <c r="E444" s="12" t="str">
        <f>VLOOKUP(tVentas[[#This Row],[ProductID]],tProductos[#All],3,FALSE)</f>
        <v>Whmis - Spray Bottle Trigger</v>
      </c>
      <c r="F444" s="13">
        <v>18</v>
      </c>
      <c r="G444" s="32">
        <v>1</v>
      </c>
      <c r="H444" s="30">
        <f>VLOOKUP(tVentas[[#This Row],[ProductID]],tProductos[#All],5,FALSE)</f>
        <v>699.16</v>
      </c>
      <c r="I444" s="31">
        <f>(tVentas[[#This Row],[PrecioUnitario]])*(tVentas[[#This Row],[Quantity]])</f>
        <v>12584.88</v>
      </c>
      <c r="J444" s="31">
        <f>tVentas[[#This Row],[ TotalPrice_SinDescuento]]*(1-tVentas[[#This Row],[Discount]]/100)</f>
        <v>12459.031199999999</v>
      </c>
      <c r="K444" s="52">
        <v>43209.097627314812</v>
      </c>
      <c r="L444" s="7" t="s">
        <v>3686</v>
      </c>
      <c r="M444" s="35">
        <f t="shared" ref="M444:M507" si="14">COUNTBLANK(A444:L444) /COUNTA(A444:L444)</f>
        <v>0</v>
      </c>
      <c r="N444" s="12" t="str">
        <f t="shared" ref="N444:N507" si="15">IF($M444&gt;0.4,"ELIMINAR","")</f>
        <v/>
      </c>
      <c r="O444" t="str">
        <f>VLOOKUP(tVentas[[#This Row],[ProductID]],tProductos[[#All],[ProductID]:[CategoriaNombre]],2,FALSE)</f>
        <v>Poultry</v>
      </c>
    </row>
    <row r="445" spans="1:15">
      <c r="A445" s="13">
        <v>10449</v>
      </c>
      <c r="B445" s="13">
        <v>6</v>
      </c>
      <c r="C445" s="13">
        <v>94309</v>
      </c>
      <c r="D445" s="13">
        <v>2</v>
      </c>
      <c r="E445" s="12" t="str">
        <f>VLOOKUP(tVentas[[#This Row],[ProductID]],tProductos[#All],3,FALSE)</f>
        <v>Cookie Chocolate Chip With</v>
      </c>
      <c r="F445" s="13">
        <v>24</v>
      </c>
      <c r="G445" s="32">
        <v>2</v>
      </c>
      <c r="H445" s="30">
        <f>VLOOKUP(tVentas[[#This Row],[ProductID]],tProductos[#All],5,FALSE)</f>
        <v>912.32</v>
      </c>
      <c r="I445" s="31">
        <f>(tVentas[[#This Row],[PrecioUnitario]])*(tVentas[[#This Row],[Quantity]])</f>
        <v>21895.68</v>
      </c>
      <c r="J445" s="31">
        <f>tVentas[[#This Row],[ TotalPrice_SinDescuento]]*(1-tVentas[[#This Row],[Discount]]/100)</f>
        <v>21457.7664</v>
      </c>
      <c r="K445" s="52">
        <v>43141.808692129627</v>
      </c>
      <c r="L445" s="7" t="s">
        <v>3687</v>
      </c>
      <c r="M445" s="35">
        <f t="shared" si="14"/>
        <v>0</v>
      </c>
      <c r="N445" s="12" t="str">
        <f t="shared" si="15"/>
        <v/>
      </c>
      <c r="O445" t="str">
        <f>VLOOKUP(tVentas[[#This Row],[ProductID]],tProductos[[#All],[ProductID]:[CategoriaNombre]],2,FALSE)</f>
        <v>Cereals</v>
      </c>
    </row>
    <row r="446" spans="1:15">
      <c r="A446" s="13">
        <v>10450</v>
      </c>
      <c r="B446" s="13">
        <v>23</v>
      </c>
      <c r="C446" s="13">
        <v>75536</v>
      </c>
      <c r="D446" s="13">
        <v>202</v>
      </c>
      <c r="E446" s="12" t="str">
        <f>VLOOKUP(tVentas[[#This Row],[ProductID]],tProductos[#All],3,FALSE)</f>
        <v>Bay Leaf</v>
      </c>
      <c r="F446" s="13">
        <v>20</v>
      </c>
      <c r="G446" s="32">
        <v>0</v>
      </c>
      <c r="H446" s="30">
        <f>VLOOKUP(tVentas[[#This Row],[ProductID]],tProductos[#All],5,FALSE)</f>
        <v>788.77</v>
      </c>
      <c r="I446" s="31">
        <f>(tVentas[[#This Row],[PrecioUnitario]])*(tVentas[[#This Row],[Quantity]])</f>
        <v>15775.4</v>
      </c>
      <c r="J446" s="31">
        <f>tVentas[[#This Row],[ TotalPrice_SinDescuento]]*(1-tVentas[[#This Row],[Discount]]/100)</f>
        <v>15775.4</v>
      </c>
      <c r="K446" s="52">
        <v>43136.234293981484</v>
      </c>
      <c r="L446" s="7" t="s">
        <v>3688</v>
      </c>
      <c r="M446" s="35">
        <f t="shared" si="14"/>
        <v>0</v>
      </c>
      <c r="N446" s="12" t="str">
        <f t="shared" si="15"/>
        <v/>
      </c>
      <c r="O446" t="str">
        <f>VLOOKUP(tVentas[[#This Row],[ProductID]],tProductos[[#All],[ProductID]:[CategoriaNombre]],2,FALSE)</f>
        <v>Produce</v>
      </c>
    </row>
    <row r="447" spans="1:15">
      <c r="A447" s="13">
        <v>10451</v>
      </c>
      <c r="B447" s="13">
        <v>4</v>
      </c>
      <c r="C447" s="13">
        <v>73349</v>
      </c>
      <c r="D447" s="13">
        <v>275</v>
      </c>
      <c r="E447" s="12" t="str">
        <f>VLOOKUP(tVentas[[#This Row],[ProductID]],tProductos[#All],3,FALSE)</f>
        <v>Corn Meal</v>
      </c>
      <c r="F447" s="13">
        <v>19</v>
      </c>
      <c r="G447" s="32">
        <v>0</v>
      </c>
      <c r="H447" s="30">
        <f>VLOOKUP(tVentas[[#This Row],[ProductID]],tProductos[#All],5,FALSE)</f>
        <v>50.14</v>
      </c>
      <c r="I447" s="31">
        <f>(tVentas[[#This Row],[PrecioUnitario]])*(tVentas[[#This Row],[Quantity]])</f>
        <v>952.66</v>
      </c>
      <c r="J447" s="31">
        <f>tVentas[[#This Row],[ TotalPrice_SinDescuento]]*(1-tVentas[[#This Row],[Discount]]/100)</f>
        <v>952.66</v>
      </c>
      <c r="K447" s="52">
        <v>43191.557847222219</v>
      </c>
      <c r="L447" s="7" t="s">
        <v>3689</v>
      </c>
      <c r="M447" s="35">
        <f t="shared" si="14"/>
        <v>0</v>
      </c>
      <c r="N447" s="12" t="str">
        <f t="shared" si="15"/>
        <v/>
      </c>
      <c r="O447" t="str">
        <f>VLOOKUP(tVentas[[#This Row],[ProductID]],tProductos[[#All],[ProductID]:[CategoriaNombre]],2,FALSE)</f>
        <v>Confections</v>
      </c>
    </row>
    <row r="448" spans="1:15">
      <c r="A448" s="13">
        <v>10452</v>
      </c>
      <c r="B448" s="13">
        <v>15</v>
      </c>
      <c r="C448" s="13">
        <v>25323</v>
      </c>
      <c r="D448" s="13">
        <v>77</v>
      </c>
      <c r="E448" s="12" t="str">
        <f>VLOOKUP(tVentas[[#This Row],[ProductID]],tProductos[#All],3,FALSE)</f>
        <v>Potatoes - Idaho 100 Count</v>
      </c>
      <c r="F448" s="13">
        <v>7</v>
      </c>
      <c r="G448" s="32">
        <v>0</v>
      </c>
      <c r="H448" s="30">
        <f>VLOOKUP(tVentas[[#This Row],[ProductID]],tProductos[#All],5,FALSE)</f>
        <v>114.97</v>
      </c>
      <c r="I448" s="31">
        <f>(tVentas[[#This Row],[PrecioUnitario]])*(tVentas[[#This Row],[Quantity]])</f>
        <v>804.79</v>
      </c>
      <c r="J448" s="31">
        <f>tVentas[[#This Row],[ TotalPrice_SinDescuento]]*(1-tVentas[[#This Row],[Discount]]/100)</f>
        <v>804.79</v>
      </c>
      <c r="K448" s="52">
        <v>43170.561400462961</v>
      </c>
      <c r="L448" s="7" t="s">
        <v>3690</v>
      </c>
      <c r="M448" s="35">
        <f t="shared" si="14"/>
        <v>0</v>
      </c>
      <c r="N448" s="12" t="str">
        <f t="shared" si="15"/>
        <v/>
      </c>
      <c r="O448" t="str">
        <f>VLOOKUP(tVentas[[#This Row],[ProductID]],tProductos[[#All],[ProductID]:[CategoriaNombre]],2,FALSE)</f>
        <v>Poultry</v>
      </c>
    </row>
    <row r="449" spans="1:15">
      <c r="A449" s="13">
        <v>10453</v>
      </c>
      <c r="B449" s="13">
        <v>6</v>
      </c>
      <c r="C449" s="13">
        <v>25537</v>
      </c>
      <c r="D449" s="13">
        <v>356</v>
      </c>
      <c r="E449" s="12" t="str">
        <f>VLOOKUP(tVentas[[#This Row],[ProductID]],tProductos[#All],3,FALSE)</f>
        <v>Dc - Frozen Momji</v>
      </c>
      <c r="F449" s="13">
        <v>7</v>
      </c>
      <c r="G449" s="32">
        <v>0</v>
      </c>
      <c r="H449" s="30">
        <f>VLOOKUP(tVentas[[#This Row],[ProductID]],tProductos[#All],5,FALSE)</f>
        <v>171.27</v>
      </c>
      <c r="I449" s="31">
        <f>(tVentas[[#This Row],[PrecioUnitario]])*(tVentas[[#This Row],[Quantity]])</f>
        <v>1198.8900000000001</v>
      </c>
      <c r="J449" s="31">
        <f>tVentas[[#This Row],[ TotalPrice_SinDescuento]]*(1-tVentas[[#This Row],[Discount]]/100)</f>
        <v>1198.8900000000001</v>
      </c>
      <c r="K449" s="52">
        <v>43181.913622685184</v>
      </c>
      <c r="L449" s="7" t="s">
        <v>3691</v>
      </c>
      <c r="M449" s="35">
        <f t="shared" si="14"/>
        <v>0</v>
      </c>
      <c r="N449" s="12" t="str">
        <f t="shared" si="15"/>
        <v/>
      </c>
      <c r="O449" t="str">
        <f>VLOOKUP(tVentas[[#This Row],[ProductID]],tProductos[[#All],[ProductID]:[CategoriaNombre]],2,FALSE)</f>
        <v>Seafood</v>
      </c>
    </row>
    <row r="450" spans="1:15">
      <c r="A450" s="13">
        <v>10454</v>
      </c>
      <c r="B450" s="13">
        <v>1</v>
      </c>
      <c r="C450" s="13">
        <v>68249</v>
      </c>
      <c r="D450" s="13">
        <v>76</v>
      </c>
      <c r="E450" s="12" t="str">
        <f>VLOOKUP(tVentas[[#This Row],[ProductID]],tProductos[#All],3,FALSE)</f>
        <v>Wine - Fume Blanc Fetzer</v>
      </c>
      <c r="F450" s="13">
        <v>18</v>
      </c>
      <c r="G450" s="32">
        <v>0</v>
      </c>
      <c r="H450" s="30">
        <f>VLOOKUP(tVentas[[#This Row],[ProductID]],tProductos[#All],5,FALSE)</f>
        <v>656.76</v>
      </c>
      <c r="I450" s="31">
        <f>(tVentas[[#This Row],[PrecioUnitario]])*(tVentas[[#This Row],[Quantity]])</f>
        <v>11821.68</v>
      </c>
      <c r="J450" s="31">
        <f>tVentas[[#This Row],[ TotalPrice_SinDescuento]]*(1-tVentas[[#This Row],[Discount]]/100)</f>
        <v>11821.68</v>
      </c>
      <c r="K450" s="52">
        <v>43197.878622685188</v>
      </c>
      <c r="L450" s="7" t="s">
        <v>3692</v>
      </c>
      <c r="M450" s="35">
        <f t="shared" si="14"/>
        <v>0</v>
      </c>
      <c r="N450" s="12" t="str">
        <f t="shared" si="15"/>
        <v/>
      </c>
      <c r="O450" t="str">
        <f>VLOOKUP(tVentas[[#This Row],[ProductID]],tProductos[[#All],[ProductID]:[CategoriaNombre]],2,FALSE)</f>
        <v>Seafood</v>
      </c>
    </row>
    <row r="451" spans="1:15">
      <c r="A451" s="13">
        <v>10455</v>
      </c>
      <c r="B451" s="13">
        <v>12</v>
      </c>
      <c r="C451" s="13">
        <v>72572</v>
      </c>
      <c r="D451" s="13">
        <v>260</v>
      </c>
      <c r="E451" s="12" t="str">
        <f>VLOOKUP(tVentas[[#This Row],[ProductID]],tProductos[#All],3,FALSE)</f>
        <v>Yogurt - Blueberry, 175 Gr</v>
      </c>
      <c r="F451" s="13">
        <v>19</v>
      </c>
      <c r="G451" s="32">
        <v>0</v>
      </c>
      <c r="H451" s="30">
        <f>VLOOKUP(tVentas[[#This Row],[ProductID]],tProductos[#All],5,FALSE)</f>
        <v>268.88</v>
      </c>
      <c r="I451" s="31">
        <f>(tVentas[[#This Row],[PrecioUnitario]])*(tVentas[[#This Row],[Quantity]])</f>
        <v>5108.72</v>
      </c>
      <c r="J451" s="31">
        <f>tVentas[[#This Row],[ TotalPrice_SinDescuento]]*(1-tVentas[[#This Row],[Discount]]/100)</f>
        <v>5108.72</v>
      </c>
      <c r="K451" s="52">
        <v>43101.379155092596</v>
      </c>
      <c r="L451" s="7" t="s">
        <v>3693</v>
      </c>
      <c r="M451" s="35">
        <f t="shared" si="14"/>
        <v>0</v>
      </c>
      <c r="N451" s="12" t="str">
        <f t="shared" si="15"/>
        <v/>
      </c>
      <c r="O451" t="str">
        <f>VLOOKUP(tVentas[[#This Row],[ProductID]],tProductos[[#All],[ProductID]:[CategoriaNombre]],2,FALSE)</f>
        <v>Meat</v>
      </c>
    </row>
    <row r="452" spans="1:15">
      <c r="A452" s="13">
        <v>10456</v>
      </c>
      <c r="B452" s="13">
        <v>5</v>
      </c>
      <c r="C452" s="13">
        <v>85603</v>
      </c>
      <c r="D452" s="13">
        <v>402</v>
      </c>
      <c r="E452" s="12" t="str">
        <f>VLOOKUP(tVentas[[#This Row],[ProductID]],tProductos[#All],3,FALSE)</f>
        <v>Butter - Unsalted</v>
      </c>
      <c r="F452" s="13">
        <v>22</v>
      </c>
      <c r="G452" s="32">
        <v>0</v>
      </c>
      <c r="H452" s="30">
        <f>VLOOKUP(tVentas[[#This Row],[ProductID]],tProductos[#All],5,FALSE)</f>
        <v>763.27</v>
      </c>
      <c r="I452" s="31">
        <f>(tVentas[[#This Row],[PrecioUnitario]])*(tVentas[[#This Row],[Quantity]])</f>
        <v>16791.939999999999</v>
      </c>
      <c r="J452" s="31">
        <f>tVentas[[#This Row],[ TotalPrice_SinDescuento]]*(1-tVentas[[#This Row],[Discount]]/100)</f>
        <v>16791.939999999999</v>
      </c>
      <c r="K452" s="52">
        <v>43163.855543981481</v>
      </c>
      <c r="L452" s="7" t="s">
        <v>3694</v>
      </c>
      <c r="M452" s="35">
        <f t="shared" si="14"/>
        <v>0</v>
      </c>
      <c r="N452" s="12" t="str">
        <f t="shared" si="15"/>
        <v/>
      </c>
      <c r="O452" t="str">
        <f>VLOOKUP(tVentas[[#This Row],[ProductID]],tProductos[[#All],[ProductID]:[CategoriaNombre]],2,FALSE)</f>
        <v>Beverages</v>
      </c>
    </row>
    <row r="453" spans="1:15">
      <c r="A453" s="13">
        <v>10457</v>
      </c>
      <c r="B453" s="13">
        <v>10</v>
      </c>
      <c r="C453" s="13">
        <v>60933</v>
      </c>
      <c r="D453" s="13">
        <v>427</v>
      </c>
      <c r="E453" s="12" t="str">
        <f>VLOOKUP(tVentas[[#This Row],[ProductID]],tProductos[#All],3,FALSE)</f>
        <v>Wine - Vineland Estate Semi - Dry</v>
      </c>
      <c r="F453" s="13">
        <v>16</v>
      </c>
      <c r="G453" s="32">
        <v>0</v>
      </c>
      <c r="H453" s="30">
        <f>VLOOKUP(tVentas[[#This Row],[ProductID]],tProductos[#All],5,FALSE)</f>
        <v>463.25</v>
      </c>
      <c r="I453" s="31">
        <f>(tVentas[[#This Row],[PrecioUnitario]])*(tVentas[[#This Row],[Quantity]])</f>
        <v>7412</v>
      </c>
      <c r="J453" s="31">
        <f>tVentas[[#This Row],[ TotalPrice_SinDescuento]]*(1-tVentas[[#This Row],[Discount]]/100)</f>
        <v>7412</v>
      </c>
      <c r="K453" s="52">
        <v>43173.270486111112</v>
      </c>
      <c r="L453" s="7" t="s">
        <v>3695</v>
      </c>
      <c r="M453" s="35">
        <f t="shared" si="14"/>
        <v>0</v>
      </c>
      <c r="N453" s="12" t="str">
        <f t="shared" si="15"/>
        <v/>
      </c>
      <c r="O453" t="str">
        <f>VLOOKUP(tVentas[[#This Row],[ProductID]],tProductos[[#All],[ProductID]:[CategoriaNombre]],2,FALSE)</f>
        <v>Cereals</v>
      </c>
    </row>
    <row r="454" spans="1:15">
      <c r="A454" s="13">
        <v>10458</v>
      </c>
      <c r="B454" s="13">
        <v>7</v>
      </c>
      <c r="C454" s="13">
        <v>77661</v>
      </c>
      <c r="D454" s="13">
        <v>239</v>
      </c>
      <c r="E454" s="12" t="str">
        <f>VLOOKUP(tVentas[[#This Row],[ProductID]],tProductos[#All],3,FALSE)</f>
        <v>Soup - Campbells, Cream Of</v>
      </c>
      <c r="F454" s="13">
        <v>20</v>
      </c>
      <c r="G454" s="32">
        <v>0</v>
      </c>
      <c r="H454" s="30">
        <f>VLOOKUP(tVentas[[#This Row],[ProductID]],tProductos[#All],5,FALSE)</f>
        <v>76.010000000000005</v>
      </c>
      <c r="I454" s="31">
        <f>(tVentas[[#This Row],[PrecioUnitario]])*(tVentas[[#This Row],[Quantity]])</f>
        <v>1520.2</v>
      </c>
      <c r="J454" s="31">
        <f>tVentas[[#This Row],[ TotalPrice_SinDescuento]]*(1-tVentas[[#This Row],[Discount]]/100)</f>
        <v>1520.2</v>
      </c>
      <c r="K454" s="52">
        <v>43123.300706018519</v>
      </c>
      <c r="L454" s="7" t="s">
        <v>3696</v>
      </c>
      <c r="M454" s="35">
        <f t="shared" si="14"/>
        <v>0</v>
      </c>
      <c r="N454" s="12" t="str">
        <f t="shared" si="15"/>
        <v/>
      </c>
      <c r="O454" t="str">
        <f>VLOOKUP(tVentas[[#This Row],[ProductID]],tProductos[[#All],[ProductID]:[CategoriaNombre]],2,FALSE)</f>
        <v>Beverages</v>
      </c>
    </row>
    <row r="455" spans="1:15">
      <c r="A455" s="13">
        <v>10459</v>
      </c>
      <c r="B455" s="13">
        <v>5</v>
      </c>
      <c r="C455" s="13">
        <v>87652</v>
      </c>
      <c r="D455" s="13">
        <v>421</v>
      </c>
      <c r="E455" s="12" t="str">
        <f>VLOOKUP(tVentas[[#This Row],[ProductID]],tProductos[#All],3,FALSE)</f>
        <v>Soup V8 Roasted Red Pepper</v>
      </c>
      <c r="F455" s="13">
        <v>23</v>
      </c>
      <c r="G455" s="32">
        <v>2</v>
      </c>
      <c r="H455" s="30">
        <f>VLOOKUP(tVentas[[#This Row],[ProductID]],tProductos[#All],5,FALSE)</f>
        <v>388.09</v>
      </c>
      <c r="I455" s="31">
        <f>(tVentas[[#This Row],[PrecioUnitario]])*(tVentas[[#This Row],[Quantity]])</f>
        <v>8926.07</v>
      </c>
      <c r="J455" s="31">
        <f>tVentas[[#This Row],[ TotalPrice_SinDescuento]]*(1-tVentas[[#This Row],[Discount]]/100)</f>
        <v>8747.5486000000001</v>
      </c>
      <c r="K455" s="52">
        <v>43205.659884259258</v>
      </c>
      <c r="L455" s="7" t="s">
        <v>3697</v>
      </c>
      <c r="M455" s="35">
        <f t="shared" si="14"/>
        <v>0</v>
      </c>
      <c r="N455" s="12" t="str">
        <f t="shared" si="15"/>
        <v/>
      </c>
      <c r="O455" t="str">
        <f>VLOOKUP(tVentas[[#This Row],[ProductID]],tProductos[[#All],[ProductID]:[CategoriaNombre]],2,FALSE)</f>
        <v>Seafood</v>
      </c>
    </row>
    <row r="456" spans="1:15">
      <c r="A456" s="13">
        <v>10460</v>
      </c>
      <c r="B456" s="13">
        <v>17</v>
      </c>
      <c r="C456" s="13">
        <v>41468</v>
      </c>
      <c r="D456" s="13">
        <v>442</v>
      </c>
      <c r="E456" s="12" t="str">
        <f>VLOOKUP(tVentas[[#This Row],[ProductID]],tProductos[#All],3,FALSE)</f>
        <v>Wine - Ej Gallo Sierra Valley</v>
      </c>
      <c r="F456" s="13">
        <v>11</v>
      </c>
      <c r="G456" s="32">
        <v>2</v>
      </c>
      <c r="H456" s="30">
        <f>VLOOKUP(tVentas[[#This Row],[ProductID]],tProductos[#All],5,FALSE)</f>
        <v>729.04</v>
      </c>
      <c r="I456" s="31">
        <f>(tVentas[[#This Row],[PrecioUnitario]])*(tVentas[[#This Row],[Quantity]])</f>
        <v>8019.44</v>
      </c>
      <c r="J456" s="31">
        <f>tVentas[[#This Row],[ TotalPrice_SinDescuento]]*(1-tVentas[[#This Row],[Discount]]/100)</f>
        <v>7859.0511999999999</v>
      </c>
      <c r="K456" s="52">
        <v>43198.410486111112</v>
      </c>
      <c r="L456" s="7" t="s">
        <v>3698</v>
      </c>
      <c r="M456" s="35">
        <f t="shared" si="14"/>
        <v>0</v>
      </c>
      <c r="N456" s="12" t="str">
        <f t="shared" si="15"/>
        <v/>
      </c>
      <c r="O456" t="str">
        <f>VLOOKUP(tVentas[[#This Row],[ProductID]],tProductos[[#All],[ProductID]:[CategoriaNombre]],2,FALSE)</f>
        <v>Seafood</v>
      </c>
    </row>
    <row r="457" spans="1:15">
      <c r="A457" s="13">
        <v>10461</v>
      </c>
      <c r="B457" s="13">
        <v>14</v>
      </c>
      <c r="C457" s="13">
        <v>37497</v>
      </c>
      <c r="D457" s="13">
        <v>18</v>
      </c>
      <c r="E457" s="12" t="str">
        <f>VLOOKUP(tVentas[[#This Row],[ProductID]],tProductos[#All],3,FALSE)</f>
        <v>Lamb - Whole, Fresh</v>
      </c>
      <c r="F457" s="13">
        <v>10</v>
      </c>
      <c r="G457" s="32">
        <v>2</v>
      </c>
      <c r="H457" s="30">
        <f>VLOOKUP(tVentas[[#This Row],[ProductID]],tProductos[#All],5,FALSE)</f>
        <v>233.96</v>
      </c>
      <c r="I457" s="31">
        <f>(tVentas[[#This Row],[PrecioUnitario]])*(tVentas[[#This Row],[Quantity]])</f>
        <v>2339.6</v>
      </c>
      <c r="J457" s="31">
        <f>tVentas[[#This Row],[ TotalPrice_SinDescuento]]*(1-tVentas[[#This Row],[Discount]]/100)</f>
        <v>2292.808</v>
      </c>
      <c r="K457" s="52">
        <v>43141.045046296298</v>
      </c>
      <c r="L457" s="7" t="s">
        <v>3699</v>
      </c>
      <c r="M457" s="35">
        <f t="shared" si="14"/>
        <v>0</v>
      </c>
      <c r="N457" s="12" t="str">
        <f t="shared" si="15"/>
        <v/>
      </c>
      <c r="O457" t="str">
        <f>VLOOKUP(tVentas[[#This Row],[ProductID]],tProductos[[#All],[ProductID]:[CategoriaNombre]],2,FALSE)</f>
        <v>Snails</v>
      </c>
    </row>
    <row r="458" spans="1:15">
      <c r="A458" s="13">
        <v>10462</v>
      </c>
      <c r="B458" s="13">
        <v>19</v>
      </c>
      <c r="C458" s="13">
        <v>60761</v>
      </c>
      <c r="D458" s="13">
        <v>151</v>
      </c>
      <c r="E458" s="12" t="str">
        <f>VLOOKUP(tVentas[[#This Row],[ProductID]],tProductos[#All],3,FALSE)</f>
        <v>Mushrooms - Black, Dried</v>
      </c>
      <c r="F458" s="13">
        <v>16</v>
      </c>
      <c r="G458" s="32">
        <v>0</v>
      </c>
      <c r="H458" s="30">
        <f>VLOOKUP(tVentas[[#This Row],[ProductID]],tProductos[#All],5,FALSE)</f>
        <v>935.61</v>
      </c>
      <c r="I458" s="31">
        <f>(tVentas[[#This Row],[PrecioUnitario]])*(tVentas[[#This Row],[Quantity]])</f>
        <v>14969.76</v>
      </c>
      <c r="J458" s="31">
        <f>tVentas[[#This Row],[ TotalPrice_SinDescuento]]*(1-tVentas[[#This Row],[Discount]]/100)</f>
        <v>14969.76</v>
      </c>
      <c r="K458" s="52">
        <v>43165.577870370369</v>
      </c>
      <c r="L458" s="7" t="s">
        <v>3700</v>
      </c>
      <c r="M458" s="35">
        <f t="shared" si="14"/>
        <v>0</v>
      </c>
      <c r="N458" s="12" t="str">
        <f t="shared" si="15"/>
        <v/>
      </c>
      <c r="O458" t="str">
        <f>VLOOKUP(tVentas[[#This Row],[ProductID]],tProductos[[#All],[ProductID]:[CategoriaNombre]],2,FALSE)</f>
        <v>Meat</v>
      </c>
    </row>
    <row r="459" spans="1:15">
      <c r="A459" s="13">
        <v>10463</v>
      </c>
      <c r="B459" s="13">
        <v>15</v>
      </c>
      <c r="C459" s="13">
        <v>70776</v>
      </c>
      <c r="D459" s="13">
        <v>154</v>
      </c>
      <c r="E459" s="12" t="str">
        <f>VLOOKUP(tVentas[[#This Row],[ProductID]],tProductos[#All],3,FALSE)</f>
        <v>Ice Cream Bar - Drumstick</v>
      </c>
      <c r="F459" s="13">
        <v>18</v>
      </c>
      <c r="G459" s="32">
        <v>0</v>
      </c>
      <c r="H459" s="30">
        <f>VLOOKUP(tVentas[[#This Row],[ProductID]],tProductos[#All],5,FALSE)</f>
        <v>24.756</v>
      </c>
      <c r="I459" s="31">
        <f>(tVentas[[#This Row],[PrecioUnitario]])*(tVentas[[#This Row],[Quantity]])</f>
        <v>445.608</v>
      </c>
      <c r="J459" s="31">
        <f>tVentas[[#This Row],[ TotalPrice_SinDescuento]]*(1-tVentas[[#This Row],[Discount]]/100)</f>
        <v>445.608</v>
      </c>
      <c r="K459" s="52">
        <v>43122.975104166668</v>
      </c>
      <c r="L459" s="7" t="s">
        <v>3701</v>
      </c>
      <c r="M459" s="35">
        <f t="shared" si="14"/>
        <v>0</v>
      </c>
      <c r="N459" s="12" t="str">
        <f t="shared" si="15"/>
        <v/>
      </c>
      <c r="O459" t="str">
        <f>VLOOKUP(tVentas[[#This Row],[ProductID]],tProductos[[#All],[ProductID]:[CategoriaNombre]],2,FALSE)</f>
        <v>Dairy</v>
      </c>
    </row>
    <row r="460" spans="1:15">
      <c r="A460" s="13">
        <v>10464</v>
      </c>
      <c r="B460" s="13">
        <v>4</v>
      </c>
      <c r="C460" s="13">
        <v>78970</v>
      </c>
      <c r="D460" s="13">
        <v>134</v>
      </c>
      <c r="E460" s="12" t="str">
        <f>VLOOKUP(tVentas[[#This Row],[ProductID]],tProductos[#All],3,FALSE)</f>
        <v>Wine - Toasted Head</v>
      </c>
      <c r="F460" s="13">
        <v>20</v>
      </c>
      <c r="G460" s="32">
        <v>0</v>
      </c>
      <c r="H460" s="30">
        <f>VLOOKUP(tVentas[[#This Row],[ProductID]],tProductos[#All],5,FALSE)</f>
        <v>398.54</v>
      </c>
      <c r="I460" s="31">
        <f>(tVentas[[#This Row],[PrecioUnitario]])*(tVentas[[#This Row],[Quantity]])</f>
        <v>7970.8</v>
      </c>
      <c r="J460" s="31">
        <f>tVentas[[#This Row],[ TotalPrice_SinDescuento]]*(1-tVentas[[#This Row],[Discount]]/100)</f>
        <v>7970.8</v>
      </c>
      <c r="K460" s="52">
        <v>43177.516435185185</v>
      </c>
      <c r="L460" s="7" t="s">
        <v>3702</v>
      </c>
      <c r="M460" s="35">
        <f t="shared" si="14"/>
        <v>0</v>
      </c>
      <c r="N460" s="12" t="str">
        <f t="shared" si="15"/>
        <v/>
      </c>
      <c r="O460" t="str">
        <f>VLOOKUP(tVentas[[#This Row],[ProductID]],tProductos[[#All],[ProductID]:[CategoriaNombre]],2,FALSE)</f>
        <v>Shell fish</v>
      </c>
    </row>
    <row r="461" spans="1:15">
      <c r="A461" s="13">
        <v>10465</v>
      </c>
      <c r="B461" s="13">
        <v>20</v>
      </c>
      <c r="C461" s="13">
        <v>28938</v>
      </c>
      <c r="D461" s="13">
        <v>423</v>
      </c>
      <c r="E461" s="12" t="str">
        <f>VLOOKUP(tVentas[[#This Row],[ProductID]],tProductos[#All],3,FALSE)</f>
        <v>Fish - Scallops, Cold Smoked</v>
      </c>
      <c r="F461" s="13">
        <v>8</v>
      </c>
      <c r="G461" s="32">
        <v>0</v>
      </c>
      <c r="H461" s="30">
        <f>VLOOKUP(tVentas[[#This Row],[ProductID]],tProductos[#All],5,FALSE)</f>
        <v>558.53</v>
      </c>
      <c r="I461" s="31">
        <f>(tVentas[[#This Row],[PrecioUnitario]])*(tVentas[[#This Row],[Quantity]])</f>
        <v>4468.24</v>
      </c>
      <c r="J461" s="31">
        <f>tVentas[[#This Row],[ TotalPrice_SinDescuento]]*(1-tVentas[[#This Row],[Discount]]/100)</f>
        <v>4468.24</v>
      </c>
      <c r="K461" s="52">
        <v>43184.154780092591</v>
      </c>
      <c r="L461" s="7" t="s">
        <v>3703</v>
      </c>
      <c r="M461" s="35">
        <f t="shared" si="14"/>
        <v>0</v>
      </c>
      <c r="N461" s="12" t="str">
        <f t="shared" si="15"/>
        <v/>
      </c>
      <c r="O461" t="str">
        <f>VLOOKUP(tVentas[[#This Row],[ProductID]],tProductos[[#All],[ProductID]:[CategoriaNombre]],2,FALSE)</f>
        <v>Shell fish</v>
      </c>
    </row>
    <row r="462" spans="1:15">
      <c r="A462" s="13">
        <v>10466</v>
      </c>
      <c r="B462" s="13">
        <v>17</v>
      </c>
      <c r="C462" s="13">
        <v>11388</v>
      </c>
      <c r="D462" s="13">
        <v>91</v>
      </c>
      <c r="E462" s="12" t="str">
        <f>VLOOKUP(tVentas[[#This Row],[ProductID]],tProductos[#All],3,FALSE)</f>
        <v>General Purpose Trigger</v>
      </c>
      <c r="F462" s="13">
        <v>3</v>
      </c>
      <c r="G462" s="32">
        <v>1</v>
      </c>
      <c r="H462" s="30">
        <f>VLOOKUP(tVentas[[#This Row],[ProductID]],tProductos[#All],5,FALSE)</f>
        <v>570.41999999999996</v>
      </c>
      <c r="I462" s="31">
        <f>(tVentas[[#This Row],[PrecioUnitario]])*(tVentas[[#This Row],[Quantity]])</f>
        <v>1711.2599999999998</v>
      </c>
      <c r="J462" s="31">
        <f>tVentas[[#This Row],[ TotalPrice_SinDescuento]]*(1-tVentas[[#This Row],[Discount]]/100)</f>
        <v>1694.1473999999998</v>
      </c>
      <c r="K462" s="52">
        <v>43192.556064814817</v>
      </c>
      <c r="L462" s="7" t="s">
        <v>3704</v>
      </c>
      <c r="M462" s="35">
        <f t="shared" si="14"/>
        <v>0</v>
      </c>
      <c r="N462" s="12" t="str">
        <f t="shared" si="15"/>
        <v/>
      </c>
      <c r="O462" t="str">
        <f>VLOOKUP(tVentas[[#This Row],[ProductID]],tProductos[[#All],[ProductID]:[CategoriaNombre]],2,FALSE)</f>
        <v>Seafood</v>
      </c>
    </row>
    <row r="463" spans="1:15">
      <c r="A463" s="13">
        <v>10467</v>
      </c>
      <c r="B463" s="13">
        <v>1</v>
      </c>
      <c r="C463" s="13">
        <v>47298</v>
      </c>
      <c r="D463" s="13">
        <v>311</v>
      </c>
      <c r="E463" s="12" t="str">
        <f>VLOOKUP(tVentas[[#This Row],[ProductID]],tProductos[#All],3,FALSE)</f>
        <v>Wonton Wrappers</v>
      </c>
      <c r="F463" s="13">
        <v>12</v>
      </c>
      <c r="G463" s="32">
        <v>0</v>
      </c>
      <c r="H463" s="30">
        <f>VLOOKUP(tVentas[[#This Row],[ProductID]],tProductos[#All],5,FALSE)</f>
        <v>40.200000000000003</v>
      </c>
      <c r="I463" s="31">
        <f>(tVentas[[#This Row],[PrecioUnitario]])*(tVentas[[#This Row],[Quantity]])</f>
        <v>482.40000000000003</v>
      </c>
      <c r="J463" s="31">
        <f>tVentas[[#This Row],[ TotalPrice_SinDescuento]]*(1-tVentas[[#This Row],[Discount]]/100)</f>
        <v>482.40000000000003</v>
      </c>
      <c r="K463" s="52">
        <v>43172.179351851853</v>
      </c>
      <c r="L463" s="7" t="s">
        <v>3705</v>
      </c>
      <c r="M463" s="35">
        <f t="shared" si="14"/>
        <v>0</v>
      </c>
      <c r="N463" s="12" t="str">
        <f t="shared" si="15"/>
        <v/>
      </c>
      <c r="O463" t="str">
        <f>VLOOKUP(tVentas[[#This Row],[ProductID]],tProductos[[#All],[ProductID]:[CategoriaNombre]],2,FALSE)</f>
        <v>Poultry</v>
      </c>
    </row>
    <row r="464" spans="1:15">
      <c r="A464" s="13">
        <v>10468</v>
      </c>
      <c r="B464" s="13">
        <v>12</v>
      </c>
      <c r="C464" s="13">
        <v>96419</v>
      </c>
      <c r="D464" s="13">
        <v>312</v>
      </c>
      <c r="E464" s="12" t="str">
        <f>VLOOKUP(tVentas[[#This Row],[ProductID]],tProductos[#All],3,FALSE)</f>
        <v>Salmon - Sockeye Raw</v>
      </c>
      <c r="F464" s="13">
        <v>25</v>
      </c>
      <c r="G464" s="32">
        <v>0</v>
      </c>
      <c r="H464" s="30">
        <f>VLOOKUP(tVentas[[#This Row],[ProductID]],tProductos[#All],5,FALSE)</f>
        <v>840.64</v>
      </c>
      <c r="I464" s="31">
        <f>(tVentas[[#This Row],[PrecioUnitario]])*(tVentas[[#This Row],[Quantity]])</f>
        <v>21016</v>
      </c>
      <c r="J464" s="31">
        <f>tVentas[[#This Row],[ TotalPrice_SinDescuento]]*(1-tVentas[[#This Row],[Discount]]/100)</f>
        <v>21016</v>
      </c>
      <c r="K464" s="52">
        <v>43174.275370370371</v>
      </c>
      <c r="L464" s="7" t="s">
        <v>3706</v>
      </c>
      <c r="M464" s="35">
        <f t="shared" si="14"/>
        <v>0</v>
      </c>
      <c r="N464" s="12" t="str">
        <f t="shared" si="15"/>
        <v/>
      </c>
      <c r="O464" t="str">
        <f>VLOOKUP(tVentas[[#This Row],[ProductID]],tProductos[[#All],[ProductID]:[CategoriaNombre]],2,FALSE)</f>
        <v>Confections</v>
      </c>
    </row>
    <row r="465" spans="1:15">
      <c r="A465" s="13">
        <v>10469</v>
      </c>
      <c r="B465" s="13">
        <v>17</v>
      </c>
      <c r="C465" s="13">
        <v>38294</v>
      </c>
      <c r="D465" s="13">
        <v>170</v>
      </c>
      <c r="E465" s="12" t="str">
        <f>VLOOKUP(tVentas[[#This Row],[ProductID]],tProductos[#All],3,FALSE)</f>
        <v>Initation Crab Meat</v>
      </c>
      <c r="F465" s="13">
        <v>10</v>
      </c>
      <c r="G465" s="32">
        <v>0</v>
      </c>
      <c r="H465" s="30">
        <f>VLOOKUP(tVentas[[#This Row],[ProductID]],tProductos[#All],5,FALSE)</f>
        <v>206.55</v>
      </c>
      <c r="I465" s="31">
        <f>(tVentas[[#This Row],[PrecioUnitario]])*(tVentas[[#This Row],[Quantity]])</f>
        <v>2065.5</v>
      </c>
      <c r="J465" s="31">
        <f>tVentas[[#This Row],[ TotalPrice_SinDescuento]]*(1-tVentas[[#This Row],[Discount]]/100)</f>
        <v>2065.5</v>
      </c>
      <c r="K465" s="52">
        <v>43205.071979166663</v>
      </c>
      <c r="L465" s="7" t="s">
        <v>3707</v>
      </c>
      <c r="M465" s="35">
        <f t="shared" si="14"/>
        <v>0</v>
      </c>
      <c r="N465" s="12" t="str">
        <f t="shared" si="15"/>
        <v/>
      </c>
      <c r="O465" t="str">
        <f>VLOOKUP(tVentas[[#This Row],[ProductID]],tProductos[[#All],[ProductID]:[CategoriaNombre]],2,FALSE)</f>
        <v>Confections</v>
      </c>
    </row>
    <row r="466" spans="1:15">
      <c r="A466" s="13">
        <v>10470</v>
      </c>
      <c r="B466" s="13">
        <v>20</v>
      </c>
      <c r="C466" s="13">
        <v>636</v>
      </c>
      <c r="D466" s="13">
        <v>111</v>
      </c>
      <c r="E466" s="12" t="str">
        <f>VLOOKUP(tVentas[[#This Row],[ProductID]],tProductos[#All],3,FALSE)</f>
        <v>Scallops 60/80 Iqf</v>
      </c>
      <c r="F466" s="13">
        <v>1</v>
      </c>
      <c r="G466" s="32">
        <v>0</v>
      </c>
      <c r="H466" s="30">
        <f>VLOOKUP(tVentas[[#This Row],[ProductID]],tProductos[#All],5,FALSE)</f>
        <v>349.06</v>
      </c>
      <c r="I466" s="31">
        <f>(tVentas[[#This Row],[PrecioUnitario]])*(tVentas[[#This Row],[Quantity]])</f>
        <v>349.06</v>
      </c>
      <c r="J466" s="31">
        <f>tVentas[[#This Row],[ TotalPrice_SinDescuento]]*(1-tVentas[[#This Row],[Discount]]/100)</f>
        <v>349.06</v>
      </c>
      <c r="K466" s="52">
        <v>43138.480300925927</v>
      </c>
      <c r="L466" s="7" t="s">
        <v>3708</v>
      </c>
      <c r="M466" s="35">
        <f t="shared" si="14"/>
        <v>0</v>
      </c>
      <c r="N466" s="12" t="str">
        <f t="shared" si="15"/>
        <v/>
      </c>
      <c r="O466" t="str">
        <f>VLOOKUP(tVentas[[#This Row],[ProductID]],tProductos[[#All],[ProductID]:[CategoriaNombre]],2,FALSE)</f>
        <v>Produce</v>
      </c>
    </row>
    <row r="467" spans="1:15">
      <c r="A467" s="13">
        <v>10471</v>
      </c>
      <c r="B467" s="13">
        <v>8</v>
      </c>
      <c r="C467" s="13">
        <v>66692</v>
      </c>
      <c r="D467" s="13">
        <v>303</v>
      </c>
      <c r="E467" s="12" t="str">
        <f>VLOOKUP(tVentas[[#This Row],[ProductID]],tProductos[#All],3,FALSE)</f>
        <v>Cod - Black Whole Fillet</v>
      </c>
      <c r="F467" s="13">
        <v>17</v>
      </c>
      <c r="G467" s="32">
        <v>0</v>
      </c>
      <c r="H467" s="30">
        <f>VLOOKUP(tVentas[[#This Row],[ProductID]],tProductos[#All],5,FALSE)</f>
        <v>726.13</v>
      </c>
      <c r="I467" s="31">
        <f>(tVentas[[#This Row],[PrecioUnitario]])*(tVentas[[#This Row],[Quantity]])</f>
        <v>12344.21</v>
      </c>
      <c r="J467" s="31">
        <f>tVentas[[#This Row],[ TotalPrice_SinDescuento]]*(1-tVentas[[#This Row],[Discount]]/100)</f>
        <v>12344.21</v>
      </c>
      <c r="K467" s="52">
        <v>43128.037488425929</v>
      </c>
      <c r="L467" s="7" t="s">
        <v>3709</v>
      </c>
      <c r="M467" s="35">
        <f t="shared" si="14"/>
        <v>0</v>
      </c>
      <c r="N467" s="12" t="str">
        <f t="shared" si="15"/>
        <v/>
      </c>
      <c r="O467" t="str">
        <f>VLOOKUP(tVentas[[#This Row],[ProductID]],tProductos[[#All],[ProductID]:[CategoriaNombre]],2,FALSE)</f>
        <v>Meat</v>
      </c>
    </row>
    <row r="468" spans="1:15">
      <c r="A468" s="13">
        <v>10472</v>
      </c>
      <c r="B468" s="13">
        <v>15</v>
      </c>
      <c r="C468" s="13">
        <v>86753</v>
      </c>
      <c r="D468" s="13">
        <v>349</v>
      </c>
      <c r="E468" s="12" t="str">
        <f>VLOOKUP(tVentas[[#This Row],[ProductID]],tProductos[#All],3,FALSE)</f>
        <v>Puree - Mocha</v>
      </c>
      <c r="F468" s="13">
        <v>22</v>
      </c>
      <c r="G468" s="32">
        <v>0</v>
      </c>
      <c r="H468" s="30">
        <f>VLOOKUP(tVentas[[#This Row],[ProductID]],tProductos[#All],5,FALSE)</f>
        <v>869.08</v>
      </c>
      <c r="I468" s="31">
        <f>(tVentas[[#This Row],[PrecioUnitario]])*(tVentas[[#This Row],[Quantity]])</f>
        <v>19119.760000000002</v>
      </c>
      <c r="J468" s="31">
        <f>tVentas[[#This Row],[ TotalPrice_SinDescuento]]*(1-tVentas[[#This Row],[Discount]]/100)</f>
        <v>19119.760000000002</v>
      </c>
      <c r="K468" s="52">
        <v>43147.722222222219</v>
      </c>
      <c r="L468" s="7" t="s">
        <v>3710</v>
      </c>
      <c r="M468" s="35">
        <f t="shared" si="14"/>
        <v>0</v>
      </c>
      <c r="N468" s="12" t="str">
        <f t="shared" si="15"/>
        <v/>
      </c>
      <c r="O468" t="str">
        <f>VLOOKUP(tVentas[[#This Row],[ProductID]],tProductos[[#All],[ProductID]:[CategoriaNombre]],2,FALSE)</f>
        <v>Dairy</v>
      </c>
    </row>
    <row r="469" spans="1:15">
      <c r="A469" s="13">
        <v>10473</v>
      </c>
      <c r="B469" s="13">
        <v>16</v>
      </c>
      <c r="C469" s="13">
        <v>44828</v>
      </c>
      <c r="D469" s="13">
        <v>45</v>
      </c>
      <c r="E469" s="12" t="str">
        <f>VLOOKUP(tVentas[[#This Row],[ProductID]],tProductos[#All],3,FALSE)</f>
        <v>Beef - Ground Medium</v>
      </c>
      <c r="F469" s="13">
        <v>12</v>
      </c>
      <c r="G469" s="32">
        <v>1</v>
      </c>
      <c r="H469" s="30">
        <f>VLOOKUP(tVentas[[#This Row],[ProductID]],tProductos[#All],5,FALSE)</f>
        <v>795.32399999999996</v>
      </c>
      <c r="I469" s="31">
        <f>(tVentas[[#This Row],[PrecioUnitario]])*(tVentas[[#This Row],[Quantity]])</f>
        <v>9543.887999999999</v>
      </c>
      <c r="J469" s="31">
        <f>tVentas[[#This Row],[ TotalPrice_SinDescuento]]*(1-tVentas[[#This Row],[Discount]]/100)</f>
        <v>9448.4491199999993</v>
      </c>
      <c r="K469" s="52">
        <v>43197.200173611112</v>
      </c>
      <c r="L469" s="7" t="s">
        <v>3711</v>
      </c>
      <c r="M469" s="35">
        <f t="shared" si="14"/>
        <v>0</v>
      </c>
      <c r="N469" s="12" t="str">
        <f t="shared" si="15"/>
        <v/>
      </c>
      <c r="O469" t="str">
        <f>VLOOKUP(tVentas[[#This Row],[ProductID]],tProductos[[#All],[ProductID]:[CategoriaNombre]],2,FALSE)</f>
        <v>Dairy</v>
      </c>
    </row>
    <row r="470" spans="1:15">
      <c r="A470" s="13">
        <v>10474</v>
      </c>
      <c r="B470" s="13">
        <v>3</v>
      </c>
      <c r="C470" s="13">
        <v>86472</v>
      </c>
      <c r="D470" s="13">
        <v>7</v>
      </c>
      <c r="E470" s="12" t="str">
        <f>VLOOKUP(tVentas[[#This Row],[ProductID]],tProductos[#All],3,FALSE)</f>
        <v>Table Cloth - 53x69 Colour</v>
      </c>
      <c r="F470" s="13">
        <v>22</v>
      </c>
      <c r="G470" s="32">
        <v>0</v>
      </c>
      <c r="H470" s="30">
        <f>VLOOKUP(tVentas[[#This Row],[ProductID]],tProductos[#All],5,FALSE)</f>
        <v>31.87</v>
      </c>
      <c r="I470" s="31">
        <f>(tVentas[[#This Row],[PrecioUnitario]])*(tVentas[[#This Row],[Quantity]])</f>
        <v>701.14</v>
      </c>
      <c r="J470" s="31">
        <f>tVentas[[#This Row],[ TotalPrice_SinDescuento]]*(1-tVentas[[#This Row],[Discount]]/100)</f>
        <v>701.14</v>
      </c>
      <c r="K470" s="52">
        <v>43195.221087962964</v>
      </c>
      <c r="L470" s="7" t="s">
        <v>3712</v>
      </c>
      <c r="M470" s="35">
        <f t="shared" si="14"/>
        <v>0</v>
      </c>
      <c r="N470" s="12" t="str">
        <f t="shared" si="15"/>
        <v/>
      </c>
      <c r="O470" t="str">
        <f>VLOOKUP(tVentas[[#This Row],[ProductID]],tProductos[[#All],[ProductID]:[CategoriaNombre]],2,FALSE)</f>
        <v>Poultry</v>
      </c>
    </row>
    <row r="471" spans="1:15">
      <c r="A471" s="13">
        <v>10475</v>
      </c>
      <c r="B471" s="13">
        <v>17</v>
      </c>
      <c r="C471" s="13">
        <v>60265</v>
      </c>
      <c r="D471" s="13">
        <v>423</v>
      </c>
      <c r="E471" s="12" t="str">
        <f>VLOOKUP(tVentas[[#This Row],[ProductID]],tProductos[#All],3,FALSE)</f>
        <v>Fish - Scallops, Cold Smoked</v>
      </c>
      <c r="F471" s="13">
        <v>16</v>
      </c>
      <c r="G471" s="32">
        <v>2</v>
      </c>
      <c r="H471" s="30">
        <f>VLOOKUP(tVentas[[#This Row],[ProductID]],tProductos[#All],5,FALSE)</f>
        <v>558.53</v>
      </c>
      <c r="I471" s="31">
        <f>(tVentas[[#This Row],[PrecioUnitario]])*(tVentas[[#This Row],[Quantity]])</f>
        <v>8936.48</v>
      </c>
      <c r="J471" s="31">
        <f>tVentas[[#This Row],[ TotalPrice_SinDescuento]]*(1-tVentas[[#This Row],[Discount]]/100)</f>
        <v>8757.750399999999</v>
      </c>
      <c r="K471" s="52">
        <v>43124.85125</v>
      </c>
      <c r="L471" s="7" t="s">
        <v>3713</v>
      </c>
      <c r="M471" s="35">
        <f t="shared" si="14"/>
        <v>0</v>
      </c>
      <c r="N471" s="12" t="str">
        <f t="shared" si="15"/>
        <v/>
      </c>
      <c r="O471" t="str">
        <f>VLOOKUP(tVentas[[#This Row],[ProductID]],tProductos[[#All],[ProductID]:[CategoriaNombre]],2,FALSE)</f>
        <v>Shell fish</v>
      </c>
    </row>
    <row r="472" spans="1:15">
      <c r="A472" s="13">
        <v>10476</v>
      </c>
      <c r="B472" s="13">
        <v>15</v>
      </c>
      <c r="C472" s="13">
        <v>48007</v>
      </c>
      <c r="D472" s="13">
        <v>120</v>
      </c>
      <c r="E472" s="12" t="str">
        <f>VLOOKUP(tVentas[[#This Row],[ProductID]],tProductos[#All],3,FALSE)</f>
        <v>Water - Spring Water 500ml</v>
      </c>
      <c r="F472" s="13">
        <v>13</v>
      </c>
      <c r="G472" s="32">
        <v>0</v>
      </c>
      <c r="H472" s="30">
        <f>VLOOKUP(tVentas[[#This Row],[ProductID]],tProductos[#All],5,FALSE)</f>
        <v>27.31</v>
      </c>
      <c r="I472" s="31">
        <f>(tVentas[[#This Row],[PrecioUnitario]])*(tVentas[[#This Row],[Quantity]])</f>
        <v>355.03</v>
      </c>
      <c r="J472" s="31">
        <f>tVentas[[#This Row],[ TotalPrice_SinDescuento]]*(1-tVentas[[#This Row],[Discount]]/100)</f>
        <v>355.03</v>
      </c>
      <c r="K472" s="52">
        <v>43228.358912037038</v>
      </c>
      <c r="L472" s="7" t="s">
        <v>3714</v>
      </c>
      <c r="M472" s="35">
        <f t="shared" si="14"/>
        <v>0</v>
      </c>
      <c r="N472" s="12" t="str">
        <f t="shared" si="15"/>
        <v/>
      </c>
      <c r="O472" t="str">
        <f>VLOOKUP(tVentas[[#This Row],[ProductID]],tProductos[[#All],[ProductID]:[CategoriaNombre]],2,FALSE)</f>
        <v>Shell fish</v>
      </c>
    </row>
    <row r="473" spans="1:15">
      <c r="A473" s="13">
        <v>10477</v>
      </c>
      <c r="B473" s="13">
        <v>1</v>
      </c>
      <c r="C473" s="13">
        <v>38969</v>
      </c>
      <c r="D473" s="13">
        <v>207</v>
      </c>
      <c r="E473" s="12" t="str">
        <f>VLOOKUP(tVentas[[#This Row],[ProductID]],tProductos[#All],3,FALSE)</f>
        <v>Coffee - Hazelnut Cream</v>
      </c>
      <c r="F473" s="13">
        <v>10</v>
      </c>
      <c r="G473" s="32">
        <v>2</v>
      </c>
      <c r="H473" s="30">
        <f>VLOOKUP(tVentas[[#This Row],[ProductID]],tProductos[#All],5,FALSE)</f>
        <v>142.68</v>
      </c>
      <c r="I473" s="31">
        <f>(tVentas[[#This Row],[PrecioUnitario]])*(tVentas[[#This Row],[Quantity]])</f>
        <v>1426.8000000000002</v>
      </c>
      <c r="J473" s="31">
        <f>tVentas[[#This Row],[ TotalPrice_SinDescuento]]*(1-tVentas[[#This Row],[Discount]]/100)</f>
        <v>1398.2640000000001</v>
      </c>
      <c r="K473" s="52">
        <v>43224.532094907408</v>
      </c>
      <c r="L473" s="7" t="s">
        <v>3715</v>
      </c>
      <c r="M473" s="35">
        <f t="shared" si="14"/>
        <v>0</v>
      </c>
      <c r="N473" s="12" t="str">
        <f t="shared" si="15"/>
        <v/>
      </c>
      <c r="O473" t="str">
        <f>VLOOKUP(tVentas[[#This Row],[ProductID]],tProductos[[#All],[ProductID]:[CategoriaNombre]],2,FALSE)</f>
        <v>Snails</v>
      </c>
    </row>
    <row r="474" spans="1:15">
      <c r="A474" s="13">
        <v>10478</v>
      </c>
      <c r="B474" s="13">
        <v>13</v>
      </c>
      <c r="C474" s="13">
        <v>73443</v>
      </c>
      <c r="D474" s="13">
        <v>15</v>
      </c>
      <c r="E474" s="12" t="str">
        <f>VLOOKUP(tVentas[[#This Row],[ProductID]],tProductos[#All],3,FALSE)</f>
        <v>Spoon - Soup, Plastic</v>
      </c>
      <c r="F474" s="13">
        <v>19</v>
      </c>
      <c r="G474" s="32">
        <v>0</v>
      </c>
      <c r="H474" s="30">
        <f>VLOOKUP(tVentas[[#This Row],[ProductID]],tProductos[#All],5,FALSE)</f>
        <v>32.44</v>
      </c>
      <c r="I474" s="31">
        <f>(tVentas[[#This Row],[PrecioUnitario]])*(tVentas[[#This Row],[Quantity]])</f>
        <v>616.3599999999999</v>
      </c>
      <c r="J474" s="31">
        <f>tVentas[[#This Row],[ TotalPrice_SinDescuento]]*(1-tVentas[[#This Row],[Discount]]/100)</f>
        <v>616.3599999999999</v>
      </c>
      <c r="K474" s="52">
        <v>43153.241643518515</v>
      </c>
      <c r="L474" s="7" t="s">
        <v>3716</v>
      </c>
      <c r="M474" s="35">
        <f t="shared" si="14"/>
        <v>0</v>
      </c>
      <c r="N474" s="12" t="str">
        <f t="shared" si="15"/>
        <v/>
      </c>
      <c r="O474" t="str">
        <f>VLOOKUP(tVentas[[#This Row],[ProductID]],tProductos[[#All],[ProductID]:[CategoriaNombre]],2,FALSE)</f>
        <v>Confections</v>
      </c>
    </row>
    <row r="475" spans="1:15">
      <c r="A475" s="13">
        <v>10479</v>
      </c>
      <c r="B475" s="13">
        <v>3</v>
      </c>
      <c r="C475" s="13">
        <v>57378</v>
      </c>
      <c r="D475" s="13">
        <v>360</v>
      </c>
      <c r="E475" s="12" t="str">
        <f>VLOOKUP(tVentas[[#This Row],[ProductID]],tProductos[#All],3,FALSE)</f>
        <v>Wine - Hardys Bankside Shiraz</v>
      </c>
      <c r="F475" s="13">
        <v>15</v>
      </c>
      <c r="G475" s="32">
        <v>0</v>
      </c>
      <c r="H475" s="30">
        <f>VLOOKUP(tVentas[[#This Row],[ProductID]],tProductos[#All],5,FALSE)</f>
        <v>522.4</v>
      </c>
      <c r="I475" s="31">
        <f>(tVentas[[#This Row],[PrecioUnitario]])*(tVentas[[#This Row],[Quantity]])</f>
        <v>7836</v>
      </c>
      <c r="J475" s="31">
        <f>tVentas[[#This Row],[ TotalPrice_SinDescuento]]*(1-tVentas[[#This Row],[Discount]]/100)</f>
        <v>7836</v>
      </c>
      <c r="K475" s="52">
        <v>43215.213634259257</v>
      </c>
      <c r="L475" s="7" t="s">
        <v>3717</v>
      </c>
      <c r="M475" s="35">
        <f t="shared" si="14"/>
        <v>0</v>
      </c>
      <c r="N475" s="12" t="str">
        <f t="shared" si="15"/>
        <v/>
      </c>
      <c r="O475" t="str">
        <f>VLOOKUP(tVentas[[#This Row],[ProductID]],tProductos[[#All],[ProductID]:[CategoriaNombre]],2,FALSE)</f>
        <v>Snails</v>
      </c>
    </row>
    <row r="476" spans="1:15">
      <c r="A476" s="13">
        <v>10480</v>
      </c>
      <c r="B476" s="13">
        <v>12</v>
      </c>
      <c r="C476" s="13">
        <v>77541</v>
      </c>
      <c r="D476" s="13">
        <v>311</v>
      </c>
      <c r="E476" s="12" t="str">
        <f>VLOOKUP(tVentas[[#This Row],[ProductID]],tProductos[#All],3,FALSE)</f>
        <v>Wonton Wrappers</v>
      </c>
      <c r="F476" s="13">
        <v>20</v>
      </c>
      <c r="G476" s="32">
        <v>0</v>
      </c>
      <c r="H476" s="30">
        <f>VLOOKUP(tVentas[[#This Row],[ProductID]],tProductos[#All],5,FALSE)</f>
        <v>40.200000000000003</v>
      </c>
      <c r="I476" s="31">
        <f>(tVentas[[#This Row],[PrecioUnitario]])*(tVentas[[#This Row],[Quantity]])</f>
        <v>804</v>
      </c>
      <c r="J476" s="31">
        <f>tVentas[[#This Row],[ TotalPrice_SinDescuento]]*(1-tVentas[[#This Row],[Discount]]/100)</f>
        <v>804</v>
      </c>
      <c r="K476" s="52">
        <v>43199.673541666663</v>
      </c>
      <c r="L476" s="7" t="s">
        <v>3718</v>
      </c>
      <c r="M476" s="35">
        <f t="shared" si="14"/>
        <v>0</v>
      </c>
      <c r="N476" s="12" t="str">
        <f t="shared" si="15"/>
        <v/>
      </c>
      <c r="O476" t="str">
        <f>VLOOKUP(tVentas[[#This Row],[ProductID]],tProductos[[#All],[ProductID]:[CategoriaNombre]],2,FALSE)</f>
        <v>Poultry</v>
      </c>
    </row>
    <row r="477" spans="1:15">
      <c r="A477" s="13">
        <v>10481</v>
      </c>
      <c r="B477" s="13">
        <v>21</v>
      </c>
      <c r="C477" s="13">
        <v>53905</v>
      </c>
      <c r="D477" s="13">
        <v>13</v>
      </c>
      <c r="E477" s="12" t="str">
        <f>VLOOKUP(tVentas[[#This Row],[ProductID]],tProductos[#All],3,FALSE)</f>
        <v>Water, Tap</v>
      </c>
      <c r="F477" s="13">
        <v>14</v>
      </c>
      <c r="G477" s="32">
        <v>2</v>
      </c>
      <c r="H477" s="30">
        <f>VLOOKUP(tVentas[[#This Row],[ProductID]],tProductos[#All],5,FALSE)</f>
        <v>282.23</v>
      </c>
      <c r="I477" s="31">
        <f>(tVentas[[#This Row],[PrecioUnitario]])*(tVentas[[#This Row],[Quantity]])</f>
        <v>3951.2200000000003</v>
      </c>
      <c r="J477" s="31">
        <f>tVentas[[#This Row],[ TotalPrice_SinDescuento]]*(1-tVentas[[#This Row],[Discount]]/100)</f>
        <v>3872.1956</v>
      </c>
      <c r="K477" s="52">
        <v>43182.225752314815</v>
      </c>
      <c r="L477" s="7" t="s">
        <v>3719</v>
      </c>
      <c r="M477" s="35">
        <f t="shared" si="14"/>
        <v>0</v>
      </c>
      <c r="N477" s="12" t="str">
        <f t="shared" si="15"/>
        <v/>
      </c>
      <c r="O477" t="str">
        <f>VLOOKUP(tVentas[[#This Row],[ProductID]],tProductos[[#All],[ProductID]:[CategoriaNombre]],2,FALSE)</f>
        <v>Produce</v>
      </c>
    </row>
    <row r="478" spans="1:15">
      <c r="A478" s="13">
        <v>10482</v>
      </c>
      <c r="B478" s="13">
        <v>23</v>
      </c>
      <c r="C478" s="13">
        <v>24789</v>
      </c>
      <c r="D478" s="13">
        <v>71</v>
      </c>
      <c r="E478" s="12" t="str">
        <f>VLOOKUP(tVentas[[#This Row],[ProductID]],tProductos[#All],3,FALSE)</f>
        <v>Cheese - Wine</v>
      </c>
      <c r="F478" s="13">
        <v>7</v>
      </c>
      <c r="G478" s="32">
        <v>0</v>
      </c>
      <c r="H478" s="30">
        <f>VLOOKUP(tVentas[[#This Row],[ProductID]],tProductos[#All],5,FALSE)</f>
        <v>744.07</v>
      </c>
      <c r="I478" s="31">
        <f>(tVentas[[#This Row],[PrecioUnitario]])*(tVentas[[#This Row],[Quantity]])</f>
        <v>5208.4900000000007</v>
      </c>
      <c r="J478" s="31">
        <f>tVentas[[#This Row],[ TotalPrice_SinDescuento]]*(1-tVentas[[#This Row],[Discount]]/100)</f>
        <v>5208.4900000000007</v>
      </c>
      <c r="K478" s="52">
        <v>43227.546342592592</v>
      </c>
      <c r="L478" s="7" t="s">
        <v>3720</v>
      </c>
      <c r="M478" s="35">
        <f t="shared" si="14"/>
        <v>0</v>
      </c>
      <c r="N478" s="12" t="str">
        <f t="shared" si="15"/>
        <v/>
      </c>
      <c r="O478" t="str">
        <f>VLOOKUP(tVentas[[#This Row],[ProductID]],tProductos[[#All],[ProductID]:[CategoriaNombre]],2,FALSE)</f>
        <v>Seafood</v>
      </c>
    </row>
    <row r="479" spans="1:15">
      <c r="A479" s="13">
        <v>10483</v>
      </c>
      <c r="B479" s="13">
        <v>23</v>
      </c>
      <c r="C479" s="13">
        <v>46895</v>
      </c>
      <c r="D479" s="13">
        <v>104</v>
      </c>
      <c r="E479" s="12" t="str">
        <f>VLOOKUP(tVentas[[#This Row],[ProductID]],tProductos[#All],3,FALSE)</f>
        <v>Tia Maria</v>
      </c>
      <c r="F479" s="13">
        <v>12</v>
      </c>
      <c r="G479" s="32">
        <v>0</v>
      </c>
      <c r="H479" s="30">
        <f>VLOOKUP(tVentas[[#This Row],[ProductID]],tProductos[#All],5,FALSE)</f>
        <v>982.47</v>
      </c>
      <c r="I479" s="31">
        <f>(tVentas[[#This Row],[PrecioUnitario]])*(tVentas[[#This Row],[Quantity]])</f>
        <v>11789.64</v>
      </c>
      <c r="J479" s="31">
        <f>tVentas[[#This Row],[ TotalPrice_SinDescuento]]*(1-tVentas[[#This Row],[Discount]]/100)</f>
        <v>11789.64</v>
      </c>
      <c r="K479" s="52">
        <v>43159.770127314812</v>
      </c>
      <c r="L479" s="7" t="s">
        <v>3721</v>
      </c>
      <c r="M479" s="35">
        <f t="shared" si="14"/>
        <v>0</v>
      </c>
      <c r="N479" s="12" t="str">
        <f t="shared" si="15"/>
        <v/>
      </c>
      <c r="O479" t="str">
        <f>VLOOKUP(tVentas[[#This Row],[ProductID]],tProductos[[#All],[ProductID]:[CategoriaNombre]],2,FALSE)</f>
        <v>Beverages</v>
      </c>
    </row>
    <row r="480" spans="1:15">
      <c r="A480" s="13">
        <v>10484</v>
      </c>
      <c r="B480" s="13">
        <v>20</v>
      </c>
      <c r="C480" s="13">
        <v>42490</v>
      </c>
      <c r="D480" s="13">
        <v>351</v>
      </c>
      <c r="E480" s="12" t="str">
        <f>VLOOKUP(tVentas[[#This Row],[ProductID]],tProductos[#All],3,FALSE)</f>
        <v>Hot Chocolate - Individual</v>
      </c>
      <c r="F480" s="13">
        <v>11</v>
      </c>
      <c r="G480" s="32">
        <v>0</v>
      </c>
      <c r="H480" s="30">
        <f>VLOOKUP(tVentas[[#This Row],[ProductID]],tProductos[#All],5,FALSE)</f>
        <v>960.82</v>
      </c>
      <c r="I480" s="31">
        <f>(tVentas[[#This Row],[PrecioUnitario]])*(tVentas[[#This Row],[Quantity]])</f>
        <v>10569.02</v>
      </c>
      <c r="J480" s="31">
        <f>tVentas[[#This Row],[ TotalPrice_SinDescuento]]*(1-tVentas[[#This Row],[Discount]]/100)</f>
        <v>10569.02</v>
      </c>
      <c r="K480" s="52">
        <v>43134.362060185187</v>
      </c>
      <c r="L480" s="7" t="s">
        <v>3722</v>
      </c>
      <c r="M480" s="35">
        <f t="shared" si="14"/>
        <v>0</v>
      </c>
      <c r="N480" s="12" t="str">
        <f t="shared" si="15"/>
        <v/>
      </c>
      <c r="O480" t="str">
        <f>VLOOKUP(tVentas[[#This Row],[ProductID]],tProductos[[#All],[ProductID]:[CategoriaNombre]],2,FALSE)</f>
        <v>Confections</v>
      </c>
    </row>
    <row r="481" spans="1:15">
      <c r="A481" s="13">
        <v>10485</v>
      </c>
      <c r="B481" s="13">
        <v>12</v>
      </c>
      <c r="C481" s="13">
        <v>47815</v>
      </c>
      <c r="D481" s="13">
        <v>208</v>
      </c>
      <c r="E481" s="12" t="str">
        <f>VLOOKUP(tVentas[[#This Row],[ProductID]],tProductos[#All],3,FALSE)</f>
        <v>Mushroom - Trumpet, Dry</v>
      </c>
      <c r="F481" s="13">
        <v>13</v>
      </c>
      <c r="G481" s="32">
        <v>2</v>
      </c>
      <c r="H481" s="30">
        <f>VLOOKUP(tVentas[[#This Row],[ProductID]],tProductos[#All],5,FALSE)</f>
        <v>87.33</v>
      </c>
      <c r="I481" s="31">
        <f>(tVentas[[#This Row],[PrecioUnitario]])*(tVentas[[#This Row],[Quantity]])</f>
        <v>1135.29</v>
      </c>
      <c r="J481" s="31">
        <f>tVentas[[#This Row],[ TotalPrice_SinDescuento]]*(1-tVentas[[#This Row],[Discount]]/100)</f>
        <v>1112.5842</v>
      </c>
      <c r="K481" s="52">
        <v>43174.100648148145</v>
      </c>
      <c r="L481" s="7" t="s">
        <v>3723</v>
      </c>
      <c r="M481" s="35">
        <f t="shared" si="14"/>
        <v>0</v>
      </c>
      <c r="N481" s="12" t="str">
        <f t="shared" si="15"/>
        <v/>
      </c>
      <c r="O481" t="str">
        <f>VLOOKUP(tVentas[[#This Row],[ProductID]],tProductos[[#All],[ProductID]:[CategoriaNombre]],2,FALSE)</f>
        <v>Beverages</v>
      </c>
    </row>
    <row r="482" spans="1:15">
      <c r="A482" s="13">
        <v>10486</v>
      </c>
      <c r="B482" s="13">
        <v>3</v>
      </c>
      <c r="C482" s="13">
        <v>51616</v>
      </c>
      <c r="D482" s="13">
        <v>57</v>
      </c>
      <c r="E482" s="12" t="str">
        <f>VLOOKUP(tVentas[[#This Row],[ProductID]],tProductos[#All],3,FALSE)</f>
        <v>Sausage - Breakfast</v>
      </c>
      <c r="F482" s="13">
        <v>14</v>
      </c>
      <c r="G482" s="32">
        <v>0</v>
      </c>
      <c r="H482" s="30">
        <f>VLOOKUP(tVentas[[#This Row],[ProductID]],tProductos[#All],5,FALSE)</f>
        <v>122.14</v>
      </c>
      <c r="I482" s="31">
        <f>(tVentas[[#This Row],[PrecioUnitario]])*(tVentas[[#This Row],[Quantity]])</f>
        <v>1709.96</v>
      </c>
      <c r="J482" s="31">
        <f>tVentas[[#This Row],[ TotalPrice_SinDescuento]]*(1-tVentas[[#This Row],[Discount]]/100)</f>
        <v>1709.96</v>
      </c>
      <c r="K482" s="52">
        <v>43174.858576388891</v>
      </c>
      <c r="L482" s="7" t="s">
        <v>3724</v>
      </c>
      <c r="M482" s="35">
        <f t="shared" si="14"/>
        <v>0</v>
      </c>
      <c r="N482" s="12" t="str">
        <f t="shared" si="15"/>
        <v/>
      </c>
      <c r="O482" t="str">
        <f>VLOOKUP(tVentas[[#This Row],[ProductID]],tProductos[[#All],[ProductID]:[CategoriaNombre]],2,FALSE)</f>
        <v>Cereals</v>
      </c>
    </row>
    <row r="483" spans="1:15">
      <c r="A483" s="13">
        <v>10487</v>
      </c>
      <c r="B483" s="13">
        <v>4</v>
      </c>
      <c r="C483" s="13">
        <v>8910</v>
      </c>
      <c r="D483" s="13">
        <v>1</v>
      </c>
      <c r="E483" s="12" t="str">
        <f>VLOOKUP(tVentas[[#This Row],[ProductID]],tProductos[#All],3,FALSE)</f>
        <v>Flour - Whole Wheat</v>
      </c>
      <c r="F483" s="13">
        <v>3</v>
      </c>
      <c r="G483" s="32">
        <v>0</v>
      </c>
      <c r="H483" s="30">
        <f>VLOOKUP(tVentas[[#This Row],[ProductID]],tProductos[#All],5,FALSE)</f>
        <v>742.98</v>
      </c>
      <c r="I483" s="31">
        <f>(tVentas[[#This Row],[PrecioUnitario]])*(tVentas[[#This Row],[Quantity]])</f>
        <v>2228.94</v>
      </c>
      <c r="J483" s="31">
        <f>tVentas[[#This Row],[ TotalPrice_SinDescuento]]*(1-tVentas[[#This Row],[Discount]]/100)</f>
        <v>2228.94</v>
      </c>
      <c r="K483" s="52">
        <v>43132.686990740738</v>
      </c>
      <c r="L483" s="7" t="s">
        <v>3725</v>
      </c>
      <c r="M483" s="35">
        <f t="shared" si="14"/>
        <v>0</v>
      </c>
      <c r="N483" s="12" t="str">
        <f t="shared" si="15"/>
        <v/>
      </c>
      <c r="O483" t="str">
        <f>VLOOKUP(tVentas[[#This Row],[ProductID]],tProductos[[#All],[ProductID]:[CategoriaNombre]],2,FALSE)</f>
        <v>Cereals</v>
      </c>
    </row>
    <row r="484" spans="1:15">
      <c r="A484" s="13">
        <v>10488</v>
      </c>
      <c r="B484" s="13">
        <v>23</v>
      </c>
      <c r="C484" s="13">
        <v>6155</v>
      </c>
      <c r="D484" s="13">
        <v>319</v>
      </c>
      <c r="E484" s="12" t="str">
        <f>VLOOKUP(tVentas[[#This Row],[ProductID]],tProductos[#All],3,FALSE)</f>
        <v>Towels - Paper / Kraft</v>
      </c>
      <c r="F484" s="13">
        <v>2</v>
      </c>
      <c r="G484" s="32">
        <v>0</v>
      </c>
      <c r="H484" s="30">
        <f>VLOOKUP(tVentas[[#This Row],[ProductID]],tProductos[#All],5,FALSE)</f>
        <v>776.19</v>
      </c>
      <c r="I484" s="31">
        <f>(tVentas[[#This Row],[PrecioUnitario]])*(tVentas[[#This Row],[Quantity]])</f>
        <v>1552.38</v>
      </c>
      <c r="J484" s="31">
        <f>tVentas[[#This Row],[ TotalPrice_SinDescuento]]*(1-tVentas[[#This Row],[Discount]]/100)</f>
        <v>1552.38</v>
      </c>
      <c r="K484" s="52">
        <v>43142.212951388887</v>
      </c>
      <c r="L484" s="7" t="s">
        <v>3726</v>
      </c>
      <c r="M484" s="35">
        <f t="shared" si="14"/>
        <v>0</v>
      </c>
      <c r="N484" s="12" t="str">
        <f t="shared" si="15"/>
        <v/>
      </c>
      <c r="O484" t="str">
        <f>VLOOKUP(tVentas[[#This Row],[ProductID]],tProductos[[#All],[ProductID]:[CategoriaNombre]],2,FALSE)</f>
        <v>Meat</v>
      </c>
    </row>
    <row r="485" spans="1:15">
      <c r="A485" s="13">
        <v>10489</v>
      </c>
      <c r="B485" s="13">
        <v>12</v>
      </c>
      <c r="C485" s="13">
        <v>5254</v>
      </c>
      <c r="D485" s="13">
        <v>183</v>
      </c>
      <c r="E485" s="12" t="str">
        <f>VLOOKUP(tVentas[[#This Row],[ProductID]],tProductos[#All],3,FALSE)</f>
        <v>Spice - Peppercorn Melange</v>
      </c>
      <c r="F485" s="13">
        <v>2</v>
      </c>
      <c r="G485" s="32">
        <v>1</v>
      </c>
      <c r="H485" s="30">
        <f>VLOOKUP(tVentas[[#This Row],[ProductID]],tProductos[#All],5,FALSE)</f>
        <v>62.15</v>
      </c>
      <c r="I485" s="31">
        <f>(tVentas[[#This Row],[PrecioUnitario]])*(tVentas[[#This Row],[Quantity]])</f>
        <v>124.3</v>
      </c>
      <c r="J485" s="31">
        <f>tVentas[[#This Row],[ TotalPrice_SinDescuento]]*(1-tVentas[[#This Row],[Discount]]/100)</f>
        <v>123.057</v>
      </c>
      <c r="K485" s="52">
        <v>43204.676192129627</v>
      </c>
      <c r="L485" s="7" t="s">
        <v>3727</v>
      </c>
      <c r="M485" s="35">
        <f t="shared" si="14"/>
        <v>0</v>
      </c>
      <c r="N485" s="12" t="str">
        <f t="shared" si="15"/>
        <v/>
      </c>
      <c r="O485" t="str">
        <f>VLOOKUP(tVentas[[#This Row],[ProductID]],tProductos[[#All],[ProductID]:[CategoriaNombre]],2,FALSE)</f>
        <v>Dairy</v>
      </c>
    </row>
    <row r="486" spans="1:15">
      <c r="A486" s="13">
        <v>10490</v>
      </c>
      <c r="B486" s="13">
        <v>9</v>
      </c>
      <c r="C486" s="13">
        <v>7694</v>
      </c>
      <c r="D486" s="13">
        <v>302</v>
      </c>
      <c r="E486" s="12" t="str">
        <f>VLOOKUP(tVentas[[#This Row],[ProductID]],tProductos[#All],3,FALSE)</f>
        <v>Doilies - 5, Paper</v>
      </c>
      <c r="F486" s="13">
        <v>2</v>
      </c>
      <c r="G486" s="32">
        <v>0</v>
      </c>
      <c r="H486" s="30">
        <f>VLOOKUP(tVentas[[#This Row],[ProductID]],tProductos[#All],5,FALSE)</f>
        <v>611.59</v>
      </c>
      <c r="I486" s="31">
        <f>(tVentas[[#This Row],[PrecioUnitario]])*(tVentas[[#This Row],[Quantity]])</f>
        <v>1223.18</v>
      </c>
      <c r="J486" s="31">
        <f>tVentas[[#This Row],[ TotalPrice_SinDescuento]]*(1-tVentas[[#This Row],[Discount]]/100)</f>
        <v>1223.18</v>
      </c>
      <c r="K486" s="52">
        <v>43162.188055555554</v>
      </c>
      <c r="L486" s="7" t="s">
        <v>3728</v>
      </c>
      <c r="M486" s="35">
        <f t="shared" si="14"/>
        <v>0</v>
      </c>
      <c r="N486" s="12" t="str">
        <f t="shared" si="15"/>
        <v/>
      </c>
      <c r="O486" t="str">
        <f>VLOOKUP(tVentas[[#This Row],[ProductID]],tProductos[[#All],[ProductID]:[CategoriaNombre]],2,FALSE)</f>
        <v>Produce</v>
      </c>
    </row>
    <row r="487" spans="1:15">
      <c r="A487" s="13">
        <v>10491</v>
      </c>
      <c r="B487" s="13">
        <v>17</v>
      </c>
      <c r="C487" s="13">
        <v>44189</v>
      </c>
      <c r="D487" s="13">
        <v>258</v>
      </c>
      <c r="E487" s="12" t="str">
        <f>VLOOKUP(tVentas[[#This Row],[ProductID]],tProductos[#All],3,FALSE)</f>
        <v>Tea - English Breakfast</v>
      </c>
      <c r="F487" s="13">
        <v>12</v>
      </c>
      <c r="G487" s="32">
        <v>0</v>
      </c>
      <c r="H487" s="30">
        <f>VLOOKUP(tVentas[[#This Row],[ProductID]],tProductos[#All],5,FALSE)</f>
        <v>310.93</v>
      </c>
      <c r="I487" s="31">
        <f>(tVentas[[#This Row],[PrecioUnitario]])*(tVentas[[#This Row],[Quantity]])</f>
        <v>3731.16</v>
      </c>
      <c r="J487" s="31">
        <f>tVentas[[#This Row],[ TotalPrice_SinDescuento]]*(1-tVentas[[#This Row],[Discount]]/100)</f>
        <v>3731.16</v>
      </c>
      <c r="K487" s="52">
        <v>43129.339212962965</v>
      </c>
      <c r="L487" s="7" t="s">
        <v>3729</v>
      </c>
      <c r="M487" s="35">
        <f t="shared" si="14"/>
        <v>0</v>
      </c>
      <c r="N487" s="12" t="str">
        <f t="shared" si="15"/>
        <v/>
      </c>
      <c r="O487" t="str">
        <f>VLOOKUP(tVentas[[#This Row],[ProductID]],tProductos[[#All],[ProductID]:[CategoriaNombre]],2,FALSE)</f>
        <v>Confections</v>
      </c>
    </row>
    <row r="488" spans="1:15">
      <c r="A488" s="13">
        <v>10492</v>
      </c>
      <c r="B488" s="13">
        <v>11</v>
      </c>
      <c r="C488" s="13">
        <v>82665</v>
      </c>
      <c r="D488" s="13">
        <v>416</v>
      </c>
      <c r="E488" s="12" t="str">
        <f>VLOOKUP(tVentas[[#This Row],[ProductID]],tProductos[#All],3,FALSE)</f>
        <v>Baking Powder</v>
      </c>
      <c r="F488" s="13">
        <v>21</v>
      </c>
      <c r="G488" s="32">
        <v>0</v>
      </c>
      <c r="H488" s="30">
        <f>VLOOKUP(tVentas[[#This Row],[ProductID]],tProductos[#All],5,FALSE)</f>
        <v>846.76</v>
      </c>
      <c r="I488" s="31">
        <f>(tVentas[[#This Row],[PrecioUnitario]])*(tVentas[[#This Row],[Quantity]])</f>
        <v>17781.96</v>
      </c>
      <c r="J488" s="31">
        <f>tVentas[[#This Row],[ TotalPrice_SinDescuento]]*(1-tVentas[[#This Row],[Discount]]/100)</f>
        <v>17781.96</v>
      </c>
      <c r="K488" s="52">
        <v>43218.50582175926</v>
      </c>
      <c r="L488" s="7" t="s">
        <v>3730</v>
      </c>
      <c r="M488" s="35">
        <f t="shared" si="14"/>
        <v>0</v>
      </c>
      <c r="N488" s="12" t="str">
        <f t="shared" si="15"/>
        <v/>
      </c>
      <c r="O488" t="str">
        <f>VLOOKUP(tVentas[[#This Row],[ProductID]],tProductos[[#All],[ProductID]:[CategoriaNombre]],2,FALSE)</f>
        <v>Snails</v>
      </c>
    </row>
    <row r="489" spans="1:15">
      <c r="A489" s="13">
        <v>10493</v>
      </c>
      <c r="B489" s="13">
        <v>9</v>
      </c>
      <c r="C489" s="13">
        <v>82084</v>
      </c>
      <c r="D489" s="13">
        <v>15</v>
      </c>
      <c r="E489" s="12" t="str">
        <f>VLOOKUP(tVentas[[#This Row],[ProductID]],tProductos[#All],3,FALSE)</f>
        <v>Spoon - Soup, Plastic</v>
      </c>
      <c r="F489" s="13">
        <v>21</v>
      </c>
      <c r="G489" s="32">
        <v>2</v>
      </c>
      <c r="H489" s="30">
        <f>VLOOKUP(tVentas[[#This Row],[ProductID]],tProductos[#All],5,FALSE)</f>
        <v>32.44</v>
      </c>
      <c r="I489" s="31">
        <f>(tVentas[[#This Row],[PrecioUnitario]])*(tVentas[[#This Row],[Quantity]])</f>
        <v>681.24</v>
      </c>
      <c r="J489" s="31">
        <f>tVentas[[#This Row],[ TotalPrice_SinDescuento]]*(1-tVentas[[#This Row],[Discount]]/100)</f>
        <v>667.61519999999996</v>
      </c>
      <c r="K489" s="52">
        <v>43199.695613425924</v>
      </c>
      <c r="L489" s="7" t="s">
        <v>3731</v>
      </c>
      <c r="M489" s="35">
        <f t="shared" si="14"/>
        <v>0</v>
      </c>
      <c r="N489" s="12" t="str">
        <f t="shared" si="15"/>
        <v/>
      </c>
      <c r="O489" t="str">
        <f>VLOOKUP(tVentas[[#This Row],[ProductID]],tProductos[[#All],[ProductID]:[CategoriaNombre]],2,FALSE)</f>
        <v>Confections</v>
      </c>
    </row>
    <row r="490" spans="1:15">
      <c r="A490" s="13">
        <v>10494</v>
      </c>
      <c r="B490" s="13">
        <v>12</v>
      </c>
      <c r="C490" s="13">
        <v>65507</v>
      </c>
      <c r="D490" s="13">
        <v>173</v>
      </c>
      <c r="E490" s="12" t="str">
        <f>VLOOKUP(tVentas[[#This Row],[ProductID]],tProductos[#All],3,FALSE)</f>
        <v>Rosemary - Dry</v>
      </c>
      <c r="F490" s="13">
        <v>17</v>
      </c>
      <c r="G490" s="32">
        <v>0</v>
      </c>
      <c r="H490" s="30">
        <f>VLOOKUP(tVentas[[#This Row],[ProductID]],tProductos[#All],5,FALSE)</f>
        <v>44.54</v>
      </c>
      <c r="I490" s="31">
        <f>(tVentas[[#This Row],[PrecioUnitario]])*(tVentas[[#This Row],[Quantity]])</f>
        <v>757.18</v>
      </c>
      <c r="J490" s="31">
        <f>tVentas[[#This Row],[ TotalPrice_SinDescuento]]*(1-tVentas[[#This Row],[Discount]]/100)</f>
        <v>757.18</v>
      </c>
      <c r="K490" s="52">
        <v>43127.915196759262</v>
      </c>
      <c r="L490" s="7" t="s">
        <v>3732</v>
      </c>
      <c r="M490" s="35">
        <f t="shared" si="14"/>
        <v>0</v>
      </c>
      <c r="N490" s="12" t="str">
        <f t="shared" si="15"/>
        <v/>
      </c>
      <c r="O490" t="str">
        <f>VLOOKUP(tVentas[[#This Row],[ProductID]],tProductos[[#All],[ProductID]:[CategoriaNombre]],2,FALSE)</f>
        <v>Grain</v>
      </c>
    </row>
    <row r="491" spans="1:15">
      <c r="A491" s="13">
        <v>10495</v>
      </c>
      <c r="B491" s="13">
        <v>5</v>
      </c>
      <c r="C491" s="13">
        <v>37826</v>
      </c>
      <c r="D491" s="13">
        <v>286</v>
      </c>
      <c r="E491" s="12" t="str">
        <f>VLOOKUP(tVentas[[#This Row],[ProductID]],tProductos[#All],3,FALSE)</f>
        <v>Beef - Prime Rib Aaa</v>
      </c>
      <c r="F491" s="13">
        <v>10</v>
      </c>
      <c r="G491" s="32">
        <v>0</v>
      </c>
      <c r="H491" s="30">
        <f>VLOOKUP(tVentas[[#This Row],[ProductID]],tProductos[#All],5,FALSE)</f>
        <v>404.89</v>
      </c>
      <c r="I491" s="31">
        <f>(tVentas[[#This Row],[PrecioUnitario]])*(tVentas[[#This Row],[Quantity]])</f>
        <v>4048.8999999999996</v>
      </c>
      <c r="J491" s="31">
        <f>tVentas[[#This Row],[ TotalPrice_SinDescuento]]*(1-tVentas[[#This Row],[Discount]]/100)</f>
        <v>4048.8999999999996</v>
      </c>
      <c r="K491" s="52">
        <v>43112.885046296295</v>
      </c>
      <c r="L491" s="7" t="s">
        <v>3733</v>
      </c>
      <c r="M491" s="35">
        <f t="shared" si="14"/>
        <v>0</v>
      </c>
      <c r="N491" s="12" t="str">
        <f t="shared" si="15"/>
        <v/>
      </c>
      <c r="O491" t="str">
        <f>VLOOKUP(tVentas[[#This Row],[ProductID]],tProductos[[#All],[ProductID]:[CategoriaNombre]],2,FALSE)</f>
        <v>Shell fish</v>
      </c>
    </row>
    <row r="492" spans="1:15">
      <c r="A492" s="13">
        <v>10496</v>
      </c>
      <c r="B492" s="13">
        <v>13</v>
      </c>
      <c r="C492" s="13">
        <v>64153</v>
      </c>
      <c r="D492" s="13">
        <v>379</v>
      </c>
      <c r="E492" s="12" t="str">
        <f>VLOOKUP(tVentas[[#This Row],[ProductID]],tProductos[#All],3,FALSE)</f>
        <v>Smoked Paprika</v>
      </c>
      <c r="F492" s="13">
        <v>17</v>
      </c>
      <c r="G492" s="32">
        <v>0</v>
      </c>
      <c r="H492" s="30">
        <f>VLOOKUP(tVentas[[#This Row],[ProductID]],tProductos[#All],5,FALSE)</f>
        <v>893.04</v>
      </c>
      <c r="I492" s="31">
        <f>(tVentas[[#This Row],[PrecioUnitario]])*(tVentas[[#This Row],[Quantity]])</f>
        <v>15181.68</v>
      </c>
      <c r="J492" s="31">
        <f>tVentas[[#This Row],[ TotalPrice_SinDescuento]]*(1-tVentas[[#This Row],[Discount]]/100)</f>
        <v>15181.68</v>
      </c>
      <c r="K492" s="52">
        <v>43140.970393518517</v>
      </c>
      <c r="L492" s="7" t="s">
        <v>3734</v>
      </c>
      <c r="M492" s="35">
        <f t="shared" si="14"/>
        <v>0</v>
      </c>
      <c r="N492" s="12" t="str">
        <f t="shared" si="15"/>
        <v/>
      </c>
      <c r="O492" t="str">
        <f>VLOOKUP(tVentas[[#This Row],[ProductID]],tProductos[[#All],[ProductID]:[CategoriaNombre]],2,FALSE)</f>
        <v>Meat</v>
      </c>
    </row>
    <row r="493" spans="1:15">
      <c r="A493" s="13">
        <v>10497</v>
      </c>
      <c r="B493" s="13">
        <v>12</v>
      </c>
      <c r="C493" s="13">
        <v>7711</v>
      </c>
      <c r="D493" s="13">
        <v>441</v>
      </c>
      <c r="E493" s="12" t="str">
        <f>VLOOKUP(tVentas[[#This Row],[ProductID]],tProductos[#All],3,FALSE)</f>
        <v>Blackberries</v>
      </c>
      <c r="F493" s="13">
        <v>2</v>
      </c>
      <c r="G493" s="32">
        <v>0</v>
      </c>
      <c r="H493" s="30">
        <f>VLOOKUP(tVentas[[#This Row],[ProductID]],tProductos[#All],5,FALSE)</f>
        <v>729.43</v>
      </c>
      <c r="I493" s="31">
        <f>(tVentas[[#This Row],[PrecioUnitario]])*(tVentas[[#This Row],[Quantity]])</f>
        <v>1458.86</v>
      </c>
      <c r="J493" s="31">
        <f>tVentas[[#This Row],[ TotalPrice_SinDescuento]]*(1-tVentas[[#This Row],[Discount]]/100)</f>
        <v>1458.86</v>
      </c>
      <c r="K493" s="52">
        <v>43192.132905092592</v>
      </c>
      <c r="L493" s="7" t="s">
        <v>3735</v>
      </c>
      <c r="M493" s="35">
        <f t="shared" si="14"/>
        <v>0</v>
      </c>
      <c r="N493" s="12" t="str">
        <f t="shared" si="15"/>
        <v/>
      </c>
      <c r="O493" t="str">
        <f>VLOOKUP(tVentas[[#This Row],[ProductID]],tProductos[[#All],[ProductID]:[CategoriaNombre]],2,FALSE)</f>
        <v>Cereals</v>
      </c>
    </row>
    <row r="494" spans="1:15">
      <c r="A494" s="13">
        <v>10498</v>
      </c>
      <c r="B494" s="13">
        <v>19</v>
      </c>
      <c r="C494" s="13">
        <v>46285</v>
      </c>
      <c r="D494" s="13">
        <v>443</v>
      </c>
      <c r="E494" s="12" t="str">
        <f>VLOOKUP(tVentas[[#This Row],[ProductID]],tProductos[#All],3,FALSE)</f>
        <v>Lettuce - Spring Mix</v>
      </c>
      <c r="F494" s="13">
        <v>12</v>
      </c>
      <c r="G494" s="32">
        <v>0</v>
      </c>
      <c r="H494" s="30">
        <f>VLOOKUP(tVentas[[#This Row],[ProductID]],tProductos[#All],5,FALSE)</f>
        <v>900.16</v>
      </c>
      <c r="I494" s="31">
        <f>(tVentas[[#This Row],[PrecioUnitario]])*(tVentas[[#This Row],[Quantity]])</f>
        <v>10801.92</v>
      </c>
      <c r="J494" s="31">
        <f>tVentas[[#This Row],[ TotalPrice_SinDescuento]]*(1-tVentas[[#This Row],[Discount]]/100)</f>
        <v>10801.92</v>
      </c>
      <c r="K494" s="52">
        <v>43139.023564814815</v>
      </c>
      <c r="L494" s="7" t="s">
        <v>3736</v>
      </c>
      <c r="M494" s="35">
        <f t="shared" si="14"/>
        <v>0</v>
      </c>
      <c r="N494" s="12" t="str">
        <f t="shared" si="15"/>
        <v/>
      </c>
      <c r="O494" t="str">
        <f>VLOOKUP(tVentas[[#This Row],[ProductID]],tProductos[[#All],[ProductID]:[CategoriaNombre]],2,FALSE)</f>
        <v>Shell fish</v>
      </c>
    </row>
    <row r="495" spans="1:15">
      <c r="A495" s="13">
        <v>10499</v>
      </c>
      <c r="B495" s="13">
        <v>12</v>
      </c>
      <c r="C495" s="13">
        <v>49540</v>
      </c>
      <c r="D495" s="13">
        <v>445</v>
      </c>
      <c r="E495" s="12" t="str">
        <f>VLOOKUP(tVentas[[#This Row],[ProductID]],tProductos[#All],3,FALSE)</f>
        <v>Pastry - Choclate Baked</v>
      </c>
      <c r="F495" s="13">
        <v>13</v>
      </c>
      <c r="G495" s="32">
        <v>0</v>
      </c>
      <c r="H495" s="30">
        <f>VLOOKUP(tVentas[[#This Row],[ProductID]],tProductos[#All],5,FALSE)</f>
        <v>592.46</v>
      </c>
      <c r="I495" s="31">
        <f>(tVentas[[#This Row],[PrecioUnitario]])*(tVentas[[#This Row],[Quantity]])</f>
        <v>7701.9800000000005</v>
      </c>
      <c r="J495" s="31">
        <f>tVentas[[#This Row],[ TotalPrice_SinDescuento]]*(1-tVentas[[#This Row],[Discount]]/100)</f>
        <v>7701.9800000000005</v>
      </c>
      <c r="K495" s="52">
        <v>43212.803518518522</v>
      </c>
      <c r="L495" s="7" t="s">
        <v>3737</v>
      </c>
      <c r="M495" s="35">
        <f t="shared" si="14"/>
        <v>0</v>
      </c>
      <c r="N495" s="12" t="str">
        <f t="shared" si="15"/>
        <v/>
      </c>
      <c r="O495" t="str">
        <f>VLOOKUP(tVentas[[#This Row],[ProductID]],tProductos[[#All],[ProductID]:[CategoriaNombre]],2,FALSE)</f>
        <v>Grain</v>
      </c>
    </row>
    <row r="496" spans="1:15">
      <c r="A496" s="13">
        <v>10500</v>
      </c>
      <c r="B496" s="13">
        <v>14</v>
      </c>
      <c r="C496" s="13">
        <v>79486</v>
      </c>
      <c r="D496" s="13">
        <v>279</v>
      </c>
      <c r="E496" s="12" t="str">
        <f>VLOOKUP(tVentas[[#This Row],[ProductID]],tProductos[#All],3,FALSE)</f>
        <v>Beef - Texas Style Burger</v>
      </c>
      <c r="F496" s="13">
        <v>21</v>
      </c>
      <c r="G496" s="32">
        <v>0</v>
      </c>
      <c r="H496" s="30">
        <f>VLOOKUP(tVentas[[#This Row],[ProductID]],tProductos[#All],5,FALSE)</f>
        <v>911.82</v>
      </c>
      <c r="I496" s="31">
        <f>(tVentas[[#This Row],[PrecioUnitario]])*(tVentas[[#This Row],[Quantity]])</f>
        <v>19148.22</v>
      </c>
      <c r="J496" s="31">
        <f>tVentas[[#This Row],[ TotalPrice_SinDescuento]]*(1-tVentas[[#This Row],[Discount]]/100)</f>
        <v>19148.22</v>
      </c>
      <c r="K496" s="52">
        <v>43150.568009259259</v>
      </c>
      <c r="L496" s="7" t="s">
        <v>3738</v>
      </c>
      <c r="M496" s="35">
        <f t="shared" si="14"/>
        <v>0</v>
      </c>
      <c r="N496" s="12" t="str">
        <f t="shared" si="15"/>
        <v/>
      </c>
      <c r="O496" t="str">
        <f>VLOOKUP(tVentas[[#This Row],[ProductID]],tProductos[[#All],[ProductID]:[CategoriaNombre]],2,FALSE)</f>
        <v>Confections</v>
      </c>
    </row>
    <row r="497" spans="1:15">
      <c r="A497" s="13">
        <v>10501</v>
      </c>
      <c r="B497" s="13">
        <v>21</v>
      </c>
      <c r="C497" s="13">
        <v>88371</v>
      </c>
      <c r="D497" s="13">
        <v>403</v>
      </c>
      <c r="E497" s="12" t="str">
        <f>VLOOKUP(tVentas[[#This Row],[ProductID]],tProductos[#All],3,FALSE)</f>
        <v>Liners - Baking Cups</v>
      </c>
      <c r="F497" s="13">
        <v>23</v>
      </c>
      <c r="G497" s="32">
        <v>0</v>
      </c>
      <c r="H497" s="30">
        <f>VLOOKUP(tVentas[[#This Row],[ProductID]],tProductos[#All],5,FALSE)</f>
        <v>681.89</v>
      </c>
      <c r="I497" s="31">
        <f>(tVentas[[#This Row],[PrecioUnitario]])*(tVentas[[#This Row],[Quantity]])</f>
        <v>15683.47</v>
      </c>
      <c r="J497" s="31">
        <f>tVentas[[#This Row],[ TotalPrice_SinDescuento]]*(1-tVentas[[#This Row],[Discount]]/100)</f>
        <v>15683.47</v>
      </c>
      <c r="K497" s="52">
        <v>43179.178078703706</v>
      </c>
      <c r="L497" s="7" t="s">
        <v>3739</v>
      </c>
      <c r="M497" s="35">
        <f t="shared" si="14"/>
        <v>0</v>
      </c>
      <c r="N497" s="12" t="str">
        <f t="shared" si="15"/>
        <v/>
      </c>
      <c r="O497" t="str">
        <f>VLOOKUP(tVentas[[#This Row],[ProductID]],tProductos[[#All],[ProductID]:[CategoriaNombre]],2,FALSE)</f>
        <v>Beverages</v>
      </c>
    </row>
    <row r="498" spans="1:15">
      <c r="A498" s="13">
        <v>10502</v>
      </c>
      <c r="B498" s="13">
        <v>21</v>
      </c>
      <c r="C498" s="13">
        <v>18117</v>
      </c>
      <c r="D498" s="13">
        <v>56</v>
      </c>
      <c r="E498" s="12" t="str">
        <f>VLOOKUP(tVentas[[#This Row],[ProductID]],tProductos[#All],3,FALSE)</f>
        <v>Chips Potato Salt Vinegar 43g</v>
      </c>
      <c r="F498" s="13">
        <v>5</v>
      </c>
      <c r="G498" s="32">
        <v>2</v>
      </c>
      <c r="H498" s="30">
        <f>VLOOKUP(tVentas[[#This Row],[ProductID]],tProductos[#All],5,FALSE)</f>
        <v>464.03</v>
      </c>
      <c r="I498" s="31">
        <f>(tVentas[[#This Row],[PrecioUnitario]])*(tVentas[[#This Row],[Quantity]])</f>
        <v>2320.1499999999996</v>
      </c>
      <c r="J498" s="31">
        <f>tVentas[[#This Row],[ TotalPrice_SinDescuento]]*(1-tVentas[[#This Row],[Discount]]/100)</f>
        <v>2273.7469999999994</v>
      </c>
      <c r="K498" s="52">
        <v>43220.20684027778</v>
      </c>
      <c r="L498" s="7" t="s">
        <v>3740</v>
      </c>
      <c r="M498" s="35">
        <f t="shared" si="14"/>
        <v>0</v>
      </c>
      <c r="N498" s="12" t="str">
        <f t="shared" si="15"/>
        <v/>
      </c>
      <c r="O498" t="str">
        <f>VLOOKUP(tVentas[[#This Row],[ProductID]],tProductos[[#All],[ProductID]:[CategoriaNombre]],2,FALSE)</f>
        <v>Poultry</v>
      </c>
    </row>
    <row r="499" spans="1:15">
      <c r="A499" s="13">
        <v>10503</v>
      </c>
      <c r="B499" s="13">
        <v>4</v>
      </c>
      <c r="C499" s="13">
        <v>30717</v>
      </c>
      <c r="D499" s="13">
        <v>250</v>
      </c>
      <c r="E499" s="12" t="str">
        <f>VLOOKUP(tVentas[[#This Row],[ProductID]],tProductos[#All],3,FALSE)</f>
        <v>Soup - Campbells, Beef Barley</v>
      </c>
      <c r="F499" s="13">
        <v>8</v>
      </c>
      <c r="G499" s="32">
        <v>0</v>
      </c>
      <c r="H499" s="30">
        <f>VLOOKUP(tVentas[[#This Row],[ProductID]],tProductos[#All],5,FALSE)</f>
        <v>644.95000000000005</v>
      </c>
      <c r="I499" s="31">
        <f>(tVentas[[#This Row],[PrecioUnitario]])*(tVentas[[#This Row],[Quantity]])</f>
        <v>5159.6000000000004</v>
      </c>
      <c r="J499" s="31">
        <f>tVentas[[#This Row],[ TotalPrice_SinDescuento]]*(1-tVentas[[#This Row],[Discount]]/100)</f>
        <v>5159.6000000000004</v>
      </c>
      <c r="K499" s="52">
        <v>43105.025648148148</v>
      </c>
      <c r="L499" s="7" t="s">
        <v>3741</v>
      </c>
      <c r="M499" s="35">
        <f t="shared" si="14"/>
        <v>0</v>
      </c>
      <c r="N499" s="12" t="str">
        <f t="shared" si="15"/>
        <v/>
      </c>
      <c r="O499" t="str">
        <f>VLOOKUP(tVentas[[#This Row],[ProductID]],tProductos[[#All],[ProductID]:[CategoriaNombre]],2,FALSE)</f>
        <v>Confections</v>
      </c>
    </row>
    <row r="500" spans="1:15">
      <c r="A500" s="13">
        <v>10504</v>
      </c>
      <c r="B500" s="13">
        <v>10</v>
      </c>
      <c r="C500" s="13">
        <v>93673</v>
      </c>
      <c r="D500" s="13">
        <v>343</v>
      </c>
      <c r="E500" s="12" t="str">
        <f>VLOOKUP(tVentas[[#This Row],[ProductID]],tProductos[#All],3,FALSE)</f>
        <v>Otomegusa Dashi Konbu</v>
      </c>
      <c r="F500" s="13">
        <v>24</v>
      </c>
      <c r="G500" s="32">
        <v>0</v>
      </c>
      <c r="H500" s="30">
        <f>VLOOKUP(tVentas[[#This Row],[ProductID]],tProductos[#All],5,FALSE)</f>
        <v>512.05999999999995</v>
      </c>
      <c r="I500" s="31">
        <f>(tVentas[[#This Row],[PrecioUnitario]])*(tVentas[[#This Row],[Quantity]])</f>
        <v>12289.439999999999</v>
      </c>
      <c r="J500" s="31">
        <f>tVentas[[#This Row],[ TotalPrice_SinDescuento]]*(1-tVentas[[#This Row],[Discount]]/100)</f>
        <v>12289.439999999999</v>
      </c>
      <c r="K500" s="52">
        <v>43104.3283912037</v>
      </c>
      <c r="L500" s="7" t="s">
        <v>3742</v>
      </c>
      <c r="M500" s="35">
        <f t="shared" si="14"/>
        <v>0</v>
      </c>
      <c r="N500" s="12" t="str">
        <f t="shared" si="15"/>
        <v/>
      </c>
      <c r="O500" t="str">
        <f>VLOOKUP(tVentas[[#This Row],[ProductID]],tProductos[[#All],[ProductID]:[CategoriaNombre]],2,FALSE)</f>
        <v>Confections</v>
      </c>
    </row>
    <row r="501" spans="1:15">
      <c r="A501" s="13">
        <v>10505</v>
      </c>
      <c r="B501" s="13">
        <v>15</v>
      </c>
      <c r="C501" s="13">
        <v>8845</v>
      </c>
      <c r="D501" s="13">
        <v>351</v>
      </c>
      <c r="E501" s="12" t="str">
        <f>VLOOKUP(tVentas[[#This Row],[ProductID]],tProductos[#All],3,FALSE)</f>
        <v>Hot Chocolate - Individual</v>
      </c>
      <c r="F501" s="13">
        <v>3</v>
      </c>
      <c r="G501" s="32">
        <v>0</v>
      </c>
      <c r="H501" s="30">
        <f>VLOOKUP(tVentas[[#This Row],[ProductID]],tProductos[#All],5,FALSE)</f>
        <v>960.82</v>
      </c>
      <c r="I501" s="31">
        <f>(tVentas[[#This Row],[PrecioUnitario]])*(tVentas[[#This Row],[Quantity]])</f>
        <v>2882.46</v>
      </c>
      <c r="J501" s="31">
        <f>tVentas[[#This Row],[ TotalPrice_SinDescuento]]*(1-tVentas[[#This Row],[Discount]]/100)</f>
        <v>2882.46</v>
      </c>
      <c r="K501" s="52">
        <v>43109.196805555555</v>
      </c>
      <c r="L501" s="7" t="s">
        <v>3743</v>
      </c>
      <c r="M501" s="35">
        <f t="shared" si="14"/>
        <v>0</v>
      </c>
      <c r="N501" s="12" t="str">
        <f t="shared" si="15"/>
        <v/>
      </c>
      <c r="O501" t="str">
        <f>VLOOKUP(tVentas[[#This Row],[ProductID]],tProductos[[#All],[ProductID]:[CategoriaNombre]],2,FALSE)</f>
        <v>Confections</v>
      </c>
    </row>
    <row r="502" spans="1:15">
      <c r="A502" s="13">
        <v>10506</v>
      </c>
      <c r="B502" s="13">
        <v>13</v>
      </c>
      <c r="C502" s="13">
        <v>85356</v>
      </c>
      <c r="D502" s="13">
        <v>379</v>
      </c>
      <c r="E502" s="12" t="str">
        <f>VLOOKUP(tVentas[[#This Row],[ProductID]],tProductos[#All],3,FALSE)</f>
        <v>Smoked Paprika</v>
      </c>
      <c r="F502" s="13">
        <v>22</v>
      </c>
      <c r="G502" s="32">
        <v>0</v>
      </c>
      <c r="H502" s="30">
        <f>VLOOKUP(tVentas[[#This Row],[ProductID]],tProductos[#All],5,FALSE)</f>
        <v>893.04</v>
      </c>
      <c r="I502" s="31">
        <f>(tVentas[[#This Row],[PrecioUnitario]])*(tVentas[[#This Row],[Quantity]])</f>
        <v>19646.879999999997</v>
      </c>
      <c r="J502" s="31">
        <f>tVentas[[#This Row],[ TotalPrice_SinDescuento]]*(1-tVentas[[#This Row],[Discount]]/100)</f>
        <v>19646.879999999997</v>
      </c>
      <c r="K502" s="52">
        <v>43144.835613425923</v>
      </c>
      <c r="L502" s="7" t="s">
        <v>3744</v>
      </c>
      <c r="M502" s="35">
        <f t="shared" si="14"/>
        <v>0</v>
      </c>
      <c r="N502" s="12" t="str">
        <f t="shared" si="15"/>
        <v/>
      </c>
      <c r="O502" t="str">
        <f>VLOOKUP(tVentas[[#This Row],[ProductID]],tProductos[[#All],[ProductID]:[CategoriaNombre]],2,FALSE)</f>
        <v>Meat</v>
      </c>
    </row>
    <row r="503" spans="1:15">
      <c r="A503" s="13">
        <v>10507</v>
      </c>
      <c r="B503" s="13">
        <v>23</v>
      </c>
      <c r="C503" s="13">
        <v>79254</v>
      </c>
      <c r="D503" s="13">
        <v>32</v>
      </c>
      <c r="E503" s="12" t="str">
        <f>VLOOKUP(tVentas[[#This Row],[ProductID]],tProductos[#All],3,FALSE)</f>
        <v>Lettuce - Treviso</v>
      </c>
      <c r="F503" s="13">
        <v>21</v>
      </c>
      <c r="G503" s="32">
        <v>0</v>
      </c>
      <c r="H503" s="30">
        <f>VLOOKUP(tVentas[[#This Row],[ProductID]],tProductos[#All],5,FALSE)</f>
        <v>964.12</v>
      </c>
      <c r="I503" s="31">
        <f>(tVentas[[#This Row],[PrecioUnitario]])*(tVentas[[#This Row],[Quantity]])</f>
        <v>20246.52</v>
      </c>
      <c r="J503" s="31">
        <f>tVentas[[#This Row],[ TotalPrice_SinDescuento]]*(1-tVentas[[#This Row],[Discount]]/100)</f>
        <v>20246.52</v>
      </c>
      <c r="K503" s="52">
        <v>43203.361226851855</v>
      </c>
      <c r="L503" s="7" t="s">
        <v>3745</v>
      </c>
      <c r="M503" s="35">
        <f t="shared" si="14"/>
        <v>0</v>
      </c>
      <c r="N503" s="12" t="str">
        <f t="shared" si="15"/>
        <v/>
      </c>
      <c r="O503" t="str">
        <f>VLOOKUP(tVentas[[#This Row],[ProductID]],tProductos[[#All],[ProductID]:[CategoriaNombre]],2,FALSE)</f>
        <v>Cereals</v>
      </c>
    </row>
    <row r="504" spans="1:15">
      <c r="A504" s="13">
        <v>10508</v>
      </c>
      <c r="B504" s="13">
        <v>3</v>
      </c>
      <c r="C504" s="13">
        <v>37825</v>
      </c>
      <c r="D504" s="13">
        <v>349</v>
      </c>
      <c r="E504" s="12" t="str">
        <f>VLOOKUP(tVentas[[#This Row],[ProductID]],tProductos[#All],3,FALSE)</f>
        <v>Puree - Mocha</v>
      </c>
      <c r="F504" s="13">
        <v>10</v>
      </c>
      <c r="G504" s="32">
        <v>0</v>
      </c>
      <c r="H504" s="30">
        <f>VLOOKUP(tVentas[[#This Row],[ProductID]],tProductos[#All],5,FALSE)</f>
        <v>869.08</v>
      </c>
      <c r="I504" s="31">
        <f>(tVentas[[#This Row],[PrecioUnitario]])*(tVentas[[#This Row],[Quantity]])</f>
        <v>8690.8000000000011</v>
      </c>
      <c r="J504" s="31">
        <f>tVentas[[#This Row],[ TotalPrice_SinDescuento]]*(1-tVentas[[#This Row],[Discount]]/100)</f>
        <v>8690.8000000000011</v>
      </c>
      <c r="K504" s="52">
        <v>43216.692523148151</v>
      </c>
      <c r="L504" s="7" t="s">
        <v>3746</v>
      </c>
      <c r="M504" s="35">
        <f t="shared" si="14"/>
        <v>0</v>
      </c>
      <c r="N504" s="12" t="str">
        <f t="shared" si="15"/>
        <v/>
      </c>
      <c r="O504" t="str">
        <f>VLOOKUP(tVentas[[#This Row],[ProductID]],tProductos[[#All],[ProductID]:[CategoriaNombre]],2,FALSE)</f>
        <v>Dairy</v>
      </c>
    </row>
    <row r="505" spans="1:15">
      <c r="A505" s="13">
        <v>10509</v>
      </c>
      <c r="B505" s="13">
        <v>8</v>
      </c>
      <c r="C505" s="13">
        <v>7984</v>
      </c>
      <c r="D505" s="13">
        <v>106</v>
      </c>
      <c r="E505" s="12" t="str">
        <f>VLOOKUP(tVentas[[#This Row],[ProductID]],tProductos[#All],3,FALSE)</f>
        <v>Pickerel - Fillets</v>
      </c>
      <c r="F505" s="13">
        <v>3</v>
      </c>
      <c r="G505" s="32">
        <v>2</v>
      </c>
      <c r="H505" s="30">
        <f>VLOOKUP(tVentas[[#This Row],[ProductID]],tProductos[#All],5,FALSE)</f>
        <v>18.75</v>
      </c>
      <c r="I505" s="31">
        <f>(tVentas[[#This Row],[PrecioUnitario]])*(tVentas[[#This Row],[Quantity]])</f>
        <v>56.25</v>
      </c>
      <c r="J505" s="31">
        <f>tVentas[[#This Row],[ TotalPrice_SinDescuento]]*(1-tVentas[[#This Row],[Discount]]/100)</f>
        <v>55.125</v>
      </c>
      <c r="K505" s="52">
        <v>43174.027372685188</v>
      </c>
      <c r="L505" s="7" t="s">
        <v>3747</v>
      </c>
      <c r="M505" s="35">
        <f t="shared" si="14"/>
        <v>0</v>
      </c>
      <c r="N505" s="12" t="str">
        <f t="shared" si="15"/>
        <v/>
      </c>
      <c r="O505" t="str">
        <f>VLOOKUP(tVentas[[#This Row],[ProductID]],tProductos[[#All],[ProductID]:[CategoriaNombre]],2,FALSE)</f>
        <v>Meat</v>
      </c>
    </row>
    <row r="506" spans="1:15">
      <c r="A506" s="13">
        <v>10510</v>
      </c>
      <c r="B506" s="13">
        <v>21</v>
      </c>
      <c r="C506" s="13">
        <v>24566</v>
      </c>
      <c r="D506" s="13">
        <v>141</v>
      </c>
      <c r="E506" s="12" t="str">
        <f>VLOOKUP(tVentas[[#This Row],[ProductID]],tProductos[#All],3,FALSE)</f>
        <v>Tea - Herbal Sweet Dreams</v>
      </c>
      <c r="F506" s="13">
        <v>7</v>
      </c>
      <c r="G506" s="32">
        <v>1</v>
      </c>
      <c r="H506" s="30">
        <f>VLOOKUP(tVentas[[#This Row],[ProductID]],tProductos[#All],5,FALSE)</f>
        <v>10.96</v>
      </c>
      <c r="I506" s="31">
        <f>(tVentas[[#This Row],[PrecioUnitario]])*(tVentas[[#This Row],[Quantity]])</f>
        <v>76.72</v>
      </c>
      <c r="J506" s="31">
        <f>tVentas[[#This Row],[ TotalPrice_SinDescuento]]*(1-tVentas[[#This Row],[Discount]]/100)</f>
        <v>75.952799999999996</v>
      </c>
      <c r="K506" s="52">
        <v>43103.020243055558</v>
      </c>
      <c r="L506" s="7" t="s">
        <v>3748</v>
      </c>
      <c r="M506" s="35">
        <f t="shared" si="14"/>
        <v>0</v>
      </c>
      <c r="N506" s="12" t="str">
        <f t="shared" si="15"/>
        <v/>
      </c>
      <c r="O506" t="str">
        <f>VLOOKUP(tVentas[[#This Row],[ProductID]],tProductos[[#All],[ProductID]:[CategoriaNombre]],2,FALSE)</f>
        <v>Confections</v>
      </c>
    </row>
    <row r="507" spans="1:15">
      <c r="A507" s="13">
        <v>10511</v>
      </c>
      <c r="B507" s="13">
        <v>4</v>
      </c>
      <c r="C507" s="13">
        <v>46635</v>
      </c>
      <c r="D507" s="13">
        <v>195</v>
      </c>
      <c r="E507" s="12" t="str">
        <f>VLOOKUP(tVentas[[#This Row],[ProductID]],tProductos[#All],3,FALSE)</f>
        <v>Beets - Mini Golden</v>
      </c>
      <c r="F507" s="13">
        <v>12</v>
      </c>
      <c r="G507" s="32">
        <v>0</v>
      </c>
      <c r="H507" s="30">
        <f>VLOOKUP(tVentas[[#This Row],[ProductID]],tProductos[#All],5,FALSE)</f>
        <v>35.200000000000003</v>
      </c>
      <c r="I507" s="31">
        <f>(tVentas[[#This Row],[PrecioUnitario]])*(tVentas[[#This Row],[Quantity]])</f>
        <v>422.40000000000003</v>
      </c>
      <c r="J507" s="31">
        <f>tVentas[[#This Row],[ TotalPrice_SinDescuento]]*(1-tVentas[[#This Row],[Discount]]/100)</f>
        <v>422.40000000000003</v>
      </c>
      <c r="K507" s="52">
        <v>43169.323449074072</v>
      </c>
      <c r="L507" s="7" t="s">
        <v>3749</v>
      </c>
      <c r="M507" s="35">
        <f t="shared" si="14"/>
        <v>0</v>
      </c>
      <c r="N507" s="12" t="str">
        <f t="shared" si="15"/>
        <v/>
      </c>
      <c r="O507" t="str">
        <f>VLOOKUP(tVentas[[#This Row],[ProductID]],tProductos[[#All],[ProductID]:[CategoriaNombre]],2,FALSE)</f>
        <v>Shell fish</v>
      </c>
    </row>
    <row r="508" spans="1:15">
      <c r="A508" s="13">
        <v>10512</v>
      </c>
      <c r="B508" s="13">
        <v>20</v>
      </c>
      <c r="C508" s="13">
        <v>86250</v>
      </c>
      <c r="D508" s="13">
        <v>413</v>
      </c>
      <c r="E508" s="12" t="str">
        <f>VLOOKUP(tVentas[[#This Row],[ProductID]],tProductos[#All],3,FALSE)</f>
        <v>Ice Cream Bar - Oreo Cone</v>
      </c>
      <c r="F508" s="13">
        <v>22</v>
      </c>
      <c r="G508" s="32">
        <v>0</v>
      </c>
      <c r="H508" s="30">
        <f>VLOOKUP(tVentas[[#This Row],[ProductID]],tProductos[#All],5,FALSE)</f>
        <v>954.06</v>
      </c>
      <c r="I508" s="31">
        <f>(tVentas[[#This Row],[PrecioUnitario]])*(tVentas[[#This Row],[Quantity]])</f>
        <v>20989.32</v>
      </c>
      <c r="J508" s="31">
        <f>tVentas[[#This Row],[ TotalPrice_SinDescuento]]*(1-tVentas[[#This Row],[Discount]]/100)</f>
        <v>20989.32</v>
      </c>
      <c r="K508" s="52">
        <v>43121.02884259259</v>
      </c>
      <c r="L508" s="7" t="s">
        <v>3750</v>
      </c>
      <c r="M508" s="35">
        <f t="shared" ref="M508:M571" si="16">COUNTBLANK(A508:L508) /COUNTA(A508:L508)</f>
        <v>0</v>
      </c>
      <c r="N508" s="12" t="str">
        <f t="shared" ref="N508:N571" si="17">IF($M508&gt;0.4,"ELIMINAR","")</f>
        <v/>
      </c>
      <c r="O508" t="str">
        <f>VLOOKUP(tVentas[[#This Row],[ProductID]],tProductos[[#All],[ProductID]:[CategoriaNombre]],2,FALSE)</f>
        <v>Cereals</v>
      </c>
    </row>
    <row r="509" spans="1:15">
      <c r="A509" s="13">
        <v>10513</v>
      </c>
      <c r="B509" s="13">
        <v>5</v>
      </c>
      <c r="C509" s="13">
        <v>20284</v>
      </c>
      <c r="D509" s="13">
        <v>331</v>
      </c>
      <c r="E509" s="12" t="str">
        <f>VLOOKUP(tVentas[[#This Row],[ProductID]],tProductos[#All],3,FALSE)</f>
        <v>Cookies Cereal Nut</v>
      </c>
      <c r="F509" s="13">
        <v>6</v>
      </c>
      <c r="G509" s="32">
        <v>1</v>
      </c>
      <c r="H509" s="30">
        <f>VLOOKUP(tVentas[[#This Row],[ProductID]],tProductos[#All],5,FALSE)</f>
        <v>673.5</v>
      </c>
      <c r="I509" s="31">
        <f>(tVentas[[#This Row],[PrecioUnitario]])*(tVentas[[#This Row],[Quantity]])</f>
        <v>4041</v>
      </c>
      <c r="J509" s="31">
        <f>tVentas[[#This Row],[ TotalPrice_SinDescuento]]*(1-tVentas[[#This Row],[Discount]]/100)</f>
        <v>4000.59</v>
      </c>
      <c r="K509" s="52">
        <v>43138.087071759262</v>
      </c>
      <c r="L509" s="7" t="s">
        <v>3751</v>
      </c>
      <c r="M509" s="35">
        <f t="shared" si="16"/>
        <v>0</v>
      </c>
      <c r="N509" s="12" t="str">
        <f t="shared" si="17"/>
        <v/>
      </c>
      <c r="O509" t="str">
        <f>VLOOKUP(tVentas[[#This Row],[ProductID]],tProductos[[#All],[ProductID]:[CategoriaNombre]],2,FALSE)</f>
        <v>Cereals</v>
      </c>
    </row>
    <row r="510" spans="1:15">
      <c r="A510" s="13">
        <v>10514</v>
      </c>
      <c r="B510" s="13">
        <v>16</v>
      </c>
      <c r="C510" s="13">
        <v>10111</v>
      </c>
      <c r="D510" s="13">
        <v>111</v>
      </c>
      <c r="E510" s="12" t="str">
        <f>VLOOKUP(tVentas[[#This Row],[ProductID]],tProductos[#All],3,FALSE)</f>
        <v>Scallops 60/80 Iqf</v>
      </c>
      <c r="F510" s="13">
        <v>3</v>
      </c>
      <c r="G510" s="32">
        <v>1</v>
      </c>
      <c r="H510" s="30">
        <f>VLOOKUP(tVentas[[#This Row],[ProductID]],tProductos[#All],5,FALSE)</f>
        <v>349.06</v>
      </c>
      <c r="I510" s="31">
        <f>(tVentas[[#This Row],[PrecioUnitario]])*(tVentas[[#This Row],[Quantity]])</f>
        <v>1047.18</v>
      </c>
      <c r="J510" s="31">
        <f>tVentas[[#This Row],[ TotalPrice_SinDescuento]]*(1-tVentas[[#This Row],[Discount]]/100)</f>
        <v>1036.7082</v>
      </c>
      <c r="K510" s="52">
        <v>43106.986331018517</v>
      </c>
      <c r="L510" s="7" t="s">
        <v>3752</v>
      </c>
      <c r="M510" s="35">
        <f t="shared" si="16"/>
        <v>0</v>
      </c>
      <c r="N510" s="12" t="str">
        <f t="shared" si="17"/>
        <v/>
      </c>
      <c r="O510" t="str">
        <f>VLOOKUP(tVentas[[#This Row],[ProductID]],tProductos[[#All],[ProductID]:[CategoriaNombre]],2,FALSE)</f>
        <v>Produce</v>
      </c>
    </row>
    <row r="511" spans="1:15">
      <c r="A511" s="13">
        <v>10515</v>
      </c>
      <c r="B511" s="13">
        <v>19</v>
      </c>
      <c r="C511" s="13">
        <v>86322</v>
      </c>
      <c r="D511" s="13">
        <v>430</v>
      </c>
      <c r="E511" s="12" t="str">
        <f>VLOOKUP(tVentas[[#This Row],[ProductID]],tProductos[#All],3,FALSE)</f>
        <v>Milk - 1%</v>
      </c>
      <c r="F511" s="13">
        <v>22</v>
      </c>
      <c r="G511" s="32">
        <v>1</v>
      </c>
      <c r="H511" s="30">
        <f>VLOOKUP(tVentas[[#This Row],[ProductID]],tProductos[#All],5,FALSE)</f>
        <v>462.58</v>
      </c>
      <c r="I511" s="31">
        <f>(tVentas[[#This Row],[PrecioUnitario]])*(tVentas[[#This Row],[Quantity]])</f>
        <v>10176.76</v>
      </c>
      <c r="J511" s="31">
        <f>tVentas[[#This Row],[ TotalPrice_SinDescuento]]*(1-tVentas[[#This Row],[Discount]]/100)</f>
        <v>10074.992400000001</v>
      </c>
      <c r="K511" s="52">
        <v>43117.184733796297</v>
      </c>
      <c r="L511" s="7" t="s">
        <v>3753</v>
      </c>
      <c r="M511" s="35">
        <f t="shared" si="16"/>
        <v>0</v>
      </c>
      <c r="N511" s="12" t="str">
        <f t="shared" si="17"/>
        <v/>
      </c>
      <c r="O511" t="str">
        <f>VLOOKUP(tVentas[[#This Row],[ProductID]],tProductos[[#All],[ProductID]:[CategoriaNombre]],2,FALSE)</f>
        <v>Shell fish</v>
      </c>
    </row>
    <row r="512" spans="1:15">
      <c r="A512" s="13">
        <v>10516</v>
      </c>
      <c r="B512" s="13">
        <v>15</v>
      </c>
      <c r="C512" s="13">
        <v>12708</v>
      </c>
      <c r="D512" s="13">
        <v>399</v>
      </c>
      <c r="E512" s="12" t="str">
        <f>VLOOKUP(tVentas[[#This Row],[ProductID]],tProductos[#All],3,FALSE)</f>
        <v>Berry Brulee</v>
      </c>
      <c r="F512" s="13">
        <v>4</v>
      </c>
      <c r="G512" s="32">
        <v>0</v>
      </c>
      <c r="H512" s="30">
        <f>VLOOKUP(tVentas[[#This Row],[ProductID]],tProductos[#All],5,FALSE)</f>
        <v>509.11</v>
      </c>
      <c r="I512" s="31">
        <f>(tVentas[[#This Row],[PrecioUnitario]])*(tVentas[[#This Row],[Quantity]])</f>
        <v>2036.44</v>
      </c>
      <c r="J512" s="31">
        <f>tVentas[[#This Row],[ TotalPrice_SinDescuento]]*(1-tVentas[[#This Row],[Discount]]/100)</f>
        <v>2036.44</v>
      </c>
      <c r="K512" s="52">
        <v>43143.498703703706</v>
      </c>
      <c r="L512" s="7" t="s">
        <v>3754</v>
      </c>
      <c r="M512" s="35">
        <f t="shared" si="16"/>
        <v>0</v>
      </c>
      <c r="N512" s="12" t="str">
        <f t="shared" si="17"/>
        <v/>
      </c>
      <c r="O512" t="str">
        <f>VLOOKUP(tVentas[[#This Row],[ProductID]],tProductos[[#All],[ProductID]:[CategoriaNombre]],2,FALSE)</f>
        <v>Seafood</v>
      </c>
    </row>
    <row r="513" spans="1:15">
      <c r="A513" s="13">
        <v>10517</v>
      </c>
      <c r="B513" s="13">
        <v>20</v>
      </c>
      <c r="C513" s="13">
        <v>13866</v>
      </c>
      <c r="D513" s="13">
        <v>48</v>
      </c>
      <c r="E513" s="12" t="str">
        <f>VLOOKUP(tVentas[[#This Row],[ProductID]],tProductos[#All],3,FALSE)</f>
        <v>Pecan Raisin - Tarts</v>
      </c>
      <c r="F513" s="13">
        <v>4</v>
      </c>
      <c r="G513" s="32">
        <v>0</v>
      </c>
      <c r="H513" s="30">
        <f>VLOOKUP(tVentas[[#This Row],[ProductID]],tProductos[#All],5,FALSE)</f>
        <v>603.62</v>
      </c>
      <c r="I513" s="31">
        <f>(tVentas[[#This Row],[PrecioUnitario]])*(tVentas[[#This Row],[Quantity]])</f>
        <v>2414.48</v>
      </c>
      <c r="J513" s="31">
        <f>tVentas[[#This Row],[ TotalPrice_SinDescuento]]*(1-tVentas[[#This Row],[Discount]]/100)</f>
        <v>2414.48</v>
      </c>
      <c r="K513" s="52">
        <v>43106.807743055557</v>
      </c>
      <c r="L513" s="7" t="s">
        <v>3755</v>
      </c>
      <c r="M513" s="35">
        <f t="shared" si="16"/>
        <v>0</v>
      </c>
      <c r="N513" s="12" t="str">
        <f t="shared" si="17"/>
        <v/>
      </c>
      <c r="O513" t="str">
        <f>VLOOKUP(tVentas[[#This Row],[ProductID]],tProductos[[#All],[ProductID]:[CategoriaNombre]],2,FALSE)</f>
        <v>Meat</v>
      </c>
    </row>
    <row r="514" spans="1:15">
      <c r="A514" s="13">
        <v>10518</v>
      </c>
      <c r="B514" s="13">
        <v>18</v>
      </c>
      <c r="C514" s="13">
        <v>28287</v>
      </c>
      <c r="D514" s="13">
        <v>256</v>
      </c>
      <c r="E514" s="12" t="str">
        <f>VLOOKUP(tVentas[[#This Row],[ProductID]],tProductos[#All],3,FALSE)</f>
        <v>Soup Knorr Chili With Beans</v>
      </c>
      <c r="F514" s="13">
        <v>8</v>
      </c>
      <c r="G514" s="32">
        <v>0</v>
      </c>
      <c r="H514" s="30">
        <f>VLOOKUP(tVentas[[#This Row],[ProductID]],tProductos[#All],5,FALSE)</f>
        <v>957.02</v>
      </c>
      <c r="I514" s="31">
        <f>(tVentas[[#This Row],[PrecioUnitario]])*(tVentas[[#This Row],[Quantity]])</f>
        <v>7656.16</v>
      </c>
      <c r="J514" s="31">
        <f>tVentas[[#This Row],[ TotalPrice_SinDescuento]]*(1-tVentas[[#This Row],[Discount]]/100)</f>
        <v>7656.16</v>
      </c>
      <c r="K514" s="52">
        <v>43218.613043981481</v>
      </c>
      <c r="L514" s="7" t="s">
        <v>3756</v>
      </c>
      <c r="M514" s="35">
        <f t="shared" si="16"/>
        <v>0</v>
      </c>
      <c r="N514" s="12" t="str">
        <f t="shared" si="17"/>
        <v/>
      </c>
      <c r="O514" t="str">
        <f>VLOOKUP(tVentas[[#This Row],[ProductID]],tProductos[[#All],[ProductID]:[CategoriaNombre]],2,FALSE)</f>
        <v>Seafood</v>
      </c>
    </row>
    <row r="515" spans="1:15">
      <c r="A515" s="13">
        <v>10519</v>
      </c>
      <c r="B515" s="13">
        <v>15</v>
      </c>
      <c r="C515" s="13">
        <v>31155</v>
      </c>
      <c r="D515" s="13">
        <v>379</v>
      </c>
      <c r="E515" s="12" t="str">
        <f>VLOOKUP(tVentas[[#This Row],[ProductID]],tProductos[#All],3,FALSE)</f>
        <v>Smoked Paprika</v>
      </c>
      <c r="F515" s="13">
        <v>8</v>
      </c>
      <c r="G515" s="32">
        <v>0</v>
      </c>
      <c r="H515" s="30">
        <f>VLOOKUP(tVentas[[#This Row],[ProductID]],tProductos[#All],5,FALSE)</f>
        <v>893.04</v>
      </c>
      <c r="I515" s="31">
        <f>(tVentas[[#This Row],[PrecioUnitario]])*(tVentas[[#This Row],[Quantity]])</f>
        <v>7144.32</v>
      </c>
      <c r="J515" s="31">
        <f>tVentas[[#This Row],[ TotalPrice_SinDescuento]]*(1-tVentas[[#This Row],[Discount]]/100)</f>
        <v>7144.32</v>
      </c>
      <c r="K515" s="52">
        <v>43104.41578703704</v>
      </c>
      <c r="L515" s="7" t="s">
        <v>3757</v>
      </c>
      <c r="M515" s="35">
        <f t="shared" si="16"/>
        <v>0</v>
      </c>
      <c r="N515" s="12" t="str">
        <f t="shared" si="17"/>
        <v/>
      </c>
      <c r="O515" t="str">
        <f>VLOOKUP(tVentas[[#This Row],[ProductID]],tProductos[[#All],[ProductID]:[CategoriaNombre]],2,FALSE)</f>
        <v>Meat</v>
      </c>
    </row>
    <row r="516" spans="1:15">
      <c r="A516" s="13">
        <v>10520</v>
      </c>
      <c r="B516" s="13">
        <v>18</v>
      </c>
      <c r="C516" s="13">
        <v>76081</v>
      </c>
      <c r="D516" s="13">
        <v>367</v>
      </c>
      <c r="E516" s="12" t="str">
        <f>VLOOKUP(tVentas[[#This Row],[ProductID]],tProductos[#All],3,FALSE)</f>
        <v>Bread - Italian Corn Meal Poly</v>
      </c>
      <c r="F516" s="13">
        <v>20</v>
      </c>
      <c r="G516" s="32">
        <v>0</v>
      </c>
      <c r="H516" s="30">
        <f>VLOOKUP(tVentas[[#This Row],[ProductID]],tProductos[#All],5,FALSE)</f>
        <v>638.28</v>
      </c>
      <c r="I516" s="31">
        <f>(tVentas[[#This Row],[PrecioUnitario]])*(tVentas[[#This Row],[Quantity]])</f>
        <v>12765.599999999999</v>
      </c>
      <c r="J516" s="31">
        <f>tVentas[[#This Row],[ TotalPrice_SinDescuento]]*(1-tVentas[[#This Row],[Discount]]/100)</f>
        <v>12765.599999999999</v>
      </c>
      <c r="K516" s="52">
        <v>43110.296203703707</v>
      </c>
      <c r="L516" s="7" t="s">
        <v>3758</v>
      </c>
      <c r="M516" s="35">
        <f t="shared" si="16"/>
        <v>0</v>
      </c>
      <c r="N516" s="12" t="str">
        <f t="shared" si="17"/>
        <v/>
      </c>
      <c r="O516" t="str">
        <f>VLOOKUP(tVentas[[#This Row],[ProductID]],tProductos[[#All],[ProductID]:[CategoriaNombre]],2,FALSE)</f>
        <v>Beverages</v>
      </c>
    </row>
    <row r="517" spans="1:15">
      <c r="A517" s="13">
        <v>10521</v>
      </c>
      <c r="B517" s="13">
        <v>14</v>
      </c>
      <c r="C517" s="13">
        <v>2478</v>
      </c>
      <c r="D517" s="13">
        <v>90</v>
      </c>
      <c r="E517" s="12" t="str">
        <f>VLOOKUP(tVentas[[#This Row],[ProductID]],tProductos[#All],3,FALSE)</f>
        <v>Flavouring - Orange</v>
      </c>
      <c r="F517" s="13">
        <v>1</v>
      </c>
      <c r="G517" s="32">
        <v>2</v>
      </c>
      <c r="H517" s="30">
        <f>VLOOKUP(tVentas[[#This Row],[ProductID]],tProductos[#All],5,FALSE)</f>
        <v>6.93</v>
      </c>
      <c r="I517" s="31">
        <f>(tVentas[[#This Row],[PrecioUnitario]])*(tVentas[[#This Row],[Quantity]])</f>
        <v>6.93</v>
      </c>
      <c r="J517" s="31">
        <f>tVentas[[#This Row],[ TotalPrice_SinDescuento]]*(1-tVentas[[#This Row],[Discount]]/100)</f>
        <v>6.7913999999999994</v>
      </c>
      <c r="K517" s="52">
        <v>43160.869062500002</v>
      </c>
      <c r="L517" s="7" t="s">
        <v>3759</v>
      </c>
      <c r="M517" s="35">
        <f t="shared" si="16"/>
        <v>0</v>
      </c>
      <c r="N517" s="12" t="str">
        <f t="shared" si="17"/>
        <v/>
      </c>
      <c r="O517" t="str">
        <f>VLOOKUP(tVentas[[#This Row],[ProductID]],tProductos[[#All],[ProductID]:[CategoriaNombre]],2,FALSE)</f>
        <v>Poultry</v>
      </c>
    </row>
    <row r="518" spans="1:15">
      <c r="A518" s="13">
        <v>10522</v>
      </c>
      <c r="B518" s="13">
        <v>1</v>
      </c>
      <c r="C518" s="13">
        <v>41144</v>
      </c>
      <c r="D518" s="13">
        <v>445</v>
      </c>
      <c r="E518" s="12" t="str">
        <f>VLOOKUP(tVentas[[#This Row],[ProductID]],tProductos[#All],3,FALSE)</f>
        <v>Pastry - Choclate Baked</v>
      </c>
      <c r="F518" s="13">
        <v>11</v>
      </c>
      <c r="G518" s="32">
        <v>0</v>
      </c>
      <c r="H518" s="30">
        <f>VLOOKUP(tVentas[[#This Row],[ProductID]],tProductos[#All],5,FALSE)</f>
        <v>592.46</v>
      </c>
      <c r="I518" s="31">
        <f>(tVentas[[#This Row],[PrecioUnitario]])*(tVentas[[#This Row],[Quantity]])</f>
        <v>6517.06</v>
      </c>
      <c r="J518" s="31">
        <f>tVentas[[#This Row],[ TotalPrice_SinDescuento]]*(1-tVentas[[#This Row],[Discount]]/100)</f>
        <v>6517.06</v>
      </c>
      <c r="K518" s="52">
        <v>43130.966400462959</v>
      </c>
      <c r="L518" s="7" t="s">
        <v>3760</v>
      </c>
      <c r="M518" s="35">
        <f t="shared" si="16"/>
        <v>0</v>
      </c>
      <c r="N518" s="12" t="str">
        <f t="shared" si="17"/>
        <v/>
      </c>
      <c r="O518" t="str">
        <f>VLOOKUP(tVentas[[#This Row],[ProductID]],tProductos[[#All],[ProductID]:[CategoriaNombre]],2,FALSE)</f>
        <v>Grain</v>
      </c>
    </row>
    <row r="519" spans="1:15">
      <c r="A519" s="13">
        <v>10523</v>
      </c>
      <c r="B519" s="13">
        <v>1</v>
      </c>
      <c r="C519" s="13">
        <v>91166</v>
      </c>
      <c r="D519" s="13">
        <v>129</v>
      </c>
      <c r="E519" s="12" t="str">
        <f>VLOOKUP(tVentas[[#This Row],[ProductID]],tProductos[#All],3,FALSE)</f>
        <v>Chicken - Soup Base</v>
      </c>
      <c r="F519" s="13">
        <v>24</v>
      </c>
      <c r="G519" s="32">
        <v>0</v>
      </c>
      <c r="H519" s="30">
        <f>VLOOKUP(tVentas[[#This Row],[ProductID]],tProductos[#All],5,FALSE)</f>
        <v>672.32</v>
      </c>
      <c r="I519" s="31">
        <f>(tVentas[[#This Row],[PrecioUnitario]])*(tVentas[[#This Row],[Quantity]])</f>
        <v>16135.68</v>
      </c>
      <c r="J519" s="31">
        <f>tVentas[[#This Row],[ TotalPrice_SinDescuento]]*(1-tVentas[[#This Row],[Discount]]/100)</f>
        <v>16135.68</v>
      </c>
      <c r="K519" s="52">
        <v>43199.599178240744</v>
      </c>
      <c r="L519" s="7" t="s">
        <v>3761</v>
      </c>
      <c r="M519" s="35">
        <f t="shared" si="16"/>
        <v>0</v>
      </c>
      <c r="N519" s="12" t="str">
        <f t="shared" si="17"/>
        <v/>
      </c>
      <c r="O519" t="str">
        <f>VLOOKUP(tVentas[[#This Row],[ProductID]],tProductos[[#All],[ProductID]:[CategoriaNombre]],2,FALSE)</f>
        <v>Meat</v>
      </c>
    </row>
    <row r="520" spans="1:15">
      <c r="A520" s="13">
        <v>10524</v>
      </c>
      <c r="B520" s="13">
        <v>9</v>
      </c>
      <c r="C520" s="13">
        <v>30600</v>
      </c>
      <c r="D520" s="13">
        <v>320</v>
      </c>
      <c r="E520" s="12" t="str">
        <f>VLOOKUP(tVentas[[#This Row],[ProductID]],tProductos[#All],3,FALSE)</f>
        <v>Yogurt - French Vanilla</v>
      </c>
      <c r="F520" s="13">
        <v>8</v>
      </c>
      <c r="G520" s="32">
        <v>2</v>
      </c>
      <c r="H520" s="30">
        <f>VLOOKUP(tVentas[[#This Row],[ProductID]],tProductos[#All],5,FALSE)</f>
        <v>734.39</v>
      </c>
      <c r="I520" s="31">
        <f>(tVentas[[#This Row],[PrecioUnitario]])*(tVentas[[#This Row],[Quantity]])</f>
        <v>5875.12</v>
      </c>
      <c r="J520" s="31">
        <f>tVentas[[#This Row],[ TotalPrice_SinDescuento]]*(1-tVentas[[#This Row],[Discount]]/100)</f>
        <v>5757.6175999999996</v>
      </c>
      <c r="K520" s="52">
        <v>43143.883935185186</v>
      </c>
      <c r="L520" s="7" t="s">
        <v>3762</v>
      </c>
      <c r="M520" s="35">
        <f t="shared" si="16"/>
        <v>0</v>
      </c>
      <c r="N520" s="12" t="str">
        <f t="shared" si="17"/>
        <v/>
      </c>
      <c r="O520" t="str">
        <f>VLOOKUP(tVentas[[#This Row],[ProductID]],tProductos[[#All],[ProductID]:[CategoriaNombre]],2,FALSE)</f>
        <v>Poultry</v>
      </c>
    </row>
    <row r="521" spans="1:15">
      <c r="A521" s="13">
        <v>10525</v>
      </c>
      <c r="B521" s="13">
        <v>4</v>
      </c>
      <c r="C521" s="13">
        <v>55207</v>
      </c>
      <c r="D521" s="13">
        <v>306</v>
      </c>
      <c r="E521" s="12" t="str">
        <f>VLOOKUP(tVentas[[#This Row],[ProductID]],tProductos[#All],3,FALSE)</f>
        <v>Pepper - White, Ground</v>
      </c>
      <c r="F521" s="13">
        <v>14</v>
      </c>
      <c r="G521" s="32">
        <v>0</v>
      </c>
      <c r="H521" s="30">
        <f>VLOOKUP(tVentas[[#This Row],[ProductID]],tProductos[#All],5,FALSE)</f>
        <v>435.95</v>
      </c>
      <c r="I521" s="31">
        <f>(tVentas[[#This Row],[PrecioUnitario]])*(tVentas[[#This Row],[Quantity]])</f>
        <v>6103.3</v>
      </c>
      <c r="J521" s="31">
        <f>tVentas[[#This Row],[ TotalPrice_SinDescuento]]*(1-tVentas[[#This Row],[Discount]]/100)</f>
        <v>6103.3</v>
      </c>
      <c r="K521" s="52">
        <v>43110.141087962962</v>
      </c>
      <c r="L521" s="7" t="s">
        <v>3763</v>
      </c>
      <c r="M521" s="35">
        <f t="shared" si="16"/>
        <v>0</v>
      </c>
      <c r="N521" s="12" t="str">
        <f t="shared" si="17"/>
        <v/>
      </c>
      <c r="O521" t="str">
        <f>VLOOKUP(tVentas[[#This Row],[ProductID]],tProductos[[#All],[ProductID]:[CategoriaNombre]],2,FALSE)</f>
        <v>Dairy</v>
      </c>
    </row>
    <row r="522" spans="1:15">
      <c r="A522" s="13">
        <v>10526</v>
      </c>
      <c r="B522" s="13">
        <v>21</v>
      </c>
      <c r="C522" s="13">
        <v>82786</v>
      </c>
      <c r="D522" s="13">
        <v>340</v>
      </c>
      <c r="E522" s="12" t="str">
        <f>VLOOKUP(tVentas[[#This Row],[ProductID]],tProductos[#All],3,FALSE)</f>
        <v>Veal - Sweetbread</v>
      </c>
      <c r="F522" s="13">
        <v>21</v>
      </c>
      <c r="G522" s="32">
        <v>2</v>
      </c>
      <c r="H522" s="30">
        <f>VLOOKUP(tVentas[[#This Row],[ProductID]],tProductos[#All],5,FALSE)</f>
        <v>282.33999999999997</v>
      </c>
      <c r="I522" s="31">
        <f>(tVentas[[#This Row],[PrecioUnitario]])*(tVentas[[#This Row],[Quantity]])</f>
        <v>5929.1399999999994</v>
      </c>
      <c r="J522" s="31">
        <f>tVentas[[#This Row],[ TotalPrice_SinDescuento]]*(1-tVentas[[#This Row],[Discount]]/100)</f>
        <v>5810.5571999999993</v>
      </c>
      <c r="K522" s="52">
        <v>43139.531678240739</v>
      </c>
      <c r="L522" s="7" t="s">
        <v>3764</v>
      </c>
      <c r="M522" s="35">
        <f t="shared" si="16"/>
        <v>0</v>
      </c>
      <c r="N522" s="12" t="str">
        <f t="shared" si="17"/>
        <v/>
      </c>
      <c r="O522" t="str">
        <f>VLOOKUP(tVentas[[#This Row],[ProductID]],tProductos[[#All],[ProductID]:[CategoriaNombre]],2,FALSE)</f>
        <v>Cereals</v>
      </c>
    </row>
    <row r="523" spans="1:15">
      <c r="A523" s="13">
        <v>10527</v>
      </c>
      <c r="B523" s="13">
        <v>6</v>
      </c>
      <c r="C523" s="13">
        <v>4670</v>
      </c>
      <c r="D523" s="13">
        <v>334</v>
      </c>
      <c r="E523" s="12" t="str">
        <f>VLOOKUP(tVentas[[#This Row],[ProductID]],tProductos[#All],3,FALSE)</f>
        <v>Ecolab - Lime - A - Way 4/4 L</v>
      </c>
      <c r="F523" s="13">
        <v>2</v>
      </c>
      <c r="G523" s="32">
        <v>0</v>
      </c>
      <c r="H523" s="30">
        <f>VLOOKUP(tVentas[[#This Row],[ProductID]],tProductos[#All],5,FALSE)</f>
        <v>216.13</v>
      </c>
      <c r="I523" s="31">
        <f>(tVentas[[#This Row],[PrecioUnitario]])*(tVentas[[#This Row],[Quantity]])</f>
        <v>432.26</v>
      </c>
      <c r="J523" s="31">
        <f>tVentas[[#This Row],[ TotalPrice_SinDescuento]]*(1-tVentas[[#This Row],[Discount]]/100)</f>
        <v>432.26</v>
      </c>
      <c r="K523" s="52">
        <v>43178.026620370372</v>
      </c>
      <c r="L523" s="7" t="s">
        <v>3765</v>
      </c>
      <c r="M523" s="35">
        <f t="shared" si="16"/>
        <v>0</v>
      </c>
      <c r="N523" s="12" t="str">
        <f t="shared" si="17"/>
        <v/>
      </c>
      <c r="O523" t="str">
        <f>VLOOKUP(tVentas[[#This Row],[ProductID]],tProductos[[#All],[ProductID]:[CategoriaNombre]],2,FALSE)</f>
        <v>Meat</v>
      </c>
    </row>
    <row r="524" spans="1:15">
      <c r="A524" s="13">
        <v>10528</v>
      </c>
      <c r="B524" s="13">
        <v>4</v>
      </c>
      <c r="C524" s="13">
        <v>78081</v>
      </c>
      <c r="D524" s="13">
        <v>325</v>
      </c>
      <c r="E524" s="12" t="str">
        <f>VLOOKUP(tVentas[[#This Row],[ProductID]],tProductos[#All],3,FALSE)</f>
        <v>Halibut - Fletches</v>
      </c>
      <c r="F524" s="13">
        <v>20</v>
      </c>
      <c r="G524" s="32">
        <v>0</v>
      </c>
      <c r="H524" s="30">
        <f>VLOOKUP(tVentas[[#This Row],[ProductID]],tProductos[#All],5,FALSE)</f>
        <v>31.65</v>
      </c>
      <c r="I524" s="31">
        <f>(tVentas[[#This Row],[PrecioUnitario]])*(tVentas[[#This Row],[Quantity]])</f>
        <v>633</v>
      </c>
      <c r="J524" s="31">
        <f>tVentas[[#This Row],[ TotalPrice_SinDescuento]]*(1-tVentas[[#This Row],[Discount]]/100)</f>
        <v>633</v>
      </c>
      <c r="K524" s="52">
        <v>43170.28497685185</v>
      </c>
      <c r="L524" s="7" t="s">
        <v>3766</v>
      </c>
      <c r="M524" s="35">
        <f t="shared" si="16"/>
        <v>0</v>
      </c>
      <c r="N524" s="12" t="str">
        <f t="shared" si="17"/>
        <v/>
      </c>
      <c r="O524" t="str">
        <f>VLOOKUP(tVentas[[#This Row],[ProductID]],tProductos[[#All],[ProductID]:[CategoriaNombre]],2,FALSE)</f>
        <v>Beverages</v>
      </c>
    </row>
    <row r="525" spans="1:15">
      <c r="A525" s="13">
        <v>10529</v>
      </c>
      <c r="B525" s="13">
        <v>21</v>
      </c>
      <c r="C525" s="13">
        <v>48646</v>
      </c>
      <c r="D525" s="13">
        <v>173</v>
      </c>
      <c r="E525" s="12" t="str">
        <f>VLOOKUP(tVentas[[#This Row],[ProductID]],tProductos[#All],3,FALSE)</f>
        <v>Rosemary - Dry</v>
      </c>
      <c r="F525" s="13">
        <v>13</v>
      </c>
      <c r="G525" s="32">
        <v>2</v>
      </c>
      <c r="H525" s="30">
        <f>VLOOKUP(tVentas[[#This Row],[ProductID]],tProductos[#All],5,FALSE)</f>
        <v>44.54</v>
      </c>
      <c r="I525" s="31">
        <f>(tVentas[[#This Row],[PrecioUnitario]])*(tVentas[[#This Row],[Quantity]])</f>
        <v>579.02</v>
      </c>
      <c r="J525" s="31">
        <f>tVentas[[#This Row],[ TotalPrice_SinDescuento]]*(1-tVentas[[#This Row],[Discount]]/100)</f>
        <v>567.43959999999993</v>
      </c>
      <c r="K525" s="52">
        <v>43183.336041666669</v>
      </c>
      <c r="L525" s="7" t="s">
        <v>3767</v>
      </c>
      <c r="M525" s="35">
        <f t="shared" si="16"/>
        <v>0</v>
      </c>
      <c r="N525" s="12" t="str">
        <f t="shared" si="17"/>
        <v/>
      </c>
      <c r="O525" t="str">
        <f>VLOOKUP(tVentas[[#This Row],[ProductID]],tProductos[[#All],[ProductID]:[CategoriaNombre]],2,FALSE)</f>
        <v>Grain</v>
      </c>
    </row>
    <row r="526" spans="1:15">
      <c r="A526" s="13">
        <v>10530</v>
      </c>
      <c r="B526" s="13">
        <v>5</v>
      </c>
      <c r="C526" s="13">
        <v>94872</v>
      </c>
      <c r="D526" s="13">
        <v>44</v>
      </c>
      <c r="E526" s="12" t="str">
        <f>VLOOKUP(tVentas[[#This Row],[ProductID]],tProductos[#All],3,FALSE)</f>
        <v>Wine - White, Colubia Cresh</v>
      </c>
      <c r="F526" s="13">
        <v>25</v>
      </c>
      <c r="G526" s="32">
        <v>0</v>
      </c>
      <c r="H526" s="30">
        <f>VLOOKUP(tVentas[[#This Row],[ProductID]],tProductos[#All],5,FALSE)</f>
        <v>485.98</v>
      </c>
      <c r="I526" s="31">
        <f>(tVentas[[#This Row],[PrecioUnitario]])*(tVentas[[#This Row],[Quantity]])</f>
        <v>12149.5</v>
      </c>
      <c r="J526" s="31">
        <f>tVentas[[#This Row],[ TotalPrice_SinDescuento]]*(1-tVentas[[#This Row],[Discount]]/100)</f>
        <v>12149.5</v>
      </c>
      <c r="K526" s="52">
        <v>43213.880844907406</v>
      </c>
      <c r="L526" s="7" t="s">
        <v>3768</v>
      </c>
      <c r="M526" s="35">
        <f t="shared" si="16"/>
        <v>0</v>
      </c>
      <c r="N526" s="12" t="str">
        <f t="shared" si="17"/>
        <v/>
      </c>
      <c r="O526" t="str">
        <f>VLOOKUP(tVentas[[#This Row],[ProductID]],tProductos[[#All],[ProductID]:[CategoriaNombre]],2,FALSE)</f>
        <v>Meat</v>
      </c>
    </row>
    <row r="527" spans="1:15">
      <c r="A527" s="13">
        <v>10531</v>
      </c>
      <c r="B527" s="13">
        <v>4</v>
      </c>
      <c r="C527" s="13">
        <v>40296</v>
      </c>
      <c r="D527" s="13">
        <v>132</v>
      </c>
      <c r="E527" s="12" t="str">
        <f>VLOOKUP(tVentas[[#This Row],[ProductID]],tProductos[#All],3,FALSE)</f>
        <v>Beer - Blue</v>
      </c>
      <c r="F527" s="13">
        <v>11</v>
      </c>
      <c r="G527" s="32">
        <v>0</v>
      </c>
      <c r="H527" s="30">
        <f>VLOOKUP(tVentas[[#This Row],[ProductID]],tProductos[#All],5,FALSE)</f>
        <v>116.21</v>
      </c>
      <c r="I527" s="31">
        <f>(tVentas[[#This Row],[PrecioUnitario]])*(tVentas[[#This Row],[Quantity]])</f>
        <v>1278.31</v>
      </c>
      <c r="J527" s="31">
        <f>tVentas[[#This Row],[ TotalPrice_SinDescuento]]*(1-tVentas[[#This Row],[Discount]]/100)</f>
        <v>1278.31</v>
      </c>
      <c r="K527" s="52">
        <v>43137.226006944446</v>
      </c>
      <c r="L527" s="7" t="s">
        <v>3769</v>
      </c>
      <c r="M527" s="35">
        <f t="shared" si="16"/>
        <v>0</v>
      </c>
      <c r="N527" s="12" t="str">
        <f t="shared" si="17"/>
        <v/>
      </c>
      <c r="O527" t="str">
        <f>VLOOKUP(tVentas[[#This Row],[ProductID]],tProductos[[#All],[ProductID]:[CategoriaNombre]],2,FALSE)</f>
        <v>Seafood</v>
      </c>
    </row>
    <row r="528" spans="1:15">
      <c r="A528" s="13">
        <v>10532</v>
      </c>
      <c r="B528" s="13">
        <v>6</v>
      </c>
      <c r="C528" s="13">
        <v>91443</v>
      </c>
      <c r="D528" s="13">
        <v>216</v>
      </c>
      <c r="E528" s="12" t="str">
        <f>VLOOKUP(tVentas[[#This Row],[ProductID]],tProductos[#All],3,FALSE)</f>
        <v>Scallops - 10/20</v>
      </c>
      <c r="F528" s="13">
        <v>24</v>
      </c>
      <c r="G528" s="32">
        <v>0</v>
      </c>
      <c r="H528" s="30">
        <f>VLOOKUP(tVentas[[#This Row],[ProductID]],tProductos[#All],5,FALSE)</f>
        <v>390.25</v>
      </c>
      <c r="I528" s="31">
        <f>(tVentas[[#This Row],[PrecioUnitario]])*(tVentas[[#This Row],[Quantity]])</f>
        <v>9366</v>
      </c>
      <c r="J528" s="31">
        <f>tVentas[[#This Row],[ TotalPrice_SinDescuento]]*(1-tVentas[[#This Row],[Discount]]/100)</f>
        <v>9366</v>
      </c>
      <c r="K528" s="52">
        <v>43186.508518518516</v>
      </c>
      <c r="L528" s="7" t="s">
        <v>3770</v>
      </c>
      <c r="M528" s="35">
        <f t="shared" si="16"/>
        <v>0</v>
      </c>
      <c r="N528" s="12" t="str">
        <f t="shared" si="17"/>
        <v/>
      </c>
      <c r="O528" t="str">
        <f>VLOOKUP(tVentas[[#This Row],[ProductID]],tProductos[[#All],[ProductID]:[CategoriaNombre]],2,FALSE)</f>
        <v>Confections</v>
      </c>
    </row>
    <row r="529" spans="1:15">
      <c r="A529" s="13">
        <v>10533</v>
      </c>
      <c r="B529" s="13">
        <v>1</v>
      </c>
      <c r="C529" s="13">
        <v>23904</v>
      </c>
      <c r="D529" s="13">
        <v>22</v>
      </c>
      <c r="E529" s="12" t="str">
        <f>VLOOKUP(tVentas[[#This Row],[ProductID]],tProductos[#All],3,FALSE)</f>
        <v>Rice - Jasmine Sented</v>
      </c>
      <c r="F529" s="13">
        <v>7</v>
      </c>
      <c r="G529" s="32">
        <v>0</v>
      </c>
      <c r="H529" s="30">
        <f>VLOOKUP(tVentas[[#This Row],[ProductID]],tProductos[#All],5,FALSE)</f>
        <v>278.95</v>
      </c>
      <c r="I529" s="31">
        <f>(tVentas[[#This Row],[PrecioUnitario]])*(tVentas[[#This Row],[Quantity]])</f>
        <v>1952.6499999999999</v>
      </c>
      <c r="J529" s="31">
        <f>tVentas[[#This Row],[ TotalPrice_SinDescuento]]*(1-tVentas[[#This Row],[Discount]]/100)</f>
        <v>1952.6499999999999</v>
      </c>
      <c r="K529" s="52">
        <v>43170.438125000001</v>
      </c>
      <c r="L529" s="7" t="s">
        <v>3771</v>
      </c>
      <c r="M529" s="35">
        <f t="shared" si="16"/>
        <v>0</v>
      </c>
      <c r="N529" s="12" t="str">
        <f t="shared" si="17"/>
        <v/>
      </c>
      <c r="O529" t="str">
        <f>VLOOKUP(tVentas[[#This Row],[ProductID]],tProductos[[#All],[ProductID]:[CategoriaNombre]],2,FALSE)</f>
        <v>Seafood</v>
      </c>
    </row>
    <row r="530" spans="1:15">
      <c r="A530" s="13">
        <v>10534</v>
      </c>
      <c r="B530" s="13">
        <v>12</v>
      </c>
      <c r="C530" s="13">
        <v>76652</v>
      </c>
      <c r="D530" s="13">
        <v>81</v>
      </c>
      <c r="E530" s="12" t="str">
        <f>VLOOKUP(tVentas[[#This Row],[ProductID]],tProductos[#All],3,FALSE)</f>
        <v>Cookies - Assorted</v>
      </c>
      <c r="F530" s="13">
        <v>20</v>
      </c>
      <c r="G530" s="32">
        <v>0</v>
      </c>
      <c r="H530" s="30">
        <f>VLOOKUP(tVentas[[#This Row],[ProductID]],tProductos[#All],5,FALSE)</f>
        <v>866.48</v>
      </c>
      <c r="I530" s="31">
        <f>(tVentas[[#This Row],[PrecioUnitario]])*(tVentas[[#This Row],[Quantity]])</f>
        <v>17329.599999999999</v>
      </c>
      <c r="J530" s="31">
        <f>tVentas[[#This Row],[ TotalPrice_SinDescuento]]*(1-tVentas[[#This Row],[Discount]]/100)</f>
        <v>17329.599999999999</v>
      </c>
      <c r="K530" s="52">
        <v>43165.645636574074</v>
      </c>
      <c r="L530" s="7" t="s">
        <v>3772</v>
      </c>
      <c r="M530" s="35">
        <f t="shared" si="16"/>
        <v>0</v>
      </c>
      <c r="N530" s="12" t="str">
        <f t="shared" si="17"/>
        <v/>
      </c>
      <c r="O530" t="str">
        <f>VLOOKUP(tVentas[[#This Row],[ProductID]],tProductos[[#All],[ProductID]:[CategoriaNombre]],2,FALSE)</f>
        <v>Shell fish</v>
      </c>
    </row>
    <row r="531" spans="1:15">
      <c r="A531" s="13">
        <v>10535</v>
      </c>
      <c r="B531" s="13">
        <v>15</v>
      </c>
      <c r="C531" s="13">
        <v>87929</v>
      </c>
      <c r="D531" s="13">
        <v>361</v>
      </c>
      <c r="E531" s="12" t="str">
        <f>VLOOKUP(tVentas[[#This Row],[ProductID]],tProductos[#All],3,FALSE)</f>
        <v>Coffee Decaf Colombian</v>
      </c>
      <c r="F531" s="13">
        <v>23</v>
      </c>
      <c r="G531" s="32">
        <v>1</v>
      </c>
      <c r="H531" s="30">
        <f>VLOOKUP(tVentas[[#This Row],[ProductID]],tProductos[#All],5,FALSE)</f>
        <v>364.51</v>
      </c>
      <c r="I531" s="31">
        <f>(tVentas[[#This Row],[PrecioUnitario]])*(tVentas[[#This Row],[Quantity]])</f>
        <v>8383.73</v>
      </c>
      <c r="J531" s="31">
        <f>tVentas[[#This Row],[ TotalPrice_SinDescuento]]*(1-tVentas[[#This Row],[Discount]]/100)</f>
        <v>8299.8927000000003</v>
      </c>
      <c r="K531" s="52">
        <v>43121.495474537034</v>
      </c>
      <c r="L531" s="7" t="s">
        <v>3773</v>
      </c>
      <c r="M531" s="35">
        <f t="shared" si="16"/>
        <v>0</v>
      </c>
      <c r="N531" s="12" t="str">
        <f t="shared" si="17"/>
        <v/>
      </c>
      <c r="O531" t="str">
        <f>VLOOKUP(tVentas[[#This Row],[ProductID]],tProductos[[#All],[ProductID]:[CategoriaNombre]],2,FALSE)</f>
        <v>Shell fish</v>
      </c>
    </row>
    <row r="532" spans="1:15">
      <c r="A532" s="13">
        <v>10536</v>
      </c>
      <c r="B532" s="13">
        <v>1</v>
      </c>
      <c r="C532" s="13">
        <v>35789</v>
      </c>
      <c r="D532" s="13">
        <v>409</v>
      </c>
      <c r="E532" s="12" t="str">
        <f>VLOOKUP(tVentas[[#This Row],[ProductID]],tProductos[#All],3,FALSE)</f>
        <v>Skirt - 29 Foot</v>
      </c>
      <c r="F532" s="13">
        <v>10</v>
      </c>
      <c r="G532" s="32">
        <v>0</v>
      </c>
      <c r="H532" s="30">
        <f>VLOOKUP(tVentas[[#This Row],[ProductID]],tProductos[#All],5,FALSE)</f>
        <v>23.52</v>
      </c>
      <c r="I532" s="31">
        <f>(tVentas[[#This Row],[PrecioUnitario]])*(tVentas[[#This Row],[Quantity]])</f>
        <v>235.2</v>
      </c>
      <c r="J532" s="31">
        <f>tVentas[[#This Row],[ TotalPrice_SinDescuento]]*(1-tVentas[[#This Row],[Discount]]/100)</f>
        <v>235.2</v>
      </c>
      <c r="K532" s="52">
        <v>43192.018912037034</v>
      </c>
      <c r="L532" s="7" t="s">
        <v>3774</v>
      </c>
      <c r="M532" s="35">
        <f t="shared" si="16"/>
        <v>0</v>
      </c>
      <c r="N532" s="12" t="str">
        <f t="shared" si="17"/>
        <v/>
      </c>
      <c r="O532" t="str">
        <f>VLOOKUP(tVentas[[#This Row],[ProductID]],tProductos[[#All],[ProductID]:[CategoriaNombre]],2,FALSE)</f>
        <v>Produce</v>
      </c>
    </row>
    <row r="533" spans="1:15">
      <c r="A533" s="13">
        <v>10537</v>
      </c>
      <c r="B533" s="13">
        <v>20</v>
      </c>
      <c r="C533" s="13">
        <v>92831</v>
      </c>
      <c r="D533" s="13">
        <v>274</v>
      </c>
      <c r="E533" s="12" t="str">
        <f>VLOOKUP(tVentas[[#This Row],[ProductID]],tProductos[#All],3,FALSE)</f>
        <v>Papayas</v>
      </c>
      <c r="F533" s="13">
        <v>24</v>
      </c>
      <c r="G533" s="32">
        <v>0</v>
      </c>
      <c r="H533" s="30">
        <f>VLOOKUP(tVentas[[#This Row],[ProductID]],tProductos[#All],5,FALSE)</f>
        <v>881.19</v>
      </c>
      <c r="I533" s="31">
        <f>(tVentas[[#This Row],[PrecioUnitario]])*(tVentas[[#This Row],[Quantity]])</f>
        <v>21148.560000000001</v>
      </c>
      <c r="J533" s="31">
        <f>tVentas[[#This Row],[ TotalPrice_SinDescuento]]*(1-tVentas[[#This Row],[Discount]]/100)</f>
        <v>21148.560000000001</v>
      </c>
      <c r="K533" s="52">
        <v>43223.520694444444</v>
      </c>
      <c r="L533" s="7" t="s">
        <v>3775</v>
      </c>
      <c r="M533" s="35">
        <f t="shared" si="16"/>
        <v>0</v>
      </c>
      <c r="N533" s="12" t="str">
        <f t="shared" si="17"/>
        <v/>
      </c>
      <c r="O533" t="str">
        <f>VLOOKUP(tVentas[[#This Row],[ProductID]],tProductos[[#All],[ProductID]:[CategoriaNombre]],2,FALSE)</f>
        <v>Shell fish</v>
      </c>
    </row>
    <row r="534" spans="1:15">
      <c r="A534" s="13">
        <v>10538</v>
      </c>
      <c r="B534" s="13">
        <v>13</v>
      </c>
      <c r="C534" s="13">
        <v>51981</v>
      </c>
      <c r="D534" s="13">
        <v>213</v>
      </c>
      <c r="E534" s="12" t="str">
        <f>VLOOKUP(tVentas[[#This Row],[ProductID]],tProductos[#All],3,FALSE)</f>
        <v>Pate - Cognac</v>
      </c>
      <c r="F534" s="13">
        <v>14</v>
      </c>
      <c r="G534" s="32">
        <v>0</v>
      </c>
      <c r="H534" s="30">
        <f>VLOOKUP(tVentas[[#This Row],[ProductID]],tProductos[#All],5,FALSE)</f>
        <v>705.89</v>
      </c>
      <c r="I534" s="31">
        <f>(tVentas[[#This Row],[PrecioUnitario]])*(tVentas[[#This Row],[Quantity]])</f>
        <v>9882.4599999999991</v>
      </c>
      <c r="J534" s="31">
        <f>tVentas[[#This Row],[ TotalPrice_SinDescuento]]*(1-tVentas[[#This Row],[Discount]]/100)</f>
        <v>9882.4599999999991</v>
      </c>
      <c r="K534" s="52">
        <v>43156.441736111112</v>
      </c>
      <c r="L534" s="7" t="s">
        <v>3776</v>
      </c>
      <c r="M534" s="35">
        <f t="shared" si="16"/>
        <v>0</v>
      </c>
      <c r="N534" s="12" t="str">
        <f t="shared" si="17"/>
        <v/>
      </c>
      <c r="O534" t="str">
        <f>VLOOKUP(tVentas[[#This Row],[ProductID]],tProductos[[#All],[ProductID]:[CategoriaNombre]],2,FALSE)</f>
        <v>Snails</v>
      </c>
    </row>
    <row r="535" spans="1:15">
      <c r="A535" s="13">
        <v>10539</v>
      </c>
      <c r="B535" s="13">
        <v>6</v>
      </c>
      <c r="C535" s="13">
        <v>33646</v>
      </c>
      <c r="D535" s="13">
        <v>452</v>
      </c>
      <c r="E535" s="12" t="str">
        <f>VLOOKUP(tVentas[[#This Row],[ProductID]],tProductos[#All],3,FALSE)</f>
        <v>Napkin White - Starched</v>
      </c>
      <c r="F535" s="13">
        <v>9</v>
      </c>
      <c r="G535" s="32">
        <v>1</v>
      </c>
      <c r="H535" s="30">
        <f>VLOOKUP(tVentas[[#This Row],[ProductID]],tProductos[#All],5,FALSE)</f>
        <v>285.64999999999998</v>
      </c>
      <c r="I535" s="31">
        <f>(tVentas[[#This Row],[PrecioUnitario]])*(tVentas[[#This Row],[Quantity]])</f>
        <v>2570.85</v>
      </c>
      <c r="J535" s="31">
        <f>tVentas[[#This Row],[ TotalPrice_SinDescuento]]*(1-tVentas[[#This Row],[Discount]]/100)</f>
        <v>2545.1414999999997</v>
      </c>
      <c r="K535" s="52">
        <v>43126.165266203701</v>
      </c>
      <c r="L535" s="7" t="s">
        <v>3777</v>
      </c>
      <c r="M535" s="35">
        <f t="shared" si="16"/>
        <v>0</v>
      </c>
      <c r="N535" s="12" t="str">
        <f t="shared" si="17"/>
        <v/>
      </c>
      <c r="O535" t="str">
        <f>VLOOKUP(tVentas[[#This Row],[ProductID]],tProductos[[#All],[ProductID]:[CategoriaNombre]],2,FALSE)</f>
        <v>Produce</v>
      </c>
    </row>
    <row r="536" spans="1:15">
      <c r="A536" s="13">
        <v>10540</v>
      </c>
      <c r="B536" s="13">
        <v>22</v>
      </c>
      <c r="C536" s="13">
        <v>61219</v>
      </c>
      <c r="D536" s="13">
        <v>282</v>
      </c>
      <c r="E536" s="12" t="str">
        <f>VLOOKUP(tVentas[[#This Row],[ProductID]],tProductos[#All],3,FALSE)</f>
        <v>Lemonade - Natural, 591 Ml</v>
      </c>
      <c r="F536" s="13">
        <v>16</v>
      </c>
      <c r="G536" s="32">
        <v>2</v>
      </c>
      <c r="H536" s="30">
        <f>VLOOKUP(tVentas[[#This Row],[ProductID]],tProductos[#All],5,FALSE)</f>
        <v>561.5</v>
      </c>
      <c r="I536" s="31">
        <f>(tVentas[[#This Row],[PrecioUnitario]])*(tVentas[[#This Row],[Quantity]])</f>
        <v>8984</v>
      </c>
      <c r="J536" s="31">
        <f>tVentas[[#This Row],[ TotalPrice_SinDescuento]]*(1-tVentas[[#This Row],[Discount]]/100)</f>
        <v>8804.32</v>
      </c>
      <c r="K536" s="52">
        <v>43130.265023148146</v>
      </c>
      <c r="L536" s="7" t="s">
        <v>3778</v>
      </c>
      <c r="M536" s="35">
        <f t="shared" si="16"/>
        <v>0</v>
      </c>
      <c r="N536" s="12" t="str">
        <f t="shared" si="17"/>
        <v/>
      </c>
      <c r="O536" t="str">
        <f>VLOOKUP(tVentas[[#This Row],[ProductID]],tProductos[[#All],[ProductID]:[CategoriaNombre]],2,FALSE)</f>
        <v>Snails</v>
      </c>
    </row>
    <row r="537" spans="1:15">
      <c r="A537" s="13">
        <v>10541</v>
      </c>
      <c r="B537" s="13">
        <v>4</v>
      </c>
      <c r="C537" s="13">
        <v>71122</v>
      </c>
      <c r="D537" s="13">
        <v>25</v>
      </c>
      <c r="E537" s="12" t="str">
        <f>VLOOKUP(tVentas[[#This Row],[ProductID]],tProductos[#All],3,FALSE)</f>
        <v>Soupcontfoam16oz 116con</v>
      </c>
      <c r="F537" s="13">
        <v>19</v>
      </c>
      <c r="G537" s="32">
        <v>0</v>
      </c>
      <c r="H537" s="30">
        <f>VLOOKUP(tVentas[[#This Row],[ProductID]],tProductos[#All],5,FALSE)</f>
        <v>807.66</v>
      </c>
      <c r="I537" s="31">
        <f>(tVentas[[#This Row],[PrecioUnitario]])*(tVentas[[#This Row],[Quantity]])</f>
        <v>15345.539999999999</v>
      </c>
      <c r="J537" s="31">
        <f>tVentas[[#This Row],[ TotalPrice_SinDescuento]]*(1-tVentas[[#This Row],[Discount]]/100)</f>
        <v>15345.539999999999</v>
      </c>
      <c r="K537" s="52">
        <v>43201.497349537036</v>
      </c>
      <c r="L537" s="7" t="s">
        <v>3779</v>
      </c>
      <c r="M537" s="35">
        <f t="shared" si="16"/>
        <v>0</v>
      </c>
      <c r="N537" s="12" t="str">
        <f t="shared" si="17"/>
        <v/>
      </c>
      <c r="O537" t="str">
        <f>VLOOKUP(tVentas[[#This Row],[ProductID]],tProductos[[#All],[ProductID]:[CategoriaNombre]],2,FALSE)</f>
        <v>Snails</v>
      </c>
    </row>
    <row r="538" spans="1:15">
      <c r="A538" s="13">
        <v>10542</v>
      </c>
      <c r="B538" s="13">
        <v>1</v>
      </c>
      <c r="C538" s="13">
        <v>69845</v>
      </c>
      <c r="D538" s="13">
        <v>104</v>
      </c>
      <c r="E538" s="12" t="str">
        <f>VLOOKUP(tVentas[[#This Row],[ProductID]],tProductos[#All],3,FALSE)</f>
        <v>Tia Maria</v>
      </c>
      <c r="F538" s="13">
        <v>18</v>
      </c>
      <c r="G538" s="32">
        <v>0</v>
      </c>
      <c r="H538" s="30">
        <f>VLOOKUP(tVentas[[#This Row],[ProductID]],tProductos[#All],5,FALSE)</f>
        <v>982.47</v>
      </c>
      <c r="I538" s="31">
        <f>(tVentas[[#This Row],[PrecioUnitario]])*(tVentas[[#This Row],[Quantity]])</f>
        <v>17684.46</v>
      </c>
      <c r="J538" s="31">
        <f>tVentas[[#This Row],[ TotalPrice_SinDescuento]]*(1-tVentas[[#This Row],[Discount]]/100)</f>
        <v>17684.46</v>
      </c>
      <c r="K538" s="52">
        <v>43145.994467592594</v>
      </c>
      <c r="L538" s="7" t="s">
        <v>3780</v>
      </c>
      <c r="M538" s="35">
        <f t="shared" si="16"/>
        <v>0</v>
      </c>
      <c r="N538" s="12" t="str">
        <f t="shared" si="17"/>
        <v/>
      </c>
      <c r="O538" t="str">
        <f>VLOOKUP(tVentas[[#This Row],[ProductID]],tProductos[[#All],[ProductID]:[CategoriaNombre]],2,FALSE)</f>
        <v>Beverages</v>
      </c>
    </row>
    <row r="539" spans="1:15">
      <c r="A539" s="13">
        <v>10543</v>
      </c>
      <c r="B539" s="13">
        <v>16</v>
      </c>
      <c r="C539" s="13">
        <v>96930</v>
      </c>
      <c r="D539" s="13">
        <v>214</v>
      </c>
      <c r="E539" s="12" t="str">
        <f>VLOOKUP(tVentas[[#This Row],[ProductID]],tProductos[#All],3,FALSE)</f>
        <v>French Pastry - Mini Chocolate</v>
      </c>
      <c r="F539" s="13">
        <v>25</v>
      </c>
      <c r="G539" s="32">
        <v>1</v>
      </c>
      <c r="H539" s="30">
        <f>VLOOKUP(tVentas[[#This Row],[ProductID]],tProductos[#All],5,FALSE)</f>
        <v>612.12</v>
      </c>
      <c r="I539" s="31">
        <f>(tVentas[[#This Row],[PrecioUnitario]])*(tVentas[[#This Row],[Quantity]])</f>
        <v>15303</v>
      </c>
      <c r="J539" s="31">
        <f>tVentas[[#This Row],[ TotalPrice_SinDescuento]]*(1-tVentas[[#This Row],[Discount]]/100)</f>
        <v>15149.97</v>
      </c>
      <c r="K539" s="52">
        <v>43198.185578703706</v>
      </c>
      <c r="L539" s="7" t="s">
        <v>3781</v>
      </c>
      <c r="M539" s="35">
        <f t="shared" si="16"/>
        <v>0</v>
      </c>
      <c r="N539" s="12" t="str">
        <f t="shared" si="17"/>
        <v/>
      </c>
      <c r="O539" t="str">
        <f>VLOOKUP(tVentas[[#This Row],[ProductID]],tProductos[[#All],[ProductID]:[CategoriaNombre]],2,FALSE)</f>
        <v>Beverages</v>
      </c>
    </row>
    <row r="540" spans="1:15">
      <c r="A540" s="13">
        <v>10544</v>
      </c>
      <c r="B540" s="13">
        <v>15</v>
      </c>
      <c r="C540" s="13">
        <v>79447</v>
      </c>
      <c r="D540" s="13">
        <v>42</v>
      </c>
      <c r="E540" s="12" t="str">
        <f>VLOOKUP(tVentas[[#This Row],[ProductID]],tProductos[#All],3,FALSE)</f>
        <v>Bread - Raisin Walnut Oval</v>
      </c>
      <c r="F540" s="13">
        <v>21</v>
      </c>
      <c r="G540" s="32">
        <v>0</v>
      </c>
      <c r="H540" s="30">
        <f>VLOOKUP(tVentas[[#This Row],[ProductID]],tProductos[#All],5,FALSE)</f>
        <v>810.48</v>
      </c>
      <c r="I540" s="31">
        <f>(tVentas[[#This Row],[PrecioUnitario]])*(tVentas[[#This Row],[Quantity]])</f>
        <v>17020.080000000002</v>
      </c>
      <c r="J540" s="31">
        <f>tVentas[[#This Row],[ TotalPrice_SinDescuento]]*(1-tVentas[[#This Row],[Discount]]/100)</f>
        <v>17020.080000000002</v>
      </c>
      <c r="K540" s="52">
        <v>43202.655949074076</v>
      </c>
      <c r="L540" s="7" t="s">
        <v>3782</v>
      </c>
      <c r="M540" s="35">
        <f t="shared" si="16"/>
        <v>0</v>
      </c>
      <c r="N540" s="12" t="str">
        <f t="shared" si="17"/>
        <v/>
      </c>
      <c r="O540" t="str">
        <f>VLOOKUP(tVentas[[#This Row],[ProductID]],tProductos[[#All],[ProductID]:[CategoriaNombre]],2,FALSE)</f>
        <v>Confections</v>
      </c>
    </row>
    <row r="541" spans="1:15">
      <c r="A541" s="13">
        <v>10545</v>
      </c>
      <c r="B541" s="13">
        <v>5</v>
      </c>
      <c r="C541" s="13">
        <v>59819</v>
      </c>
      <c r="D541" s="13">
        <v>108</v>
      </c>
      <c r="E541" s="12" t="str">
        <f>VLOOKUP(tVentas[[#This Row],[ProductID]],tProductos[#All],3,FALSE)</f>
        <v>Pasta - Orecchiette</v>
      </c>
      <c r="F541" s="13">
        <v>16</v>
      </c>
      <c r="G541" s="32">
        <v>0</v>
      </c>
      <c r="H541" s="30">
        <f>VLOOKUP(tVentas[[#This Row],[ProductID]],tProductos[#All],5,FALSE)</f>
        <v>790.03</v>
      </c>
      <c r="I541" s="31">
        <f>(tVentas[[#This Row],[PrecioUnitario]])*(tVentas[[#This Row],[Quantity]])</f>
        <v>12640.48</v>
      </c>
      <c r="J541" s="31">
        <f>tVentas[[#This Row],[ TotalPrice_SinDescuento]]*(1-tVentas[[#This Row],[Discount]]/100)</f>
        <v>12640.48</v>
      </c>
      <c r="K541" s="52">
        <v>43222.864594907405</v>
      </c>
      <c r="L541" s="7" t="s">
        <v>3783</v>
      </c>
      <c r="M541" s="35">
        <f t="shared" si="16"/>
        <v>0</v>
      </c>
      <c r="N541" s="12" t="str">
        <f t="shared" si="17"/>
        <v/>
      </c>
      <c r="O541" t="str">
        <f>VLOOKUP(tVentas[[#This Row],[ProductID]],tProductos[[#All],[ProductID]:[CategoriaNombre]],2,FALSE)</f>
        <v>Confections</v>
      </c>
    </row>
    <row r="542" spans="1:15">
      <c r="A542" s="13">
        <v>10546</v>
      </c>
      <c r="B542" s="13">
        <v>20</v>
      </c>
      <c r="C542" s="13">
        <v>56699</v>
      </c>
      <c r="D542" s="13">
        <v>297</v>
      </c>
      <c r="E542" s="12" t="str">
        <f>VLOOKUP(tVentas[[#This Row],[ProductID]],tProductos[#All],3,FALSE)</f>
        <v>Hinge W Undercut</v>
      </c>
      <c r="F542" s="13">
        <v>15</v>
      </c>
      <c r="G542" s="32">
        <v>0</v>
      </c>
      <c r="H542" s="30">
        <f>VLOOKUP(tVentas[[#This Row],[ProductID]],tProductos[#All],5,FALSE)</f>
        <v>819</v>
      </c>
      <c r="I542" s="31">
        <f>(tVentas[[#This Row],[PrecioUnitario]])*(tVentas[[#This Row],[Quantity]])</f>
        <v>12285</v>
      </c>
      <c r="J542" s="31">
        <f>tVentas[[#This Row],[ TotalPrice_SinDescuento]]*(1-tVentas[[#This Row],[Discount]]/100)</f>
        <v>12285</v>
      </c>
      <c r="K542" s="52">
        <v>43109.310370370367</v>
      </c>
      <c r="L542" s="7" t="s">
        <v>3784</v>
      </c>
      <c r="M542" s="35">
        <f t="shared" si="16"/>
        <v>0</v>
      </c>
      <c r="N542" s="12" t="str">
        <f t="shared" si="17"/>
        <v/>
      </c>
      <c r="O542" t="str">
        <f>VLOOKUP(tVentas[[#This Row],[ProductID]],tProductos[[#All],[ProductID]:[CategoriaNombre]],2,FALSE)</f>
        <v>Cereals</v>
      </c>
    </row>
    <row r="543" spans="1:15">
      <c r="A543" s="13">
        <v>10547</v>
      </c>
      <c r="B543" s="13">
        <v>7</v>
      </c>
      <c r="C543" s="13">
        <v>62381</v>
      </c>
      <c r="D543" s="13">
        <v>85</v>
      </c>
      <c r="E543" s="12" t="str">
        <f>VLOOKUP(tVentas[[#This Row],[ProductID]],tProductos[#All],3,FALSE)</f>
        <v>Cheese - Parmesan Cubes</v>
      </c>
      <c r="F543" s="13">
        <v>16</v>
      </c>
      <c r="G543" s="32">
        <v>0</v>
      </c>
      <c r="H543" s="30">
        <f>VLOOKUP(tVentas[[#This Row],[ProductID]],tProductos[#All],5,FALSE)</f>
        <v>868.85</v>
      </c>
      <c r="I543" s="31">
        <f>(tVentas[[#This Row],[PrecioUnitario]])*(tVentas[[#This Row],[Quantity]])</f>
        <v>13901.6</v>
      </c>
      <c r="J543" s="31">
        <f>tVentas[[#This Row],[ TotalPrice_SinDescuento]]*(1-tVentas[[#This Row],[Discount]]/100)</f>
        <v>13901.6</v>
      </c>
      <c r="K543" s="52">
        <v>43181.418749999997</v>
      </c>
      <c r="L543" s="7" t="s">
        <v>3785</v>
      </c>
      <c r="M543" s="35">
        <f t="shared" si="16"/>
        <v>0</v>
      </c>
      <c r="N543" s="12" t="str">
        <f t="shared" si="17"/>
        <v/>
      </c>
      <c r="O543" t="str">
        <f>VLOOKUP(tVentas[[#This Row],[ProductID]],tProductos[[#All],[ProductID]:[CategoriaNombre]],2,FALSE)</f>
        <v>Meat</v>
      </c>
    </row>
    <row r="544" spans="1:15">
      <c r="A544" s="13">
        <v>10548</v>
      </c>
      <c r="B544" s="13">
        <v>16</v>
      </c>
      <c r="C544" s="13">
        <v>71973</v>
      </c>
      <c r="D544" s="13">
        <v>357</v>
      </c>
      <c r="E544" s="12" t="str">
        <f>VLOOKUP(tVentas[[#This Row],[ProductID]],tProductos[#All],3,FALSE)</f>
        <v>Tilapia - Fillets</v>
      </c>
      <c r="F544" s="13">
        <v>19</v>
      </c>
      <c r="G544" s="32">
        <v>2</v>
      </c>
      <c r="H544" s="30">
        <f>VLOOKUP(tVentas[[#This Row],[ProductID]],tProductos[#All],5,FALSE)</f>
        <v>68.33</v>
      </c>
      <c r="I544" s="31">
        <f>(tVentas[[#This Row],[PrecioUnitario]])*(tVentas[[#This Row],[Quantity]])</f>
        <v>1298.27</v>
      </c>
      <c r="J544" s="31">
        <f>tVentas[[#This Row],[ TotalPrice_SinDescuento]]*(1-tVentas[[#This Row],[Discount]]/100)</f>
        <v>1272.3045999999999</v>
      </c>
      <c r="K544" s="52">
        <v>43193.709270833337</v>
      </c>
      <c r="L544" s="7" t="s">
        <v>3786</v>
      </c>
      <c r="M544" s="35">
        <f t="shared" si="16"/>
        <v>0</v>
      </c>
      <c r="N544" s="12" t="str">
        <f t="shared" si="17"/>
        <v/>
      </c>
      <c r="O544" t="str">
        <f>VLOOKUP(tVentas[[#This Row],[ProductID]],tProductos[[#All],[ProductID]:[CategoriaNombre]],2,FALSE)</f>
        <v>Shell fish</v>
      </c>
    </row>
    <row r="545" spans="1:15">
      <c r="A545" s="13">
        <v>10549</v>
      </c>
      <c r="B545" s="13">
        <v>16</v>
      </c>
      <c r="C545" s="13">
        <v>77944</v>
      </c>
      <c r="D545" s="13">
        <v>195</v>
      </c>
      <c r="E545" s="12" t="str">
        <f>VLOOKUP(tVentas[[#This Row],[ProductID]],tProductos[#All],3,FALSE)</f>
        <v>Beets - Mini Golden</v>
      </c>
      <c r="F545" s="13">
        <v>20</v>
      </c>
      <c r="G545" s="32">
        <v>1</v>
      </c>
      <c r="H545" s="30">
        <f>VLOOKUP(tVentas[[#This Row],[ProductID]],tProductos[#All],5,FALSE)</f>
        <v>35.200000000000003</v>
      </c>
      <c r="I545" s="31">
        <f>(tVentas[[#This Row],[PrecioUnitario]])*(tVentas[[#This Row],[Quantity]])</f>
        <v>704</v>
      </c>
      <c r="J545" s="31">
        <f>tVentas[[#This Row],[ TotalPrice_SinDescuento]]*(1-tVentas[[#This Row],[Discount]]/100)</f>
        <v>696.96</v>
      </c>
      <c r="K545" s="52">
        <v>43111.730462962965</v>
      </c>
      <c r="L545" s="7" t="s">
        <v>3787</v>
      </c>
      <c r="M545" s="35">
        <f t="shared" si="16"/>
        <v>0</v>
      </c>
      <c r="N545" s="12" t="str">
        <f t="shared" si="17"/>
        <v/>
      </c>
      <c r="O545" t="str">
        <f>VLOOKUP(tVentas[[#This Row],[ProductID]],tProductos[[#All],[ProductID]:[CategoriaNombre]],2,FALSE)</f>
        <v>Shell fish</v>
      </c>
    </row>
    <row r="546" spans="1:15">
      <c r="A546" s="13">
        <v>10550</v>
      </c>
      <c r="B546" s="13">
        <v>14</v>
      </c>
      <c r="C546" s="13">
        <v>25118</v>
      </c>
      <c r="D546" s="13">
        <v>340</v>
      </c>
      <c r="E546" s="12" t="str">
        <f>VLOOKUP(tVentas[[#This Row],[ProductID]],tProductos[#All],3,FALSE)</f>
        <v>Veal - Sweetbread</v>
      </c>
      <c r="F546" s="13">
        <v>7</v>
      </c>
      <c r="G546" s="32">
        <v>2</v>
      </c>
      <c r="H546" s="30">
        <f>VLOOKUP(tVentas[[#This Row],[ProductID]],tProductos[#All],5,FALSE)</f>
        <v>282.33999999999997</v>
      </c>
      <c r="I546" s="31">
        <f>(tVentas[[#This Row],[PrecioUnitario]])*(tVentas[[#This Row],[Quantity]])</f>
        <v>1976.3799999999999</v>
      </c>
      <c r="J546" s="31">
        <f>tVentas[[#This Row],[ TotalPrice_SinDescuento]]*(1-tVentas[[#This Row],[Discount]]/100)</f>
        <v>1936.8523999999998</v>
      </c>
      <c r="K546" s="52">
        <v>43199.386342592596</v>
      </c>
      <c r="L546" s="7" t="s">
        <v>3788</v>
      </c>
      <c r="M546" s="35">
        <f t="shared" si="16"/>
        <v>0</v>
      </c>
      <c r="N546" s="12" t="str">
        <f t="shared" si="17"/>
        <v/>
      </c>
      <c r="O546" t="str">
        <f>VLOOKUP(tVentas[[#This Row],[ProductID]],tProductos[[#All],[ProductID]:[CategoriaNombre]],2,FALSE)</f>
        <v>Cereals</v>
      </c>
    </row>
    <row r="547" spans="1:15">
      <c r="A547" s="13">
        <v>10551</v>
      </c>
      <c r="B547" s="13">
        <v>16</v>
      </c>
      <c r="C547" s="13">
        <v>50287</v>
      </c>
      <c r="D547" s="13">
        <v>332</v>
      </c>
      <c r="E547" s="12" t="str">
        <f>VLOOKUP(tVentas[[#This Row],[ProductID]],tProductos[#All],3,FALSE)</f>
        <v>Bouq All Italian - Primerba</v>
      </c>
      <c r="F547" s="13">
        <v>13</v>
      </c>
      <c r="G547" s="32">
        <v>0</v>
      </c>
      <c r="H547" s="30">
        <f>VLOOKUP(tVentas[[#This Row],[ProductID]],tProductos[#All],5,FALSE)</f>
        <v>597.57000000000005</v>
      </c>
      <c r="I547" s="31">
        <f>(tVentas[[#This Row],[PrecioUnitario]])*(tVentas[[#This Row],[Quantity]])</f>
        <v>7768.4100000000008</v>
      </c>
      <c r="J547" s="31">
        <f>tVentas[[#This Row],[ TotalPrice_SinDescuento]]*(1-tVentas[[#This Row],[Discount]]/100)</f>
        <v>7768.4100000000008</v>
      </c>
      <c r="K547" s="52">
        <v>43135.16265046296</v>
      </c>
      <c r="L547" s="7" t="s">
        <v>3789</v>
      </c>
      <c r="M547" s="35">
        <f t="shared" si="16"/>
        <v>0</v>
      </c>
      <c r="N547" s="12" t="str">
        <f t="shared" si="17"/>
        <v/>
      </c>
      <c r="O547" t="str">
        <f>VLOOKUP(tVentas[[#This Row],[ProductID]],tProductos[[#All],[ProductID]:[CategoriaNombre]],2,FALSE)</f>
        <v>Beverages</v>
      </c>
    </row>
    <row r="548" spans="1:15">
      <c r="A548" s="13">
        <v>10552</v>
      </c>
      <c r="B548" s="13">
        <v>17</v>
      </c>
      <c r="C548" s="13">
        <v>78184</v>
      </c>
      <c r="D548" s="13">
        <v>185</v>
      </c>
      <c r="E548" s="12" t="str">
        <f>VLOOKUP(tVentas[[#This Row],[ProductID]],tProductos[#All],3,FALSE)</f>
        <v>Foam Dinner Plate</v>
      </c>
      <c r="F548" s="13">
        <v>20</v>
      </c>
      <c r="G548" s="32">
        <v>0</v>
      </c>
      <c r="H548" s="30">
        <f>VLOOKUP(tVentas[[#This Row],[ProductID]],tProductos[#All],5,FALSE)</f>
        <v>484.19</v>
      </c>
      <c r="I548" s="31">
        <f>(tVentas[[#This Row],[PrecioUnitario]])*(tVentas[[#This Row],[Quantity]])</f>
        <v>9683.7999999999993</v>
      </c>
      <c r="J548" s="31">
        <f>tVentas[[#This Row],[ TotalPrice_SinDescuento]]*(1-tVentas[[#This Row],[Discount]]/100)</f>
        <v>9683.7999999999993</v>
      </c>
      <c r="K548" s="52">
        <v>43203.519872685189</v>
      </c>
      <c r="L548" s="7" t="s">
        <v>3790</v>
      </c>
      <c r="M548" s="35">
        <f t="shared" si="16"/>
        <v>0</v>
      </c>
      <c r="N548" s="12" t="str">
        <f t="shared" si="17"/>
        <v/>
      </c>
      <c r="O548" t="str">
        <f>VLOOKUP(tVentas[[#This Row],[ProductID]],tProductos[[#All],[ProductID]:[CategoriaNombre]],2,FALSE)</f>
        <v>Seafood</v>
      </c>
    </row>
    <row r="549" spans="1:15">
      <c r="A549" s="13">
        <v>10553</v>
      </c>
      <c r="B549" s="13">
        <v>4</v>
      </c>
      <c r="C549" s="13">
        <v>15130</v>
      </c>
      <c r="D549" s="13">
        <v>65</v>
      </c>
      <c r="E549" s="12" t="str">
        <f>VLOOKUP(tVentas[[#This Row],[ProductID]],tProductos[#All],3,FALSE)</f>
        <v>Brandy - Bar</v>
      </c>
      <c r="F549" s="13">
        <v>4</v>
      </c>
      <c r="G549" s="32">
        <v>0</v>
      </c>
      <c r="H549" s="30">
        <f>VLOOKUP(tVentas[[#This Row],[ProductID]],tProductos[#All],5,FALSE)</f>
        <v>221.1</v>
      </c>
      <c r="I549" s="31">
        <f>(tVentas[[#This Row],[PrecioUnitario]])*(tVentas[[#This Row],[Quantity]])</f>
        <v>884.4</v>
      </c>
      <c r="J549" s="31">
        <f>tVentas[[#This Row],[ TotalPrice_SinDescuento]]*(1-tVentas[[#This Row],[Discount]]/100)</f>
        <v>884.4</v>
      </c>
      <c r="K549" s="52">
        <v>43135.607777777775</v>
      </c>
      <c r="L549" s="7" t="s">
        <v>3791</v>
      </c>
      <c r="M549" s="35">
        <f t="shared" si="16"/>
        <v>0</v>
      </c>
      <c r="N549" s="12" t="str">
        <f t="shared" si="17"/>
        <v/>
      </c>
      <c r="O549" t="str">
        <f>VLOOKUP(tVentas[[#This Row],[ProductID]],tProductos[[#All],[ProductID]:[CategoriaNombre]],2,FALSE)</f>
        <v>Cereals</v>
      </c>
    </row>
    <row r="550" spans="1:15">
      <c r="A550" s="13">
        <v>10554</v>
      </c>
      <c r="B550" s="13">
        <v>18</v>
      </c>
      <c r="C550" s="13">
        <v>72218</v>
      </c>
      <c r="D550" s="13">
        <v>78</v>
      </c>
      <c r="E550" s="12" t="str">
        <f>VLOOKUP(tVentas[[#This Row],[ProductID]],tProductos[#All],3,FALSE)</f>
        <v>Wine - Magnotta - Belpaese</v>
      </c>
      <c r="F550" s="13">
        <v>19</v>
      </c>
      <c r="G550" s="32">
        <v>0</v>
      </c>
      <c r="H550" s="30">
        <f>VLOOKUP(tVentas[[#This Row],[ProductID]],tProductos[#All],5,FALSE)</f>
        <v>304.202</v>
      </c>
      <c r="I550" s="31">
        <f>(tVentas[[#This Row],[PrecioUnitario]])*(tVentas[[#This Row],[Quantity]])</f>
        <v>5779.8379999999997</v>
      </c>
      <c r="J550" s="31">
        <f>tVentas[[#This Row],[ TotalPrice_SinDescuento]]*(1-tVentas[[#This Row],[Discount]]/100)</f>
        <v>5779.8379999999997</v>
      </c>
      <c r="K550" s="52">
        <v>43203.507314814815</v>
      </c>
      <c r="L550" s="7" t="s">
        <v>3792</v>
      </c>
      <c r="M550" s="35">
        <f t="shared" si="16"/>
        <v>0</v>
      </c>
      <c r="N550" s="12" t="str">
        <f t="shared" si="17"/>
        <v/>
      </c>
      <c r="O550" t="str">
        <f>VLOOKUP(tVentas[[#This Row],[ProductID]],tProductos[[#All],[ProductID]:[CategoriaNombre]],2,FALSE)</f>
        <v>Dairy</v>
      </c>
    </row>
    <row r="551" spans="1:15">
      <c r="A551" s="13">
        <v>10555</v>
      </c>
      <c r="B551" s="13">
        <v>1</v>
      </c>
      <c r="C551" s="13">
        <v>77008</v>
      </c>
      <c r="D551" s="13">
        <v>189</v>
      </c>
      <c r="E551" s="12" t="str">
        <f>VLOOKUP(tVentas[[#This Row],[ProductID]],tProductos[#All],3,FALSE)</f>
        <v>Bread - Roll, Soft White Round</v>
      </c>
      <c r="F551" s="13">
        <v>20</v>
      </c>
      <c r="G551" s="32">
        <v>0</v>
      </c>
      <c r="H551" s="30">
        <f>VLOOKUP(tVentas[[#This Row],[ProductID]],tProductos[#All],5,FALSE)</f>
        <v>763.02</v>
      </c>
      <c r="I551" s="31">
        <f>(tVentas[[#This Row],[PrecioUnitario]])*(tVentas[[#This Row],[Quantity]])</f>
        <v>15260.4</v>
      </c>
      <c r="J551" s="31">
        <f>tVentas[[#This Row],[ TotalPrice_SinDescuento]]*(1-tVentas[[#This Row],[Discount]]/100)</f>
        <v>15260.4</v>
      </c>
      <c r="K551" s="52">
        <v>43219.698935185188</v>
      </c>
      <c r="L551" s="7" t="s">
        <v>3793</v>
      </c>
      <c r="M551" s="35">
        <f t="shared" si="16"/>
        <v>0</v>
      </c>
      <c r="N551" s="12" t="str">
        <f t="shared" si="17"/>
        <v/>
      </c>
      <c r="O551" t="str">
        <f>VLOOKUP(tVentas[[#This Row],[ProductID]],tProductos[[#All],[ProductID]:[CategoriaNombre]],2,FALSE)</f>
        <v>Beverages</v>
      </c>
    </row>
    <row r="552" spans="1:15">
      <c r="A552" s="13">
        <v>10556</v>
      </c>
      <c r="B552" s="13">
        <v>20</v>
      </c>
      <c r="C552" s="13">
        <v>47228</v>
      </c>
      <c r="D552" s="13">
        <v>410</v>
      </c>
      <c r="E552" s="12" t="str">
        <f>VLOOKUP(tVentas[[#This Row],[ProductID]],tProductos[#All],3,FALSE)</f>
        <v>Fenngreek Seed</v>
      </c>
      <c r="F552" s="13">
        <v>12</v>
      </c>
      <c r="G552" s="32">
        <v>0</v>
      </c>
      <c r="H552" s="30">
        <f>VLOOKUP(tVentas[[#This Row],[ProductID]],tProductos[#All],5,FALSE)</f>
        <v>18.350000000000001</v>
      </c>
      <c r="I552" s="31">
        <f>(tVentas[[#This Row],[PrecioUnitario]])*(tVentas[[#This Row],[Quantity]])</f>
        <v>220.20000000000002</v>
      </c>
      <c r="J552" s="31">
        <f>tVentas[[#This Row],[ TotalPrice_SinDescuento]]*(1-tVentas[[#This Row],[Discount]]/100)</f>
        <v>220.20000000000002</v>
      </c>
      <c r="K552" s="52">
        <v>43149.211678240739</v>
      </c>
      <c r="L552" s="7" t="s">
        <v>3794</v>
      </c>
      <c r="M552" s="35">
        <f t="shared" si="16"/>
        <v>0</v>
      </c>
      <c r="N552" s="12" t="str">
        <f t="shared" si="17"/>
        <v/>
      </c>
      <c r="O552" t="str">
        <f>VLOOKUP(tVentas[[#This Row],[ProductID]],tProductos[[#All],[ProductID]:[CategoriaNombre]],2,FALSE)</f>
        <v>Seafood</v>
      </c>
    </row>
    <row r="553" spans="1:15">
      <c r="A553" s="13">
        <v>10557</v>
      </c>
      <c r="B553" s="13">
        <v>21</v>
      </c>
      <c r="C553" s="13">
        <v>25711</v>
      </c>
      <c r="D553" s="13">
        <v>379</v>
      </c>
      <c r="E553" s="12" t="str">
        <f>VLOOKUP(tVentas[[#This Row],[ProductID]],tProductos[#All],3,FALSE)</f>
        <v>Smoked Paprika</v>
      </c>
      <c r="F553" s="13">
        <v>7</v>
      </c>
      <c r="G553" s="32">
        <v>0</v>
      </c>
      <c r="H553" s="30">
        <f>VLOOKUP(tVentas[[#This Row],[ProductID]],tProductos[#All],5,FALSE)</f>
        <v>893.04</v>
      </c>
      <c r="I553" s="31">
        <f>(tVentas[[#This Row],[PrecioUnitario]])*(tVentas[[#This Row],[Quantity]])</f>
        <v>6251.28</v>
      </c>
      <c r="J553" s="31">
        <f>tVentas[[#This Row],[ TotalPrice_SinDescuento]]*(1-tVentas[[#This Row],[Discount]]/100)</f>
        <v>6251.28</v>
      </c>
      <c r="K553" s="52">
        <v>43121.607662037037</v>
      </c>
      <c r="L553" s="7" t="s">
        <v>3795</v>
      </c>
      <c r="M553" s="35">
        <f t="shared" si="16"/>
        <v>0</v>
      </c>
      <c r="N553" s="12" t="str">
        <f t="shared" si="17"/>
        <v/>
      </c>
      <c r="O553" t="str">
        <f>VLOOKUP(tVentas[[#This Row],[ProductID]],tProductos[[#All],[ProductID]:[CategoriaNombre]],2,FALSE)</f>
        <v>Meat</v>
      </c>
    </row>
    <row r="554" spans="1:15">
      <c r="A554" s="13">
        <v>10558</v>
      </c>
      <c r="B554" s="13">
        <v>18</v>
      </c>
      <c r="C554" s="13">
        <v>117</v>
      </c>
      <c r="D554" s="13">
        <v>383</v>
      </c>
      <c r="E554" s="12" t="str">
        <f>VLOOKUP(tVentas[[#This Row],[ProductID]],tProductos[#All],3,FALSE)</f>
        <v>Cake - Box Window 10x10x2.5</v>
      </c>
      <c r="F554" s="13">
        <v>1</v>
      </c>
      <c r="G554" s="32">
        <v>0</v>
      </c>
      <c r="H554" s="30">
        <f>VLOOKUP(tVentas[[#This Row],[ProductID]],tProductos[#All],5,FALSE)</f>
        <v>99.69</v>
      </c>
      <c r="I554" s="31">
        <f>(tVentas[[#This Row],[PrecioUnitario]])*(tVentas[[#This Row],[Quantity]])</f>
        <v>99.69</v>
      </c>
      <c r="J554" s="31">
        <f>tVentas[[#This Row],[ TotalPrice_SinDescuento]]*(1-tVentas[[#This Row],[Discount]]/100)</f>
        <v>99.69</v>
      </c>
      <c r="K554" s="52">
        <v>43191.141712962963</v>
      </c>
      <c r="L554" s="7" t="s">
        <v>3796</v>
      </c>
      <c r="M554" s="35">
        <f t="shared" si="16"/>
        <v>0</v>
      </c>
      <c r="N554" s="12" t="str">
        <f t="shared" si="17"/>
        <v/>
      </c>
      <c r="O554" t="str">
        <f>VLOOKUP(tVentas[[#This Row],[ProductID]],tProductos[[#All],[ProductID]:[CategoriaNombre]],2,FALSE)</f>
        <v>Shell fish</v>
      </c>
    </row>
    <row r="555" spans="1:15">
      <c r="A555" s="13">
        <v>10559</v>
      </c>
      <c r="B555" s="13">
        <v>7</v>
      </c>
      <c r="C555" s="13">
        <v>38467</v>
      </c>
      <c r="D555" s="13">
        <v>38</v>
      </c>
      <c r="E555" s="12" t="str">
        <f>VLOOKUP(tVentas[[#This Row],[ProductID]],tProductos[#All],3,FALSE)</f>
        <v>Sage - Ground</v>
      </c>
      <c r="F555" s="13">
        <v>10</v>
      </c>
      <c r="G555" s="32">
        <v>1</v>
      </c>
      <c r="H555" s="30">
        <f>VLOOKUP(tVentas[[#This Row],[ProductID]],tProductos[#All],5,FALSE)</f>
        <v>816.57</v>
      </c>
      <c r="I555" s="31">
        <f>(tVentas[[#This Row],[PrecioUnitario]])*(tVentas[[#This Row],[Quantity]])</f>
        <v>8165.7000000000007</v>
      </c>
      <c r="J555" s="31">
        <f>tVentas[[#This Row],[ TotalPrice_SinDescuento]]*(1-tVentas[[#This Row],[Discount]]/100)</f>
        <v>8084.0430000000006</v>
      </c>
      <c r="K555" s="52">
        <v>43224.187303240738</v>
      </c>
      <c r="L555" s="7" t="s">
        <v>3797</v>
      </c>
      <c r="M555" s="35">
        <f t="shared" si="16"/>
        <v>0</v>
      </c>
      <c r="N555" s="12" t="str">
        <f t="shared" si="17"/>
        <v/>
      </c>
      <c r="O555" t="str">
        <f>VLOOKUP(tVentas[[#This Row],[ProductID]],tProductos[[#All],[ProductID]:[CategoriaNombre]],2,FALSE)</f>
        <v>Seafood</v>
      </c>
    </row>
    <row r="556" spans="1:15">
      <c r="A556" s="13">
        <v>10560</v>
      </c>
      <c r="B556" s="13">
        <v>17</v>
      </c>
      <c r="C556" s="13">
        <v>24818</v>
      </c>
      <c r="D556" s="13">
        <v>12</v>
      </c>
      <c r="E556" s="12" t="str">
        <f>VLOOKUP(tVentas[[#This Row],[ProductID]],tProductos[#All],3,FALSE)</f>
        <v>Ezy Change Mophandle</v>
      </c>
      <c r="F556" s="13">
        <v>7</v>
      </c>
      <c r="G556" s="32">
        <v>0</v>
      </c>
      <c r="H556" s="30">
        <f>VLOOKUP(tVentas[[#This Row],[ProductID]],tProductos[#All],5,FALSE)</f>
        <v>493.35</v>
      </c>
      <c r="I556" s="31">
        <f>(tVentas[[#This Row],[PrecioUnitario]])*(tVentas[[#This Row],[Quantity]])</f>
        <v>3453.4500000000003</v>
      </c>
      <c r="J556" s="31">
        <f>tVentas[[#This Row],[ TotalPrice_SinDescuento]]*(1-tVentas[[#This Row],[Discount]]/100)</f>
        <v>3453.4500000000003</v>
      </c>
      <c r="K556" s="52">
        <v>43199.665127314816</v>
      </c>
      <c r="L556" s="7" t="s">
        <v>3798</v>
      </c>
      <c r="M556" s="35">
        <f t="shared" si="16"/>
        <v>0</v>
      </c>
      <c r="N556" s="12" t="str">
        <f t="shared" si="17"/>
        <v/>
      </c>
      <c r="O556" t="str">
        <f>VLOOKUP(tVentas[[#This Row],[ProductID]],tProductos[[#All],[ProductID]:[CategoriaNombre]],2,FALSE)</f>
        <v>Dairy</v>
      </c>
    </row>
    <row r="557" spans="1:15">
      <c r="A557" s="13">
        <v>10561</v>
      </c>
      <c r="B557" s="13">
        <v>7</v>
      </c>
      <c r="C557" s="13">
        <v>80686</v>
      </c>
      <c r="D557" s="13">
        <v>45</v>
      </c>
      <c r="E557" s="12" t="str">
        <f>VLOOKUP(tVentas[[#This Row],[ProductID]],tProductos[#All],3,FALSE)</f>
        <v>Beef - Ground Medium</v>
      </c>
      <c r="F557" s="13">
        <v>21</v>
      </c>
      <c r="G557" s="32">
        <v>0</v>
      </c>
      <c r="H557" s="30">
        <f>VLOOKUP(tVentas[[#This Row],[ProductID]],tProductos[#All],5,FALSE)</f>
        <v>795.32399999999996</v>
      </c>
      <c r="I557" s="31">
        <f>(tVentas[[#This Row],[PrecioUnitario]])*(tVentas[[#This Row],[Quantity]])</f>
        <v>16701.804</v>
      </c>
      <c r="J557" s="31">
        <f>tVentas[[#This Row],[ TotalPrice_SinDescuento]]*(1-tVentas[[#This Row],[Discount]]/100)</f>
        <v>16701.804</v>
      </c>
      <c r="K557" s="52">
        <v>43196.809004629627</v>
      </c>
      <c r="L557" s="7" t="s">
        <v>3799</v>
      </c>
      <c r="M557" s="35">
        <f t="shared" si="16"/>
        <v>0</v>
      </c>
      <c r="N557" s="12" t="str">
        <f t="shared" si="17"/>
        <v/>
      </c>
      <c r="O557" t="str">
        <f>VLOOKUP(tVentas[[#This Row],[ProductID]],tProductos[[#All],[ProductID]:[CategoriaNombre]],2,FALSE)</f>
        <v>Dairy</v>
      </c>
    </row>
    <row r="558" spans="1:15">
      <c r="A558" s="13">
        <v>10562</v>
      </c>
      <c r="B558" s="13">
        <v>19</v>
      </c>
      <c r="C558" s="13">
        <v>1173</v>
      </c>
      <c r="D558" s="13">
        <v>160</v>
      </c>
      <c r="E558" s="12" t="str">
        <f>VLOOKUP(tVentas[[#This Row],[ProductID]],tProductos[#All],3,FALSE)</f>
        <v>Beef Ground Medium</v>
      </c>
      <c r="F558" s="13">
        <v>1</v>
      </c>
      <c r="G558" s="32">
        <v>0</v>
      </c>
      <c r="H558" s="30">
        <f>VLOOKUP(tVentas[[#This Row],[ProductID]],tProductos[#All],5,FALSE)</f>
        <v>546.87</v>
      </c>
      <c r="I558" s="31">
        <f>(tVentas[[#This Row],[PrecioUnitario]])*(tVentas[[#This Row],[Quantity]])</f>
        <v>546.87</v>
      </c>
      <c r="J558" s="31">
        <f>tVentas[[#This Row],[ TotalPrice_SinDescuento]]*(1-tVentas[[#This Row],[Discount]]/100)</f>
        <v>546.87</v>
      </c>
      <c r="K558" s="52">
        <v>43134.076249999998</v>
      </c>
      <c r="L558" s="7" t="s">
        <v>3800</v>
      </c>
      <c r="M558" s="35">
        <f t="shared" si="16"/>
        <v>0</v>
      </c>
      <c r="N558" s="12" t="str">
        <f t="shared" si="17"/>
        <v/>
      </c>
      <c r="O558" t="str">
        <f>VLOOKUP(tVentas[[#This Row],[ProductID]],tProductos[[#All],[ProductID]:[CategoriaNombre]],2,FALSE)</f>
        <v>Meat</v>
      </c>
    </row>
    <row r="559" spans="1:15">
      <c r="A559" s="13">
        <v>10563</v>
      </c>
      <c r="B559" s="13">
        <v>6</v>
      </c>
      <c r="C559" s="13">
        <v>87938</v>
      </c>
      <c r="D559" s="13">
        <v>177</v>
      </c>
      <c r="E559" s="12" t="str">
        <f>VLOOKUP(tVentas[[#This Row],[ProductID]],tProductos[#All],3,FALSE)</f>
        <v>Coconut - Shredded, Sweet</v>
      </c>
      <c r="F559" s="13">
        <v>23</v>
      </c>
      <c r="G559" s="32">
        <v>0</v>
      </c>
      <c r="H559" s="30">
        <f>VLOOKUP(tVentas[[#This Row],[ProductID]],tProductos[#All],5,FALSE)</f>
        <v>691.67</v>
      </c>
      <c r="I559" s="31">
        <f>(tVentas[[#This Row],[PrecioUnitario]])*(tVentas[[#This Row],[Quantity]])</f>
        <v>15908.41</v>
      </c>
      <c r="J559" s="31">
        <f>tVentas[[#This Row],[ TotalPrice_SinDescuento]]*(1-tVentas[[#This Row],[Discount]]/100)</f>
        <v>15908.41</v>
      </c>
      <c r="K559" s="52">
        <v>43134.356481481482</v>
      </c>
      <c r="L559" s="7" t="s">
        <v>3801</v>
      </c>
      <c r="M559" s="35">
        <f t="shared" si="16"/>
        <v>0</v>
      </c>
      <c r="N559" s="12" t="str">
        <f t="shared" si="17"/>
        <v/>
      </c>
      <c r="O559" t="str">
        <f>VLOOKUP(tVentas[[#This Row],[ProductID]],tProductos[[#All],[ProductID]:[CategoriaNombre]],2,FALSE)</f>
        <v>Cereals</v>
      </c>
    </row>
    <row r="560" spans="1:15">
      <c r="A560" s="13">
        <v>10564</v>
      </c>
      <c r="B560" s="13">
        <v>3</v>
      </c>
      <c r="C560" s="13">
        <v>11872</v>
      </c>
      <c r="D560" s="13">
        <v>62</v>
      </c>
      <c r="E560" s="12" t="str">
        <f>VLOOKUP(tVentas[[#This Row],[ProductID]],tProductos[#All],3,FALSE)</f>
        <v>Pears - Bosc</v>
      </c>
      <c r="F560" s="13">
        <v>4</v>
      </c>
      <c r="G560" s="32">
        <v>0</v>
      </c>
      <c r="H560" s="30">
        <f>VLOOKUP(tVentas[[#This Row],[ProductID]],tProductos[#All],5,FALSE)</f>
        <v>195.21</v>
      </c>
      <c r="I560" s="31">
        <f>(tVentas[[#This Row],[PrecioUnitario]])*(tVentas[[#This Row],[Quantity]])</f>
        <v>780.84</v>
      </c>
      <c r="J560" s="31">
        <f>tVentas[[#This Row],[ TotalPrice_SinDescuento]]*(1-tVentas[[#This Row],[Discount]]/100)</f>
        <v>780.84</v>
      </c>
      <c r="K560" s="52">
        <v>43190.146527777775</v>
      </c>
      <c r="L560" s="7" t="s">
        <v>3802</v>
      </c>
      <c r="M560" s="35">
        <f t="shared" si="16"/>
        <v>0</v>
      </c>
      <c r="N560" s="12" t="str">
        <f t="shared" si="17"/>
        <v/>
      </c>
      <c r="O560" t="str">
        <f>VLOOKUP(tVentas[[#This Row],[ProductID]],tProductos[[#All],[ProductID]:[CategoriaNombre]],2,FALSE)</f>
        <v>Confections</v>
      </c>
    </row>
    <row r="561" spans="1:15">
      <c r="A561" s="13">
        <v>10565</v>
      </c>
      <c r="B561" s="13">
        <v>17</v>
      </c>
      <c r="C561" s="13">
        <v>83030</v>
      </c>
      <c r="D561" s="13">
        <v>10</v>
      </c>
      <c r="E561" s="12" t="str">
        <f>VLOOKUP(tVentas[[#This Row],[ProductID]],tProductos[#All],3,FALSE)</f>
        <v>Scampi Tail</v>
      </c>
      <c r="F561" s="13">
        <v>22</v>
      </c>
      <c r="G561" s="32">
        <v>2</v>
      </c>
      <c r="H561" s="30">
        <f>VLOOKUP(tVentas[[#This Row],[ProductID]],tProductos[#All],5,FALSE)</f>
        <v>950.95</v>
      </c>
      <c r="I561" s="31">
        <f>(tVentas[[#This Row],[PrecioUnitario]])*(tVentas[[#This Row],[Quantity]])</f>
        <v>20920.900000000001</v>
      </c>
      <c r="J561" s="31">
        <f>tVentas[[#This Row],[ TotalPrice_SinDescuento]]*(1-tVentas[[#This Row],[Discount]]/100)</f>
        <v>20502.482</v>
      </c>
      <c r="K561" s="52">
        <v>43195.794236111113</v>
      </c>
      <c r="L561" s="7" t="s">
        <v>3803</v>
      </c>
      <c r="M561" s="35">
        <f t="shared" si="16"/>
        <v>0</v>
      </c>
      <c r="N561" s="12" t="str">
        <f t="shared" si="17"/>
        <v/>
      </c>
      <c r="O561" t="str">
        <f>VLOOKUP(tVentas[[#This Row],[ProductID]],tProductos[[#All],[ProductID]:[CategoriaNombre]],2,FALSE)</f>
        <v>Dairy</v>
      </c>
    </row>
    <row r="562" spans="1:15">
      <c r="A562" s="13">
        <v>10566</v>
      </c>
      <c r="B562" s="13">
        <v>22</v>
      </c>
      <c r="C562" s="13">
        <v>53951</v>
      </c>
      <c r="D562" s="13">
        <v>432</v>
      </c>
      <c r="E562" s="12" t="str">
        <f>VLOOKUP(tVentas[[#This Row],[ProductID]],tProductos[#All],3,FALSE)</f>
        <v>Beer - Original Organic Lager</v>
      </c>
      <c r="F562" s="13">
        <v>14</v>
      </c>
      <c r="G562" s="32">
        <v>0</v>
      </c>
      <c r="H562" s="30">
        <f>VLOOKUP(tVentas[[#This Row],[ProductID]],tProductos[#All],5,FALSE)</f>
        <v>327.14999999999998</v>
      </c>
      <c r="I562" s="31">
        <f>(tVentas[[#This Row],[PrecioUnitario]])*(tVentas[[#This Row],[Quantity]])</f>
        <v>4580.0999999999995</v>
      </c>
      <c r="J562" s="31">
        <f>tVentas[[#This Row],[ TotalPrice_SinDescuento]]*(1-tVentas[[#This Row],[Discount]]/100)</f>
        <v>4580.0999999999995</v>
      </c>
      <c r="K562" s="52">
        <v>43212.814930555556</v>
      </c>
      <c r="L562" s="7" t="s">
        <v>3804</v>
      </c>
      <c r="M562" s="35">
        <f t="shared" si="16"/>
        <v>0</v>
      </c>
      <c r="N562" s="12" t="str">
        <f t="shared" si="17"/>
        <v/>
      </c>
      <c r="O562" t="str">
        <f>VLOOKUP(tVentas[[#This Row],[ProductID]],tProductos[[#All],[ProductID]:[CategoriaNombre]],2,FALSE)</f>
        <v>Shell fish</v>
      </c>
    </row>
    <row r="563" spans="1:15">
      <c r="A563" s="13">
        <v>10567</v>
      </c>
      <c r="B563" s="13">
        <v>19</v>
      </c>
      <c r="C563" s="13">
        <v>62347</v>
      </c>
      <c r="D563" s="13">
        <v>392</v>
      </c>
      <c r="E563" s="12" t="str">
        <f>VLOOKUP(tVentas[[#This Row],[ProductID]],tProductos[#All],3,FALSE)</f>
        <v>Puree - Passion Fruit</v>
      </c>
      <c r="F563" s="13">
        <v>16</v>
      </c>
      <c r="G563" s="32">
        <v>0</v>
      </c>
      <c r="H563" s="30">
        <f>VLOOKUP(tVentas[[#This Row],[ProductID]],tProductos[#All],5,FALSE)</f>
        <v>988.26</v>
      </c>
      <c r="I563" s="31">
        <f>(tVentas[[#This Row],[PrecioUnitario]])*(tVentas[[#This Row],[Quantity]])</f>
        <v>15812.16</v>
      </c>
      <c r="J563" s="31">
        <f>tVentas[[#This Row],[ TotalPrice_SinDescuento]]*(1-tVentas[[#This Row],[Discount]]/100)</f>
        <v>15812.16</v>
      </c>
      <c r="K563" s="52">
        <v>43180.590717592589</v>
      </c>
      <c r="L563" s="7" t="s">
        <v>3805</v>
      </c>
      <c r="M563" s="35">
        <f t="shared" si="16"/>
        <v>0</v>
      </c>
      <c r="N563" s="12" t="str">
        <f t="shared" si="17"/>
        <v/>
      </c>
      <c r="O563" t="str">
        <f>VLOOKUP(tVentas[[#This Row],[ProductID]],tProductos[[#All],[ProductID]:[CategoriaNombre]],2,FALSE)</f>
        <v>Beverages</v>
      </c>
    </row>
    <row r="564" spans="1:15">
      <c r="A564" s="13">
        <v>10568</v>
      </c>
      <c r="B564" s="13">
        <v>16</v>
      </c>
      <c r="C564" s="13">
        <v>42392</v>
      </c>
      <c r="D564" s="13">
        <v>251</v>
      </c>
      <c r="E564" s="12" t="str">
        <f>VLOOKUP(tVentas[[#This Row],[ProductID]],tProductos[#All],3,FALSE)</f>
        <v>Oranges - Navel, 72</v>
      </c>
      <c r="F564" s="13">
        <v>11</v>
      </c>
      <c r="G564" s="32">
        <v>0</v>
      </c>
      <c r="H564" s="30">
        <f>VLOOKUP(tVentas[[#This Row],[ProductID]],tProductos[#All],5,FALSE)</f>
        <v>117.08</v>
      </c>
      <c r="I564" s="31">
        <f>(tVentas[[#This Row],[PrecioUnitario]])*(tVentas[[#This Row],[Quantity]])</f>
        <v>1287.8799999999999</v>
      </c>
      <c r="J564" s="31">
        <f>tVentas[[#This Row],[ TotalPrice_SinDescuento]]*(1-tVentas[[#This Row],[Discount]]/100)</f>
        <v>1287.8799999999999</v>
      </c>
      <c r="K564" s="52">
        <v>43202.441435185188</v>
      </c>
      <c r="L564" s="7" t="s">
        <v>3806</v>
      </c>
      <c r="M564" s="35">
        <f t="shared" si="16"/>
        <v>0</v>
      </c>
      <c r="N564" s="12" t="str">
        <f t="shared" si="17"/>
        <v/>
      </c>
      <c r="O564" t="str">
        <f>VLOOKUP(tVentas[[#This Row],[ProductID]],tProductos[[#All],[ProductID]:[CategoriaNombre]],2,FALSE)</f>
        <v>Beverages</v>
      </c>
    </row>
    <row r="565" spans="1:15">
      <c r="A565" s="13">
        <v>10569</v>
      </c>
      <c r="B565" s="13">
        <v>2</v>
      </c>
      <c r="C565" s="13">
        <v>20942</v>
      </c>
      <c r="D565" s="13">
        <v>202</v>
      </c>
      <c r="E565" s="12" t="str">
        <f>VLOOKUP(tVentas[[#This Row],[ProductID]],tProductos[#All],3,FALSE)</f>
        <v>Bay Leaf</v>
      </c>
      <c r="F565" s="13">
        <v>6</v>
      </c>
      <c r="G565" s="32">
        <v>2</v>
      </c>
      <c r="H565" s="30">
        <f>VLOOKUP(tVentas[[#This Row],[ProductID]],tProductos[#All],5,FALSE)</f>
        <v>788.77</v>
      </c>
      <c r="I565" s="31">
        <f>(tVentas[[#This Row],[PrecioUnitario]])*(tVentas[[#This Row],[Quantity]])</f>
        <v>4732.62</v>
      </c>
      <c r="J565" s="31">
        <f>tVentas[[#This Row],[ TotalPrice_SinDescuento]]*(1-tVentas[[#This Row],[Discount]]/100)</f>
        <v>4637.9675999999999</v>
      </c>
      <c r="K565" s="52">
        <v>43215.490868055553</v>
      </c>
      <c r="L565" s="7" t="s">
        <v>3807</v>
      </c>
      <c r="M565" s="35">
        <f t="shared" si="16"/>
        <v>0</v>
      </c>
      <c r="N565" s="12" t="str">
        <f t="shared" si="17"/>
        <v/>
      </c>
      <c r="O565" t="str">
        <f>VLOOKUP(tVentas[[#This Row],[ProductID]],tProductos[[#All],[ProductID]:[CategoriaNombre]],2,FALSE)</f>
        <v>Produce</v>
      </c>
    </row>
    <row r="566" spans="1:15">
      <c r="A566" s="13">
        <v>10570</v>
      </c>
      <c r="B566" s="13">
        <v>19</v>
      </c>
      <c r="C566" s="13">
        <v>50534</v>
      </c>
      <c r="D566" s="13">
        <v>21</v>
      </c>
      <c r="E566" s="12" t="str">
        <f>VLOOKUP(tVentas[[#This Row],[ProductID]],tProductos[#All],3,FALSE)</f>
        <v>Kiwi</v>
      </c>
      <c r="F566" s="13">
        <v>13</v>
      </c>
      <c r="G566" s="32">
        <v>0</v>
      </c>
      <c r="H566" s="30">
        <f>VLOOKUP(tVentas[[#This Row],[ProductID]],tProductos[#All],5,FALSE)</f>
        <v>467.25</v>
      </c>
      <c r="I566" s="31">
        <f>(tVentas[[#This Row],[PrecioUnitario]])*(tVentas[[#This Row],[Quantity]])</f>
        <v>6074.25</v>
      </c>
      <c r="J566" s="31">
        <f>tVentas[[#This Row],[ TotalPrice_SinDescuento]]*(1-tVentas[[#This Row],[Discount]]/100)</f>
        <v>6074.25</v>
      </c>
      <c r="K566" s="52">
        <v>43155.165833333333</v>
      </c>
      <c r="L566" s="7" t="s">
        <v>3808</v>
      </c>
      <c r="M566" s="35">
        <f t="shared" si="16"/>
        <v>0</v>
      </c>
      <c r="N566" s="12" t="str">
        <f t="shared" si="17"/>
        <v/>
      </c>
      <c r="O566" t="str">
        <f>VLOOKUP(tVentas[[#This Row],[ProductID]],tProductos[[#All],[ProductID]:[CategoriaNombre]],2,FALSE)</f>
        <v>Meat</v>
      </c>
    </row>
    <row r="567" spans="1:15">
      <c r="A567" s="13">
        <v>10571</v>
      </c>
      <c r="B567" s="13">
        <v>19</v>
      </c>
      <c r="C567" s="13">
        <v>18636</v>
      </c>
      <c r="D567" s="13">
        <v>126</v>
      </c>
      <c r="E567" s="12" t="str">
        <f>VLOOKUP(tVentas[[#This Row],[ProductID]],tProductos[#All],3,FALSE)</f>
        <v>Crackers - Trio</v>
      </c>
      <c r="F567" s="13">
        <v>5</v>
      </c>
      <c r="G567" s="32">
        <v>0</v>
      </c>
      <c r="H567" s="30">
        <f>VLOOKUP(tVentas[[#This Row],[ProductID]],tProductos[#All],5,FALSE)</f>
        <v>141.91</v>
      </c>
      <c r="I567" s="31">
        <f>(tVentas[[#This Row],[PrecioUnitario]])*(tVentas[[#This Row],[Quantity]])</f>
        <v>709.55</v>
      </c>
      <c r="J567" s="31">
        <f>tVentas[[#This Row],[ TotalPrice_SinDescuento]]*(1-tVentas[[#This Row],[Discount]]/100)</f>
        <v>709.55</v>
      </c>
      <c r="K567" s="52">
        <v>43149.978009259263</v>
      </c>
      <c r="L567" s="7" t="s">
        <v>3809</v>
      </c>
      <c r="M567" s="35">
        <f t="shared" si="16"/>
        <v>0</v>
      </c>
      <c r="N567" s="12" t="str">
        <f t="shared" si="17"/>
        <v/>
      </c>
      <c r="O567" t="str">
        <f>VLOOKUP(tVentas[[#This Row],[ProductID]],tProductos[[#All],[ProductID]:[CategoriaNombre]],2,FALSE)</f>
        <v>Seafood</v>
      </c>
    </row>
    <row r="568" spans="1:15">
      <c r="A568" s="13">
        <v>10572</v>
      </c>
      <c r="B568" s="13">
        <v>7</v>
      </c>
      <c r="C568" s="13">
        <v>60644</v>
      </c>
      <c r="D568" s="13">
        <v>287</v>
      </c>
      <c r="E568" s="12" t="str">
        <f>VLOOKUP(tVentas[[#This Row],[ProductID]],tProductos[#All],3,FALSE)</f>
        <v>Bread - Italian Roll With Herbs</v>
      </c>
      <c r="F568" s="13">
        <v>16</v>
      </c>
      <c r="G568" s="32">
        <v>0</v>
      </c>
      <c r="H568" s="30">
        <f>VLOOKUP(tVentas[[#This Row],[ProductID]],tProductos[#All],5,FALSE)</f>
        <v>57.7</v>
      </c>
      <c r="I568" s="31">
        <f>(tVentas[[#This Row],[PrecioUnitario]])*(tVentas[[#This Row],[Quantity]])</f>
        <v>923.2</v>
      </c>
      <c r="J568" s="31">
        <f>tVentas[[#This Row],[ TotalPrice_SinDescuento]]*(1-tVentas[[#This Row],[Discount]]/100)</f>
        <v>923.2</v>
      </c>
      <c r="K568" s="52">
        <v>43180.366006944445</v>
      </c>
      <c r="L568" s="7" t="s">
        <v>3810</v>
      </c>
      <c r="M568" s="35">
        <f t="shared" si="16"/>
        <v>0</v>
      </c>
      <c r="N568" s="12" t="str">
        <f t="shared" si="17"/>
        <v/>
      </c>
      <c r="O568" t="str">
        <f>VLOOKUP(tVentas[[#This Row],[ProductID]],tProductos[[#All],[ProductID]:[CategoriaNombre]],2,FALSE)</f>
        <v>Meat</v>
      </c>
    </row>
    <row r="569" spans="1:15">
      <c r="A569" s="13">
        <v>10573</v>
      </c>
      <c r="B569" s="13">
        <v>13</v>
      </c>
      <c r="C569" s="13">
        <v>93400</v>
      </c>
      <c r="D569" s="13">
        <v>257</v>
      </c>
      <c r="E569" s="12" t="str">
        <f>VLOOKUP(tVentas[[#This Row],[ProductID]],tProductos[#All],3,FALSE)</f>
        <v>Pasta - Detalini, White, Fresh</v>
      </c>
      <c r="F569" s="13">
        <v>24</v>
      </c>
      <c r="G569" s="32">
        <v>0</v>
      </c>
      <c r="H569" s="30">
        <f>VLOOKUP(tVentas[[#This Row],[ProductID]],tProductos[#All],5,FALSE)</f>
        <v>84.43</v>
      </c>
      <c r="I569" s="31">
        <f>(tVentas[[#This Row],[PrecioUnitario]])*(tVentas[[#This Row],[Quantity]])</f>
        <v>2026.3200000000002</v>
      </c>
      <c r="J569" s="31">
        <f>tVentas[[#This Row],[ TotalPrice_SinDescuento]]*(1-tVentas[[#This Row],[Discount]]/100)</f>
        <v>2026.3200000000002</v>
      </c>
      <c r="K569" s="52">
        <v>43193.447777777779</v>
      </c>
      <c r="L569" s="7" t="s">
        <v>3811</v>
      </c>
      <c r="M569" s="35">
        <f t="shared" si="16"/>
        <v>0</v>
      </c>
      <c r="N569" s="12" t="str">
        <f t="shared" si="17"/>
        <v/>
      </c>
      <c r="O569" t="str">
        <f>VLOOKUP(tVentas[[#This Row],[ProductID]],tProductos[[#All],[ProductID]:[CategoriaNombre]],2,FALSE)</f>
        <v>Produce</v>
      </c>
    </row>
    <row r="570" spans="1:15">
      <c r="A570" s="13">
        <v>10574</v>
      </c>
      <c r="B570" s="13">
        <v>16</v>
      </c>
      <c r="C570" s="13">
        <v>68696</v>
      </c>
      <c r="D570" s="13">
        <v>98</v>
      </c>
      <c r="E570" s="12" t="str">
        <f>VLOOKUP(tVentas[[#This Row],[ProductID]],tProductos[#All],3,FALSE)</f>
        <v>Shrimp - 31/40</v>
      </c>
      <c r="F570" s="13">
        <v>18</v>
      </c>
      <c r="G570" s="32">
        <v>0</v>
      </c>
      <c r="H570" s="30">
        <f>VLOOKUP(tVentas[[#This Row],[ProductID]],tProductos[#All],5,FALSE)</f>
        <v>998.75</v>
      </c>
      <c r="I570" s="31">
        <f>(tVentas[[#This Row],[PrecioUnitario]])*(tVentas[[#This Row],[Quantity]])</f>
        <v>17977.5</v>
      </c>
      <c r="J570" s="31">
        <f>tVentas[[#This Row],[ TotalPrice_SinDescuento]]*(1-tVentas[[#This Row],[Discount]]/100)</f>
        <v>17977.5</v>
      </c>
      <c r="K570" s="52">
        <v>43204.150763888887</v>
      </c>
      <c r="L570" s="7" t="s">
        <v>3812</v>
      </c>
      <c r="M570" s="35">
        <f t="shared" si="16"/>
        <v>0</v>
      </c>
      <c r="N570" s="12" t="str">
        <f t="shared" si="17"/>
        <v/>
      </c>
      <c r="O570" t="str">
        <f>VLOOKUP(tVentas[[#This Row],[ProductID]],tProductos[[#All],[ProductID]:[CategoriaNombre]],2,FALSE)</f>
        <v>Cereals</v>
      </c>
    </row>
    <row r="571" spans="1:15">
      <c r="A571" s="13">
        <v>10575</v>
      </c>
      <c r="B571" s="13">
        <v>14</v>
      </c>
      <c r="C571" s="13">
        <v>4960</v>
      </c>
      <c r="D571" s="13">
        <v>343</v>
      </c>
      <c r="E571" s="12" t="str">
        <f>VLOOKUP(tVentas[[#This Row],[ProductID]],tProductos[#All],3,FALSE)</f>
        <v>Otomegusa Dashi Konbu</v>
      </c>
      <c r="F571" s="13">
        <v>2</v>
      </c>
      <c r="G571" s="32">
        <v>0</v>
      </c>
      <c r="H571" s="30">
        <f>VLOOKUP(tVentas[[#This Row],[ProductID]],tProductos[#All],5,FALSE)</f>
        <v>512.05999999999995</v>
      </c>
      <c r="I571" s="31">
        <f>(tVentas[[#This Row],[PrecioUnitario]])*(tVentas[[#This Row],[Quantity]])</f>
        <v>1024.1199999999999</v>
      </c>
      <c r="J571" s="31">
        <f>tVentas[[#This Row],[ TotalPrice_SinDescuento]]*(1-tVentas[[#This Row],[Discount]]/100)</f>
        <v>1024.1199999999999</v>
      </c>
      <c r="K571" s="52">
        <v>43138.798854166664</v>
      </c>
      <c r="L571" s="7" t="s">
        <v>3813</v>
      </c>
      <c r="M571" s="35">
        <f t="shared" si="16"/>
        <v>0</v>
      </c>
      <c r="N571" s="12" t="str">
        <f t="shared" si="17"/>
        <v/>
      </c>
      <c r="O571" t="str">
        <f>VLOOKUP(tVentas[[#This Row],[ProductID]],tProductos[[#All],[ProductID]:[CategoriaNombre]],2,FALSE)</f>
        <v>Confections</v>
      </c>
    </row>
    <row r="572" spans="1:15">
      <c r="A572" s="13">
        <v>10576</v>
      </c>
      <c r="B572" s="13">
        <v>13</v>
      </c>
      <c r="C572" s="13">
        <v>31393</v>
      </c>
      <c r="D572" s="13">
        <v>438</v>
      </c>
      <c r="E572" s="12" t="str">
        <f>VLOOKUP(tVentas[[#This Row],[ProductID]],tProductos[#All],3,FALSE)</f>
        <v>Juice - Orange</v>
      </c>
      <c r="F572" s="13">
        <v>8</v>
      </c>
      <c r="G572" s="32">
        <v>0</v>
      </c>
      <c r="H572" s="30">
        <f>VLOOKUP(tVentas[[#This Row],[ProductID]],tProductos[#All],5,FALSE)</f>
        <v>449.41</v>
      </c>
      <c r="I572" s="31">
        <f>(tVentas[[#This Row],[PrecioUnitario]])*(tVentas[[#This Row],[Quantity]])</f>
        <v>3595.28</v>
      </c>
      <c r="J572" s="31">
        <f>tVentas[[#This Row],[ TotalPrice_SinDescuento]]*(1-tVentas[[#This Row],[Discount]]/100)</f>
        <v>3595.28</v>
      </c>
      <c r="K572" s="52">
        <v>43115.874594907407</v>
      </c>
      <c r="L572" s="7" t="s">
        <v>3814</v>
      </c>
      <c r="M572" s="35">
        <f t="shared" ref="M572:M633" si="18">COUNTBLANK(A572:L572) /COUNTA(A572:L572)</f>
        <v>0</v>
      </c>
      <c r="N572" s="12" t="str">
        <f t="shared" ref="N572:N633" si="19">IF($M572&gt;0.4,"ELIMINAR","")</f>
        <v/>
      </c>
      <c r="O572" t="str">
        <f>VLOOKUP(tVentas[[#This Row],[ProductID]],tProductos[[#All],[ProductID]:[CategoriaNombre]],2,FALSE)</f>
        <v>Shell fish</v>
      </c>
    </row>
    <row r="573" spans="1:15">
      <c r="A573" s="13">
        <v>10577</v>
      </c>
      <c r="B573" s="13">
        <v>9</v>
      </c>
      <c r="C573" s="13">
        <v>42973</v>
      </c>
      <c r="D573" s="13">
        <v>232</v>
      </c>
      <c r="E573" s="12" t="str">
        <f>VLOOKUP(tVentas[[#This Row],[ProductID]],tProductos[#All],3,FALSE)</f>
        <v>Quiche Assorted</v>
      </c>
      <c r="F573" s="13">
        <v>11</v>
      </c>
      <c r="G573" s="32">
        <v>0</v>
      </c>
      <c r="H573" s="30">
        <f>VLOOKUP(tVentas[[#This Row],[ProductID]],tProductos[#All],5,FALSE)</f>
        <v>33.94</v>
      </c>
      <c r="I573" s="31">
        <f>(tVentas[[#This Row],[PrecioUnitario]])*(tVentas[[#This Row],[Quantity]])</f>
        <v>373.34</v>
      </c>
      <c r="J573" s="31">
        <f>tVentas[[#This Row],[ TotalPrice_SinDescuento]]*(1-tVentas[[#This Row],[Discount]]/100)</f>
        <v>373.34</v>
      </c>
      <c r="K573" s="52">
        <v>43162.780821759261</v>
      </c>
      <c r="L573" s="7" t="s">
        <v>3815</v>
      </c>
      <c r="M573" s="35">
        <f t="shared" si="18"/>
        <v>0</v>
      </c>
      <c r="N573" s="12" t="str">
        <f t="shared" si="19"/>
        <v/>
      </c>
      <c r="O573" t="str">
        <f>VLOOKUP(tVentas[[#This Row],[ProductID]],tProductos[[#All],[ProductID]:[CategoriaNombre]],2,FALSE)</f>
        <v>Cereals</v>
      </c>
    </row>
    <row r="574" spans="1:15">
      <c r="A574" s="13">
        <v>10578</v>
      </c>
      <c r="B574" s="13">
        <v>10</v>
      </c>
      <c r="C574" s="13">
        <v>11720</v>
      </c>
      <c r="D574" s="13">
        <v>88</v>
      </c>
      <c r="E574" s="12" t="str">
        <f>VLOOKUP(tVentas[[#This Row],[ProductID]],tProductos[#All],3,FALSE)</f>
        <v>Remy Red</v>
      </c>
      <c r="F574" s="13">
        <v>3</v>
      </c>
      <c r="G574" s="32">
        <v>0</v>
      </c>
      <c r="H574" s="30">
        <f>VLOOKUP(tVentas[[#This Row],[ProductID]],tProductos[#All],5,FALSE)</f>
        <v>91.99</v>
      </c>
      <c r="I574" s="31">
        <f>(tVentas[[#This Row],[PrecioUnitario]])*(tVentas[[#This Row],[Quantity]])</f>
        <v>275.96999999999997</v>
      </c>
      <c r="J574" s="31">
        <f>tVentas[[#This Row],[ TotalPrice_SinDescuento]]*(1-tVentas[[#This Row],[Discount]]/100)</f>
        <v>275.96999999999997</v>
      </c>
      <c r="K574" s="52">
        <v>43226.943229166667</v>
      </c>
      <c r="L574" s="7" t="s">
        <v>3816</v>
      </c>
      <c r="M574" s="35">
        <f t="shared" si="18"/>
        <v>0</v>
      </c>
      <c r="N574" s="12" t="str">
        <f t="shared" si="19"/>
        <v/>
      </c>
      <c r="O574" t="str">
        <f>VLOOKUP(tVentas[[#This Row],[ProductID]],tProductos[[#All],[ProductID]:[CategoriaNombre]],2,FALSE)</f>
        <v>Shell fish</v>
      </c>
    </row>
    <row r="575" spans="1:15">
      <c r="A575" s="13">
        <v>10579</v>
      </c>
      <c r="B575" s="13">
        <v>5</v>
      </c>
      <c r="C575" s="13">
        <v>69541</v>
      </c>
      <c r="D575" s="13">
        <v>213</v>
      </c>
      <c r="E575" s="12" t="str">
        <f>VLOOKUP(tVentas[[#This Row],[ProductID]],tProductos[#All],3,FALSE)</f>
        <v>Pate - Cognac</v>
      </c>
      <c r="F575" s="13">
        <v>18</v>
      </c>
      <c r="G575" s="32">
        <v>0</v>
      </c>
      <c r="H575" s="30">
        <f>VLOOKUP(tVentas[[#This Row],[ProductID]],tProductos[#All],5,FALSE)</f>
        <v>705.89</v>
      </c>
      <c r="I575" s="31">
        <f>(tVentas[[#This Row],[PrecioUnitario]])*(tVentas[[#This Row],[Quantity]])</f>
        <v>12706.02</v>
      </c>
      <c r="J575" s="31">
        <f>tVentas[[#This Row],[ TotalPrice_SinDescuento]]*(1-tVentas[[#This Row],[Discount]]/100)</f>
        <v>12706.02</v>
      </c>
      <c r="K575" s="52">
        <v>43151.019328703704</v>
      </c>
      <c r="L575" s="7" t="s">
        <v>3817</v>
      </c>
      <c r="M575" s="35">
        <f t="shared" si="18"/>
        <v>0</v>
      </c>
      <c r="N575" s="12" t="str">
        <f t="shared" si="19"/>
        <v/>
      </c>
      <c r="O575" t="str">
        <f>VLOOKUP(tVentas[[#This Row],[ProductID]],tProductos[[#All],[ProductID]:[CategoriaNombre]],2,FALSE)</f>
        <v>Snails</v>
      </c>
    </row>
    <row r="576" spans="1:15">
      <c r="A576" s="13">
        <v>10580</v>
      </c>
      <c r="B576" s="13">
        <v>7</v>
      </c>
      <c r="C576" s="13">
        <v>97268</v>
      </c>
      <c r="D576" s="13">
        <v>9</v>
      </c>
      <c r="E576" s="12" t="str">
        <f>VLOOKUP(tVentas[[#This Row],[ProductID]],tProductos[#All],3,FALSE)</f>
        <v>Rabbit - Whole</v>
      </c>
      <c r="F576" s="13">
        <v>25</v>
      </c>
      <c r="G576" s="32">
        <v>1</v>
      </c>
      <c r="H576" s="30">
        <f>VLOOKUP(tVentas[[#This Row],[ProductID]],tProductos[#All],5,FALSE)</f>
        <v>844.21</v>
      </c>
      <c r="I576" s="31">
        <f>(tVentas[[#This Row],[PrecioUnitario]])*(tVentas[[#This Row],[Quantity]])</f>
        <v>21105.25</v>
      </c>
      <c r="J576" s="31">
        <f>tVentas[[#This Row],[ TotalPrice_SinDescuento]]*(1-tVentas[[#This Row],[Discount]]/100)</f>
        <v>20894.197499999998</v>
      </c>
      <c r="K576" s="52">
        <v>43101.830717592595</v>
      </c>
      <c r="L576" s="7" t="s">
        <v>3818</v>
      </c>
      <c r="M576" s="35">
        <f t="shared" si="18"/>
        <v>0</v>
      </c>
      <c r="N576" s="12" t="str">
        <f t="shared" si="19"/>
        <v/>
      </c>
      <c r="O576" t="str">
        <f>VLOOKUP(tVentas[[#This Row],[ProductID]],tProductos[[#All],[ProductID]:[CategoriaNombre]],2,FALSE)</f>
        <v>Produce</v>
      </c>
    </row>
    <row r="577" spans="1:15">
      <c r="A577" s="13">
        <v>10581</v>
      </c>
      <c r="B577" s="13">
        <v>15</v>
      </c>
      <c r="C577" s="13">
        <v>20405</v>
      </c>
      <c r="D577" s="13">
        <v>255</v>
      </c>
      <c r="E577" s="12" t="str">
        <f>VLOOKUP(tVentas[[#This Row],[ProductID]],tProductos[#All],3,FALSE)</f>
        <v>Kellogs All Bran Bars</v>
      </c>
      <c r="F577" s="13">
        <v>6</v>
      </c>
      <c r="G577" s="32">
        <v>0</v>
      </c>
      <c r="H577" s="30">
        <f>VLOOKUP(tVentas[[#This Row],[ProductID]],tProductos[#All],5,FALSE)</f>
        <v>292.27999999999997</v>
      </c>
      <c r="I577" s="31">
        <f>(tVentas[[#This Row],[PrecioUnitario]])*(tVentas[[#This Row],[Quantity]])</f>
        <v>1753.6799999999998</v>
      </c>
      <c r="J577" s="31">
        <f>tVentas[[#This Row],[ TotalPrice_SinDescuento]]*(1-tVentas[[#This Row],[Discount]]/100)</f>
        <v>1753.6799999999998</v>
      </c>
      <c r="K577" s="52">
        <v>43188.112916666665</v>
      </c>
      <c r="L577" s="7" t="s">
        <v>3819</v>
      </c>
      <c r="M577" s="35">
        <f t="shared" si="18"/>
        <v>0</v>
      </c>
      <c r="N577" s="12" t="str">
        <f t="shared" si="19"/>
        <v/>
      </c>
      <c r="O577" t="str">
        <f>VLOOKUP(tVentas[[#This Row],[ProductID]],tProductos[[#All],[ProductID]:[CategoriaNombre]],2,FALSE)</f>
        <v>Cereals</v>
      </c>
    </row>
    <row r="578" spans="1:15">
      <c r="A578" s="13">
        <v>10582</v>
      </c>
      <c r="B578" s="13">
        <v>13</v>
      </c>
      <c r="C578" s="13">
        <v>31456</v>
      </c>
      <c r="D578" s="13">
        <v>430</v>
      </c>
      <c r="E578" s="12" t="str">
        <f>VLOOKUP(tVentas[[#This Row],[ProductID]],tProductos[#All],3,FALSE)</f>
        <v>Milk - 1%</v>
      </c>
      <c r="F578" s="13">
        <v>8</v>
      </c>
      <c r="G578" s="32">
        <v>0</v>
      </c>
      <c r="H578" s="30">
        <f>VLOOKUP(tVentas[[#This Row],[ProductID]],tProductos[#All],5,FALSE)</f>
        <v>462.58</v>
      </c>
      <c r="I578" s="31">
        <f>(tVentas[[#This Row],[PrecioUnitario]])*(tVentas[[#This Row],[Quantity]])</f>
        <v>3700.64</v>
      </c>
      <c r="J578" s="31">
        <f>tVentas[[#This Row],[ TotalPrice_SinDescuento]]*(1-tVentas[[#This Row],[Discount]]/100)</f>
        <v>3700.64</v>
      </c>
      <c r="K578" s="52">
        <v>43214.317337962966</v>
      </c>
      <c r="L578" s="7" t="s">
        <v>3820</v>
      </c>
      <c r="M578" s="35">
        <f t="shared" si="18"/>
        <v>0</v>
      </c>
      <c r="N578" s="12" t="str">
        <f t="shared" si="19"/>
        <v/>
      </c>
      <c r="O578" t="str">
        <f>VLOOKUP(tVentas[[#This Row],[ProductID]],tProductos[[#All],[ProductID]:[CategoriaNombre]],2,FALSE)</f>
        <v>Shell fish</v>
      </c>
    </row>
    <row r="579" spans="1:15">
      <c r="A579" s="13">
        <v>10583</v>
      </c>
      <c r="B579" s="13">
        <v>11</v>
      </c>
      <c r="C579" s="13">
        <v>138</v>
      </c>
      <c r="D579" s="13">
        <v>130</v>
      </c>
      <c r="E579" s="12" t="str">
        <f>VLOOKUP(tVentas[[#This Row],[ProductID]],tProductos[#All],3,FALSE)</f>
        <v>Beef Wellington</v>
      </c>
      <c r="F579" s="13">
        <v>1</v>
      </c>
      <c r="G579" s="32">
        <v>0</v>
      </c>
      <c r="H579" s="30">
        <f>VLOOKUP(tVentas[[#This Row],[ProductID]],tProductos[#All],5,FALSE)</f>
        <v>419.8</v>
      </c>
      <c r="I579" s="31">
        <f>(tVentas[[#This Row],[PrecioUnitario]])*(tVentas[[#This Row],[Quantity]])</f>
        <v>419.8</v>
      </c>
      <c r="J579" s="31">
        <f>tVentas[[#This Row],[ TotalPrice_SinDescuento]]*(1-tVentas[[#This Row],[Discount]]/100)</f>
        <v>419.8</v>
      </c>
      <c r="K579" s="52">
        <v>43159.554513888892</v>
      </c>
      <c r="L579" s="7" t="s">
        <v>3821</v>
      </c>
      <c r="M579" s="35">
        <f t="shared" si="18"/>
        <v>0</v>
      </c>
      <c r="N579" s="12" t="str">
        <f t="shared" si="19"/>
        <v/>
      </c>
      <c r="O579" t="str">
        <f>VLOOKUP(tVentas[[#This Row],[ProductID]],tProductos[[#All],[ProductID]:[CategoriaNombre]],2,FALSE)</f>
        <v>Shell fish</v>
      </c>
    </row>
    <row r="580" spans="1:15">
      <c r="A580" s="13">
        <v>10584</v>
      </c>
      <c r="B580" s="13">
        <v>8</v>
      </c>
      <c r="C580" s="13">
        <v>23528</v>
      </c>
      <c r="D580" s="13">
        <v>285</v>
      </c>
      <c r="E580" s="12" t="str">
        <f>VLOOKUP(tVentas[[#This Row],[ProductID]],tProductos[#All],3,FALSE)</f>
        <v>Cheese - Mix</v>
      </c>
      <c r="F580" s="13">
        <v>6</v>
      </c>
      <c r="G580" s="32">
        <v>1</v>
      </c>
      <c r="H580" s="30">
        <f>VLOOKUP(tVentas[[#This Row],[ProductID]],tProductos[#All],5,FALSE)</f>
        <v>718.3</v>
      </c>
      <c r="I580" s="31">
        <f>(tVentas[[#This Row],[PrecioUnitario]])*(tVentas[[#This Row],[Quantity]])</f>
        <v>4309.7999999999993</v>
      </c>
      <c r="J580" s="31">
        <f>tVentas[[#This Row],[ TotalPrice_SinDescuento]]*(1-tVentas[[#This Row],[Discount]]/100)</f>
        <v>4266.7019999999993</v>
      </c>
      <c r="K580" s="52">
        <v>43213.949699074074</v>
      </c>
      <c r="L580" s="7" t="s">
        <v>3822</v>
      </c>
      <c r="M580" s="35">
        <f t="shared" si="18"/>
        <v>0</v>
      </c>
      <c r="N580" s="12" t="str">
        <f t="shared" si="19"/>
        <v/>
      </c>
      <c r="O580" t="str">
        <f>VLOOKUP(tVentas[[#This Row],[ProductID]],tProductos[[#All],[ProductID]:[CategoriaNombre]],2,FALSE)</f>
        <v>Meat</v>
      </c>
    </row>
    <row r="581" spans="1:15">
      <c r="A581" s="13">
        <v>10585</v>
      </c>
      <c r="B581" s="13">
        <v>12</v>
      </c>
      <c r="C581" s="13">
        <v>44585</v>
      </c>
      <c r="D581" s="13">
        <v>165</v>
      </c>
      <c r="E581" s="12" t="str">
        <f>VLOOKUP(tVentas[[#This Row],[ProductID]],tProductos[#All],3,FALSE)</f>
        <v>Bread Crumbs - Japanese Style</v>
      </c>
      <c r="F581" s="13">
        <v>12</v>
      </c>
      <c r="G581" s="32">
        <v>1</v>
      </c>
      <c r="H581" s="30">
        <f>VLOOKUP(tVentas[[#This Row],[ProductID]],tProductos[#All],5,FALSE)</f>
        <v>449</v>
      </c>
      <c r="I581" s="31">
        <f>(tVentas[[#This Row],[PrecioUnitario]])*(tVentas[[#This Row],[Quantity]])</f>
        <v>5388</v>
      </c>
      <c r="J581" s="31">
        <f>tVentas[[#This Row],[ TotalPrice_SinDescuento]]*(1-tVentas[[#This Row],[Discount]]/100)</f>
        <v>5334.12</v>
      </c>
      <c r="K581" s="52">
        <v>43179.718194444446</v>
      </c>
      <c r="L581" s="7" t="s">
        <v>3823</v>
      </c>
      <c r="M581" s="35">
        <f t="shared" si="18"/>
        <v>0</v>
      </c>
      <c r="N581" s="12" t="str">
        <f t="shared" si="19"/>
        <v/>
      </c>
      <c r="O581" t="str">
        <f>VLOOKUP(tVentas[[#This Row],[ProductID]],tProductos[[#All],[ProductID]:[CategoriaNombre]],2,FALSE)</f>
        <v>Seafood</v>
      </c>
    </row>
    <row r="582" spans="1:15">
      <c r="A582" s="13">
        <v>10586</v>
      </c>
      <c r="B582" s="13">
        <v>11</v>
      </c>
      <c r="C582" s="13">
        <v>60871</v>
      </c>
      <c r="D582" s="13">
        <v>399</v>
      </c>
      <c r="E582" s="12" t="str">
        <f>VLOOKUP(tVentas[[#This Row],[ProductID]],tProductos[#All],3,FALSE)</f>
        <v>Berry Brulee</v>
      </c>
      <c r="F582" s="13">
        <v>16</v>
      </c>
      <c r="G582" s="32">
        <v>0</v>
      </c>
      <c r="H582" s="30">
        <f>VLOOKUP(tVentas[[#This Row],[ProductID]],tProductos[#All],5,FALSE)</f>
        <v>509.11</v>
      </c>
      <c r="I582" s="31">
        <f>(tVentas[[#This Row],[PrecioUnitario]])*(tVentas[[#This Row],[Quantity]])</f>
        <v>8145.76</v>
      </c>
      <c r="J582" s="31">
        <f>tVentas[[#This Row],[ TotalPrice_SinDescuento]]*(1-tVentas[[#This Row],[Discount]]/100)</f>
        <v>8145.76</v>
      </c>
      <c r="K582" s="52">
        <v>43163.706134259257</v>
      </c>
      <c r="L582" s="7" t="s">
        <v>3824</v>
      </c>
      <c r="M582" s="35">
        <f t="shared" si="18"/>
        <v>0</v>
      </c>
      <c r="N582" s="12" t="str">
        <f t="shared" si="19"/>
        <v/>
      </c>
      <c r="O582" t="str">
        <f>VLOOKUP(tVentas[[#This Row],[ProductID]],tProductos[[#All],[ProductID]:[CategoriaNombre]],2,FALSE)</f>
        <v>Seafood</v>
      </c>
    </row>
    <row r="583" spans="1:15">
      <c r="A583" s="13">
        <v>10587</v>
      </c>
      <c r="B583" s="13">
        <v>2</v>
      </c>
      <c r="C583" s="13">
        <v>76314</v>
      </c>
      <c r="D583" s="13">
        <v>152</v>
      </c>
      <c r="E583" s="12" t="str">
        <f>VLOOKUP(tVentas[[#This Row],[ProductID]],tProductos[#All],3,FALSE)</f>
        <v>Lentils - Red, Dry</v>
      </c>
      <c r="F583" s="13">
        <v>20</v>
      </c>
      <c r="G583" s="32">
        <v>1</v>
      </c>
      <c r="H583" s="30">
        <f>VLOOKUP(tVentas[[#This Row],[ProductID]],tProductos[#All],5,FALSE)</f>
        <v>588.12</v>
      </c>
      <c r="I583" s="31">
        <f>(tVentas[[#This Row],[PrecioUnitario]])*(tVentas[[#This Row],[Quantity]])</f>
        <v>11762.4</v>
      </c>
      <c r="J583" s="31">
        <f>tVentas[[#This Row],[ TotalPrice_SinDescuento]]*(1-tVentas[[#This Row],[Discount]]/100)</f>
        <v>11644.776</v>
      </c>
      <c r="K583" s="52">
        <v>43151.900740740741</v>
      </c>
      <c r="L583" s="7" t="s">
        <v>3825</v>
      </c>
      <c r="M583" s="35">
        <f t="shared" si="18"/>
        <v>0</v>
      </c>
      <c r="N583" s="12" t="str">
        <f t="shared" si="19"/>
        <v/>
      </c>
      <c r="O583" t="str">
        <f>VLOOKUP(tVentas[[#This Row],[ProductID]],tProductos[[#All],[ProductID]:[CategoriaNombre]],2,FALSE)</f>
        <v>Meat</v>
      </c>
    </row>
    <row r="584" spans="1:15">
      <c r="A584" s="13">
        <v>10588</v>
      </c>
      <c r="B584" s="13">
        <v>7</v>
      </c>
      <c r="C584" s="13">
        <v>50445</v>
      </c>
      <c r="D584" s="13">
        <v>396</v>
      </c>
      <c r="E584" s="12" t="str">
        <f>VLOOKUP(tVentas[[#This Row],[ProductID]],tProductos[#All],3,FALSE)</f>
        <v>Tea - Jasmin Green</v>
      </c>
      <c r="F584" s="13">
        <v>13</v>
      </c>
      <c r="G584" s="32">
        <v>0</v>
      </c>
      <c r="H584" s="30">
        <f>VLOOKUP(tVentas[[#This Row],[ProductID]],tProductos[#All],5,FALSE)</f>
        <v>369.16</v>
      </c>
      <c r="I584" s="31">
        <f>(tVentas[[#This Row],[PrecioUnitario]])*(tVentas[[#This Row],[Quantity]])</f>
        <v>4799.08</v>
      </c>
      <c r="J584" s="31">
        <f>tVentas[[#This Row],[ TotalPrice_SinDescuento]]*(1-tVentas[[#This Row],[Discount]]/100)</f>
        <v>4799.08</v>
      </c>
      <c r="K584" s="52">
        <v>43196.930810185186</v>
      </c>
      <c r="L584" s="7" t="s">
        <v>3826</v>
      </c>
      <c r="M584" s="35">
        <f t="shared" si="18"/>
        <v>0</v>
      </c>
      <c r="N584" s="12" t="str">
        <f t="shared" si="19"/>
        <v/>
      </c>
      <c r="O584" t="str">
        <f>VLOOKUP(tVentas[[#This Row],[ProductID]],tProductos[[#All],[ProductID]:[CategoriaNombre]],2,FALSE)</f>
        <v>Seafood</v>
      </c>
    </row>
    <row r="585" spans="1:15">
      <c r="A585" s="13">
        <v>10589</v>
      </c>
      <c r="B585" s="13">
        <v>12</v>
      </c>
      <c r="C585" s="13">
        <v>98403</v>
      </c>
      <c r="D585" s="13">
        <v>345</v>
      </c>
      <c r="E585" s="12" t="str">
        <f>VLOOKUP(tVentas[[#This Row],[ProductID]],tProductos[#All],3,FALSE)</f>
        <v>Bread - Calabrese Baguette</v>
      </c>
      <c r="F585" s="13">
        <v>25</v>
      </c>
      <c r="G585" s="32">
        <v>2</v>
      </c>
      <c r="H585" s="30">
        <f>VLOOKUP(tVentas[[#This Row],[ProductID]],tProductos[#All],5,FALSE)</f>
        <v>985.97</v>
      </c>
      <c r="I585" s="31">
        <f>(tVentas[[#This Row],[PrecioUnitario]])*(tVentas[[#This Row],[Quantity]])</f>
        <v>24649.25</v>
      </c>
      <c r="J585" s="31">
        <f>tVentas[[#This Row],[ TotalPrice_SinDescuento]]*(1-tVentas[[#This Row],[Discount]]/100)</f>
        <v>24156.264999999999</v>
      </c>
      <c r="K585" s="52">
        <v>43175.946689814817</v>
      </c>
      <c r="L585" s="7" t="s">
        <v>3827</v>
      </c>
      <c r="M585" s="35">
        <f t="shared" si="18"/>
        <v>0</v>
      </c>
      <c r="N585" s="12" t="str">
        <f t="shared" si="19"/>
        <v/>
      </c>
      <c r="O585" t="str">
        <f>VLOOKUP(tVentas[[#This Row],[ProductID]],tProductos[[#All],[ProductID]:[CategoriaNombre]],2,FALSE)</f>
        <v>Dairy</v>
      </c>
    </row>
    <row r="586" spans="1:15">
      <c r="A586" s="13">
        <v>10590</v>
      </c>
      <c r="B586" s="13">
        <v>18</v>
      </c>
      <c r="C586" s="13">
        <v>40701</v>
      </c>
      <c r="D586" s="13">
        <v>403</v>
      </c>
      <c r="E586" s="12" t="str">
        <f>VLOOKUP(tVentas[[#This Row],[ProductID]],tProductos[#All],3,FALSE)</f>
        <v>Liners - Baking Cups</v>
      </c>
      <c r="F586" s="13">
        <v>11</v>
      </c>
      <c r="G586" s="32">
        <v>0</v>
      </c>
      <c r="H586" s="30">
        <f>VLOOKUP(tVentas[[#This Row],[ProductID]],tProductos[#All],5,FALSE)</f>
        <v>681.89</v>
      </c>
      <c r="I586" s="31">
        <f>(tVentas[[#This Row],[PrecioUnitario]])*(tVentas[[#This Row],[Quantity]])</f>
        <v>7500.79</v>
      </c>
      <c r="J586" s="31">
        <f>tVentas[[#This Row],[ TotalPrice_SinDescuento]]*(1-tVentas[[#This Row],[Discount]]/100)</f>
        <v>7500.79</v>
      </c>
      <c r="K586" s="52">
        <v>43202.283784722225</v>
      </c>
      <c r="L586" s="7" t="s">
        <v>3828</v>
      </c>
      <c r="M586" s="35">
        <f t="shared" si="18"/>
        <v>0</v>
      </c>
      <c r="N586" s="12" t="str">
        <f t="shared" si="19"/>
        <v/>
      </c>
      <c r="O586" t="str">
        <f>VLOOKUP(tVentas[[#This Row],[ProductID]],tProductos[[#All],[ProductID]:[CategoriaNombre]],2,FALSE)</f>
        <v>Beverages</v>
      </c>
    </row>
    <row r="587" spans="1:15">
      <c r="A587" s="13">
        <v>10591</v>
      </c>
      <c r="B587" s="13">
        <v>3</v>
      </c>
      <c r="C587" s="13">
        <v>10078</v>
      </c>
      <c r="D587" s="13">
        <v>31</v>
      </c>
      <c r="E587" s="12" t="str">
        <f>VLOOKUP(tVentas[[#This Row],[ProductID]],tProductos[#All],3,FALSE)</f>
        <v>Yeast Dry - Fermipan</v>
      </c>
      <c r="F587" s="13">
        <v>3</v>
      </c>
      <c r="G587" s="32">
        <v>0</v>
      </c>
      <c r="H587" s="30">
        <f>VLOOKUP(tVentas[[#This Row],[ProductID]],tProductos[#All],5,FALSE)</f>
        <v>739.85</v>
      </c>
      <c r="I587" s="31">
        <f>(tVentas[[#This Row],[PrecioUnitario]])*(tVentas[[#This Row],[Quantity]])</f>
        <v>2219.5500000000002</v>
      </c>
      <c r="J587" s="31">
        <f>tVentas[[#This Row],[ TotalPrice_SinDescuento]]*(1-tVentas[[#This Row],[Discount]]/100)</f>
        <v>2219.5500000000002</v>
      </c>
      <c r="K587" s="52">
        <v>43171.411238425928</v>
      </c>
      <c r="L587" s="7" t="s">
        <v>3829</v>
      </c>
      <c r="M587" s="35">
        <f t="shared" si="18"/>
        <v>0</v>
      </c>
      <c r="N587" s="12" t="str">
        <f t="shared" si="19"/>
        <v/>
      </c>
      <c r="O587" t="str">
        <f>VLOOKUP(tVentas[[#This Row],[ProductID]],tProductos[[#All],[ProductID]:[CategoriaNombre]],2,FALSE)</f>
        <v>Shell fish</v>
      </c>
    </row>
    <row r="588" spans="1:15">
      <c r="A588" s="13">
        <v>10592</v>
      </c>
      <c r="B588" s="13">
        <v>2</v>
      </c>
      <c r="C588" s="13">
        <v>92714</v>
      </c>
      <c r="D588" s="13">
        <v>343</v>
      </c>
      <c r="E588" s="12" t="str">
        <f>VLOOKUP(tVentas[[#This Row],[ProductID]],tProductos[#All],3,FALSE)</f>
        <v>Otomegusa Dashi Konbu</v>
      </c>
      <c r="F588" s="13">
        <v>24</v>
      </c>
      <c r="G588" s="32">
        <v>1</v>
      </c>
      <c r="H588" s="30">
        <f>VLOOKUP(tVentas[[#This Row],[ProductID]],tProductos[#All],5,FALSE)</f>
        <v>512.05999999999995</v>
      </c>
      <c r="I588" s="31">
        <f>(tVentas[[#This Row],[PrecioUnitario]])*(tVentas[[#This Row],[Quantity]])</f>
        <v>12289.439999999999</v>
      </c>
      <c r="J588" s="31">
        <f>tVentas[[#This Row],[ TotalPrice_SinDescuento]]*(1-tVentas[[#This Row],[Discount]]/100)</f>
        <v>12166.545599999999</v>
      </c>
      <c r="K588" s="52">
        <v>43133.378981481481</v>
      </c>
      <c r="L588" s="7" t="s">
        <v>3830</v>
      </c>
      <c r="M588" s="35">
        <f t="shared" si="18"/>
        <v>0</v>
      </c>
      <c r="N588" s="12" t="str">
        <f t="shared" si="19"/>
        <v/>
      </c>
      <c r="O588" t="str">
        <f>VLOOKUP(tVentas[[#This Row],[ProductID]],tProductos[[#All],[ProductID]:[CategoriaNombre]],2,FALSE)</f>
        <v>Confections</v>
      </c>
    </row>
    <row r="589" spans="1:15">
      <c r="A589" s="13">
        <v>10593</v>
      </c>
      <c r="B589" s="13">
        <v>7</v>
      </c>
      <c r="C589" s="13">
        <v>13515</v>
      </c>
      <c r="D589" s="13">
        <v>176</v>
      </c>
      <c r="E589" s="12" t="str">
        <f>VLOOKUP(tVentas[[#This Row],[ProductID]],tProductos[#All],3,FALSE)</f>
        <v>Smirnoff Green Apple Twist</v>
      </c>
      <c r="F589" s="13">
        <v>4</v>
      </c>
      <c r="G589" s="32">
        <v>0</v>
      </c>
      <c r="H589" s="30">
        <f>VLOOKUP(tVentas[[#This Row],[ProductID]],tProductos[#All],5,FALSE)</f>
        <v>813.16</v>
      </c>
      <c r="I589" s="31">
        <f>(tVentas[[#This Row],[PrecioUnitario]])*(tVentas[[#This Row],[Quantity]])</f>
        <v>3252.64</v>
      </c>
      <c r="J589" s="31">
        <f>tVentas[[#This Row],[ TotalPrice_SinDescuento]]*(1-tVentas[[#This Row],[Discount]]/100)</f>
        <v>3252.64</v>
      </c>
      <c r="K589" s="52">
        <v>43162.254432870373</v>
      </c>
      <c r="L589" s="7" t="s">
        <v>3831</v>
      </c>
      <c r="M589" s="35">
        <f t="shared" si="18"/>
        <v>0</v>
      </c>
      <c r="N589" s="12" t="str">
        <f t="shared" si="19"/>
        <v/>
      </c>
      <c r="O589" t="str">
        <f>VLOOKUP(tVentas[[#This Row],[ProductID]],tProductos[[#All],[ProductID]:[CategoriaNombre]],2,FALSE)</f>
        <v>Seafood</v>
      </c>
    </row>
    <row r="590" spans="1:15">
      <c r="A590" s="13">
        <v>10594</v>
      </c>
      <c r="B590" s="13">
        <v>12</v>
      </c>
      <c r="C590" s="13">
        <v>8829</v>
      </c>
      <c r="D590" s="13">
        <v>441</v>
      </c>
      <c r="E590" s="12" t="str">
        <f>VLOOKUP(tVentas[[#This Row],[ProductID]],tProductos[#All],3,FALSE)</f>
        <v>Blackberries</v>
      </c>
      <c r="F590" s="13">
        <v>3</v>
      </c>
      <c r="G590" s="32">
        <v>2</v>
      </c>
      <c r="H590" s="30">
        <f>VLOOKUP(tVentas[[#This Row],[ProductID]],tProductos[#All],5,FALSE)</f>
        <v>729.43</v>
      </c>
      <c r="I590" s="31">
        <f>(tVentas[[#This Row],[PrecioUnitario]])*(tVentas[[#This Row],[Quantity]])</f>
        <v>2188.29</v>
      </c>
      <c r="J590" s="31">
        <f>tVentas[[#This Row],[ TotalPrice_SinDescuento]]*(1-tVentas[[#This Row],[Discount]]/100)</f>
        <v>2144.5241999999998</v>
      </c>
      <c r="K590" s="52">
        <v>43156.500138888892</v>
      </c>
      <c r="L590" s="7" t="s">
        <v>3832</v>
      </c>
      <c r="M590" s="35">
        <f t="shared" si="18"/>
        <v>0</v>
      </c>
      <c r="N590" s="12" t="str">
        <f t="shared" si="19"/>
        <v/>
      </c>
      <c r="O590" t="str">
        <f>VLOOKUP(tVentas[[#This Row],[ProductID]],tProductos[[#All],[ProductID]:[CategoriaNombre]],2,FALSE)</f>
        <v>Cereals</v>
      </c>
    </row>
    <row r="591" spans="1:15">
      <c r="A591" s="13">
        <v>10595</v>
      </c>
      <c r="B591" s="13">
        <v>16</v>
      </c>
      <c r="C591" s="13">
        <v>79292</v>
      </c>
      <c r="D591" s="13">
        <v>237</v>
      </c>
      <c r="E591" s="12" t="str">
        <f>VLOOKUP(tVentas[[#This Row],[ProductID]],tProductos[#All],3,FALSE)</f>
        <v>Mayonnaise - Individual Pkg</v>
      </c>
      <c r="F591" s="13">
        <v>21</v>
      </c>
      <c r="G591" s="32">
        <v>0</v>
      </c>
      <c r="H591" s="30">
        <f>VLOOKUP(tVentas[[#This Row],[ProductID]],tProductos[#All],5,FALSE)</f>
        <v>656.3</v>
      </c>
      <c r="I591" s="31">
        <f>(tVentas[[#This Row],[PrecioUnitario]])*(tVentas[[#This Row],[Quantity]])</f>
        <v>13782.3</v>
      </c>
      <c r="J591" s="31">
        <f>tVentas[[#This Row],[ TotalPrice_SinDescuento]]*(1-tVentas[[#This Row],[Discount]]/100)</f>
        <v>13782.3</v>
      </c>
      <c r="K591" s="52">
        <v>43163.456030092595</v>
      </c>
      <c r="L591" s="7" t="s">
        <v>3833</v>
      </c>
      <c r="M591" s="35">
        <f t="shared" si="18"/>
        <v>0</v>
      </c>
      <c r="N591" s="12" t="str">
        <f t="shared" si="19"/>
        <v/>
      </c>
      <c r="O591" t="str">
        <f>VLOOKUP(tVentas[[#This Row],[ProductID]],tProductos[[#All],[ProductID]:[CategoriaNombre]],2,FALSE)</f>
        <v>Grain</v>
      </c>
    </row>
    <row r="592" spans="1:15">
      <c r="A592" s="13">
        <v>10596</v>
      </c>
      <c r="B592" s="13">
        <v>9</v>
      </c>
      <c r="C592" s="13">
        <v>69949</v>
      </c>
      <c r="D592" s="13">
        <v>318</v>
      </c>
      <c r="E592" s="12" t="str">
        <f>VLOOKUP(tVentas[[#This Row],[ProductID]],tProductos[#All],3,FALSE)</f>
        <v>Ecolab - Solid Fusion</v>
      </c>
      <c r="F592" s="13">
        <v>18</v>
      </c>
      <c r="G592" s="32">
        <v>0</v>
      </c>
      <c r="H592" s="30">
        <f>VLOOKUP(tVentas[[#This Row],[ProductID]],tProductos[#All],5,FALSE)</f>
        <v>57.26</v>
      </c>
      <c r="I592" s="31">
        <f>(tVentas[[#This Row],[PrecioUnitario]])*(tVentas[[#This Row],[Quantity]])</f>
        <v>1030.68</v>
      </c>
      <c r="J592" s="31">
        <f>tVentas[[#This Row],[ TotalPrice_SinDescuento]]*(1-tVentas[[#This Row],[Discount]]/100)</f>
        <v>1030.68</v>
      </c>
      <c r="K592" s="52">
        <v>43168.421111111114</v>
      </c>
      <c r="L592" s="7" t="s">
        <v>3834</v>
      </c>
      <c r="M592" s="35">
        <f t="shared" si="18"/>
        <v>0</v>
      </c>
      <c r="N592" s="12" t="str">
        <f t="shared" si="19"/>
        <v/>
      </c>
      <c r="O592" t="str">
        <f>VLOOKUP(tVentas[[#This Row],[ProductID]],tProductos[[#All],[ProductID]:[CategoriaNombre]],2,FALSE)</f>
        <v>Snails</v>
      </c>
    </row>
    <row r="593" spans="1:15">
      <c r="A593" s="13">
        <v>10597</v>
      </c>
      <c r="B593" s="13">
        <v>19</v>
      </c>
      <c r="C593" s="13">
        <v>80666</v>
      </c>
      <c r="D593" s="13">
        <v>380</v>
      </c>
      <c r="E593" s="12" t="str">
        <f>VLOOKUP(tVentas[[#This Row],[ProductID]],tProductos[#All],3,FALSE)</f>
        <v>Wine - White Cab Sauv.on</v>
      </c>
      <c r="F593" s="13">
        <v>21</v>
      </c>
      <c r="G593" s="32">
        <v>0</v>
      </c>
      <c r="H593" s="30">
        <f>VLOOKUP(tVentas[[#This Row],[ProductID]],tProductos[#All],5,FALSE)</f>
        <v>859.74</v>
      </c>
      <c r="I593" s="31">
        <f>(tVentas[[#This Row],[PrecioUnitario]])*(tVentas[[#This Row],[Quantity]])</f>
        <v>18054.54</v>
      </c>
      <c r="J593" s="31">
        <f>tVentas[[#This Row],[ TotalPrice_SinDescuento]]*(1-tVentas[[#This Row],[Discount]]/100)</f>
        <v>18054.54</v>
      </c>
      <c r="K593" s="52">
        <v>43112.637986111113</v>
      </c>
      <c r="L593" s="7" t="s">
        <v>3835</v>
      </c>
      <c r="M593" s="35">
        <f t="shared" si="18"/>
        <v>0</v>
      </c>
      <c r="N593" s="12" t="str">
        <f t="shared" si="19"/>
        <v/>
      </c>
      <c r="O593" t="str">
        <f>VLOOKUP(tVentas[[#This Row],[ProductID]],tProductos[[#All],[ProductID]:[CategoriaNombre]],2,FALSE)</f>
        <v>Dairy</v>
      </c>
    </row>
    <row r="594" spans="1:15">
      <c r="A594" s="13">
        <v>10599</v>
      </c>
      <c r="B594" s="13">
        <v>21</v>
      </c>
      <c r="C594" s="13">
        <v>95176</v>
      </c>
      <c r="D594" s="13">
        <v>33</v>
      </c>
      <c r="E594" s="12" t="str">
        <f>VLOOKUP(tVentas[[#This Row],[ProductID]],tProductos[#All],3,FALSE)</f>
        <v>Beans - Wax</v>
      </c>
      <c r="F594" s="13">
        <v>25</v>
      </c>
      <c r="G594" s="32">
        <v>0</v>
      </c>
      <c r="H594" s="30">
        <f>VLOOKUP(tVentas[[#This Row],[ProductID]],tProductos[#All],5,FALSE)</f>
        <v>455.55</v>
      </c>
      <c r="I594" s="31">
        <f>(tVentas[[#This Row],[PrecioUnitario]])*(tVentas[[#This Row],[Quantity]])</f>
        <v>11388.75</v>
      </c>
      <c r="J594" s="31">
        <f>tVentas[[#This Row],[ TotalPrice_SinDescuento]]*(1-tVentas[[#This Row],[Discount]]/100)</f>
        <v>11388.75</v>
      </c>
      <c r="K594" s="52">
        <v>43109.039050925923</v>
      </c>
      <c r="L594" s="7" t="s">
        <v>3837</v>
      </c>
      <c r="M594" s="35">
        <f t="shared" si="18"/>
        <v>0</v>
      </c>
      <c r="N594" s="12" t="str">
        <f t="shared" si="19"/>
        <v/>
      </c>
      <c r="O594" t="str">
        <f>VLOOKUP(tVentas[[#This Row],[ProductID]],tProductos[[#All],[ProductID]:[CategoriaNombre]],2,FALSE)</f>
        <v>Snails</v>
      </c>
    </row>
    <row r="595" spans="1:15">
      <c r="A595" s="13">
        <v>10600</v>
      </c>
      <c r="B595" s="13">
        <v>6</v>
      </c>
      <c r="C595" s="13">
        <v>5869</v>
      </c>
      <c r="D595" s="13">
        <v>128</v>
      </c>
      <c r="E595" s="12" t="str">
        <f>VLOOKUP(tVentas[[#This Row],[ProductID]],tProductos[#All],3,FALSE)</f>
        <v>Coffee - Irish Cream</v>
      </c>
      <c r="F595" s="13">
        <v>2</v>
      </c>
      <c r="G595" s="32">
        <v>0</v>
      </c>
      <c r="H595" s="30">
        <f>VLOOKUP(tVentas[[#This Row],[ProductID]],tProductos[#All],5,FALSE)</f>
        <v>46.79</v>
      </c>
      <c r="I595" s="31">
        <f>(tVentas[[#This Row],[PrecioUnitario]])*(tVentas[[#This Row],[Quantity]])</f>
        <v>93.58</v>
      </c>
      <c r="J595" s="31">
        <f>tVentas[[#This Row],[ TotalPrice_SinDescuento]]*(1-tVentas[[#This Row],[Discount]]/100)</f>
        <v>93.58</v>
      </c>
      <c r="K595" s="52">
        <v>43107.861712962964</v>
      </c>
      <c r="L595" s="7" t="s">
        <v>3838</v>
      </c>
      <c r="M595" s="35">
        <f t="shared" si="18"/>
        <v>0</v>
      </c>
      <c r="N595" s="12" t="str">
        <f t="shared" si="19"/>
        <v/>
      </c>
      <c r="O595" t="str">
        <f>VLOOKUP(tVentas[[#This Row],[ProductID]],tProductos[[#All],[ProductID]:[CategoriaNombre]],2,FALSE)</f>
        <v>Shell fish</v>
      </c>
    </row>
    <row r="596" spans="1:15">
      <c r="A596" s="13">
        <v>10601</v>
      </c>
      <c r="B596" s="13">
        <v>2</v>
      </c>
      <c r="C596" s="13">
        <v>93111</v>
      </c>
      <c r="D596" s="13">
        <v>358</v>
      </c>
      <c r="E596" s="12" t="str">
        <f>VLOOKUP(tVentas[[#This Row],[ProductID]],tProductos[#All],3,FALSE)</f>
        <v>Cheese - Boursin, Garlic / Herbs</v>
      </c>
      <c r="F596" s="13">
        <v>24</v>
      </c>
      <c r="G596" s="32">
        <v>0</v>
      </c>
      <c r="H596" s="30">
        <f>VLOOKUP(tVentas[[#This Row],[ProductID]],tProductos[#All],5,FALSE)</f>
        <v>847.11</v>
      </c>
      <c r="I596" s="31">
        <f>(tVentas[[#This Row],[PrecioUnitario]])*(tVentas[[#This Row],[Quantity]])</f>
        <v>20330.64</v>
      </c>
      <c r="J596" s="31">
        <f>tVentas[[#This Row],[ TotalPrice_SinDescuento]]*(1-tVentas[[#This Row],[Discount]]/100)</f>
        <v>20330.64</v>
      </c>
      <c r="K596" s="52">
        <v>43111.049664351849</v>
      </c>
      <c r="L596" s="7" t="s">
        <v>3839</v>
      </c>
      <c r="M596" s="35">
        <f t="shared" si="18"/>
        <v>0</v>
      </c>
      <c r="N596" s="12" t="str">
        <f t="shared" si="19"/>
        <v/>
      </c>
      <c r="O596" t="str">
        <f>VLOOKUP(tVentas[[#This Row],[ProductID]],tProductos[[#All],[ProductID]:[CategoriaNombre]],2,FALSE)</f>
        <v>Poultry</v>
      </c>
    </row>
    <row r="597" spans="1:15">
      <c r="A597" s="13">
        <v>10602</v>
      </c>
      <c r="B597" s="13">
        <v>14</v>
      </c>
      <c r="C597" s="13">
        <v>19990</v>
      </c>
      <c r="D597" s="13">
        <v>287</v>
      </c>
      <c r="E597" s="12" t="str">
        <f>VLOOKUP(tVentas[[#This Row],[ProductID]],tProductos[#All],3,FALSE)</f>
        <v>Bread - Italian Roll With Herbs</v>
      </c>
      <c r="F597" s="13">
        <v>6</v>
      </c>
      <c r="G597" s="32">
        <v>1</v>
      </c>
      <c r="H597" s="30">
        <f>VLOOKUP(tVentas[[#This Row],[ProductID]],tProductos[#All],5,FALSE)</f>
        <v>57.7</v>
      </c>
      <c r="I597" s="31">
        <f>(tVentas[[#This Row],[PrecioUnitario]])*(tVentas[[#This Row],[Quantity]])</f>
        <v>346.20000000000005</v>
      </c>
      <c r="J597" s="31">
        <f>tVentas[[#This Row],[ TotalPrice_SinDescuento]]*(1-tVentas[[#This Row],[Discount]]/100)</f>
        <v>342.73800000000006</v>
      </c>
      <c r="K597" s="52">
        <v>43158.719652777778</v>
      </c>
      <c r="L597" s="7" t="s">
        <v>3840</v>
      </c>
      <c r="M597" s="35">
        <f t="shared" si="18"/>
        <v>0</v>
      </c>
      <c r="N597" s="12" t="str">
        <f t="shared" si="19"/>
        <v/>
      </c>
      <c r="O597" t="str">
        <f>VLOOKUP(tVentas[[#This Row],[ProductID]],tProductos[[#All],[ProductID]:[CategoriaNombre]],2,FALSE)</f>
        <v>Meat</v>
      </c>
    </row>
    <row r="598" spans="1:15">
      <c r="A598" s="13">
        <v>10603</v>
      </c>
      <c r="B598" s="13">
        <v>15</v>
      </c>
      <c r="C598" s="13">
        <v>51031</v>
      </c>
      <c r="D598" s="13">
        <v>155</v>
      </c>
      <c r="E598" s="12" t="str">
        <f>VLOOKUP(tVentas[[#This Row],[ProductID]],tProductos[#All],3,FALSE)</f>
        <v>Peas - Pigeon, Dry</v>
      </c>
      <c r="F598" s="13">
        <v>13</v>
      </c>
      <c r="G598" s="32">
        <v>0</v>
      </c>
      <c r="H598" s="30">
        <f>VLOOKUP(tVentas[[#This Row],[ProductID]],tProductos[#All],5,FALSE)</f>
        <v>635.52</v>
      </c>
      <c r="I598" s="31">
        <f>(tVentas[[#This Row],[PrecioUnitario]])*(tVentas[[#This Row],[Quantity]])</f>
        <v>8261.76</v>
      </c>
      <c r="J598" s="31">
        <f>tVentas[[#This Row],[ TotalPrice_SinDescuento]]*(1-tVentas[[#This Row],[Discount]]/100)</f>
        <v>8261.76</v>
      </c>
      <c r="K598" s="52">
        <v>43208.977314814816</v>
      </c>
      <c r="L598" s="7" t="s">
        <v>3841</v>
      </c>
      <c r="M598" s="35">
        <f t="shared" si="18"/>
        <v>0</v>
      </c>
      <c r="N598" s="12" t="str">
        <f t="shared" si="19"/>
        <v/>
      </c>
      <c r="O598" t="str">
        <f>VLOOKUP(tVentas[[#This Row],[ProductID]],tProductos[[#All],[ProductID]:[CategoriaNombre]],2,FALSE)</f>
        <v>Poultry</v>
      </c>
    </row>
    <row r="599" spans="1:15">
      <c r="A599" s="13">
        <v>10604</v>
      </c>
      <c r="B599" s="13">
        <v>21</v>
      </c>
      <c r="C599" s="13">
        <v>27410</v>
      </c>
      <c r="D599" s="13">
        <v>175</v>
      </c>
      <c r="E599" s="12" t="str">
        <f>VLOOKUP(tVentas[[#This Row],[ProductID]],tProductos[#All],3,FALSE)</f>
        <v>Oil - Safflower</v>
      </c>
      <c r="F599" s="13">
        <v>7</v>
      </c>
      <c r="G599" s="32">
        <v>0</v>
      </c>
      <c r="H599" s="30">
        <f>VLOOKUP(tVentas[[#This Row],[ProductID]],tProductos[#All],5,FALSE)</f>
        <v>917.67</v>
      </c>
      <c r="I599" s="31">
        <f>(tVentas[[#This Row],[PrecioUnitario]])*(tVentas[[#This Row],[Quantity]])</f>
        <v>6423.69</v>
      </c>
      <c r="J599" s="31">
        <f>tVentas[[#This Row],[ TotalPrice_SinDescuento]]*(1-tVentas[[#This Row],[Discount]]/100)</f>
        <v>6423.69</v>
      </c>
      <c r="K599" s="52">
        <v>43208.218414351853</v>
      </c>
      <c r="L599" s="7" t="s">
        <v>3842</v>
      </c>
      <c r="M599" s="35">
        <f t="shared" si="18"/>
        <v>0</v>
      </c>
      <c r="N599" s="12" t="str">
        <f t="shared" si="19"/>
        <v/>
      </c>
      <c r="O599" t="str">
        <f>VLOOKUP(tVentas[[#This Row],[ProductID]],tProductos[[#All],[ProductID]:[CategoriaNombre]],2,FALSE)</f>
        <v>Confections</v>
      </c>
    </row>
    <row r="600" spans="1:15">
      <c r="A600" s="13">
        <v>10605</v>
      </c>
      <c r="B600" s="13">
        <v>19</v>
      </c>
      <c r="C600" s="13">
        <v>6483</v>
      </c>
      <c r="D600" s="13">
        <v>215</v>
      </c>
      <c r="E600" s="12" t="str">
        <f>VLOOKUP(tVentas[[#This Row],[ProductID]],tProductos[#All],3,FALSE)</f>
        <v>Veal - Brisket, Provimi,bnls</v>
      </c>
      <c r="F600" s="13">
        <v>2</v>
      </c>
      <c r="G600" s="32">
        <v>2</v>
      </c>
      <c r="H600" s="30">
        <f>VLOOKUP(tVentas[[#This Row],[ProductID]],tProductos[#All],5,FALSE)</f>
        <v>901.15</v>
      </c>
      <c r="I600" s="31">
        <f>(tVentas[[#This Row],[PrecioUnitario]])*(tVentas[[#This Row],[Quantity]])</f>
        <v>1802.3</v>
      </c>
      <c r="J600" s="31">
        <f>tVentas[[#This Row],[ TotalPrice_SinDescuento]]*(1-tVentas[[#This Row],[Discount]]/100)</f>
        <v>1766.2539999999999</v>
      </c>
      <c r="K600" s="52">
        <v>43186.564641203702</v>
      </c>
      <c r="L600" s="7" t="s">
        <v>3843</v>
      </c>
      <c r="M600" s="35">
        <f t="shared" si="18"/>
        <v>0</v>
      </c>
      <c r="N600" s="12" t="str">
        <f t="shared" si="19"/>
        <v/>
      </c>
      <c r="O600" t="str">
        <f>VLOOKUP(tVentas[[#This Row],[ProductID]],tProductos[[#All],[ProductID]:[CategoriaNombre]],2,FALSE)</f>
        <v>Meat</v>
      </c>
    </row>
    <row r="601" spans="1:15">
      <c r="A601" s="13">
        <v>10606</v>
      </c>
      <c r="B601" s="13">
        <v>10</v>
      </c>
      <c r="C601" s="13">
        <v>88402</v>
      </c>
      <c r="D601" s="13">
        <v>45</v>
      </c>
      <c r="E601" s="12" t="str">
        <f>VLOOKUP(tVentas[[#This Row],[ProductID]],tProductos[#All],3,FALSE)</f>
        <v>Beef - Ground Medium</v>
      </c>
      <c r="F601" s="13">
        <v>23</v>
      </c>
      <c r="G601" s="32">
        <v>0</v>
      </c>
      <c r="H601" s="30">
        <f>VLOOKUP(tVentas[[#This Row],[ProductID]],tProductos[#All],5,FALSE)</f>
        <v>795.32399999999996</v>
      </c>
      <c r="I601" s="31">
        <f>(tVentas[[#This Row],[PrecioUnitario]])*(tVentas[[#This Row],[Quantity]])</f>
        <v>18292.451999999997</v>
      </c>
      <c r="J601" s="31">
        <f>tVentas[[#This Row],[ TotalPrice_SinDescuento]]*(1-tVentas[[#This Row],[Discount]]/100)</f>
        <v>18292.451999999997</v>
      </c>
      <c r="K601" s="52">
        <v>43150.408333333333</v>
      </c>
      <c r="L601" s="7" t="s">
        <v>3844</v>
      </c>
      <c r="M601" s="35">
        <f t="shared" si="18"/>
        <v>0</v>
      </c>
      <c r="N601" s="12" t="str">
        <f t="shared" si="19"/>
        <v/>
      </c>
      <c r="O601" t="str">
        <f>VLOOKUP(tVentas[[#This Row],[ProductID]],tProductos[[#All],[ProductID]:[CategoriaNombre]],2,FALSE)</f>
        <v>Dairy</v>
      </c>
    </row>
    <row r="602" spans="1:15">
      <c r="A602" s="13">
        <v>10607</v>
      </c>
      <c r="B602" s="13">
        <v>5</v>
      </c>
      <c r="C602" s="13">
        <v>83544</v>
      </c>
      <c r="D602" s="13">
        <v>381</v>
      </c>
      <c r="E602" s="12" t="str">
        <f>VLOOKUP(tVentas[[#This Row],[ProductID]],tProductos[#All],3,FALSE)</f>
        <v>Vaccum Bag 10x13</v>
      </c>
      <c r="F602" s="13">
        <v>22</v>
      </c>
      <c r="G602" s="32">
        <v>0</v>
      </c>
      <c r="H602" s="30">
        <f>VLOOKUP(tVentas[[#This Row],[ProductID]],tProductos[#All],5,FALSE)</f>
        <v>442.33</v>
      </c>
      <c r="I602" s="31">
        <f>(tVentas[[#This Row],[PrecioUnitario]])*(tVentas[[#This Row],[Quantity]])</f>
        <v>9731.26</v>
      </c>
      <c r="J602" s="31">
        <f>tVentas[[#This Row],[ TotalPrice_SinDescuento]]*(1-tVentas[[#This Row],[Discount]]/100)</f>
        <v>9731.26</v>
      </c>
      <c r="K602" s="52">
        <v>43184.796643518515</v>
      </c>
      <c r="L602" s="7" t="s">
        <v>3845</v>
      </c>
      <c r="M602" s="35">
        <f t="shared" si="18"/>
        <v>0</v>
      </c>
      <c r="N602" s="12" t="str">
        <f t="shared" si="19"/>
        <v/>
      </c>
      <c r="O602" t="str">
        <f>VLOOKUP(tVentas[[#This Row],[ProductID]],tProductos[[#All],[ProductID]:[CategoriaNombre]],2,FALSE)</f>
        <v>Confections</v>
      </c>
    </row>
    <row r="603" spans="1:15">
      <c r="A603" s="13">
        <v>10608</v>
      </c>
      <c r="B603" s="13">
        <v>11</v>
      </c>
      <c r="C603" s="13">
        <v>45194</v>
      </c>
      <c r="D603" s="13">
        <v>420</v>
      </c>
      <c r="E603" s="12" t="str">
        <f>VLOOKUP(tVentas[[#This Row],[ProductID]],tProductos[#All],3,FALSE)</f>
        <v>Whmis - Spray Bottle Trigger</v>
      </c>
      <c r="F603" s="13">
        <v>12</v>
      </c>
      <c r="G603" s="32">
        <v>0</v>
      </c>
      <c r="H603" s="30">
        <f>VLOOKUP(tVentas[[#This Row],[ProductID]],tProductos[#All],5,FALSE)</f>
        <v>699.16</v>
      </c>
      <c r="I603" s="31">
        <f>(tVentas[[#This Row],[PrecioUnitario]])*(tVentas[[#This Row],[Quantity]])</f>
        <v>8389.92</v>
      </c>
      <c r="J603" s="31">
        <f>tVentas[[#This Row],[ TotalPrice_SinDescuento]]*(1-tVentas[[#This Row],[Discount]]/100)</f>
        <v>8389.92</v>
      </c>
      <c r="K603" s="52">
        <v>43111.072094907409</v>
      </c>
      <c r="L603" s="7" t="s">
        <v>3846</v>
      </c>
      <c r="M603" s="35">
        <f t="shared" si="18"/>
        <v>0</v>
      </c>
      <c r="N603" s="12" t="str">
        <f t="shared" si="19"/>
        <v/>
      </c>
      <c r="O603" t="str">
        <f>VLOOKUP(tVentas[[#This Row],[ProductID]],tProductos[[#All],[ProductID]:[CategoriaNombre]],2,FALSE)</f>
        <v>Poultry</v>
      </c>
    </row>
    <row r="604" spans="1:15">
      <c r="A604" s="13">
        <v>10609</v>
      </c>
      <c r="B604" s="13">
        <v>5</v>
      </c>
      <c r="C604" s="13">
        <v>67258</v>
      </c>
      <c r="D604" s="13">
        <v>188</v>
      </c>
      <c r="E604" s="12" t="str">
        <f>VLOOKUP(tVentas[[#This Row],[ProductID]],tProductos[#All],3,FALSE)</f>
        <v>Cup - Translucent 7 Oz Clear</v>
      </c>
      <c r="F604" s="13">
        <v>18</v>
      </c>
      <c r="G604" s="32">
        <v>0</v>
      </c>
      <c r="H604" s="30">
        <f>VLOOKUP(tVentas[[#This Row],[ProductID]],tProductos[#All],5,FALSE)</f>
        <v>781.76</v>
      </c>
      <c r="I604" s="31">
        <f>(tVentas[[#This Row],[PrecioUnitario]])*(tVentas[[#This Row],[Quantity]])</f>
        <v>14071.68</v>
      </c>
      <c r="J604" s="31">
        <f>tVentas[[#This Row],[ TotalPrice_SinDescuento]]*(1-tVentas[[#This Row],[Discount]]/100)</f>
        <v>14071.68</v>
      </c>
      <c r="K604" s="52">
        <v>43161.457025462965</v>
      </c>
      <c r="L604" s="7" t="s">
        <v>3847</v>
      </c>
      <c r="M604" s="35">
        <f t="shared" si="18"/>
        <v>0</v>
      </c>
      <c r="N604" s="12" t="str">
        <f t="shared" si="19"/>
        <v/>
      </c>
      <c r="O604" t="str">
        <f>VLOOKUP(tVentas[[#This Row],[ProductID]],tProductos[[#All],[ProductID]:[CategoriaNombre]],2,FALSE)</f>
        <v>Grain</v>
      </c>
    </row>
    <row r="605" spans="1:15">
      <c r="A605" s="13">
        <v>10610</v>
      </c>
      <c r="B605" s="13">
        <v>11</v>
      </c>
      <c r="C605" s="13">
        <v>45615</v>
      </c>
      <c r="D605" s="13">
        <v>203</v>
      </c>
      <c r="E605" s="12" t="str">
        <f>VLOOKUP(tVentas[[#This Row],[ProductID]],tProductos[#All],3,FALSE)</f>
        <v>Chicken - Leg, Boneless</v>
      </c>
      <c r="F605" s="13">
        <v>12</v>
      </c>
      <c r="G605" s="32">
        <v>0</v>
      </c>
      <c r="H605" s="30">
        <f>VLOOKUP(tVentas[[#This Row],[ProductID]],tProductos[#All],5,FALSE)</f>
        <v>599.54999999999995</v>
      </c>
      <c r="I605" s="31">
        <f>(tVentas[[#This Row],[PrecioUnitario]])*(tVentas[[#This Row],[Quantity]])</f>
        <v>7194.5999999999995</v>
      </c>
      <c r="J605" s="31">
        <f>tVentas[[#This Row],[ TotalPrice_SinDescuento]]*(1-tVentas[[#This Row],[Discount]]/100)</f>
        <v>7194.5999999999995</v>
      </c>
      <c r="K605" s="52">
        <v>43165.708460648151</v>
      </c>
      <c r="L605" s="7" t="s">
        <v>3848</v>
      </c>
      <c r="M605" s="35">
        <f t="shared" si="18"/>
        <v>0</v>
      </c>
      <c r="N605" s="12" t="str">
        <f t="shared" si="19"/>
        <v/>
      </c>
      <c r="O605" t="str">
        <f>VLOOKUP(tVentas[[#This Row],[ProductID]],tProductos[[#All],[ProductID]:[CategoriaNombre]],2,FALSE)</f>
        <v>Confections</v>
      </c>
    </row>
    <row r="606" spans="1:15">
      <c r="A606" s="13">
        <v>10611</v>
      </c>
      <c r="B606" s="13">
        <v>11</v>
      </c>
      <c r="C606" s="13">
        <v>4256</v>
      </c>
      <c r="D606" s="13">
        <v>179</v>
      </c>
      <c r="E606" s="12" t="str">
        <f>VLOOKUP(tVentas[[#This Row],[ProductID]],tProductos[#All],3,FALSE)</f>
        <v>Yoghurt Tubes</v>
      </c>
      <c r="F606" s="13">
        <v>2</v>
      </c>
      <c r="G606" s="32">
        <v>0</v>
      </c>
      <c r="H606" s="30">
        <f>VLOOKUP(tVentas[[#This Row],[ProductID]],tProductos[#All],5,FALSE)</f>
        <v>838.75</v>
      </c>
      <c r="I606" s="31">
        <f>(tVentas[[#This Row],[PrecioUnitario]])*(tVentas[[#This Row],[Quantity]])</f>
        <v>1677.5</v>
      </c>
      <c r="J606" s="31">
        <f>tVentas[[#This Row],[ TotalPrice_SinDescuento]]*(1-tVentas[[#This Row],[Discount]]/100)</f>
        <v>1677.5</v>
      </c>
      <c r="K606" s="52">
        <v>43204.824340277781</v>
      </c>
      <c r="L606" s="7" t="s">
        <v>3849</v>
      </c>
      <c r="M606" s="35">
        <f t="shared" si="18"/>
        <v>0</v>
      </c>
      <c r="N606" s="12" t="str">
        <f t="shared" si="19"/>
        <v/>
      </c>
      <c r="O606" t="str">
        <f>VLOOKUP(tVentas[[#This Row],[ProductID]],tProductos[[#All],[ProductID]:[CategoriaNombre]],2,FALSE)</f>
        <v>Seafood</v>
      </c>
    </row>
    <row r="607" spans="1:15">
      <c r="A607" s="13">
        <v>10612</v>
      </c>
      <c r="B607" s="13">
        <v>11</v>
      </c>
      <c r="C607" s="13">
        <v>13991</v>
      </c>
      <c r="D607" s="13">
        <v>292</v>
      </c>
      <c r="E607" s="12" t="str">
        <f>VLOOKUP(tVentas[[#This Row],[ProductID]],tProductos[#All],3,FALSE)</f>
        <v>Turkey - Oven Roast Breast</v>
      </c>
      <c r="F607" s="13">
        <v>4</v>
      </c>
      <c r="G607" s="32">
        <v>0</v>
      </c>
      <c r="H607" s="30">
        <f>VLOOKUP(tVentas[[#This Row],[ProductID]],tProductos[#All],5,FALSE)</f>
        <v>345.36</v>
      </c>
      <c r="I607" s="31">
        <f>(tVentas[[#This Row],[PrecioUnitario]])*(tVentas[[#This Row],[Quantity]])</f>
        <v>1381.44</v>
      </c>
      <c r="J607" s="31">
        <f>tVentas[[#This Row],[ TotalPrice_SinDescuento]]*(1-tVentas[[#This Row],[Discount]]/100)</f>
        <v>1381.44</v>
      </c>
      <c r="K607" s="52">
        <v>43216.430856481478</v>
      </c>
      <c r="L607" s="7" t="s">
        <v>3850</v>
      </c>
      <c r="M607" s="35">
        <f t="shared" si="18"/>
        <v>0</v>
      </c>
      <c r="N607" s="12" t="str">
        <f t="shared" si="19"/>
        <v/>
      </c>
      <c r="O607" t="str">
        <f>VLOOKUP(tVentas[[#This Row],[ProductID]],tProductos[[#All],[ProductID]:[CategoriaNombre]],2,FALSE)</f>
        <v>Grain</v>
      </c>
    </row>
    <row r="608" spans="1:15">
      <c r="A608" s="13">
        <v>10613</v>
      </c>
      <c r="B608" s="13">
        <v>14</v>
      </c>
      <c r="C608" s="13">
        <v>29336</v>
      </c>
      <c r="D608" s="13">
        <v>170</v>
      </c>
      <c r="E608" s="12" t="str">
        <f>VLOOKUP(tVentas[[#This Row],[ProductID]],tProductos[#All],3,FALSE)</f>
        <v>Initation Crab Meat</v>
      </c>
      <c r="F608" s="13">
        <v>8</v>
      </c>
      <c r="G608" s="32">
        <v>1</v>
      </c>
      <c r="H608" s="30">
        <f>VLOOKUP(tVentas[[#This Row],[ProductID]],tProductos[#All],5,FALSE)</f>
        <v>206.55</v>
      </c>
      <c r="I608" s="31">
        <f>(tVentas[[#This Row],[PrecioUnitario]])*(tVentas[[#This Row],[Quantity]])</f>
        <v>1652.4</v>
      </c>
      <c r="J608" s="31">
        <f>tVentas[[#This Row],[ TotalPrice_SinDescuento]]*(1-tVentas[[#This Row],[Discount]]/100)</f>
        <v>1635.876</v>
      </c>
      <c r="K608" s="52">
        <v>43124.66443287037</v>
      </c>
      <c r="L608" s="7" t="s">
        <v>3851</v>
      </c>
      <c r="M608" s="35">
        <f t="shared" si="18"/>
        <v>0</v>
      </c>
      <c r="N608" s="12" t="str">
        <f t="shared" si="19"/>
        <v/>
      </c>
      <c r="O608" t="str">
        <f>VLOOKUP(tVentas[[#This Row],[ProductID]],tProductos[[#All],[ProductID]:[CategoriaNombre]],2,FALSE)</f>
        <v>Confections</v>
      </c>
    </row>
    <row r="609" spans="1:15">
      <c r="A609" s="13">
        <v>10614</v>
      </c>
      <c r="B609" s="13">
        <v>23</v>
      </c>
      <c r="C609" s="13">
        <v>39959</v>
      </c>
      <c r="D609" s="13">
        <v>29</v>
      </c>
      <c r="E609" s="12" t="str">
        <f>VLOOKUP(tVentas[[#This Row],[ProductID]],tProductos[#All],3,FALSE)</f>
        <v>Spinach - Baby</v>
      </c>
      <c r="F609" s="13">
        <v>11</v>
      </c>
      <c r="G609" s="32">
        <v>1</v>
      </c>
      <c r="H609" s="30">
        <f>VLOOKUP(tVentas[[#This Row],[ProductID]],tProductos[#All],5,FALSE)</f>
        <v>335.88</v>
      </c>
      <c r="I609" s="31">
        <f>(tVentas[[#This Row],[PrecioUnitario]])*(tVentas[[#This Row],[Quantity]])</f>
        <v>3694.68</v>
      </c>
      <c r="J609" s="31">
        <f>tVentas[[#This Row],[ TotalPrice_SinDescuento]]*(1-tVentas[[#This Row],[Discount]]/100)</f>
        <v>3657.7331999999997</v>
      </c>
      <c r="K609" s="52">
        <v>43141.122384259259</v>
      </c>
      <c r="L609" s="7" t="s">
        <v>3852</v>
      </c>
      <c r="M609" s="35">
        <f t="shared" si="18"/>
        <v>0</v>
      </c>
      <c r="N609" s="12" t="str">
        <f t="shared" si="19"/>
        <v/>
      </c>
      <c r="O609" t="str">
        <f>VLOOKUP(tVentas[[#This Row],[ProductID]],tProductos[[#All],[ProductID]:[CategoriaNombre]],2,FALSE)</f>
        <v>Meat</v>
      </c>
    </row>
    <row r="610" spans="1:15">
      <c r="A610" s="13">
        <v>10615</v>
      </c>
      <c r="B610" s="13">
        <v>3</v>
      </c>
      <c r="C610" s="13">
        <v>4413</v>
      </c>
      <c r="D610" s="13">
        <v>210</v>
      </c>
      <c r="E610" s="12" t="str">
        <f>VLOOKUP(tVentas[[#This Row],[ProductID]],tProductos[#All],3,FALSE)</f>
        <v>Cheese - Brie,danish</v>
      </c>
      <c r="F610" s="13">
        <v>2</v>
      </c>
      <c r="G610" s="32">
        <v>0</v>
      </c>
      <c r="H610" s="30">
        <f>VLOOKUP(tVentas[[#This Row],[ProductID]],tProductos[#All],5,FALSE)</f>
        <v>822.35</v>
      </c>
      <c r="I610" s="31">
        <f>(tVentas[[#This Row],[PrecioUnitario]])*(tVentas[[#This Row],[Quantity]])</f>
        <v>1644.7</v>
      </c>
      <c r="J610" s="31">
        <f>tVentas[[#This Row],[ TotalPrice_SinDescuento]]*(1-tVentas[[#This Row],[Discount]]/100)</f>
        <v>1644.7</v>
      </c>
      <c r="K610" s="52">
        <v>43223.356585648151</v>
      </c>
      <c r="L610" s="7" t="s">
        <v>3853</v>
      </c>
      <c r="M610" s="35">
        <f t="shared" si="18"/>
        <v>0</v>
      </c>
      <c r="N610" s="12" t="str">
        <f t="shared" si="19"/>
        <v/>
      </c>
      <c r="O610" t="str">
        <f>VLOOKUP(tVentas[[#This Row],[ProductID]],tProductos[[#All],[ProductID]:[CategoriaNombre]],2,FALSE)</f>
        <v>Cereals</v>
      </c>
    </row>
    <row r="611" spans="1:15">
      <c r="A611" s="13">
        <v>10616</v>
      </c>
      <c r="B611" s="13">
        <v>17</v>
      </c>
      <c r="C611" s="13">
        <v>49231</v>
      </c>
      <c r="D611" s="13">
        <v>67</v>
      </c>
      <c r="E611" s="12" t="str">
        <f>VLOOKUP(tVentas[[#This Row],[ProductID]],tProductos[#All],3,FALSE)</f>
        <v>Wine - Sogrape Mateus Rose</v>
      </c>
      <c r="F611" s="13">
        <v>13</v>
      </c>
      <c r="G611" s="32">
        <v>1</v>
      </c>
      <c r="H611" s="30">
        <f>VLOOKUP(tVentas[[#This Row],[ProductID]],tProductos[#All],5,FALSE)</f>
        <v>37.799999999999997</v>
      </c>
      <c r="I611" s="31">
        <f>(tVentas[[#This Row],[PrecioUnitario]])*(tVentas[[#This Row],[Quantity]])</f>
        <v>491.4</v>
      </c>
      <c r="J611" s="31">
        <f>tVentas[[#This Row],[ TotalPrice_SinDescuento]]*(1-tVentas[[#This Row],[Discount]]/100)</f>
        <v>486.48599999999999</v>
      </c>
      <c r="K611" s="52">
        <v>43112.552210648151</v>
      </c>
      <c r="L611" s="7" t="s">
        <v>3854</v>
      </c>
      <c r="M611" s="35">
        <f t="shared" si="18"/>
        <v>0</v>
      </c>
      <c r="N611" s="12" t="str">
        <f t="shared" si="19"/>
        <v/>
      </c>
      <c r="O611" t="str">
        <f>VLOOKUP(tVentas[[#This Row],[ProductID]],tProductos[[#All],[ProductID]:[CategoriaNombre]],2,FALSE)</f>
        <v>Beverages</v>
      </c>
    </row>
    <row r="612" spans="1:15">
      <c r="A612" s="13">
        <v>10617</v>
      </c>
      <c r="B612" s="13">
        <v>8</v>
      </c>
      <c r="C612" s="13">
        <v>1036</v>
      </c>
      <c r="D612" s="13">
        <v>30</v>
      </c>
      <c r="E612" s="12" t="str">
        <f>VLOOKUP(tVentas[[#This Row],[ProductID]],tProductos[#All],3,FALSE)</f>
        <v>Cheese - Brie, Triple Creme</v>
      </c>
      <c r="F612" s="13">
        <v>1</v>
      </c>
      <c r="G612" s="32">
        <v>1</v>
      </c>
      <c r="H612" s="30">
        <f>VLOOKUP(tVentas[[#This Row],[ProductID]],tProductos[#All],5,FALSE)</f>
        <v>67.89</v>
      </c>
      <c r="I612" s="31">
        <f>(tVentas[[#This Row],[PrecioUnitario]])*(tVentas[[#This Row],[Quantity]])</f>
        <v>67.89</v>
      </c>
      <c r="J612" s="31">
        <f>tVentas[[#This Row],[ TotalPrice_SinDescuento]]*(1-tVentas[[#This Row],[Discount]]/100)</f>
        <v>67.211100000000002</v>
      </c>
      <c r="K612" s="52">
        <v>43212.491655092592</v>
      </c>
      <c r="L612" s="7" t="s">
        <v>3855</v>
      </c>
      <c r="M612" s="35">
        <f t="shared" si="18"/>
        <v>0</v>
      </c>
      <c r="N612" s="12" t="str">
        <f t="shared" si="19"/>
        <v/>
      </c>
      <c r="O612" t="str">
        <f>VLOOKUP(tVentas[[#This Row],[ProductID]],tProductos[[#All],[ProductID]:[CategoriaNombre]],2,FALSE)</f>
        <v>Seafood</v>
      </c>
    </row>
    <row r="613" spans="1:15">
      <c r="A613" s="13">
        <v>10618</v>
      </c>
      <c r="B613" s="13">
        <v>22</v>
      </c>
      <c r="C613" s="13">
        <v>64411</v>
      </c>
      <c r="D613" s="13">
        <v>344</v>
      </c>
      <c r="E613" s="12" t="str">
        <f>VLOOKUP(tVentas[[#This Row],[ProductID]],tProductos[#All],3,FALSE)</f>
        <v>Sausage - Liver</v>
      </c>
      <c r="F613" s="13">
        <v>17</v>
      </c>
      <c r="G613" s="32">
        <v>0</v>
      </c>
      <c r="H613" s="30">
        <f>VLOOKUP(tVentas[[#This Row],[ProductID]],tProductos[#All],5,FALSE)</f>
        <v>635.38</v>
      </c>
      <c r="I613" s="31">
        <f>(tVentas[[#This Row],[PrecioUnitario]])*(tVentas[[#This Row],[Quantity]])</f>
        <v>10801.46</v>
      </c>
      <c r="J613" s="31">
        <f>tVentas[[#This Row],[ TotalPrice_SinDescuento]]*(1-tVentas[[#This Row],[Discount]]/100)</f>
        <v>10801.46</v>
      </c>
      <c r="K613" s="52">
        <v>43204.521736111114</v>
      </c>
      <c r="L613" s="7" t="s">
        <v>3856</v>
      </c>
      <c r="M613" s="35">
        <f t="shared" si="18"/>
        <v>0</v>
      </c>
      <c r="N613" s="12" t="str">
        <f t="shared" si="19"/>
        <v/>
      </c>
      <c r="O613" t="str">
        <f>VLOOKUP(tVentas[[#This Row],[ProductID]],tProductos[[#All],[ProductID]:[CategoriaNombre]],2,FALSE)</f>
        <v>Shell fish</v>
      </c>
    </row>
    <row r="614" spans="1:15">
      <c r="A614" s="13">
        <v>10619</v>
      </c>
      <c r="B614" s="13">
        <v>14</v>
      </c>
      <c r="C614" s="13">
        <v>66047</v>
      </c>
      <c r="D614" s="13">
        <v>350</v>
      </c>
      <c r="E614" s="12" t="str">
        <f>VLOOKUP(tVentas[[#This Row],[ProductID]],tProductos[#All],3,FALSE)</f>
        <v>Isomalt</v>
      </c>
      <c r="F614" s="13">
        <v>17</v>
      </c>
      <c r="G614" s="32">
        <v>0</v>
      </c>
      <c r="H614" s="30">
        <f>VLOOKUP(tVentas[[#This Row],[ProductID]],tProductos[#All],5,FALSE)</f>
        <v>8.2799999999999994</v>
      </c>
      <c r="I614" s="31">
        <f>(tVentas[[#This Row],[PrecioUnitario]])*(tVentas[[#This Row],[Quantity]])</f>
        <v>140.76</v>
      </c>
      <c r="J614" s="31">
        <f>tVentas[[#This Row],[ TotalPrice_SinDescuento]]*(1-tVentas[[#This Row],[Discount]]/100)</f>
        <v>140.76</v>
      </c>
      <c r="K614" s="52">
        <v>43150.406793981485</v>
      </c>
      <c r="L614" s="7" t="s">
        <v>3857</v>
      </c>
      <c r="M614" s="35">
        <f t="shared" si="18"/>
        <v>0</v>
      </c>
      <c r="N614" s="12" t="str">
        <f t="shared" si="19"/>
        <v/>
      </c>
      <c r="O614" t="str">
        <f>VLOOKUP(tVentas[[#This Row],[ProductID]],tProductos[[#All],[ProductID]:[CategoriaNombre]],2,FALSE)</f>
        <v>Grain</v>
      </c>
    </row>
    <row r="615" spans="1:15">
      <c r="A615" s="13">
        <v>10620</v>
      </c>
      <c r="B615" s="13">
        <v>7</v>
      </c>
      <c r="C615" s="13">
        <v>22160</v>
      </c>
      <c r="D615" s="13">
        <v>63</v>
      </c>
      <c r="E615" s="12" t="str">
        <f>VLOOKUP(tVentas[[#This Row],[ProductID]],tProductos[#All],3,FALSE)</f>
        <v>Cake - Mini Cheesecake</v>
      </c>
      <c r="F615" s="13">
        <v>6</v>
      </c>
      <c r="G615" s="32">
        <v>0</v>
      </c>
      <c r="H615" s="30">
        <f>VLOOKUP(tVentas[[#This Row],[ProductID]],tProductos[#All],5,FALSE)</f>
        <v>562.67999999999995</v>
      </c>
      <c r="I615" s="31">
        <f>(tVentas[[#This Row],[PrecioUnitario]])*(tVentas[[#This Row],[Quantity]])</f>
        <v>3376.08</v>
      </c>
      <c r="J615" s="31">
        <f>tVentas[[#This Row],[ TotalPrice_SinDescuento]]*(1-tVentas[[#This Row],[Discount]]/100)</f>
        <v>3376.08</v>
      </c>
      <c r="K615" s="52">
        <v>43111.42832175926</v>
      </c>
      <c r="L615" s="7" t="s">
        <v>3858</v>
      </c>
      <c r="M615" s="35">
        <f t="shared" si="18"/>
        <v>0</v>
      </c>
      <c r="N615" s="12" t="str">
        <f t="shared" si="19"/>
        <v/>
      </c>
      <c r="O615" t="str">
        <f>VLOOKUP(tVentas[[#This Row],[ProductID]],tProductos[[#All],[ProductID]:[CategoriaNombre]],2,FALSE)</f>
        <v>Poultry</v>
      </c>
    </row>
    <row r="616" spans="1:15">
      <c r="A616" s="13">
        <v>10621</v>
      </c>
      <c r="B616" s="13">
        <v>21</v>
      </c>
      <c r="C616" s="13">
        <v>76396</v>
      </c>
      <c r="D616" s="13">
        <v>280</v>
      </c>
      <c r="E616" s="12" t="str">
        <f>VLOOKUP(tVentas[[#This Row],[ProductID]],tProductos[#All],3,FALSE)</f>
        <v>Onion Powder</v>
      </c>
      <c r="F616" s="13">
        <v>20</v>
      </c>
      <c r="G616" s="32">
        <v>0</v>
      </c>
      <c r="H616" s="30">
        <f>VLOOKUP(tVentas[[#This Row],[ProductID]],tProductos[#All],5,FALSE)</f>
        <v>618.35</v>
      </c>
      <c r="I616" s="31">
        <f>(tVentas[[#This Row],[PrecioUnitario]])*(tVentas[[#This Row],[Quantity]])</f>
        <v>12367</v>
      </c>
      <c r="J616" s="31">
        <f>tVentas[[#This Row],[ TotalPrice_SinDescuento]]*(1-tVentas[[#This Row],[Discount]]/100)</f>
        <v>12367</v>
      </c>
      <c r="K616" s="52">
        <v>43133.088090277779</v>
      </c>
      <c r="L616" s="7" t="s">
        <v>3859</v>
      </c>
      <c r="M616" s="35">
        <f t="shared" si="18"/>
        <v>0</v>
      </c>
      <c r="N616" s="12" t="str">
        <f t="shared" si="19"/>
        <v/>
      </c>
      <c r="O616" t="str">
        <f>VLOOKUP(tVentas[[#This Row],[ProductID]],tProductos[[#All],[ProductID]:[CategoriaNombre]],2,FALSE)</f>
        <v>Beverages</v>
      </c>
    </row>
    <row r="617" spans="1:15">
      <c r="A617" s="13">
        <v>10622</v>
      </c>
      <c r="B617" s="13">
        <v>13</v>
      </c>
      <c r="C617" s="13">
        <v>11902</v>
      </c>
      <c r="D617" s="13">
        <v>448</v>
      </c>
      <c r="E617" s="12" t="str">
        <f>VLOOKUP(tVentas[[#This Row],[ProductID]],tProductos[#All],3,FALSE)</f>
        <v>Gatorade - Xfactor Berry</v>
      </c>
      <c r="F617" s="13">
        <v>4</v>
      </c>
      <c r="G617" s="32">
        <v>0</v>
      </c>
      <c r="H617" s="30">
        <f>VLOOKUP(tVentas[[#This Row],[ProductID]],tProductos[#All],5,FALSE)</f>
        <v>768.98</v>
      </c>
      <c r="I617" s="31">
        <f>(tVentas[[#This Row],[PrecioUnitario]])*(tVentas[[#This Row],[Quantity]])</f>
        <v>3075.92</v>
      </c>
      <c r="J617" s="31">
        <f>tVentas[[#This Row],[ TotalPrice_SinDescuento]]*(1-tVentas[[#This Row],[Discount]]/100)</f>
        <v>3075.92</v>
      </c>
      <c r="K617" s="52">
        <v>43161.914201388892</v>
      </c>
      <c r="L617" s="7" t="s">
        <v>3860</v>
      </c>
      <c r="M617" s="35">
        <f t="shared" si="18"/>
        <v>0</v>
      </c>
      <c r="N617" s="12" t="str">
        <f t="shared" si="19"/>
        <v/>
      </c>
      <c r="O617" t="str">
        <f>VLOOKUP(tVentas[[#This Row],[ProductID]],tProductos[[#All],[ProductID]:[CategoriaNombre]],2,FALSE)</f>
        <v>Beverages</v>
      </c>
    </row>
    <row r="618" spans="1:15">
      <c r="A618" s="13">
        <v>10623</v>
      </c>
      <c r="B618" s="13">
        <v>5</v>
      </c>
      <c r="C618" s="13">
        <v>42748</v>
      </c>
      <c r="D618" s="13">
        <v>358</v>
      </c>
      <c r="E618" s="12" t="str">
        <f>VLOOKUP(tVentas[[#This Row],[ProductID]],tProductos[#All],3,FALSE)</f>
        <v>Cheese - Boursin, Garlic / Herbs</v>
      </c>
      <c r="F618" s="13">
        <v>11</v>
      </c>
      <c r="G618" s="32">
        <v>0</v>
      </c>
      <c r="H618" s="30">
        <f>VLOOKUP(tVentas[[#This Row],[ProductID]],tProductos[#All],5,FALSE)</f>
        <v>847.11</v>
      </c>
      <c r="I618" s="31">
        <f>(tVentas[[#This Row],[PrecioUnitario]])*(tVentas[[#This Row],[Quantity]])</f>
        <v>9318.2100000000009</v>
      </c>
      <c r="J618" s="31">
        <f>tVentas[[#This Row],[ TotalPrice_SinDescuento]]*(1-tVentas[[#This Row],[Discount]]/100)</f>
        <v>9318.2100000000009</v>
      </c>
      <c r="K618" s="52">
        <v>43213.659895833334</v>
      </c>
      <c r="L618" s="7" t="s">
        <v>3861</v>
      </c>
      <c r="M618" s="35">
        <f t="shared" si="18"/>
        <v>0</v>
      </c>
      <c r="N618" s="12" t="str">
        <f t="shared" si="19"/>
        <v/>
      </c>
      <c r="O618" t="str">
        <f>VLOOKUP(tVentas[[#This Row],[ProductID]],tProductos[[#All],[ProductID]:[CategoriaNombre]],2,FALSE)</f>
        <v>Poultry</v>
      </c>
    </row>
    <row r="619" spans="1:15">
      <c r="A619" s="13">
        <v>10624</v>
      </c>
      <c r="B619" s="13">
        <v>7</v>
      </c>
      <c r="C619" s="13">
        <v>79000</v>
      </c>
      <c r="D619" s="13">
        <v>252</v>
      </c>
      <c r="E619" s="12" t="str">
        <f>VLOOKUP(tVentas[[#This Row],[ProductID]],tProductos[#All],3,FALSE)</f>
        <v>Nantucket - Pomegranate Pear</v>
      </c>
      <c r="F619" s="13">
        <v>20</v>
      </c>
      <c r="G619" s="32">
        <v>0</v>
      </c>
      <c r="H619" s="30">
        <f>VLOOKUP(tVentas[[#This Row],[ProductID]],tProductos[#All],5,FALSE)</f>
        <v>278.16000000000003</v>
      </c>
      <c r="I619" s="31">
        <f>(tVentas[[#This Row],[PrecioUnitario]])*(tVentas[[#This Row],[Quantity]])</f>
        <v>5563.2000000000007</v>
      </c>
      <c r="J619" s="31">
        <f>tVentas[[#This Row],[ TotalPrice_SinDescuento]]*(1-tVentas[[#This Row],[Discount]]/100)</f>
        <v>5563.2000000000007</v>
      </c>
      <c r="K619" s="52">
        <v>43127.494745370372</v>
      </c>
      <c r="L619" s="7" t="s">
        <v>3862</v>
      </c>
      <c r="M619" s="35">
        <f t="shared" si="18"/>
        <v>0</v>
      </c>
      <c r="N619" s="12" t="str">
        <f t="shared" si="19"/>
        <v/>
      </c>
      <c r="O619" t="str">
        <f>VLOOKUP(tVentas[[#This Row],[ProductID]],tProductos[[#All],[ProductID]:[CategoriaNombre]],2,FALSE)</f>
        <v>Dairy</v>
      </c>
    </row>
    <row r="620" spans="1:15">
      <c r="A620" s="13">
        <v>10625</v>
      </c>
      <c r="B620" s="13">
        <v>17</v>
      </c>
      <c r="C620" s="13">
        <v>40456</v>
      </c>
      <c r="D620" s="13">
        <v>442</v>
      </c>
      <c r="E620" s="12" t="str">
        <f>VLOOKUP(tVentas[[#This Row],[ProductID]],tProductos[#All],3,FALSE)</f>
        <v>Wine - Ej Gallo Sierra Valley</v>
      </c>
      <c r="F620" s="13">
        <v>11</v>
      </c>
      <c r="G620" s="32">
        <v>0</v>
      </c>
      <c r="H620" s="30">
        <f>VLOOKUP(tVentas[[#This Row],[ProductID]],tProductos[#All],5,FALSE)</f>
        <v>729.04</v>
      </c>
      <c r="I620" s="31">
        <f>(tVentas[[#This Row],[PrecioUnitario]])*(tVentas[[#This Row],[Quantity]])</f>
        <v>8019.44</v>
      </c>
      <c r="J620" s="31">
        <f>tVentas[[#This Row],[ TotalPrice_SinDescuento]]*(1-tVentas[[#This Row],[Discount]]/100)</f>
        <v>8019.44</v>
      </c>
      <c r="K620" s="52">
        <v>43114.207071759258</v>
      </c>
      <c r="L620" s="7" t="s">
        <v>3863</v>
      </c>
      <c r="M620" s="35">
        <f t="shared" si="18"/>
        <v>0</v>
      </c>
      <c r="N620" s="12" t="str">
        <f t="shared" si="19"/>
        <v/>
      </c>
      <c r="O620" t="str">
        <f>VLOOKUP(tVentas[[#This Row],[ProductID]],tProductos[[#All],[ProductID]:[CategoriaNombre]],2,FALSE)</f>
        <v>Seafood</v>
      </c>
    </row>
    <row r="621" spans="1:15">
      <c r="A621" s="13">
        <v>10626</v>
      </c>
      <c r="B621" s="13">
        <v>17</v>
      </c>
      <c r="C621" s="13">
        <v>24681</v>
      </c>
      <c r="D621" s="13">
        <v>235</v>
      </c>
      <c r="E621" s="12" t="str">
        <f>VLOOKUP(tVentas[[#This Row],[ProductID]],tProductos[#All],3,FALSE)</f>
        <v>Bread - English Muffin</v>
      </c>
      <c r="F621" s="13">
        <v>7</v>
      </c>
      <c r="G621" s="32">
        <v>0</v>
      </c>
      <c r="H621" s="30">
        <f>VLOOKUP(tVentas[[#This Row],[ProductID]],tProductos[#All],5,FALSE)</f>
        <v>345.06</v>
      </c>
      <c r="I621" s="31">
        <f>(tVentas[[#This Row],[PrecioUnitario]])*(tVentas[[#This Row],[Quantity]])</f>
        <v>2415.42</v>
      </c>
      <c r="J621" s="31">
        <f>tVentas[[#This Row],[ TotalPrice_SinDescuento]]*(1-tVentas[[#This Row],[Discount]]/100)</f>
        <v>2415.42</v>
      </c>
      <c r="K621" s="52">
        <v>43213.754583333335</v>
      </c>
      <c r="L621" s="7" t="s">
        <v>3864</v>
      </c>
      <c r="M621" s="35">
        <f t="shared" si="18"/>
        <v>0</v>
      </c>
      <c r="N621" s="12" t="str">
        <f t="shared" si="19"/>
        <v/>
      </c>
      <c r="O621" t="str">
        <f>VLOOKUP(tVentas[[#This Row],[ProductID]],tProductos[[#All],[ProductID]:[CategoriaNombre]],2,FALSE)</f>
        <v>Seafood</v>
      </c>
    </row>
    <row r="622" spans="1:15">
      <c r="A622" s="13">
        <v>10628</v>
      </c>
      <c r="B622" s="13">
        <v>1</v>
      </c>
      <c r="C622" s="13">
        <v>84572</v>
      </c>
      <c r="D622" s="13">
        <v>268</v>
      </c>
      <c r="E622" s="12" t="str">
        <f>VLOOKUP(tVentas[[#This Row],[ProductID]],tProductos[#All],3,FALSE)</f>
        <v>Vanilla Beans</v>
      </c>
      <c r="F622" s="13">
        <v>22</v>
      </c>
      <c r="G622" s="32">
        <v>0</v>
      </c>
      <c r="H622" s="30">
        <f>VLOOKUP(tVentas[[#This Row],[ProductID]],tProductos[#All],5,FALSE)</f>
        <v>978.43</v>
      </c>
      <c r="I622" s="31">
        <f>(tVentas[[#This Row],[PrecioUnitario]])*(tVentas[[#This Row],[Quantity]])</f>
        <v>21525.46</v>
      </c>
      <c r="J622" s="31">
        <f>tVentas[[#This Row],[ TotalPrice_SinDescuento]]*(1-tVentas[[#This Row],[Discount]]/100)</f>
        <v>21525.46</v>
      </c>
      <c r="K622" s="52">
        <v>43117.599027777775</v>
      </c>
      <c r="L622" s="7" t="s">
        <v>3866</v>
      </c>
      <c r="M622" s="35">
        <f t="shared" si="18"/>
        <v>0</v>
      </c>
      <c r="N622" s="12" t="str">
        <f t="shared" si="19"/>
        <v/>
      </c>
      <c r="O622" t="str">
        <f>VLOOKUP(tVentas[[#This Row],[ProductID]],tProductos[[#All],[ProductID]:[CategoriaNombre]],2,FALSE)</f>
        <v>Poultry</v>
      </c>
    </row>
    <row r="623" spans="1:15">
      <c r="A623" s="13">
        <v>10629</v>
      </c>
      <c r="B623" s="13">
        <v>1</v>
      </c>
      <c r="C623" s="13">
        <v>88163</v>
      </c>
      <c r="D623" s="13">
        <v>313</v>
      </c>
      <c r="E623" s="12" t="str">
        <f>VLOOKUP(tVentas[[#This Row],[ProductID]],tProductos[#All],3,FALSE)</f>
        <v>Veal - Slab Bacon</v>
      </c>
      <c r="F623" s="13">
        <v>23</v>
      </c>
      <c r="G623" s="32">
        <v>0</v>
      </c>
      <c r="H623" s="30">
        <f>VLOOKUP(tVentas[[#This Row],[ProductID]],tProductos[#All],5,FALSE)</f>
        <v>399.11</v>
      </c>
      <c r="I623" s="31">
        <f>(tVentas[[#This Row],[PrecioUnitario]])*(tVentas[[#This Row],[Quantity]])</f>
        <v>9179.5300000000007</v>
      </c>
      <c r="J623" s="31">
        <f>tVentas[[#This Row],[ TotalPrice_SinDescuento]]*(1-tVentas[[#This Row],[Discount]]/100)</f>
        <v>9179.5300000000007</v>
      </c>
      <c r="K623" s="52">
        <v>43119.111585648148</v>
      </c>
      <c r="L623" s="7" t="s">
        <v>3867</v>
      </c>
      <c r="M623" s="35">
        <f t="shared" si="18"/>
        <v>0</v>
      </c>
      <c r="N623" s="12" t="str">
        <f t="shared" si="19"/>
        <v/>
      </c>
      <c r="O623" t="str">
        <f>VLOOKUP(tVentas[[#This Row],[ProductID]],tProductos[[#All],[ProductID]:[CategoriaNombre]],2,FALSE)</f>
        <v>Produce</v>
      </c>
    </row>
    <row r="624" spans="1:15">
      <c r="A624" s="13">
        <v>10630</v>
      </c>
      <c r="B624" s="13">
        <v>5</v>
      </c>
      <c r="C624" s="13">
        <v>33771</v>
      </c>
      <c r="D624" s="13">
        <v>26</v>
      </c>
      <c r="E624" s="12" t="str">
        <f>VLOOKUP(tVentas[[#This Row],[ProductID]],tProductos[#All],3,FALSE)</f>
        <v>Squid U5 - Thailand</v>
      </c>
      <c r="F624" s="13">
        <v>9</v>
      </c>
      <c r="G624" s="32">
        <v>0</v>
      </c>
      <c r="H624" s="30">
        <f>VLOOKUP(tVentas[[#This Row],[ProductID]],tProductos[#All],5,FALSE)</f>
        <v>337.82</v>
      </c>
      <c r="I624" s="31">
        <f>(tVentas[[#This Row],[PrecioUnitario]])*(tVentas[[#This Row],[Quantity]])</f>
        <v>3040.38</v>
      </c>
      <c r="J624" s="31">
        <f>tVentas[[#This Row],[ TotalPrice_SinDescuento]]*(1-tVentas[[#This Row],[Discount]]/100)</f>
        <v>3040.38</v>
      </c>
      <c r="K624" s="52">
        <v>43137.947638888887</v>
      </c>
      <c r="L624" s="7" t="s">
        <v>3868</v>
      </c>
      <c r="M624" s="35">
        <f t="shared" si="18"/>
        <v>0</v>
      </c>
      <c r="N624" s="12" t="str">
        <f t="shared" si="19"/>
        <v/>
      </c>
      <c r="O624" t="str">
        <f>VLOOKUP(tVentas[[#This Row],[ProductID]],tProductos[[#All],[ProductID]:[CategoriaNombre]],2,FALSE)</f>
        <v>Produce</v>
      </c>
    </row>
    <row r="625" spans="1:15">
      <c r="A625" s="13">
        <v>10631</v>
      </c>
      <c r="B625" s="13">
        <v>18</v>
      </c>
      <c r="C625" s="13">
        <v>49487</v>
      </c>
      <c r="D625" s="13">
        <v>59</v>
      </c>
      <c r="E625" s="12" t="str">
        <f>VLOOKUP(tVentas[[#This Row],[ProductID]],tProductos[#All],3,FALSE)</f>
        <v>Pastry - Butterscotch Baked</v>
      </c>
      <c r="F625" s="13">
        <v>13</v>
      </c>
      <c r="G625" s="32">
        <v>0</v>
      </c>
      <c r="H625" s="30">
        <f>VLOOKUP(tVentas[[#This Row],[ProductID]],tProductos[#All],5,FALSE)</f>
        <v>735.38</v>
      </c>
      <c r="I625" s="31">
        <f>(tVentas[[#This Row],[PrecioUnitario]])*(tVentas[[#This Row],[Quantity]])</f>
        <v>9559.94</v>
      </c>
      <c r="J625" s="31">
        <f>tVentas[[#This Row],[ TotalPrice_SinDescuento]]*(1-tVentas[[#This Row],[Discount]]/100)</f>
        <v>9559.94</v>
      </c>
      <c r="K625" s="52">
        <v>43141.694733796299</v>
      </c>
      <c r="L625" s="7" t="s">
        <v>3869</v>
      </c>
      <c r="M625" s="35">
        <f t="shared" si="18"/>
        <v>0</v>
      </c>
      <c r="N625" s="12" t="str">
        <f t="shared" si="19"/>
        <v/>
      </c>
      <c r="O625" t="str">
        <f>VLOOKUP(tVentas[[#This Row],[ProductID]],tProductos[[#All],[ProductID]:[CategoriaNombre]],2,FALSE)</f>
        <v>Snails</v>
      </c>
    </row>
    <row r="626" spans="1:15">
      <c r="A626" s="13">
        <v>10632</v>
      </c>
      <c r="B626" s="13">
        <v>20</v>
      </c>
      <c r="C626" s="13">
        <v>56674</v>
      </c>
      <c r="D626" s="13">
        <v>80</v>
      </c>
      <c r="E626" s="12" t="str">
        <f>VLOOKUP(tVentas[[#This Row],[ProductID]],tProductos[#All],3,FALSE)</f>
        <v>Wasabi Powder</v>
      </c>
      <c r="F626" s="13">
        <v>15</v>
      </c>
      <c r="G626" s="32">
        <v>0</v>
      </c>
      <c r="H626" s="30">
        <f>VLOOKUP(tVentas[[#This Row],[ProductID]],tProductos[#All],5,FALSE)</f>
        <v>939.75</v>
      </c>
      <c r="I626" s="31">
        <f>(tVentas[[#This Row],[PrecioUnitario]])*(tVentas[[#This Row],[Quantity]])</f>
        <v>14096.25</v>
      </c>
      <c r="J626" s="31">
        <f>tVentas[[#This Row],[ TotalPrice_SinDescuento]]*(1-tVentas[[#This Row],[Discount]]/100)</f>
        <v>14096.25</v>
      </c>
      <c r="K626" s="52">
        <v>43200.377743055556</v>
      </c>
      <c r="L626" s="7" t="s">
        <v>3870</v>
      </c>
      <c r="M626" s="35">
        <f t="shared" si="18"/>
        <v>0</v>
      </c>
      <c r="N626" s="12" t="str">
        <f t="shared" si="19"/>
        <v/>
      </c>
      <c r="O626" t="str">
        <f>VLOOKUP(tVentas[[#This Row],[ProductID]],tProductos[[#All],[ProductID]:[CategoriaNombre]],2,FALSE)</f>
        <v>Shell fish</v>
      </c>
    </row>
    <row r="627" spans="1:15">
      <c r="A627" s="13">
        <v>10633</v>
      </c>
      <c r="B627" s="13">
        <v>12</v>
      </c>
      <c r="C627" s="13">
        <v>15303</v>
      </c>
      <c r="D627" s="13">
        <v>55</v>
      </c>
      <c r="E627" s="12" t="str">
        <f>VLOOKUP(tVentas[[#This Row],[ProductID]],tProductos[#All],3,FALSE)</f>
        <v>Cinnamon Buns Sticky</v>
      </c>
      <c r="F627" s="13">
        <v>4</v>
      </c>
      <c r="G627" s="32">
        <v>0</v>
      </c>
      <c r="H627" s="30">
        <f>VLOOKUP(tVentas[[#This Row],[ProductID]],tProductos[#All],5,FALSE)</f>
        <v>66.180000000000007</v>
      </c>
      <c r="I627" s="31">
        <f>(tVentas[[#This Row],[PrecioUnitario]])*(tVentas[[#This Row],[Quantity]])</f>
        <v>264.72000000000003</v>
      </c>
      <c r="J627" s="31">
        <f>tVentas[[#This Row],[ TotalPrice_SinDescuento]]*(1-tVentas[[#This Row],[Discount]]/100)</f>
        <v>264.72000000000003</v>
      </c>
      <c r="K627" s="52">
        <v>43104.236608796295</v>
      </c>
      <c r="L627" s="7" t="s">
        <v>3871</v>
      </c>
      <c r="M627" s="35">
        <f t="shared" si="18"/>
        <v>0</v>
      </c>
      <c r="N627" s="12" t="str">
        <f t="shared" si="19"/>
        <v/>
      </c>
      <c r="O627" t="str">
        <f>VLOOKUP(tVentas[[#This Row],[ProductID]],tProductos[[#All],[ProductID]:[CategoriaNombre]],2,FALSE)</f>
        <v>Cereals</v>
      </c>
    </row>
    <row r="628" spans="1:15">
      <c r="A628" s="13">
        <v>10634</v>
      </c>
      <c r="B628" s="13">
        <v>22</v>
      </c>
      <c r="C628" s="13">
        <v>63673</v>
      </c>
      <c r="D628" s="13">
        <v>85</v>
      </c>
      <c r="E628" s="12" t="str">
        <f>VLOOKUP(tVentas[[#This Row],[ProductID]],tProductos[#All],3,FALSE)</f>
        <v>Cheese - Parmesan Cubes</v>
      </c>
      <c r="F628" s="13">
        <v>17</v>
      </c>
      <c r="G628" s="32">
        <v>0</v>
      </c>
      <c r="H628" s="30">
        <f>VLOOKUP(tVentas[[#This Row],[ProductID]],tProductos[#All],5,FALSE)</f>
        <v>868.85</v>
      </c>
      <c r="I628" s="31">
        <f>(tVentas[[#This Row],[PrecioUnitario]])*(tVentas[[#This Row],[Quantity]])</f>
        <v>14770.45</v>
      </c>
      <c r="J628" s="31">
        <f>tVentas[[#This Row],[ TotalPrice_SinDescuento]]*(1-tVentas[[#This Row],[Discount]]/100)</f>
        <v>14770.45</v>
      </c>
      <c r="K628" s="52">
        <v>43154.741770833331</v>
      </c>
      <c r="L628" s="7" t="s">
        <v>3872</v>
      </c>
      <c r="M628" s="35">
        <f t="shared" si="18"/>
        <v>0</v>
      </c>
      <c r="N628" s="12" t="str">
        <f t="shared" si="19"/>
        <v/>
      </c>
      <c r="O628" t="str">
        <f>VLOOKUP(tVentas[[#This Row],[ProductID]],tProductos[[#All],[ProductID]:[CategoriaNombre]],2,FALSE)</f>
        <v>Meat</v>
      </c>
    </row>
    <row r="629" spans="1:15">
      <c r="A629" s="13">
        <v>10635</v>
      </c>
      <c r="B629" s="13">
        <v>6</v>
      </c>
      <c r="C629" s="13">
        <v>4157</v>
      </c>
      <c r="D629" s="13">
        <v>103</v>
      </c>
      <c r="E629" s="12" t="str">
        <f>VLOOKUP(tVentas[[#This Row],[ProductID]],tProductos[#All],3,FALSE)</f>
        <v>Cream Of Tartar</v>
      </c>
      <c r="F629" s="13">
        <v>2</v>
      </c>
      <c r="G629" s="32">
        <v>0</v>
      </c>
      <c r="H629" s="30">
        <f>VLOOKUP(tVentas[[#This Row],[ProductID]],tProductos[#All],5,FALSE)</f>
        <v>727.53</v>
      </c>
      <c r="I629" s="31">
        <f>(tVentas[[#This Row],[PrecioUnitario]])*(tVentas[[#This Row],[Quantity]])</f>
        <v>1455.06</v>
      </c>
      <c r="J629" s="31">
        <f>tVentas[[#This Row],[ TotalPrice_SinDescuento]]*(1-tVentas[[#This Row],[Discount]]/100)</f>
        <v>1455.06</v>
      </c>
      <c r="K629" s="52">
        <v>43220.081516203703</v>
      </c>
      <c r="L629" s="7" t="s">
        <v>3873</v>
      </c>
      <c r="M629" s="35">
        <f t="shared" si="18"/>
        <v>0</v>
      </c>
      <c r="N629" s="12" t="str">
        <f t="shared" si="19"/>
        <v/>
      </c>
      <c r="O629" t="str">
        <f>VLOOKUP(tVentas[[#This Row],[ProductID]],tProductos[[#All],[ProductID]:[CategoriaNombre]],2,FALSE)</f>
        <v>Meat</v>
      </c>
    </row>
    <row r="630" spans="1:15">
      <c r="A630" s="13">
        <v>10636</v>
      </c>
      <c r="B630" s="13">
        <v>2</v>
      </c>
      <c r="C630" s="13">
        <v>416</v>
      </c>
      <c r="D630" s="13">
        <v>420</v>
      </c>
      <c r="E630" s="12" t="str">
        <f>VLOOKUP(tVentas[[#This Row],[ProductID]],tProductos[#All],3,FALSE)</f>
        <v>Whmis - Spray Bottle Trigger</v>
      </c>
      <c r="F630" s="13">
        <v>1</v>
      </c>
      <c r="G630" s="32">
        <v>0</v>
      </c>
      <c r="H630" s="30">
        <f>VLOOKUP(tVentas[[#This Row],[ProductID]],tProductos[#All],5,FALSE)</f>
        <v>699.16</v>
      </c>
      <c r="I630" s="31">
        <f>(tVentas[[#This Row],[PrecioUnitario]])*(tVentas[[#This Row],[Quantity]])</f>
        <v>699.16</v>
      </c>
      <c r="J630" s="31">
        <f>tVentas[[#This Row],[ TotalPrice_SinDescuento]]*(1-tVentas[[#This Row],[Discount]]/100)</f>
        <v>699.16</v>
      </c>
      <c r="K630" s="52">
        <v>43140.969664351855</v>
      </c>
      <c r="L630" s="7" t="s">
        <v>3874</v>
      </c>
      <c r="M630" s="35">
        <f t="shared" si="18"/>
        <v>0</v>
      </c>
      <c r="N630" s="12" t="str">
        <f t="shared" si="19"/>
        <v/>
      </c>
      <c r="O630" t="str">
        <f>VLOOKUP(tVentas[[#This Row],[ProductID]],tProductos[[#All],[ProductID]:[CategoriaNombre]],2,FALSE)</f>
        <v>Poultry</v>
      </c>
    </row>
    <row r="631" spans="1:15">
      <c r="A631" s="13">
        <v>10637</v>
      </c>
      <c r="B631" s="13">
        <v>22</v>
      </c>
      <c r="C631" s="13">
        <v>79184</v>
      </c>
      <c r="D631" s="13">
        <v>275</v>
      </c>
      <c r="E631" s="12" t="str">
        <f>VLOOKUP(tVentas[[#This Row],[ProductID]],tProductos[#All],3,FALSE)</f>
        <v>Corn Meal</v>
      </c>
      <c r="F631" s="13">
        <v>21</v>
      </c>
      <c r="G631" s="32">
        <v>0</v>
      </c>
      <c r="H631" s="30">
        <f>VLOOKUP(tVentas[[#This Row],[ProductID]],tProductos[#All],5,FALSE)</f>
        <v>50.14</v>
      </c>
      <c r="I631" s="31">
        <f>(tVentas[[#This Row],[PrecioUnitario]])*(tVentas[[#This Row],[Quantity]])</f>
        <v>1052.94</v>
      </c>
      <c r="J631" s="31">
        <f>tVentas[[#This Row],[ TotalPrice_SinDescuento]]*(1-tVentas[[#This Row],[Discount]]/100)</f>
        <v>1052.94</v>
      </c>
      <c r="K631" s="52">
        <v>43173.111064814817</v>
      </c>
      <c r="L631" s="7" t="s">
        <v>3875</v>
      </c>
      <c r="M631" s="35">
        <f t="shared" si="18"/>
        <v>0</v>
      </c>
      <c r="N631" s="12" t="str">
        <f t="shared" si="19"/>
        <v/>
      </c>
      <c r="O631" t="str">
        <f>VLOOKUP(tVentas[[#This Row],[ProductID]],tProductos[[#All],[ProductID]:[CategoriaNombre]],2,FALSE)</f>
        <v>Confections</v>
      </c>
    </row>
    <row r="632" spans="1:15">
      <c r="A632" s="13">
        <v>10638</v>
      </c>
      <c r="B632" s="13">
        <v>14</v>
      </c>
      <c r="C632" s="13">
        <v>71488</v>
      </c>
      <c r="D632" s="13">
        <v>408</v>
      </c>
      <c r="E632" s="12" t="str">
        <f>VLOOKUP(tVentas[[#This Row],[ProductID]],tProductos[#All],3,FALSE)</f>
        <v>Blueberries</v>
      </c>
      <c r="F632" s="13">
        <v>19</v>
      </c>
      <c r="G632" s="32">
        <v>0</v>
      </c>
      <c r="H632" s="30">
        <f>VLOOKUP(tVentas[[#This Row],[ProductID]],tProductos[#All],5,FALSE)</f>
        <v>687.34</v>
      </c>
      <c r="I632" s="31">
        <f>(tVentas[[#This Row],[PrecioUnitario]])*(tVentas[[#This Row],[Quantity]])</f>
        <v>13059.460000000001</v>
      </c>
      <c r="J632" s="31">
        <f>tVentas[[#This Row],[ TotalPrice_SinDescuento]]*(1-tVentas[[#This Row],[Discount]]/100)</f>
        <v>13059.460000000001</v>
      </c>
      <c r="K632" s="52">
        <v>43209.135601851849</v>
      </c>
      <c r="L632" s="7" t="s">
        <v>3876</v>
      </c>
      <c r="M632" s="35">
        <f t="shared" si="18"/>
        <v>0</v>
      </c>
      <c r="N632" s="12" t="str">
        <f t="shared" si="19"/>
        <v/>
      </c>
      <c r="O632" t="str">
        <f>VLOOKUP(tVentas[[#This Row],[ProductID]],tProductos[[#All],[ProductID]:[CategoriaNombre]],2,FALSE)</f>
        <v>Dairy</v>
      </c>
    </row>
    <row r="633" spans="1:15">
      <c r="A633" s="13">
        <v>10639</v>
      </c>
      <c r="B633" s="13">
        <v>12</v>
      </c>
      <c r="C633" s="13">
        <v>17046</v>
      </c>
      <c r="D633" s="13">
        <v>71</v>
      </c>
      <c r="E633" s="12" t="str">
        <f>VLOOKUP(tVentas[[#This Row],[ProductID]],tProductos[#All],3,FALSE)</f>
        <v>Cheese - Wine</v>
      </c>
      <c r="F633" s="13">
        <v>5</v>
      </c>
      <c r="G633" s="32">
        <v>0</v>
      </c>
      <c r="H633" s="30">
        <f>VLOOKUP(tVentas[[#This Row],[ProductID]],tProductos[#All],5,FALSE)</f>
        <v>744.07</v>
      </c>
      <c r="I633" s="31">
        <f>(tVentas[[#This Row],[PrecioUnitario]])*(tVentas[[#This Row],[Quantity]])</f>
        <v>3720.3500000000004</v>
      </c>
      <c r="J633" s="31">
        <f>tVentas[[#This Row],[ TotalPrice_SinDescuento]]*(1-tVentas[[#This Row],[Discount]]/100)</f>
        <v>3720.3500000000004</v>
      </c>
      <c r="K633" s="52">
        <v>43107.098923611113</v>
      </c>
      <c r="L633" s="7" t="s">
        <v>3877</v>
      </c>
      <c r="M633" s="35">
        <f t="shared" si="18"/>
        <v>0</v>
      </c>
      <c r="N633" s="12" t="str">
        <f t="shared" si="19"/>
        <v/>
      </c>
      <c r="O633" t="str">
        <f>VLOOKUP(tVentas[[#This Row],[ProductID]],tProductos[[#All],[ProductID]:[CategoriaNombre]],2,FALSE)</f>
        <v>Seafood</v>
      </c>
    </row>
    <row r="634" spans="1:15">
      <c r="A634" s="13">
        <v>10640</v>
      </c>
      <c r="B634" s="13">
        <v>2</v>
      </c>
      <c r="C634" s="13">
        <v>54942</v>
      </c>
      <c r="D634" s="13">
        <v>120</v>
      </c>
      <c r="E634" s="12" t="str">
        <f>VLOOKUP(tVentas[[#This Row],[ProductID]],tProductos[#All],3,FALSE)</f>
        <v>Water - Spring Water 500ml</v>
      </c>
      <c r="F634" s="13">
        <v>14</v>
      </c>
      <c r="G634" s="32">
        <v>0</v>
      </c>
      <c r="H634" s="30">
        <f>VLOOKUP(tVentas[[#This Row],[ProductID]],tProductos[#All],5,FALSE)</f>
        <v>27.31</v>
      </c>
      <c r="I634" s="31">
        <f>(tVentas[[#This Row],[PrecioUnitario]])*(tVentas[[#This Row],[Quantity]])</f>
        <v>382.34</v>
      </c>
      <c r="J634" s="31">
        <f>tVentas[[#This Row],[ TotalPrice_SinDescuento]]*(1-tVentas[[#This Row],[Discount]]/100)</f>
        <v>382.34</v>
      </c>
      <c r="K634" s="52">
        <v>43202.989872685182</v>
      </c>
      <c r="L634" s="7" t="s">
        <v>3878</v>
      </c>
      <c r="M634" s="35">
        <f t="shared" ref="M634:M695" si="20">COUNTBLANK(A634:L634) /COUNTA(A634:L634)</f>
        <v>0</v>
      </c>
      <c r="N634" s="12" t="str">
        <f t="shared" ref="N634:N695" si="21">IF($M634&gt;0.4,"ELIMINAR","")</f>
        <v/>
      </c>
      <c r="O634" t="str">
        <f>VLOOKUP(tVentas[[#This Row],[ProductID]],tProductos[[#All],[ProductID]:[CategoriaNombre]],2,FALSE)</f>
        <v>Shell fish</v>
      </c>
    </row>
    <row r="635" spans="1:15">
      <c r="A635" s="13">
        <v>10641</v>
      </c>
      <c r="B635" s="13">
        <v>6</v>
      </c>
      <c r="C635" s="13">
        <v>76087</v>
      </c>
      <c r="D635" s="13">
        <v>19</v>
      </c>
      <c r="E635" s="12" t="str">
        <f>VLOOKUP(tVentas[[#This Row],[ProductID]],tProductos[#All],3,FALSE)</f>
        <v>Tea - Earl Grey</v>
      </c>
      <c r="F635" s="13">
        <v>20</v>
      </c>
      <c r="G635" s="32">
        <v>0</v>
      </c>
      <c r="H635" s="30">
        <f>VLOOKUP(tVentas[[#This Row],[ProductID]],tProductos[#All],5,FALSE)</f>
        <v>225.61</v>
      </c>
      <c r="I635" s="31">
        <f>(tVentas[[#This Row],[PrecioUnitario]])*(tVentas[[#This Row],[Quantity]])</f>
        <v>4512.2000000000007</v>
      </c>
      <c r="J635" s="31">
        <f>tVentas[[#This Row],[ TotalPrice_SinDescuento]]*(1-tVentas[[#This Row],[Discount]]/100)</f>
        <v>4512.2000000000007</v>
      </c>
      <c r="K635" s="52">
        <v>43164.541365740741</v>
      </c>
      <c r="L635" s="7" t="s">
        <v>3879</v>
      </c>
      <c r="M635" s="35">
        <f t="shared" si="20"/>
        <v>0</v>
      </c>
      <c r="N635" s="12" t="str">
        <f t="shared" si="21"/>
        <v/>
      </c>
      <c r="O635" t="str">
        <f>VLOOKUP(tVentas[[#This Row],[ProductID]],tProductos[[#All],[ProductID]:[CategoriaNombre]],2,FALSE)</f>
        <v>Cereals</v>
      </c>
    </row>
    <row r="636" spans="1:15">
      <c r="A636" s="13">
        <v>10642</v>
      </c>
      <c r="B636" s="13">
        <v>14</v>
      </c>
      <c r="C636" s="13">
        <v>31121</v>
      </c>
      <c r="D636" s="13">
        <v>185</v>
      </c>
      <c r="E636" s="12" t="str">
        <f>VLOOKUP(tVentas[[#This Row],[ProductID]],tProductos[#All],3,FALSE)</f>
        <v>Foam Dinner Plate</v>
      </c>
      <c r="F636" s="13">
        <v>8</v>
      </c>
      <c r="G636" s="32">
        <v>0</v>
      </c>
      <c r="H636" s="30">
        <f>VLOOKUP(tVentas[[#This Row],[ProductID]],tProductos[#All],5,FALSE)</f>
        <v>484.19</v>
      </c>
      <c r="I636" s="31">
        <f>(tVentas[[#This Row],[PrecioUnitario]])*(tVentas[[#This Row],[Quantity]])</f>
        <v>3873.52</v>
      </c>
      <c r="J636" s="31">
        <f>tVentas[[#This Row],[ TotalPrice_SinDescuento]]*(1-tVentas[[#This Row],[Discount]]/100)</f>
        <v>3873.52</v>
      </c>
      <c r="K636" s="52">
        <v>43224.9215625</v>
      </c>
      <c r="L636" s="7" t="s">
        <v>3880</v>
      </c>
      <c r="M636" s="35">
        <f t="shared" si="20"/>
        <v>0</v>
      </c>
      <c r="N636" s="12" t="str">
        <f t="shared" si="21"/>
        <v/>
      </c>
      <c r="O636" t="str">
        <f>VLOOKUP(tVentas[[#This Row],[ProductID]],tProductos[[#All],[ProductID]:[CategoriaNombre]],2,FALSE)</f>
        <v>Seafood</v>
      </c>
    </row>
    <row r="637" spans="1:15">
      <c r="A637" s="13">
        <v>10643</v>
      </c>
      <c r="B637" s="13">
        <v>2</v>
      </c>
      <c r="C637" s="13">
        <v>81947</v>
      </c>
      <c r="D637" s="13">
        <v>209</v>
      </c>
      <c r="E637" s="12" t="str">
        <f>VLOOKUP(tVentas[[#This Row],[ProductID]],tProductos[#All],3,FALSE)</f>
        <v>Sugar - Fine</v>
      </c>
      <c r="F637" s="13">
        <v>21</v>
      </c>
      <c r="G637" s="32">
        <v>2</v>
      </c>
      <c r="H637" s="30">
        <f>VLOOKUP(tVentas[[#This Row],[ProductID]],tProductos[#All],5,FALSE)</f>
        <v>329.88</v>
      </c>
      <c r="I637" s="31">
        <f>(tVentas[[#This Row],[PrecioUnitario]])*(tVentas[[#This Row],[Quantity]])</f>
        <v>6927.48</v>
      </c>
      <c r="J637" s="31">
        <f>tVentas[[#This Row],[ TotalPrice_SinDescuento]]*(1-tVentas[[#This Row],[Discount]]/100)</f>
        <v>6788.9303999999993</v>
      </c>
      <c r="K637" s="52">
        <v>43153.634050925924</v>
      </c>
      <c r="L637" s="7" t="s">
        <v>3881</v>
      </c>
      <c r="M637" s="35">
        <f t="shared" si="20"/>
        <v>0</v>
      </c>
      <c r="N637" s="12" t="str">
        <f t="shared" si="21"/>
        <v/>
      </c>
      <c r="O637" t="str">
        <f>VLOOKUP(tVentas[[#This Row],[ProductID]],tProductos[[#All],[ProductID]:[CategoriaNombre]],2,FALSE)</f>
        <v>Cereals</v>
      </c>
    </row>
    <row r="638" spans="1:15">
      <c r="A638" s="13">
        <v>10644</v>
      </c>
      <c r="B638" s="13">
        <v>1</v>
      </c>
      <c r="C638" s="13">
        <v>52789</v>
      </c>
      <c r="D638" s="13">
        <v>142</v>
      </c>
      <c r="E638" s="12" t="str">
        <f>VLOOKUP(tVentas[[#This Row],[ProductID]],tProductos[#All],3,FALSE)</f>
        <v>Pork - Bacon, Double Smoked</v>
      </c>
      <c r="F638" s="13">
        <v>14</v>
      </c>
      <c r="G638" s="32">
        <v>0</v>
      </c>
      <c r="H638" s="30">
        <f>VLOOKUP(tVentas[[#This Row],[ProductID]],tProductos[#All],5,FALSE)</f>
        <v>247.8</v>
      </c>
      <c r="I638" s="31">
        <f>(tVentas[[#This Row],[PrecioUnitario]])*(tVentas[[#This Row],[Quantity]])</f>
        <v>3469.2000000000003</v>
      </c>
      <c r="J638" s="31">
        <f>tVentas[[#This Row],[ TotalPrice_SinDescuento]]*(1-tVentas[[#This Row],[Discount]]/100)</f>
        <v>3469.2000000000003</v>
      </c>
      <c r="K638" s="52">
        <v>43220.443715277775</v>
      </c>
      <c r="L638" s="7" t="s">
        <v>3882</v>
      </c>
      <c r="M638" s="35">
        <f t="shared" si="20"/>
        <v>0</v>
      </c>
      <c r="N638" s="12" t="str">
        <f t="shared" si="21"/>
        <v/>
      </c>
      <c r="O638" t="str">
        <f>VLOOKUP(tVentas[[#This Row],[ProductID]],tProductos[[#All],[ProductID]:[CategoriaNombre]],2,FALSE)</f>
        <v>Seafood</v>
      </c>
    </row>
    <row r="639" spans="1:15">
      <c r="A639" s="13">
        <v>10645</v>
      </c>
      <c r="B639" s="13">
        <v>7</v>
      </c>
      <c r="C639" s="13">
        <v>36446</v>
      </c>
      <c r="D639" s="13">
        <v>225</v>
      </c>
      <c r="E639" s="12" t="str">
        <f>VLOOKUP(tVentas[[#This Row],[ProductID]],tProductos[#All],3,FALSE)</f>
        <v>Wine - Charddonnay Errazuriz</v>
      </c>
      <c r="F639" s="13">
        <v>10</v>
      </c>
      <c r="G639" s="32">
        <v>0</v>
      </c>
      <c r="H639" s="30">
        <f>VLOOKUP(tVentas[[#This Row],[ProductID]],tProductos[#All],5,FALSE)</f>
        <v>103.72</v>
      </c>
      <c r="I639" s="31">
        <f>(tVentas[[#This Row],[PrecioUnitario]])*(tVentas[[#This Row],[Quantity]])</f>
        <v>1037.2</v>
      </c>
      <c r="J639" s="31">
        <f>tVentas[[#This Row],[ TotalPrice_SinDescuento]]*(1-tVentas[[#This Row],[Discount]]/100)</f>
        <v>1037.2</v>
      </c>
      <c r="K639" s="52">
        <v>43132.222349537034</v>
      </c>
      <c r="L639" s="7" t="s">
        <v>3883</v>
      </c>
      <c r="M639" s="35">
        <f t="shared" si="20"/>
        <v>0</v>
      </c>
      <c r="N639" s="12" t="str">
        <f t="shared" si="21"/>
        <v/>
      </c>
      <c r="O639" t="str">
        <f>VLOOKUP(tVentas[[#This Row],[ProductID]],tProductos[[#All],[ProductID]:[CategoriaNombre]],2,FALSE)</f>
        <v>Cereals</v>
      </c>
    </row>
    <row r="640" spans="1:15">
      <c r="A640" s="13">
        <v>10646</v>
      </c>
      <c r="B640" s="13">
        <v>15</v>
      </c>
      <c r="C640" s="13">
        <v>94847</v>
      </c>
      <c r="D640" s="13">
        <v>192</v>
      </c>
      <c r="E640" s="12" t="str">
        <f>VLOOKUP(tVentas[[#This Row],[ProductID]],tProductos[#All],3,FALSE)</f>
        <v>Wine - Magnotta, Merlot Sr Vqa</v>
      </c>
      <c r="F640" s="13">
        <v>25</v>
      </c>
      <c r="G640" s="32">
        <v>0</v>
      </c>
      <c r="H640" s="30">
        <f>VLOOKUP(tVentas[[#This Row],[ProductID]],tProductos[#All],5,FALSE)</f>
        <v>295.92</v>
      </c>
      <c r="I640" s="31">
        <f>(tVentas[[#This Row],[PrecioUnitario]])*(tVentas[[#This Row],[Quantity]])</f>
        <v>7398</v>
      </c>
      <c r="J640" s="31">
        <f>tVentas[[#This Row],[ TotalPrice_SinDescuento]]*(1-tVentas[[#This Row],[Discount]]/100)</f>
        <v>7398</v>
      </c>
      <c r="K640" s="52">
        <v>43201.122349537036</v>
      </c>
      <c r="L640" s="7" t="s">
        <v>3884</v>
      </c>
      <c r="M640" s="35">
        <f t="shared" si="20"/>
        <v>0</v>
      </c>
      <c r="N640" s="12" t="str">
        <f t="shared" si="21"/>
        <v/>
      </c>
      <c r="O640" t="str">
        <f>VLOOKUP(tVentas[[#This Row],[ProductID]],tProductos[[#All],[ProductID]:[CategoriaNombre]],2,FALSE)</f>
        <v>Meat</v>
      </c>
    </row>
    <row r="641" spans="1:15">
      <c r="A641" s="13">
        <v>10647</v>
      </c>
      <c r="B641" s="13">
        <v>12</v>
      </c>
      <c r="C641" s="13">
        <v>63379</v>
      </c>
      <c r="D641" s="13">
        <v>173</v>
      </c>
      <c r="E641" s="12" t="str">
        <f>VLOOKUP(tVentas[[#This Row],[ProductID]],tProductos[#All],3,FALSE)</f>
        <v>Rosemary - Dry</v>
      </c>
      <c r="F641" s="13">
        <v>17</v>
      </c>
      <c r="G641" s="32">
        <v>0</v>
      </c>
      <c r="H641" s="30">
        <f>VLOOKUP(tVentas[[#This Row],[ProductID]],tProductos[#All],5,FALSE)</f>
        <v>44.54</v>
      </c>
      <c r="I641" s="31">
        <f>(tVentas[[#This Row],[PrecioUnitario]])*(tVentas[[#This Row],[Quantity]])</f>
        <v>757.18</v>
      </c>
      <c r="J641" s="31">
        <f>tVentas[[#This Row],[ TotalPrice_SinDescuento]]*(1-tVentas[[#This Row],[Discount]]/100)</f>
        <v>757.18</v>
      </c>
      <c r="K641" s="52">
        <v>43215.85292824074</v>
      </c>
      <c r="L641" s="7" t="s">
        <v>3885</v>
      </c>
      <c r="M641" s="35">
        <f t="shared" si="20"/>
        <v>0</v>
      </c>
      <c r="N641" s="12" t="str">
        <f t="shared" si="21"/>
        <v/>
      </c>
      <c r="O641" t="str">
        <f>VLOOKUP(tVentas[[#This Row],[ProductID]],tProductos[[#All],[ProductID]:[CategoriaNombre]],2,FALSE)</f>
        <v>Grain</v>
      </c>
    </row>
    <row r="642" spans="1:15">
      <c r="A642" s="13">
        <v>10648</v>
      </c>
      <c r="B642" s="13">
        <v>8</v>
      </c>
      <c r="C642" s="13">
        <v>72315</v>
      </c>
      <c r="D642" s="13">
        <v>148</v>
      </c>
      <c r="E642" s="12" t="str">
        <f>VLOOKUP(tVentas[[#This Row],[ProductID]],tProductos[#All],3,FALSE)</f>
        <v>Beer - Sleemans Cream Ale</v>
      </c>
      <c r="F642" s="13">
        <v>19</v>
      </c>
      <c r="G642" s="32">
        <v>0</v>
      </c>
      <c r="H642" s="30">
        <f>VLOOKUP(tVentas[[#This Row],[ProductID]],tProductos[#All],5,FALSE)</f>
        <v>285.55</v>
      </c>
      <c r="I642" s="31">
        <f>(tVentas[[#This Row],[PrecioUnitario]])*(tVentas[[#This Row],[Quantity]])</f>
        <v>5425.45</v>
      </c>
      <c r="J642" s="31">
        <f>tVentas[[#This Row],[ TotalPrice_SinDescuento]]*(1-tVentas[[#This Row],[Discount]]/100)</f>
        <v>5425.45</v>
      </c>
      <c r="K642" s="52">
        <v>43147.746805555558</v>
      </c>
      <c r="L642" s="7" t="s">
        <v>3886</v>
      </c>
      <c r="M642" s="35">
        <f t="shared" si="20"/>
        <v>0</v>
      </c>
      <c r="N642" s="12" t="str">
        <f t="shared" si="21"/>
        <v/>
      </c>
      <c r="O642" t="str">
        <f>VLOOKUP(tVentas[[#This Row],[ProductID]],tProductos[[#All],[ProductID]:[CategoriaNombre]],2,FALSE)</f>
        <v>Produce</v>
      </c>
    </row>
    <row r="643" spans="1:15">
      <c r="A643" s="13">
        <v>10649</v>
      </c>
      <c r="B643" s="13">
        <v>10</v>
      </c>
      <c r="C643" s="13">
        <v>4416</v>
      </c>
      <c r="D643" s="13">
        <v>232</v>
      </c>
      <c r="E643" s="12" t="str">
        <f>VLOOKUP(tVentas[[#This Row],[ProductID]],tProductos[#All],3,FALSE)</f>
        <v>Quiche Assorted</v>
      </c>
      <c r="F643" s="13">
        <v>2</v>
      </c>
      <c r="G643" s="32">
        <v>0</v>
      </c>
      <c r="H643" s="30">
        <f>VLOOKUP(tVentas[[#This Row],[ProductID]],tProductos[#All],5,FALSE)</f>
        <v>33.94</v>
      </c>
      <c r="I643" s="31">
        <f>(tVentas[[#This Row],[PrecioUnitario]])*(tVentas[[#This Row],[Quantity]])</f>
        <v>67.88</v>
      </c>
      <c r="J643" s="31">
        <f>tVentas[[#This Row],[ TotalPrice_SinDescuento]]*(1-tVentas[[#This Row],[Discount]]/100)</f>
        <v>67.88</v>
      </c>
      <c r="K643" s="52">
        <v>43222.256597222222</v>
      </c>
      <c r="L643" s="7" t="s">
        <v>3887</v>
      </c>
      <c r="M643" s="35">
        <f t="shared" si="20"/>
        <v>0</v>
      </c>
      <c r="N643" s="12" t="str">
        <f t="shared" si="21"/>
        <v/>
      </c>
      <c r="O643" t="str">
        <f>VLOOKUP(tVentas[[#This Row],[ProductID]],tProductos[[#All],[ProductID]:[CategoriaNombre]],2,FALSE)</f>
        <v>Cereals</v>
      </c>
    </row>
    <row r="644" spans="1:15">
      <c r="A644" s="13">
        <v>10650</v>
      </c>
      <c r="B644" s="13">
        <v>22</v>
      </c>
      <c r="C644" s="13">
        <v>30062</v>
      </c>
      <c r="D644" s="13">
        <v>171</v>
      </c>
      <c r="E644" s="12" t="str">
        <f>VLOOKUP(tVentas[[#This Row],[ProductID]],tProductos[#All],3,FALSE)</f>
        <v>Gloves - Goldtouch Disposable</v>
      </c>
      <c r="F644" s="13">
        <v>8</v>
      </c>
      <c r="G644" s="32">
        <v>0</v>
      </c>
      <c r="H644" s="30">
        <f>VLOOKUP(tVentas[[#This Row],[ProductID]],tProductos[#All],5,FALSE)</f>
        <v>216.79</v>
      </c>
      <c r="I644" s="31">
        <f>(tVentas[[#This Row],[PrecioUnitario]])*(tVentas[[#This Row],[Quantity]])</f>
        <v>1734.32</v>
      </c>
      <c r="J644" s="31">
        <f>tVentas[[#This Row],[ TotalPrice_SinDescuento]]*(1-tVentas[[#This Row],[Discount]]/100)</f>
        <v>1734.32</v>
      </c>
      <c r="K644" s="52">
        <v>43168.897847222222</v>
      </c>
      <c r="L644" s="7" t="s">
        <v>3888</v>
      </c>
      <c r="M644" s="35">
        <f t="shared" si="20"/>
        <v>0</v>
      </c>
      <c r="N644" s="12" t="str">
        <f t="shared" si="21"/>
        <v/>
      </c>
      <c r="O644" t="str">
        <f>VLOOKUP(tVentas[[#This Row],[ProductID]],tProductos[[#All],[ProductID]:[CategoriaNombre]],2,FALSE)</f>
        <v>Beverages</v>
      </c>
    </row>
    <row r="645" spans="1:15">
      <c r="A645" s="13">
        <v>10651</v>
      </c>
      <c r="B645" s="13">
        <v>2</v>
      </c>
      <c r="C645" s="13">
        <v>68914</v>
      </c>
      <c r="D645" s="13">
        <v>288</v>
      </c>
      <c r="E645" s="12" t="str">
        <f>VLOOKUP(tVentas[[#This Row],[ProductID]],tProductos[#All],3,FALSE)</f>
        <v>Orange - Canned, Mandarin</v>
      </c>
      <c r="F645" s="13">
        <v>18</v>
      </c>
      <c r="G645" s="32">
        <v>0</v>
      </c>
      <c r="H645" s="30">
        <f>VLOOKUP(tVentas[[#This Row],[ProductID]],tProductos[#All],5,FALSE)</f>
        <v>788.4</v>
      </c>
      <c r="I645" s="31">
        <f>(tVentas[[#This Row],[PrecioUnitario]])*(tVentas[[#This Row],[Quantity]])</f>
        <v>14191.199999999999</v>
      </c>
      <c r="J645" s="31">
        <f>tVentas[[#This Row],[ TotalPrice_SinDescuento]]*(1-tVentas[[#This Row],[Discount]]/100)</f>
        <v>14191.199999999999</v>
      </c>
      <c r="K645" s="52">
        <v>43144.947928240741</v>
      </c>
      <c r="L645" s="7" t="s">
        <v>3889</v>
      </c>
      <c r="M645" s="35">
        <f t="shared" si="20"/>
        <v>0</v>
      </c>
      <c r="N645" s="12" t="str">
        <f t="shared" si="21"/>
        <v/>
      </c>
      <c r="O645" t="str">
        <f>VLOOKUP(tVentas[[#This Row],[ProductID]],tProductos[[#All],[ProductID]:[CategoriaNombre]],2,FALSE)</f>
        <v>Produce</v>
      </c>
    </row>
    <row r="646" spans="1:15">
      <c r="A646" s="13">
        <v>10652</v>
      </c>
      <c r="B646" s="13">
        <v>21</v>
      </c>
      <c r="C646" s="13">
        <v>16255</v>
      </c>
      <c r="D646" s="13">
        <v>37</v>
      </c>
      <c r="E646" s="12" t="str">
        <f>VLOOKUP(tVentas[[#This Row],[ProductID]],tProductos[#All],3,FALSE)</f>
        <v>Nut - Pistachio, Shelled</v>
      </c>
      <c r="F646" s="13">
        <v>5</v>
      </c>
      <c r="G646" s="32">
        <v>0</v>
      </c>
      <c r="H646" s="30">
        <f>VLOOKUP(tVentas[[#This Row],[ProductID]],tProductos[#All],5,FALSE)</f>
        <v>803.17</v>
      </c>
      <c r="I646" s="31">
        <f>(tVentas[[#This Row],[PrecioUnitario]])*(tVentas[[#This Row],[Quantity]])</f>
        <v>4015.85</v>
      </c>
      <c r="J646" s="31">
        <f>tVentas[[#This Row],[ TotalPrice_SinDescuento]]*(1-tVentas[[#This Row],[Discount]]/100)</f>
        <v>4015.85</v>
      </c>
      <c r="K646" s="52">
        <v>43180.964363425926</v>
      </c>
      <c r="L646" s="7" t="s">
        <v>3890</v>
      </c>
      <c r="M646" s="35">
        <f t="shared" si="20"/>
        <v>0</v>
      </c>
      <c r="N646" s="12" t="str">
        <f t="shared" si="21"/>
        <v/>
      </c>
      <c r="O646" t="str">
        <f>VLOOKUP(tVentas[[#This Row],[ProductID]],tProductos[[#All],[ProductID]:[CategoriaNombre]],2,FALSE)</f>
        <v>Meat</v>
      </c>
    </row>
    <row r="647" spans="1:15">
      <c r="A647" s="13">
        <v>10653</v>
      </c>
      <c r="B647" s="13">
        <v>22</v>
      </c>
      <c r="C647" s="13">
        <v>19013</v>
      </c>
      <c r="D647" s="13">
        <v>255</v>
      </c>
      <c r="E647" s="12" t="str">
        <f>VLOOKUP(tVentas[[#This Row],[ProductID]],tProductos[#All],3,FALSE)</f>
        <v>Kellogs All Bran Bars</v>
      </c>
      <c r="F647" s="13">
        <v>5</v>
      </c>
      <c r="G647" s="32">
        <v>1</v>
      </c>
      <c r="H647" s="30">
        <f>VLOOKUP(tVentas[[#This Row],[ProductID]],tProductos[#All],5,FALSE)</f>
        <v>292.27999999999997</v>
      </c>
      <c r="I647" s="31">
        <f>(tVentas[[#This Row],[PrecioUnitario]])*(tVentas[[#This Row],[Quantity]])</f>
        <v>1461.3999999999999</v>
      </c>
      <c r="J647" s="31">
        <f>tVentas[[#This Row],[ TotalPrice_SinDescuento]]*(1-tVentas[[#This Row],[Discount]]/100)</f>
        <v>1446.7859999999998</v>
      </c>
      <c r="K647" s="52">
        <v>43193.899375000001</v>
      </c>
      <c r="L647" s="7" t="s">
        <v>3891</v>
      </c>
      <c r="M647" s="35">
        <f t="shared" si="20"/>
        <v>0</v>
      </c>
      <c r="N647" s="12" t="str">
        <f t="shared" si="21"/>
        <v/>
      </c>
      <c r="O647" t="str">
        <f>VLOOKUP(tVentas[[#This Row],[ProductID]],tProductos[[#All],[ProductID]:[CategoriaNombre]],2,FALSE)</f>
        <v>Cereals</v>
      </c>
    </row>
    <row r="648" spans="1:15">
      <c r="A648" s="13">
        <v>10654</v>
      </c>
      <c r="B648" s="13">
        <v>15</v>
      </c>
      <c r="C648" s="13">
        <v>73017</v>
      </c>
      <c r="D648" s="13">
        <v>422</v>
      </c>
      <c r="E648" s="12" t="str">
        <f>VLOOKUP(tVentas[[#This Row],[ProductID]],tProductos[#All],3,FALSE)</f>
        <v>Garlic - Primerba, Paste</v>
      </c>
      <c r="F648" s="13">
        <v>19</v>
      </c>
      <c r="G648" s="32">
        <v>1</v>
      </c>
      <c r="H648" s="30">
        <f>VLOOKUP(tVentas[[#This Row],[ProductID]],tProductos[#All],5,FALSE)</f>
        <v>502.89</v>
      </c>
      <c r="I648" s="31">
        <f>(tVentas[[#This Row],[PrecioUnitario]])*(tVentas[[#This Row],[Quantity]])</f>
        <v>9554.91</v>
      </c>
      <c r="J648" s="31">
        <f>tVentas[[#This Row],[ TotalPrice_SinDescuento]]*(1-tVentas[[#This Row],[Discount]]/100)</f>
        <v>9459.3608999999997</v>
      </c>
      <c r="K648" s="52">
        <v>43192.231192129628</v>
      </c>
      <c r="L648" s="7" t="s">
        <v>3892</v>
      </c>
      <c r="M648" s="35">
        <f t="shared" si="20"/>
        <v>0</v>
      </c>
      <c r="N648" s="12" t="str">
        <f t="shared" si="21"/>
        <v/>
      </c>
      <c r="O648" t="str">
        <f>VLOOKUP(tVentas[[#This Row],[ProductID]],tProductos[[#All],[ProductID]:[CategoriaNombre]],2,FALSE)</f>
        <v>Beverages</v>
      </c>
    </row>
    <row r="649" spans="1:15">
      <c r="A649" s="13">
        <v>10655</v>
      </c>
      <c r="B649" s="13">
        <v>9</v>
      </c>
      <c r="C649" s="13">
        <v>28232</v>
      </c>
      <c r="D649" s="13">
        <v>301</v>
      </c>
      <c r="E649" s="12" t="str">
        <f>VLOOKUP(tVentas[[#This Row],[ProductID]],tProductos[#All],3,FALSE)</f>
        <v>Beer - Labatt Blue</v>
      </c>
      <c r="F649" s="13">
        <v>8</v>
      </c>
      <c r="G649" s="32">
        <v>0</v>
      </c>
      <c r="H649" s="30">
        <f>VLOOKUP(tVentas[[#This Row],[ProductID]],tProductos[#All],5,FALSE)</f>
        <v>43.41</v>
      </c>
      <c r="I649" s="31">
        <f>(tVentas[[#This Row],[PrecioUnitario]])*(tVentas[[#This Row],[Quantity]])</f>
        <v>347.28</v>
      </c>
      <c r="J649" s="31">
        <f>tVentas[[#This Row],[ TotalPrice_SinDescuento]]*(1-tVentas[[#This Row],[Discount]]/100)</f>
        <v>347.28</v>
      </c>
      <c r="K649" s="52">
        <v>43227.610729166663</v>
      </c>
      <c r="L649" s="7" t="s">
        <v>3893</v>
      </c>
      <c r="M649" s="35">
        <f t="shared" si="20"/>
        <v>0</v>
      </c>
      <c r="N649" s="12" t="str">
        <f t="shared" si="21"/>
        <v/>
      </c>
      <c r="O649" t="str">
        <f>VLOOKUP(tVentas[[#This Row],[ProductID]],tProductos[[#All],[ProductID]:[CategoriaNombre]],2,FALSE)</f>
        <v>Grain</v>
      </c>
    </row>
    <row r="650" spans="1:15">
      <c r="A650" s="13">
        <v>10656</v>
      </c>
      <c r="B650" s="13">
        <v>12</v>
      </c>
      <c r="C650" s="13">
        <v>81210</v>
      </c>
      <c r="D650" s="13">
        <v>363</v>
      </c>
      <c r="E650" s="12" t="str">
        <f>VLOOKUP(tVentas[[#This Row],[ProductID]],tProductos[#All],3,FALSE)</f>
        <v>Cornflakes</v>
      </c>
      <c r="F650" s="13">
        <v>21</v>
      </c>
      <c r="G650" s="32">
        <v>0</v>
      </c>
      <c r="H650" s="30">
        <f>VLOOKUP(tVentas[[#This Row],[ProductID]],tProductos[#All],5,FALSE)</f>
        <v>487.71</v>
      </c>
      <c r="I650" s="31">
        <f>(tVentas[[#This Row],[PrecioUnitario]])*(tVentas[[#This Row],[Quantity]])</f>
        <v>10241.91</v>
      </c>
      <c r="J650" s="31">
        <f>tVentas[[#This Row],[ TotalPrice_SinDescuento]]*(1-tVentas[[#This Row],[Discount]]/100)</f>
        <v>10241.91</v>
      </c>
      <c r="K650" s="52">
        <v>43204.773622685185</v>
      </c>
      <c r="L650" s="7" t="s">
        <v>3894</v>
      </c>
      <c r="M650" s="35">
        <f t="shared" si="20"/>
        <v>0</v>
      </c>
      <c r="N650" s="12" t="str">
        <f t="shared" si="21"/>
        <v/>
      </c>
      <c r="O650" t="str">
        <f>VLOOKUP(tVentas[[#This Row],[ProductID]],tProductos[[#All],[ProductID]:[CategoriaNombre]],2,FALSE)</f>
        <v>Produce</v>
      </c>
    </row>
    <row r="651" spans="1:15">
      <c r="A651" s="13">
        <v>10657</v>
      </c>
      <c r="B651" s="13">
        <v>9</v>
      </c>
      <c r="C651" s="13">
        <v>76001</v>
      </c>
      <c r="D651" s="13">
        <v>381</v>
      </c>
      <c r="E651" s="12" t="str">
        <f>VLOOKUP(tVentas[[#This Row],[ProductID]],tProductos[#All],3,FALSE)</f>
        <v>Vaccum Bag 10x13</v>
      </c>
      <c r="F651" s="13">
        <v>20</v>
      </c>
      <c r="G651" s="32">
        <v>0</v>
      </c>
      <c r="H651" s="30">
        <f>VLOOKUP(tVentas[[#This Row],[ProductID]],tProductos[#All],5,FALSE)</f>
        <v>442.33</v>
      </c>
      <c r="I651" s="31">
        <f>(tVentas[[#This Row],[PrecioUnitario]])*(tVentas[[#This Row],[Quantity]])</f>
        <v>8846.6</v>
      </c>
      <c r="J651" s="31">
        <f>tVentas[[#This Row],[ TotalPrice_SinDescuento]]*(1-tVentas[[#This Row],[Discount]]/100)</f>
        <v>8846.6</v>
      </c>
      <c r="K651" s="52">
        <v>43179.135474537034</v>
      </c>
      <c r="L651" s="7" t="s">
        <v>3895</v>
      </c>
      <c r="M651" s="35">
        <f t="shared" si="20"/>
        <v>0</v>
      </c>
      <c r="N651" s="12" t="str">
        <f t="shared" si="21"/>
        <v/>
      </c>
      <c r="O651" t="str">
        <f>VLOOKUP(tVentas[[#This Row],[ProductID]],tProductos[[#All],[ProductID]:[CategoriaNombre]],2,FALSE)</f>
        <v>Confections</v>
      </c>
    </row>
    <row r="652" spans="1:15">
      <c r="A652" s="13">
        <v>10658</v>
      </c>
      <c r="B652" s="13">
        <v>8</v>
      </c>
      <c r="C652" s="13">
        <v>70791</v>
      </c>
      <c r="D652" s="13">
        <v>356</v>
      </c>
      <c r="E652" s="12" t="str">
        <f>VLOOKUP(tVentas[[#This Row],[ProductID]],tProductos[#All],3,FALSE)</f>
        <v>Dc - Frozen Momji</v>
      </c>
      <c r="F652" s="13">
        <v>18</v>
      </c>
      <c r="G652" s="32">
        <v>0</v>
      </c>
      <c r="H652" s="30">
        <f>VLOOKUP(tVentas[[#This Row],[ProductID]],tProductos[#All],5,FALSE)</f>
        <v>171.27</v>
      </c>
      <c r="I652" s="31">
        <f>(tVentas[[#This Row],[PrecioUnitario]])*(tVentas[[#This Row],[Quantity]])</f>
        <v>3082.86</v>
      </c>
      <c r="J652" s="31">
        <f>tVentas[[#This Row],[ TotalPrice_SinDescuento]]*(1-tVentas[[#This Row],[Discount]]/100)</f>
        <v>3082.86</v>
      </c>
      <c r="K652" s="52">
        <v>43175.059756944444</v>
      </c>
      <c r="L652" s="7" t="s">
        <v>3896</v>
      </c>
      <c r="M652" s="35">
        <f t="shared" si="20"/>
        <v>0</v>
      </c>
      <c r="N652" s="12" t="str">
        <f t="shared" si="21"/>
        <v/>
      </c>
      <c r="O652" t="str">
        <f>VLOOKUP(tVentas[[#This Row],[ProductID]],tProductos[[#All],[ProductID]:[CategoriaNombre]],2,FALSE)</f>
        <v>Seafood</v>
      </c>
    </row>
    <row r="653" spans="1:15">
      <c r="A653" s="13">
        <v>10659</v>
      </c>
      <c r="B653" s="13">
        <v>5</v>
      </c>
      <c r="C653" s="13">
        <v>85713</v>
      </c>
      <c r="D653" s="13">
        <v>185</v>
      </c>
      <c r="E653" s="12" t="str">
        <f>VLOOKUP(tVentas[[#This Row],[ProductID]],tProductos[#All],3,FALSE)</f>
        <v>Foam Dinner Plate</v>
      </c>
      <c r="F653" s="13">
        <v>22</v>
      </c>
      <c r="G653" s="32">
        <v>1</v>
      </c>
      <c r="H653" s="30">
        <f>VLOOKUP(tVentas[[#This Row],[ProductID]],tProductos[#All],5,FALSE)</f>
        <v>484.19</v>
      </c>
      <c r="I653" s="31">
        <f>(tVentas[[#This Row],[PrecioUnitario]])*(tVentas[[#This Row],[Quantity]])</f>
        <v>10652.18</v>
      </c>
      <c r="J653" s="31">
        <f>tVentas[[#This Row],[ TotalPrice_SinDescuento]]*(1-tVentas[[#This Row],[Discount]]/100)</f>
        <v>10545.6582</v>
      </c>
      <c r="K653" s="52">
        <v>43182.482581018521</v>
      </c>
      <c r="L653" s="7" t="s">
        <v>3897</v>
      </c>
      <c r="M653" s="35">
        <f t="shared" si="20"/>
        <v>0</v>
      </c>
      <c r="N653" s="12" t="str">
        <f t="shared" si="21"/>
        <v/>
      </c>
      <c r="O653" t="str">
        <f>VLOOKUP(tVentas[[#This Row],[ProductID]],tProductos[[#All],[ProductID]:[CategoriaNombre]],2,FALSE)</f>
        <v>Seafood</v>
      </c>
    </row>
    <row r="654" spans="1:15">
      <c r="A654" s="13">
        <v>10660</v>
      </c>
      <c r="B654" s="13">
        <v>2</v>
      </c>
      <c r="C654" s="13">
        <v>80561</v>
      </c>
      <c r="D654" s="13">
        <v>432</v>
      </c>
      <c r="E654" s="12" t="str">
        <f>VLOOKUP(tVentas[[#This Row],[ProductID]],tProductos[#All],3,FALSE)</f>
        <v>Beer - Original Organic Lager</v>
      </c>
      <c r="F654" s="13">
        <v>21</v>
      </c>
      <c r="G654" s="32">
        <v>0</v>
      </c>
      <c r="H654" s="30">
        <f>VLOOKUP(tVentas[[#This Row],[ProductID]],tProductos[#All],5,FALSE)</f>
        <v>327.14999999999998</v>
      </c>
      <c r="I654" s="31">
        <f>(tVentas[[#This Row],[PrecioUnitario]])*(tVentas[[#This Row],[Quantity]])</f>
        <v>6870.15</v>
      </c>
      <c r="J654" s="31">
        <f>tVentas[[#This Row],[ TotalPrice_SinDescuento]]*(1-tVentas[[#This Row],[Discount]]/100)</f>
        <v>6870.15</v>
      </c>
      <c r="K654" s="52">
        <v>43195.011331018519</v>
      </c>
      <c r="L654" s="7" t="s">
        <v>3898</v>
      </c>
      <c r="M654" s="35">
        <f t="shared" si="20"/>
        <v>0</v>
      </c>
      <c r="N654" s="12" t="str">
        <f t="shared" si="21"/>
        <v/>
      </c>
      <c r="O654" t="str">
        <f>VLOOKUP(tVentas[[#This Row],[ProductID]],tProductos[[#All],[ProductID]:[CategoriaNombre]],2,FALSE)</f>
        <v>Shell fish</v>
      </c>
    </row>
    <row r="655" spans="1:15">
      <c r="A655" s="13">
        <v>10661</v>
      </c>
      <c r="B655" s="13">
        <v>11</v>
      </c>
      <c r="C655" s="13">
        <v>41273</v>
      </c>
      <c r="D655" s="13">
        <v>386</v>
      </c>
      <c r="E655" s="12" t="str">
        <f>VLOOKUP(tVentas[[#This Row],[ProductID]],tProductos[#All],3,FALSE)</f>
        <v>Sprouts - Baby Pea Tendrils</v>
      </c>
      <c r="F655" s="13">
        <v>11</v>
      </c>
      <c r="G655" s="32">
        <v>0</v>
      </c>
      <c r="H655" s="30">
        <f>VLOOKUP(tVentas[[#This Row],[ProductID]],tProductos[#All],5,FALSE)</f>
        <v>427.11</v>
      </c>
      <c r="I655" s="31">
        <f>(tVentas[[#This Row],[PrecioUnitario]])*(tVentas[[#This Row],[Quantity]])</f>
        <v>4698.21</v>
      </c>
      <c r="J655" s="31">
        <f>tVentas[[#This Row],[ TotalPrice_SinDescuento]]*(1-tVentas[[#This Row],[Discount]]/100)</f>
        <v>4698.21</v>
      </c>
      <c r="K655" s="52">
        <v>43202.810046296298</v>
      </c>
      <c r="L655" s="7" t="s">
        <v>3899</v>
      </c>
      <c r="M655" s="35">
        <f t="shared" si="20"/>
        <v>0</v>
      </c>
      <c r="N655" s="12" t="str">
        <f t="shared" si="21"/>
        <v/>
      </c>
      <c r="O655" t="str">
        <f>VLOOKUP(tVentas[[#This Row],[ProductID]],tProductos[[#All],[ProductID]:[CategoriaNombre]],2,FALSE)</f>
        <v>Snails</v>
      </c>
    </row>
    <row r="656" spans="1:15">
      <c r="A656" s="13">
        <v>10662</v>
      </c>
      <c r="B656" s="13">
        <v>4</v>
      </c>
      <c r="C656" s="13">
        <v>97731</v>
      </c>
      <c r="D656" s="13">
        <v>113</v>
      </c>
      <c r="E656" s="12" t="str">
        <f>VLOOKUP(tVentas[[#This Row],[ProductID]],tProductos[#All],3,FALSE)</f>
        <v>Ocean Spray - Kiwi Strawberry</v>
      </c>
      <c r="F656" s="13">
        <v>25</v>
      </c>
      <c r="G656" s="32">
        <v>0</v>
      </c>
      <c r="H656" s="30">
        <f>VLOOKUP(tVentas[[#This Row],[ProductID]],tProductos[#All],5,FALSE)</f>
        <v>105.96</v>
      </c>
      <c r="I656" s="31">
        <f>(tVentas[[#This Row],[PrecioUnitario]])*(tVentas[[#This Row],[Quantity]])</f>
        <v>2649</v>
      </c>
      <c r="J656" s="31">
        <f>tVentas[[#This Row],[ TotalPrice_SinDescuento]]*(1-tVentas[[#This Row],[Discount]]/100)</f>
        <v>2649</v>
      </c>
      <c r="K656" s="52">
        <v>43133.809305555558</v>
      </c>
      <c r="L656" s="7" t="s">
        <v>3900</v>
      </c>
      <c r="M656" s="35">
        <f t="shared" si="20"/>
        <v>0</v>
      </c>
      <c r="N656" s="12" t="str">
        <f t="shared" si="21"/>
        <v/>
      </c>
      <c r="O656" t="str">
        <f>VLOOKUP(tVentas[[#This Row],[ProductID]],tProductos[[#All],[ProductID]:[CategoriaNombre]],2,FALSE)</f>
        <v>Meat</v>
      </c>
    </row>
    <row r="657" spans="1:15">
      <c r="A657" s="13">
        <v>10663</v>
      </c>
      <c r="B657" s="13">
        <v>11</v>
      </c>
      <c r="C657" s="13">
        <v>55790</v>
      </c>
      <c r="D657" s="13">
        <v>107</v>
      </c>
      <c r="E657" s="12" t="str">
        <f>VLOOKUP(tVentas[[#This Row],[ProductID]],tProductos[#All],3,FALSE)</f>
        <v>Bread - French Baquette</v>
      </c>
      <c r="F657" s="13">
        <v>15</v>
      </c>
      <c r="G657" s="32">
        <v>0</v>
      </c>
      <c r="H657" s="30">
        <f>VLOOKUP(tVentas[[#This Row],[ProductID]],tProductos[#All],5,FALSE)</f>
        <v>74.150000000000006</v>
      </c>
      <c r="I657" s="31">
        <f>(tVentas[[#This Row],[PrecioUnitario]])*(tVentas[[#This Row],[Quantity]])</f>
        <v>1112.25</v>
      </c>
      <c r="J657" s="31">
        <f>tVentas[[#This Row],[ TotalPrice_SinDescuento]]*(1-tVentas[[#This Row],[Discount]]/100)</f>
        <v>1112.25</v>
      </c>
      <c r="K657" s="52">
        <v>43166.685057870367</v>
      </c>
      <c r="L657" s="7" t="s">
        <v>3901</v>
      </c>
      <c r="M657" s="35">
        <f t="shared" si="20"/>
        <v>0</v>
      </c>
      <c r="N657" s="12" t="str">
        <f t="shared" si="21"/>
        <v/>
      </c>
      <c r="O657" t="str">
        <f>VLOOKUP(tVentas[[#This Row],[ProductID]],tProductos[[#All],[ProductID]:[CategoriaNombre]],2,FALSE)</f>
        <v>Confections</v>
      </c>
    </row>
    <row r="658" spans="1:15">
      <c r="A658" s="13">
        <v>10664</v>
      </c>
      <c r="B658" s="13">
        <v>23</v>
      </c>
      <c r="C658" s="13">
        <v>33488</v>
      </c>
      <c r="D658" s="13">
        <v>162</v>
      </c>
      <c r="E658" s="12" t="str">
        <f>VLOOKUP(tVentas[[#This Row],[ProductID]],tProductos[#All],3,FALSE)</f>
        <v>Sauce - Demi Glace</v>
      </c>
      <c r="F658" s="13">
        <v>9</v>
      </c>
      <c r="G658" s="32">
        <v>0</v>
      </c>
      <c r="H658" s="30">
        <f>VLOOKUP(tVentas[[#This Row],[ProductID]],tProductos[#All],5,FALSE)</f>
        <v>27.35</v>
      </c>
      <c r="I658" s="31">
        <f>(tVentas[[#This Row],[PrecioUnitario]])*(tVentas[[#This Row],[Quantity]])</f>
        <v>246.15</v>
      </c>
      <c r="J658" s="31">
        <f>tVentas[[#This Row],[ TotalPrice_SinDescuento]]*(1-tVentas[[#This Row],[Discount]]/100)</f>
        <v>246.15</v>
      </c>
      <c r="K658" s="52">
        <v>43203.124444444446</v>
      </c>
      <c r="L658" s="7" t="s">
        <v>3902</v>
      </c>
      <c r="M658" s="35">
        <f t="shared" si="20"/>
        <v>0</v>
      </c>
      <c r="N658" s="12" t="str">
        <f t="shared" si="21"/>
        <v/>
      </c>
      <c r="O658" t="str">
        <f>VLOOKUP(tVentas[[#This Row],[ProductID]],tProductos[[#All],[ProductID]:[CategoriaNombre]],2,FALSE)</f>
        <v>Produce</v>
      </c>
    </row>
    <row r="659" spans="1:15">
      <c r="A659" s="13">
        <v>10665</v>
      </c>
      <c r="B659" s="13">
        <v>17</v>
      </c>
      <c r="C659" s="13">
        <v>94888</v>
      </c>
      <c r="D659" s="13">
        <v>145</v>
      </c>
      <c r="E659" s="12" t="str">
        <f>VLOOKUP(tVentas[[#This Row],[ProductID]],tProductos[#All],3,FALSE)</f>
        <v>Wine - Chardonnay South</v>
      </c>
      <c r="F659" s="13">
        <v>25</v>
      </c>
      <c r="G659" s="32">
        <v>0</v>
      </c>
      <c r="H659" s="30">
        <f>VLOOKUP(tVentas[[#This Row],[ProductID]],tProductos[#All],5,FALSE)</f>
        <v>344.13</v>
      </c>
      <c r="I659" s="31">
        <f>(tVentas[[#This Row],[PrecioUnitario]])*(tVentas[[#This Row],[Quantity]])</f>
        <v>8603.25</v>
      </c>
      <c r="J659" s="31">
        <f>tVentas[[#This Row],[ TotalPrice_SinDescuento]]*(1-tVentas[[#This Row],[Discount]]/100)</f>
        <v>8603.25</v>
      </c>
      <c r="K659" s="52">
        <v>43120.762280092589</v>
      </c>
      <c r="L659" s="7" t="s">
        <v>3903</v>
      </c>
      <c r="M659" s="35">
        <f t="shared" si="20"/>
        <v>0</v>
      </c>
      <c r="N659" s="12" t="str">
        <f t="shared" si="21"/>
        <v/>
      </c>
      <c r="O659" t="str">
        <f>VLOOKUP(tVentas[[#This Row],[ProductID]],tProductos[[#All],[ProductID]:[CategoriaNombre]],2,FALSE)</f>
        <v>Poultry</v>
      </c>
    </row>
    <row r="660" spans="1:15">
      <c r="A660" s="13">
        <v>10666</v>
      </c>
      <c r="B660" s="13">
        <v>15</v>
      </c>
      <c r="C660" s="13">
        <v>46341</v>
      </c>
      <c r="D660" s="13">
        <v>100</v>
      </c>
      <c r="E660" s="12" t="str">
        <f>VLOOKUP(tVentas[[#This Row],[ProductID]],tProductos[#All],3,FALSE)</f>
        <v>Pork - Loin, Bone - In</v>
      </c>
      <c r="F660" s="13">
        <v>12</v>
      </c>
      <c r="G660" s="32">
        <v>0</v>
      </c>
      <c r="H660" s="30">
        <f>VLOOKUP(tVentas[[#This Row],[ProductID]],tProductos[#All],5,FALSE)</f>
        <v>696.5</v>
      </c>
      <c r="I660" s="31">
        <f>(tVentas[[#This Row],[PrecioUnitario]])*(tVentas[[#This Row],[Quantity]])</f>
        <v>8358</v>
      </c>
      <c r="J660" s="31">
        <f>tVentas[[#This Row],[ TotalPrice_SinDescuento]]*(1-tVentas[[#This Row],[Discount]]/100)</f>
        <v>8358</v>
      </c>
      <c r="K660" s="52">
        <v>43195.330717592595</v>
      </c>
      <c r="L660" s="7" t="s">
        <v>3904</v>
      </c>
      <c r="M660" s="35">
        <f t="shared" si="20"/>
        <v>0</v>
      </c>
      <c r="N660" s="12" t="str">
        <f t="shared" si="21"/>
        <v/>
      </c>
      <c r="O660" t="str">
        <f>VLOOKUP(tVentas[[#This Row],[ProductID]],tProductos[[#All],[ProductID]:[CategoriaNombre]],2,FALSE)</f>
        <v>Poultry</v>
      </c>
    </row>
    <row r="661" spans="1:15">
      <c r="A661" s="13">
        <v>10667</v>
      </c>
      <c r="B661" s="13">
        <v>23</v>
      </c>
      <c r="C661" s="13">
        <v>97448</v>
      </c>
      <c r="D661" s="13">
        <v>237</v>
      </c>
      <c r="E661" s="12" t="str">
        <f>VLOOKUP(tVentas[[#This Row],[ProductID]],tProductos[#All],3,FALSE)</f>
        <v>Mayonnaise - Individual Pkg</v>
      </c>
      <c r="F661" s="13">
        <v>25</v>
      </c>
      <c r="G661" s="32">
        <v>1</v>
      </c>
      <c r="H661" s="30">
        <f>VLOOKUP(tVentas[[#This Row],[ProductID]],tProductos[#All],5,FALSE)</f>
        <v>656.3</v>
      </c>
      <c r="I661" s="31">
        <f>(tVentas[[#This Row],[PrecioUnitario]])*(tVentas[[#This Row],[Quantity]])</f>
        <v>16407.5</v>
      </c>
      <c r="J661" s="31">
        <f>tVentas[[#This Row],[ TotalPrice_SinDescuento]]*(1-tVentas[[#This Row],[Discount]]/100)</f>
        <v>16243.424999999999</v>
      </c>
      <c r="K661" s="52">
        <v>43201.587731481479</v>
      </c>
      <c r="L661" s="7" t="s">
        <v>3905</v>
      </c>
      <c r="M661" s="35">
        <f t="shared" si="20"/>
        <v>0</v>
      </c>
      <c r="N661" s="12" t="str">
        <f t="shared" si="21"/>
        <v/>
      </c>
      <c r="O661" t="str">
        <f>VLOOKUP(tVentas[[#This Row],[ProductID]],tProductos[[#All],[ProductID]:[CategoriaNombre]],2,FALSE)</f>
        <v>Grain</v>
      </c>
    </row>
    <row r="662" spans="1:15">
      <c r="A662" s="13">
        <v>10668</v>
      </c>
      <c r="B662" s="13">
        <v>15</v>
      </c>
      <c r="C662" s="13">
        <v>64423</v>
      </c>
      <c r="D662" s="13">
        <v>86</v>
      </c>
      <c r="E662" s="12" t="str">
        <f>VLOOKUP(tVentas[[#This Row],[ProductID]],tProductos[#All],3,FALSE)</f>
        <v>Longos - Grilled Chicken With</v>
      </c>
      <c r="F662" s="13">
        <v>17</v>
      </c>
      <c r="G662" s="32">
        <v>0</v>
      </c>
      <c r="H662" s="30">
        <f>VLOOKUP(tVentas[[#This Row],[ProductID]],tProductos[#All],5,FALSE)</f>
        <v>183.79</v>
      </c>
      <c r="I662" s="31">
        <f>(tVentas[[#This Row],[PrecioUnitario]])*(tVentas[[#This Row],[Quantity]])</f>
        <v>3124.43</v>
      </c>
      <c r="J662" s="31">
        <f>tVentas[[#This Row],[ TotalPrice_SinDescuento]]*(1-tVentas[[#This Row],[Discount]]/100)</f>
        <v>3124.43</v>
      </c>
      <c r="K662" s="52">
        <v>43162.689097222225</v>
      </c>
      <c r="L662" s="7" t="s">
        <v>3906</v>
      </c>
      <c r="M662" s="35">
        <f t="shared" si="20"/>
        <v>0</v>
      </c>
      <c r="N662" s="12" t="str">
        <f t="shared" si="21"/>
        <v/>
      </c>
      <c r="O662" t="str">
        <f>VLOOKUP(tVentas[[#This Row],[ProductID]],tProductos[[#All],[ProductID]:[CategoriaNombre]],2,FALSE)</f>
        <v>Shell fish</v>
      </c>
    </row>
    <row r="663" spans="1:15">
      <c r="A663" s="13">
        <v>10669</v>
      </c>
      <c r="B663" s="13">
        <v>17</v>
      </c>
      <c r="C663" s="13">
        <v>35803</v>
      </c>
      <c r="D663" s="13">
        <v>379</v>
      </c>
      <c r="E663" s="12" t="str">
        <f>VLOOKUP(tVentas[[#This Row],[ProductID]],tProductos[#All],3,FALSE)</f>
        <v>Smoked Paprika</v>
      </c>
      <c r="F663" s="13">
        <v>10</v>
      </c>
      <c r="G663" s="32">
        <v>0</v>
      </c>
      <c r="H663" s="30">
        <f>VLOOKUP(tVentas[[#This Row],[ProductID]],tProductos[#All],5,FALSE)</f>
        <v>893.04</v>
      </c>
      <c r="I663" s="31">
        <f>(tVentas[[#This Row],[PrecioUnitario]])*(tVentas[[#This Row],[Quantity]])</f>
        <v>8930.4</v>
      </c>
      <c r="J663" s="31">
        <f>tVentas[[#This Row],[ TotalPrice_SinDescuento]]*(1-tVentas[[#This Row],[Discount]]/100)</f>
        <v>8930.4</v>
      </c>
      <c r="K663" s="52">
        <v>43134.582916666666</v>
      </c>
      <c r="L663" s="7" t="s">
        <v>3907</v>
      </c>
      <c r="M663" s="35">
        <f t="shared" si="20"/>
        <v>0</v>
      </c>
      <c r="N663" s="12" t="str">
        <f t="shared" si="21"/>
        <v/>
      </c>
      <c r="O663" t="str">
        <f>VLOOKUP(tVentas[[#This Row],[ProductID]],tProductos[[#All],[ProductID]:[CategoriaNombre]],2,FALSE)</f>
        <v>Meat</v>
      </c>
    </row>
    <row r="664" spans="1:15">
      <c r="A664" s="13">
        <v>10670</v>
      </c>
      <c r="B664" s="13">
        <v>2</v>
      </c>
      <c r="C664" s="13">
        <v>3997</v>
      </c>
      <c r="D664" s="13">
        <v>242</v>
      </c>
      <c r="E664" s="12" t="str">
        <f>VLOOKUP(tVentas[[#This Row],[ProductID]],tProductos[#All],3,FALSE)</f>
        <v>Thermometer Digital</v>
      </c>
      <c r="F664" s="13">
        <v>2</v>
      </c>
      <c r="G664" s="32">
        <v>2</v>
      </c>
      <c r="H664" s="30">
        <f>VLOOKUP(tVentas[[#This Row],[ProductID]],tProductos[#All],5,FALSE)</f>
        <v>3.26</v>
      </c>
      <c r="I664" s="31">
        <f>(tVentas[[#This Row],[PrecioUnitario]])*(tVentas[[#This Row],[Quantity]])</f>
        <v>6.52</v>
      </c>
      <c r="J664" s="31">
        <f>tVentas[[#This Row],[ TotalPrice_SinDescuento]]*(1-tVentas[[#This Row],[Discount]]/100)</f>
        <v>6.3895999999999997</v>
      </c>
      <c r="K664" s="52">
        <v>43101.152708333335</v>
      </c>
      <c r="L664" s="7" t="s">
        <v>3908</v>
      </c>
      <c r="M664" s="35">
        <f t="shared" si="20"/>
        <v>0</v>
      </c>
      <c r="N664" s="12" t="str">
        <f t="shared" si="21"/>
        <v/>
      </c>
      <c r="O664" t="str">
        <f>VLOOKUP(tVentas[[#This Row],[ProductID]],tProductos[[#All],[ProductID]:[CategoriaNombre]],2,FALSE)</f>
        <v>Poultry</v>
      </c>
    </row>
    <row r="665" spans="1:15">
      <c r="A665" s="13">
        <v>10671</v>
      </c>
      <c r="B665" s="13">
        <v>19</v>
      </c>
      <c r="C665" s="13">
        <v>68806</v>
      </c>
      <c r="D665" s="13">
        <v>244</v>
      </c>
      <c r="E665" s="12" t="str">
        <f>VLOOKUP(tVentas[[#This Row],[ProductID]],tProductos[#All],3,FALSE)</f>
        <v>Beef - Rib Eye Aaa</v>
      </c>
      <c r="F665" s="13">
        <v>18</v>
      </c>
      <c r="G665" s="32">
        <v>0</v>
      </c>
      <c r="H665" s="30">
        <f>VLOOKUP(tVentas[[#This Row],[ProductID]],tProductos[#All],5,FALSE)</f>
        <v>940.66</v>
      </c>
      <c r="I665" s="31">
        <f>(tVentas[[#This Row],[PrecioUnitario]])*(tVentas[[#This Row],[Quantity]])</f>
        <v>16931.88</v>
      </c>
      <c r="J665" s="31">
        <f>tVentas[[#This Row],[ TotalPrice_SinDescuento]]*(1-tVentas[[#This Row],[Discount]]/100)</f>
        <v>16931.88</v>
      </c>
      <c r="K665" s="52">
        <v>43151.245509259257</v>
      </c>
      <c r="L665" s="7" t="s">
        <v>3909</v>
      </c>
      <c r="M665" s="35">
        <f t="shared" si="20"/>
        <v>0</v>
      </c>
      <c r="N665" s="12" t="str">
        <f t="shared" si="21"/>
        <v/>
      </c>
      <c r="O665" t="str">
        <f>VLOOKUP(tVentas[[#This Row],[ProductID]],tProductos[[#All],[ProductID]:[CategoriaNombre]],2,FALSE)</f>
        <v>Shell fish</v>
      </c>
    </row>
    <row r="666" spans="1:15">
      <c r="A666" s="13">
        <v>10672</v>
      </c>
      <c r="B666" s="13">
        <v>17</v>
      </c>
      <c r="C666" s="13">
        <v>28307</v>
      </c>
      <c r="D666" s="13">
        <v>75</v>
      </c>
      <c r="E666" s="12" t="str">
        <f>VLOOKUP(tVentas[[#This Row],[ProductID]],tProductos[#All],3,FALSE)</f>
        <v>Chef Hat 20cm</v>
      </c>
      <c r="F666" s="13">
        <v>8</v>
      </c>
      <c r="G666" s="32">
        <v>0</v>
      </c>
      <c r="H666" s="30">
        <f>VLOOKUP(tVentas[[#This Row],[ProductID]],tProductos[#All],5,FALSE)</f>
        <v>418</v>
      </c>
      <c r="I666" s="31">
        <f>(tVentas[[#This Row],[PrecioUnitario]])*(tVentas[[#This Row],[Quantity]])</f>
        <v>3344</v>
      </c>
      <c r="J666" s="31">
        <f>tVentas[[#This Row],[ TotalPrice_SinDescuento]]*(1-tVentas[[#This Row],[Discount]]/100)</f>
        <v>3344</v>
      </c>
      <c r="K666" s="52">
        <v>43133.416608796295</v>
      </c>
      <c r="L666" s="7" t="s">
        <v>3910</v>
      </c>
      <c r="M666" s="35">
        <f t="shared" si="20"/>
        <v>0</v>
      </c>
      <c r="N666" s="12" t="str">
        <f t="shared" si="21"/>
        <v/>
      </c>
      <c r="O666" t="str">
        <f>VLOOKUP(tVentas[[#This Row],[ProductID]],tProductos[[#All],[ProductID]:[CategoriaNombre]],2,FALSE)</f>
        <v>Grain</v>
      </c>
    </row>
    <row r="667" spans="1:15">
      <c r="A667" s="13">
        <v>10673</v>
      </c>
      <c r="B667" s="13">
        <v>10</v>
      </c>
      <c r="C667" s="13">
        <v>47365</v>
      </c>
      <c r="D667" s="13">
        <v>274</v>
      </c>
      <c r="E667" s="12" t="str">
        <f>VLOOKUP(tVentas[[#This Row],[ProductID]],tProductos[#All],3,FALSE)</f>
        <v>Papayas</v>
      </c>
      <c r="F667" s="13">
        <v>12</v>
      </c>
      <c r="G667" s="32">
        <v>0</v>
      </c>
      <c r="H667" s="30">
        <f>VLOOKUP(tVentas[[#This Row],[ProductID]],tProductos[#All],5,FALSE)</f>
        <v>881.19</v>
      </c>
      <c r="I667" s="31">
        <f>(tVentas[[#This Row],[PrecioUnitario]])*(tVentas[[#This Row],[Quantity]])</f>
        <v>10574.28</v>
      </c>
      <c r="J667" s="31">
        <f>tVentas[[#This Row],[ TotalPrice_SinDescuento]]*(1-tVentas[[#This Row],[Discount]]/100)</f>
        <v>10574.28</v>
      </c>
      <c r="K667" s="52">
        <v>43206.392731481479</v>
      </c>
      <c r="L667" s="7" t="s">
        <v>3911</v>
      </c>
      <c r="M667" s="35">
        <f t="shared" si="20"/>
        <v>0</v>
      </c>
      <c r="N667" s="12" t="str">
        <f t="shared" si="21"/>
        <v/>
      </c>
      <c r="O667" t="str">
        <f>VLOOKUP(tVentas[[#This Row],[ProductID]],tProductos[[#All],[ProductID]:[CategoriaNombre]],2,FALSE)</f>
        <v>Shell fish</v>
      </c>
    </row>
    <row r="668" spans="1:15">
      <c r="A668" s="13">
        <v>10674</v>
      </c>
      <c r="B668" s="13">
        <v>12</v>
      </c>
      <c r="C668" s="13">
        <v>11105</v>
      </c>
      <c r="D668" s="13">
        <v>230</v>
      </c>
      <c r="E668" s="12" t="str">
        <f>VLOOKUP(tVentas[[#This Row],[ProductID]],tProductos[#All],3,FALSE)</f>
        <v>Wine - Cahors Ac 2000, Clos</v>
      </c>
      <c r="F668" s="13">
        <v>3</v>
      </c>
      <c r="G668" s="32">
        <v>0</v>
      </c>
      <c r="H668" s="30">
        <f>VLOOKUP(tVentas[[#This Row],[ProductID]],tProductos[#All],5,FALSE)</f>
        <v>835.38</v>
      </c>
      <c r="I668" s="31">
        <f>(tVentas[[#This Row],[PrecioUnitario]])*(tVentas[[#This Row],[Quantity]])</f>
        <v>2506.14</v>
      </c>
      <c r="J668" s="31">
        <f>tVentas[[#This Row],[ TotalPrice_SinDescuento]]*(1-tVentas[[#This Row],[Discount]]/100)</f>
        <v>2506.14</v>
      </c>
      <c r="K668" s="52">
        <v>43102.531863425924</v>
      </c>
      <c r="L668" s="7" t="s">
        <v>3912</v>
      </c>
      <c r="M668" s="35">
        <f t="shared" si="20"/>
        <v>0</v>
      </c>
      <c r="N668" s="12" t="str">
        <f t="shared" si="21"/>
        <v/>
      </c>
      <c r="O668" t="str">
        <f>VLOOKUP(tVentas[[#This Row],[ProductID]],tProductos[[#All],[ProductID]:[CategoriaNombre]],2,FALSE)</f>
        <v>Produce</v>
      </c>
    </row>
    <row r="669" spans="1:15">
      <c r="A669" s="13">
        <v>10675</v>
      </c>
      <c r="B669" s="13">
        <v>1</v>
      </c>
      <c r="C669" s="13">
        <v>44832</v>
      </c>
      <c r="D669" s="13">
        <v>45</v>
      </c>
      <c r="E669" s="12" t="str">
        <f>VLOOKUP(tVentas[[#This Row],[ProductID]],tProductos[#All],3,FALSE)</f>
        <v>Beef - Ground Medium</v>
      </c>
      <c r="F669" s="13">
        <v>12</v>
      </c>
      <c r="G669" s="32">
        <v>0</v>
      </c>
      <c r="H669" s="30">
        <f>VLOOKUP(tVentas[[#This Row],[ProductID]],tProductos[#All],5,FALSE)</f>
        <v>795.32399999999996</v>
      </c>
      <c r="I669" s="31">
        <f>(tVentas[[#This Row],[PrecioUnitario]])*(tVentas[[#This Row],[Quantity]])</f>
        <v>9543.887999999999</v>
      </c>
      <c r="J669" s="31">
        <f>tVentas[[#This Row],[ TotalPrice_SinDescuento]]*(1-tVentas[[#This Row],[Discount]]/100)</f>
        <v>9543.887999999999</v>
      </c>
      <c r="K669" s="52">
        <v>43215.865428240744</v>
      </c>
      <c r="L669" s="7" t="s">
        <v>3913</v>
      </c>
      <c r="M669" s="35">
        <f t="shared" si="20"/>
        <v>0</v>
      </c>
      <c r="N669" s="12" t="str">
        <f t="shared" si="21"/>
        <v/>
      </c>
      <c r="O669" t="str">
        <f>VLOOKUP(tVentas[[#This Row],[ProductID]],tProductos[[#All],[ProductID]:[CategoriaNombre]],2,FALSE)</f>
        <v>Dairy</v>
      </c>
    </row>
    <row r="670" spans="1:15">
      <c r="A670" s="13">
        <v>10676</v>
      </c>
      <c r="B670" s="13">
        <v>7</v>
      </c>
      <c r="C670" s="13">
        <v>45276</v>
      </c>
      <c r="D670" s="13">
        <v>96</v>
      </c>
      <c r="E670" s="12" t="str">
        <f>VLOOKUP(tVentas[[#This Row],[ProductID]],tProductos[#All],3,FALSE)</f>
        <v>Cheese - Bocconcini</v>
      </c>
      <c r="F670" s="13">
        <v>12</v>
      </c>
      <c r="G670" s="32">
        <v>0</v>
      </c>
      <c r="H670" s="30">
        <f>VLOOKUP(tVentas[[#This Row],[ProductID]],tProductos[#All],5,FALSE)</f>
        <v>621.99</v>
      </c>
      <c r="I670" s="31">
        <f>(tVentas[[#This Row],[PrecioUnitario]])*(tVentas[[#This Row],[Quantity]])</f>
        <v>7463.88</v>
      </c>
      <c r="J670" s="31">
        <f>tVentas[[#This Row],[ TotalPrice_SinDescuento]]*(1-tVentas[[#This Row],[Discount]]/100)</f>
        <v>7463.88</v>
      </c>
      <c r="K670" s="52">
        <v>43116.50675925926</v>
      </c>
      <c r="L670" s="7" t="s">
        <v>3914</v>
      </c>
      <c r="M670" s="35">
        <f t="shared" si="20"/>
        <v>0</v>
      </c>
      <c r="N670" s="12" t="str">
        <f t="shared" si="21"/>
        <v/>
      </c>
      <c r="O670" t="str">
        <f>VLOOKUP(tVentas[[#This Row],[ProductID]],tProductos[[#All],[ProductID]:[CategoriaNombre]],2,FALSE)</f>
        <v>Meat</v>
      </c>
    </row>
    <row r="671" spans="1:15">
      <c r="A671" s="13">
        <v>10677</v>
      </c>
      <c r="B671" s="13">
        <v>11</v>
      </c>
      <c r="C671" s="13">
        <v>28715</v>
      </c>
      <c r="D671" s="13">
        <v>239</v>
      </c>
      <c r="E671" s="12" t="str">
        <f>VLOOKUP(tVentas[[#This Row],[ProductID]],tProductos[#All],3,FALSE)</f>
        <v>Soup - Campbells, Cream Of</v>
      </c>
      <c r="F671" s="13">
        <v>8</v>
      </c>
      <c r="G671" s="32">
        <v>0</v>
      </c>
      <c r="H671" s="30">
        <f>VLOOKUP(tVentas[[#This Row],[ProductID]],tProductos[#All],5,FALSE)</f>
        <v>76.010000000000005</v>
      </c>
      <c r="I671" s="31">
        <f>(tVentas[[#This Row],[PrecioUnitario]])*(tVentas[[#This Row],[Quantity]])</f>
        <v>608.08000000000004</v>
      </c>
      <c r="J671" s="31">
        <f>tVentas[[#This Row],[ TotalPrice_SinDescuento]]*(1-tVentas[[#This Row],[Discount]]/100)</f>
        <v>608.08000000000004</v>
      </c>
      <c r="K671" s="52">
        <v>43209.454050925924</v>
      </c>
      <c r="L671" s="7" t="s">
        <v>3915</v>
      </c>
      <c r="M671" s="35">
        <f t="shared" si="20"/>
        <v>0</v>
      </c>
      <c r="N671" s="12" t="str">
        <f t="shared" si="21"/>
        <v/>
      </c>
      <c r="O671" t="str">
        <f>VLOOKUP(tVentas[[#This Row],[ProductID]],tProductos[[#All],[ProductID]:[CategoriaNombre]],2,FALSE)</f>
        <v>Beverages</v>
      </c>
    </row>
    <row r="672" spans="1:15">
      <c r="A672" s="13">
        <v>10678</v>
      </c>
      <c r="B672" s="13">
        <v>5</v>
      </c>
      <c r="C672" s="13">
        <v>88719</v>
      </c>
      <c r="D672" s="13">
        <v>217</v>
      </c>
      <c r="E672" s="12" t="str">
        <f>VLOOKUP(tVentas[[#This Row],[ProductID]],tProductos[#All],3,FALSE)</f>
        <v>Bread - Multigrain</v>
      </c>
      <c r="F672" s="13">
        <v>23</v>
      </c>
      <c r="G672" s="32">
        <v>0</v>
      </c>
      <c r="H672" s="30">
        <f>VLOOKUP(tVentas[[#This Row],[ProductID]],tProductos[#All],5,FALSE)</f>
        <v>9.65</v>
      </c>
      <c r="I672" s="31">
        <f>(tVentas[[#This Row],[PrecioUnitario]])*(tVentas[[#This Row],[Quantity]])</f>
        <v>221.95000000000002</v>
      </c>
      <c r="J672" s="31">
        <f>tVentas[[#This Row],[ TotalPrice_SinDescuento]]*(1-tVentas[[#This Row],[Discount]]/100)</f>
        <v>221.95000000000002</v>
      </c>
      <c r="K672" s="52">
        <v>43171.47047453704</v>
      </c>
      <c r="L672" s="7" t="s">
        <v>3916</v>
      </c>
      <c r="M672" s="35">
        <f t="shared" si="20"/>
        <v>0</v>
      </c>
      <c r="N672" s="12" t="str">
        <f t="shared" si="21"/>
        <v/>
      </c>
      <c r="O672" t="str">
        <f>VLOOKUP(tVentas[[#This Row],[ProductID]],tProductos[[#All],[ProductID]:[CategoriaNombre]],2,FALSE)</f>
        <v>Grain</v>
      </c>
    </row>
    <row r="673" spans="1:15">
      <c r="A673" s="13">
        <v>10679</v>
      </c>
      <c r="B673" s="13">
        <v>1</v>
      </c>
      <c r="C673" s="13">
        <v>42555</v>
      </c>
      <c r="D673" s="13">
        <v>28</v>
      </c>
      <c r="E673" s="12" t="str">
        <f>VLOOKUP(tVentas[[#This Row],[ProductID]],tProductos[#All],3,FALSE)</f>
        <v>Sobe - Tropical Energy</v>
      </c>
      <c r="F673" s="13">
        <v>11</v>
      </c>
      <c r="G673" s="32">
        <v>2</v>
      </c>
      <c r="H673" s="30">
        <f>VLOOKUP(tVentas[[#This Row],[ProductID]],tProductos[#All],5,FALSE)</f>
        <v>123.15</v>
      </c>
      <c r="I673" s="31">
        <f>(tVentas[[#This Row],[PrecioUnitario]])*(tVentas[[#This Row],[Quantity]])</f>
        <v>1354.65</v>
      </c>
      <c r="J673" s="31">
        <f>tVentas[[#This Row],[ TotalPrice_SinDescuento]]*(1-tVentas[[#This Row],[Discount]]/100)</f>
        <v>1327.557</v>
      </c>
      <c r="K673" s="52">
        <v>43182.4375462963</v>
      </c>
      <c r="L673" s="7" t="s">
        <v>3917</v>
      </c>
      <c r="M673" s="35">
        <f t="shared" si="20"/>
        <v>0</v>
      </c>
      <c r="N673" s="12" t="str">
        <f t="shared" si="21"/>
        <v/>
      </c>
      <c r="O673" t="str">
        <f>VLOOKUP(tVentas[[#This Row],[ProductID]],tProductos[[#All],[ProductID]:[CategoriaNombre]],2,FALSE)</f>
        <v>Poultry</v>
      </c>
    </row>
    <row r="674" spans="1:15">
      <c r="A674" s="13">
        <v>10680</v>
      </c>
      <c r="B674" s="13">
        <v>2</v>
      </c>
      <c r="C674" s="13">
        <v>44369</v>
      </c>
      <c r="D674" s="13">
        <v>251</v>
      </c>
      <c r="E674" s="12" t="str">
        <f>VLOOKUP(tVentas[[#This Row],[ProductID]],tProductos[#All],3,FALSE)</f>
        <v>Oranges - Navel, 72</v>
      </c>
      <c r="F674" s="13">
        <v>12</v>
      </c>
      <c r="G674" s="32">
        <v>0</v>
      </c>
      <c r="H674" s="30">
        <f>VLOOKUP(tVentas[[#This Row],[ProductID]],tProductos[#All],5,FALSE)</f>
        <v>117.08</v>
      </c>
      <c r="I674" s="31">
        <f>(tVentas[[#This Row],[PrecioUnitario]])*(tVentas[[#This Row],[Quantity]])</f>
        <v>1404.96</v>
      </c>
      <c r="J674" s="31">
        <f>tVentas[[#This Row],[ TotalPrice_SinDescuento]]*(1-tVentas[[#This Row],[Discount]]/100)</f>
        <v>1404.96</v>
      </c>
      <c r="K674" s="52">
        <v>43156.372395833336</v>
      </c>
      <c r="L674" s="7" t="s">
        <v>3918</v>
      </c>
      <c r="M674" s="35">
        <f t="shared" si="20"/>
        <v>0</v>
      </c>
      <c r="N674" s="12" t="str">
        <f t="shared" si="21"/>
        <v/>
      </c>
      <c r="O674" t="str">
        <f>VLOOKUP(tVentas[[#This Row],[ProductID]],tProductos[[#All],[ProductID]:[CategoriaNombre]],2,FALSE)</f>
        <v>Beverages</v>
      </c>
    </row>
    <row r="675" spans="1:15">
      <c r="A675" s="13">
        <v>10681</v>
      </c>
      <c r="B675" s="13">
        <v>6</v>
      </c>
      <c r="C675" s="13">
        <v>60062</v>
      </c>
      <c r="D675" s="13">
        <v>62</v>
      </c>
      <c r="E675" s="12" t="str">
        <f>VLOOKUP(tVentas[[#This Row],[ProductID]],tProductos[#All],3,FALSE)</f>
        <v>Pears - Bosc</v>
      </c>
      <c r="F675" s="13">
        <v>16</v>
      </c>
      <c r="G675" s="32">
        <v>2</v>
      </c>
      <c r="H675" s="30">
        <f>VLOOKUP(tVentas[[#This Row],[ProductID]],tProductos[#All],5,FALSE)</f>
        <v>195.21</v>
      </c>
      <c r="I675" s="31">
        <f>(tVentas[[#This Row],[PrecioUnitario]])*(tVentas[[#This Row],[Quantity]])</f>
        <v>3123.36</v>
      </c>
      <c r="J675" s="31">
        <f>tVentas[[#This Row],[ TotalPrice_SinDescuento]]*(1-tVentas[[#This Row],[Discount]]/100)</f>
        <v>3060.8928000000001</v>
      </c>
      <c r="K675" s="52">
        <v>43128.354143518518</v>
      </c>
      <c r="L675" s="7" t="s">
        <v>3919</v>
      </c>
      <c r="M675" s="35">
        <f t="shared" si="20"/>
        <v>0</v>
      </c>
      <c r="N675" s="12" t="str">
        <f t="shared" si="21"/>
        <v/>
      </c>
      <c r="O675" t="str">
        <f>VLOOKUP(tVentas[[#This Row],[ProductID]],tProductos[[#All],[ProductID]:[CategoriaNombre]],2,FALSE)</f>
        <v>Confections</v>
      </c>
    </row>
    <row r="676" spans="1:15">
      <c r="A676" s="13">
        <v>10682</v>
      </c>
      <c r="B676" s="13">
        <v>15</v>
      </c>
      <c r="C676" s="13">
        <v>73575</v>
      </c>
      <c r="D676" s="13">
        <v>416</v>
      </c>
      <c r="E676" s="12" t="str">
        <f>VLOOKUP(tVentas[[#This Row],[ProductID]],tProductos[#All],3,FALSE)</f>
        <v>Baking Powder</v>
      </c>
      <c r="F676" s="13">
        <v>19</v>
      </c>
      <c r="G676" s="32">
        <v>0</v>
      </c>
      <c r="H676" s="30">
        <f>VLOOKUP(tVentas[[#This Row],[ProductID]],tProductos[#All],5,FALSE)</f>
        <v>846.76</v>
      </c>
      <c r="I676" s="31">
        <f>(tVentas[[#This Row],[PrecioUnitario]])*(tVentas[[#This Row],[Quantity]])</f>
        <v>16088.44</v>
      </c>
      <c r="J676" s="31">
        <f>tVentas[[#This Row],[ TotalPrice_SinDescuento]]*(1-tVentas[[#This Row],[Discount]]/100)</f>
        <v>16088.44</v>
      </c>
      <c r="K676" s="52">
        <v>43167.007777777777</v>
      </c>
      <c r="L676" s="7" t="s">
        <v>3920</v>
      </c>
      <c r="M676" s="35">
        <f t="shared" si="20"/>
        <v>0</v>
      </c>
      <c r="N676" s="12" t="str">
        <f t="shared" si="21"/>
        <v/>
      </c>
      <c r="O676" t="str">
        <f>VLOOKUP(tVentas[[#This Row],[ProductID]],tProductos[[#All],[ProductID]:[CategoriaNombre]],2,FALSE)</f>
        <v>Snails</v>
      </c>
    </row>
    <row r="677" spans="1:15">
      <c r="A677" s="13">
        <v>10683</v>
      </c>
      <c r="B677" s="13">
        <v>15</v>
      </c>
      <c r="C677" s="13">
        <v>80157</v>
      </c>
      <c r="D677" s="13">
        <v>37</v>
      </c>
      <c r="E677" s="12" t="str">
        <f>VLOOKUP(tVentas[[#This Row],[ProductID]],tProductos[#All],3,FALSE)</f>
        <v>Nut - Pistachio, Shelled</v>
      </c>
      <c r="F677" s="13">
        <v>21</v>
      </c>
      <c r="G677" s="32">
        <v>0</v>
      </c>
      <c r="H677" s="30">
        <f>VLOOKUP(tVentas[[#This Row],[ProductID]],tProductos[#All],5,FALSE)</f>
        <v>803.17</v>
      </c>
      <c r="I677" s="31">
        <f>(tVentas[[#This Row],[PrecioUnitario]])*(tVentas[[#This Row],[Quantity]])</f>
        <v>16866.57</v>
      </c>
      <c r="J677" s="31">
        <f>tVentas[[#This Row],[ TotalPrice_SinDescuento]]*(1-tVentas[[#This Row],[Discount]]/100)</f>
        <v>16866.57</v>
      </c>
      <c r="K677" s="52">
        <v>43125.342430555553</v>
      </c>
      <c r="L677" s="7" t="s">
        <v>3921</v>
      </c>
      <c r="M677" s="35">
        <f t="shared" si="20"/>
        <v>0</v>
      </c>
      <c r="N677" s="12" t="str">
        <f t="shared" si="21"/>
        <v/>
      </c>
      <c r="O677" t="str">
        <f>VLOOKUP(tVentas[[#This Row],[ProductID]],tProductos[[#All],[ProductID]:[CategoriaNombre]],2,FALSE)</f>
        <v>Meat</v>
      </c>
    </row>
    <row r="678" spans="1:15">
      <c r="A678" s="13">
        <v>10684</v>
      </c>
      <c r="B678" s="13">
        <v>3</v>
      </c>
      <c r="C678" s="13">
        <v>58102</v>
      </c>
      <c r="D678" s="13">
        <v>143</v>
      </c>
      <c r="E678" s="12" t="str">
        <f>VLOOKUP(tVentas[[#This Row],[ProductID]],tProductos[#All],3,FALSE)</f>
        <v>Watercress</v>
      </c>
      <c r="F678" s="13">
        <v>15</v>
      </c>
      <c r="G678" s="32">
        <v>2</v>
      </c>
      <c r="H678" s="30">
        <f>VLOOKUP(tVentas[[#This Row],[ProductID]],tProductos[#All],5,FALSE)</f>
        <v>426.16</v>
      </c>
      <c r="I678" s="31">
        <f>(tVentas[[#This Row],[PrecioUnitario]])*(tVentas[[#This Row],[Quantity]])</f>
        <v>6392.4000000000005</v>
      </c>
      <c r="J678" s="31">
        <f>tVentas[[#This Row],[ TotalPrice_SinDescuento]]*(1-tVentas[[#This Row],[Discount]]/100)</f>
        <v>6264.5520000000006</v>
      </c>
      <c r="K678" s="52">
        <v>43180.213726851849</v>
      </c>
      <c r="L678" s="7" t="s">
        <v>3922</v>
      </c>
      <c r="M678" s="35">
        <f t="shared" si="20"/>
        <v>0</v>
      </c>
      <c r="N678" s="12" t="str">
        <f t="shared" si="21"/>
        <v/>
      </c>
      <c r="O678" t="str">
        <f>VLOOKUP(tVentas[[#This Row],[ProductID]],tProductos[[#All],[ProductID]:[CategoriaNombre]],2,FALSE)</f>
        <v>Confections</v>
      </c>
    </row>
    <row r="679" spans="1:15">
      <c r="A679" s="13">
        <v>10685</v>
      </c>
      <c r="B679" s="13">
        <v>3</v>
      </c>
      <c r="C679" s="13">
        <v>63616</v>
      </c>
      <c r="D679" s="13">
        <v>191</v>
      </c>
      <c r="E679" s="12" t="str">
        <f>VLOOKUP(tVentas[[#This Row],[ProductID]],tProductos[#All],3,FALSE)</f>
        <v>Hickory Smoke, Liquid</v>
      </c>
      <c r="F679" s="13">
        <v>17</v>
      </c>
      <c r="G679" s="32">
        <v>0</v>
      </c>
      <c r="H679" s="30">
        <f>VLOOKUP(tVentas[[#This Row],[ProductID]],tProductos[#All],5,FALSE)</f>
        <v>10.28</v>
      </c>
      <c r="I679" s="31">
        <f>(tVentas[[#This Row],[PrecioUnitario]])*(tVentas[[#This Row],[Quantity]])</f>
        <v>174.76</v>
      </c>
      <c r="J679" s="31">
        <f>tVentas[[#This Row],[ TotalPrice_SinDescuento]]*(1-tVentas[[#This Row],[Discount]]/100)</f>
        <v>174.76</v>
      </c>
      <c r="K679" s="52">
        <v>43222.999722222223</v>
      </c>
      <c r="L679" s="7" t="s">
        <v>3923</v>
      </c>
      <c r="M679" s="35">
        <f t="shared" si="20"/>
        <v>0</v>
      </c>
      <c r="N679" s="12" t="str">
        <f t="shared" si="21"/>
        <v/>
      </c>
      <c r="O679" t="str">
        <f>VLOOKUP(tVentas[[#This Row],[ProductID]],tProductos[[#All],[ProductID]:[CategoriaNombre]],2,FALSE)</f>
        <v>Snails</v>
      </c>
    </row>
    <row r="680" spans="1:15">
      <c r="A680" s="13">
        <v>10686</v>
      </c>
      <c r="B680" s="13">
        <v>20</v>
      </c>
      <c r="C680" s="13">
        <v>33232</v>
      </c>
      <c r="D680" s="13">
        <v>23</v>
      </c>
      <c r="E680" s="12" t="str">
        <f>VLOOKUP(tVentas[[#This Row],[ProductID]],tProductos[#All],3,FALSE)</f>
        <v>Crab - Imitation Flakes</v>
      </c>
      <c r="F680" s="13">
        <v>9</v>
      </c>
      <c r="G680" s="32">
        <v>0</v>
      </c>
      <c r="H680" s="30">
        <f>VLOOKUP(tVentas[[#This Row],[ProductID]],tProductos[#All],5,FALSE)</f>
        <v>790.18</v>
      </c>
      <c r="I680" s="31">
        <f>(tVentas[[#This Row],[PrecioUnitario]])*(tVentas[[#This Row],[Quantity]])</f>
        <v>7111.62</v>
      </c>
      <c r="J680" s="31">
        <f>tVentas[[#This Row],[ TotalPrice_SinDescuento]]*(1-tVentas[[#This Row],[Discount]]/100)</f>
        <v>7111.62</v>
      </c>
      <c r="K680" s="52">
        <v>43190.730370370373</v>
      </c>
      <c r="L680" s="7" t="s">
        <v>3924</v>
      </c>
      <c r="M680" s="35">
        <f t="shared" si="20"/>
        <v>0</v>
      </c>
      <c r="N680" s="12" t="str">
        <f t="shared" si="21"/>
        <v/>
      </c>
      <c r="O680" t="str">
        <f>VLOOKUP(tVentas[[#This Row],[ProductID]],tProductos[[#All],[ProductID]:[CategoriaNombre]],2,FALSE)</f>
        <v>Produce</v>
      </c>
    </row>
    <row r="681" spans="1:15">
      <c r="A681" s="13">
        <v>10687</v>
      </c>
      <c r="B681" s="13">
        <v>21</v>
      </c>
      <c r="C681" s="13">
        <v>37662</v>
      </c>
      <c r="D681" s="13">
        <v>277</v>
      </c>
      <c r="E681" s="12" t="str">
        <f>VLOOKUP(tVentas[[#This Row],[ProductID]],tProductos[#All],3,FALSE)</f>
        <v>Sea Bass - Whole</v>
      </c>
      <c r="F681" s="13">
        <v>10</v>
      </c>
      <c r="G681" s="32">
        <v>0</v>
      </c>
      <c r="H681" s="30">
        <f>VLOOKUP(tVentas[[#This Row],[ProductID]],tProductos[#All],5,FALSE)</f>
        <v>554.96</v>
      </c>
      <c r="I681" s="31">
        <f>(tVentas[[#This Row],[PrecioUnitario]])*(tVentas[[#This Row],[Quantity]])</f>
        <v>5549.6</v>
      </c>
      <c r="J681" s="31">
        <f>tVentas[[#This Row],[ TotalPrice_SinDescuento]]*(1-tVentas[[#This Row],[Discount]]/100)</f>
        <v>5549.6</v>
      </c>
      <c r="K681" s="52">
        <v>43107.478368055556</v>
      </c>
      <c r="L681" s="7" t="s">
        <v>3925</v>
      </c>
      <c r="M681" s="35">
        <f t="shared" si="20"/>
        <v>0</v>
      </c>
      <c r="N681" s="12" t="str">
        <f t="shared" si="21"/>
        <v/>
      </c>
      <c r="O681" t="str">
        <f>VLOOKUP(tVentas[[#This Row],[ProductID]],tProductos[[#All],[ProductID]:[CategoriaNombre]],2,FALSE)</f>
        <v>Poultry</v>
      </c>
    </row>
    <row r="682" spans="1:15">
      <c r="A682" s="13">
        <v>10688</v>
      </c>
      <c r="B682" s="13">
        <v>21</v>
      </c>
      <c r="C682" s="13">
        <v>41045</v>
      </c>
      <c r="D682" s="13">
        <v>85</v>
      </c>
      <c r="E682" s="12" t="str">
        <f>VLOOKUP(tVentas[[#This Row],[ProductID]],tProductos[#All],3,FALSE)</f>
        <v>Cheese - Parmesan Cubes</v>
      </c>
      <c r="F682" s="13">
        <v>11</v>
      </c>
      <c r="G682" s="32">
        <v>0</v>
      </c>
      <c r="H682" s="30">
        <f>VLOOKUP(tVentas[[#This Row],[ProductID]],tProductos[#All],5,FALSE)</f>
        <v>868.85</v>
      </c>
      <c r="I682" s="31">
        <f>(tVentas[[#This Row],[PrecioUnitario]])*(tVentas[[#This Row],[Quantity]])</f>
        <v>9557.35</v>
      </c>
      <c r="J682" s="31">
        <f>tVentas[[#This Row],[ TotalPrice_SinDescuento]]*(1-tVentas[[#This Row],[Discount]]/100)</f>
        <v>9557.35</v>
      </c>
      <c r="K682" s="52">
        <v>43142.005416666667</v>
      </c>
      <c r="L682" s="7" t="s">
        <v>3926</v>
      </c>
      <c r="M682" s="35">
        <f t="shared" si="20"/>
        <v>0</v>
      </c>
      <c r="N682" s="12" t="str">
        <f t="shared" si="21"/>
        <v/>
      </c>
      <c r="O682" t="str">
        <f>VLOOKUP(tVentas[[#This Row],[ProductID]],tProductos[[#All],[ProductID]:[CategoriaNombre]],2,FALSE)</f>
        <v>Meat</v>
      </c>
    </row>
    <row r="683" spans="1:15">
      <c r="A683" s="13">
        <v>10689</v>
      </c>
      <c r="B683" s="13">
        <v>14</v>
      </c>
      <c r="C683" s="13">
        <v>35441</v>
      </c>
      <c r="D683" s="13">
        <v>237</v>
      </c>
      <c r="E683" s="12" t="str">
        <f>VLOOKUP(tVentas[[#This Row],[ProductID]],tProductos[#All],3,FALSE)</f>
        <v>Mayonnaise - Individual Pkg</v>
      </c>
      <c r="F683" s="13">
        <v>9</v>
      </c>
      <c r="G683" s="32">
        <v>0</v>
      </c>
      <c r="H683" s="30">
        <f>VLOOKUP(tVentas[[#This Row],[ProductID]],tProductos[#All],5,FALSE)</f>
        <v>656.3</v>
      </c>
      <c r="I683" s="31">
        <f>(tVentas[[#This Row],[PrecioUnitario]])*(tVentas[[#This Row],[Quantity]])</f>
        <v>5906.7</v>
      </c>
      <c r="J683" s="31">
        <f>tVentas[[#This Row],[ TotalPrice_SinDescuento]]*(1-tVentas[[#This Row],[Discount]]/100)</f>
        <v>5906.7</v>
      </c>
      <c r="K683" s="52">
        <v>43157.131041666667</v>
      </c>
      <c r="L683" s="7" t="s">
        <v>3927</v>
      </c>
      <c r="M683" s="35">
        <f t="shared" si="20"/>
        <v>0</v>
      </c>
      <c r="N683" s="12" t="str">
        <f t="shared" si="21"/>
        <v/>
      </c>
      <c r="O683" t="str">
        <f>VLOOKUP(tVentas[[#This Row],[ProductID]],tProductos[[#All],[ProductID]:[CategoriaNombre]],2,FALSE)</f>
        <v>Grain</v>
      </c>
    </row>
    <row r="684" spans="1:15">
      <c r="A684" s="13">
        <v>10690</v>
      </c>
      <c r="B684" s="13">
        <v>18</v>
      </c>
      <c r="C684" s="13">
        <v>21707</v>
      </c>
      <c r="D684" s="13">
        <v>193</v>
      </c>
      <c r="E684" s="12" t="str">
        <f>VLOOKUP(tVentas[[#This Row],[ProductID]],tProductos[#All],3,FALSE)</f>
        <v>Veal - Inside, Choice</v>
      </c>
      <c r="F684" s="13">
        <v>6</v>
      </c>
      <c r="G684" s="32">
        <v>1</v>
      </c>
      <c r="H684" s="30">
        <f>VLOOKUP(tVentas[[#This Row],[ProductID]],tProductos[#All],5,FALSE)</f>
        <v>605.30999999999995</v>
      </c>
      <c r="I684" s="31">
        <f>(tVentas[[#This Row],[PrecioUnitario]])*(tVentas[[#This Row],[Quantity]])</f>
        <v>3631.8599999999997</v>
      </c>
      <c r="J684" s="31">
        <f>tVentas[[#This Row],[ TotalPrice_SinDescuento]]*(1-tVentas[[#This Row],[Discount]]/100)</f>
        <v>3595.5413999999996</v>
      </c>
      <c r="K684" s="52">
        <v>43116.307893518519</v>
      </c>
      <c r="L684" s="7" t="s">
        <v>3928</v>
      </c>
      <c r="M684" s="35">
        <f t="shared" si="20"/>
        <v>0</v>
      </c>
      <c r="N684" s="12" t="str">
        <f t="shared" si="21"/>
        <v/>
      </c>
      <c r="O684" t="str">
        <f>VLOOKUP(tVentas[[#This Row],[ProductID]],tProductos[[#All],[ProductID]:[CategoriaNombre]],2,FALSE)</f>
        <v>Produce</v>
      </c>
    </row>
    <row r="685" spans="1:15">
      <c r="A685" s="13">
        <v>10692</v>
      </c>
      <c r="B685" s="13">
        <v>14</v>
      </c>
      <c r="C685" s="13">
        <v>8394</v>
      </c>
      <c r="D685" s="13">
        <v>372</v>
      </c>
      <c r="E685" s="12" t="str">
        <f>VLOOKUP(tVentas[[#This Row],[ProductID]],tProductos[#All],3,FALSE)</f>
        <v>Wine - Two Oceans Cabernet</v>
      </c>
      <c r="F685" s="13">
        <v>3</v>
      </c>
      <c r="G685" s="32">
        <v>2</v>
      </c>
      <c r="H685" s="30">
        <f>VLOOKUP(tVentas[[#This Row],[ProductID]],tProductos[#All],5,FALSE)</f>
        <v>62.82</v>
      </c>
      <c r="I685" s="31">
        <f>(tVentas[[#This Row],[PrecioUnitario]])*(tVentas[[#This Row],[Quantity]])</f>
        <v>188.46</v>
      </c>
      <c r="J685" s="31">
        <f>tVentas[[#This Row],[ TotalPrice_SinDescuento]]*(1-tVentas[[#This Row],[Discount]]/100)</f>
        <v>184.6908</v>
      </c>
      <c r="K685" s="52">
        <v>43191.834201388891</v>
      </c>
      <c r="L685" s="7" t="s">
        <v>3930</v>
      </c>
      <c r="M685" s="35">
        <f t="shared" si="20"/>
        <v>0</v>
      </c>
      <c r="N685" s="12" t="str">
        <f t="shared" si="21"/>
        <v/>
      </c>
      <c r="O685" t="str">
        <f>VLOOKUP(tVentas[[#This Row],[ProductID]],tProductos[[#All],[ProductID]:[CategoriaNombre]],2,FALSE)</f>
        <v>Cereals</v>
      </c>
    </row>
    <row r="686" spans="1:15">
      <c r="A686" s="13">
        <v>10693</v>
      </c>
      <c r="B686" s="13">
        <v>10</v>
      </c>
      <c r="C686" s="13">
        <v>84535</v>
      </c>
      <c r="D686" s="13">
        <v>223</v>
      </c>
      <c r="E686" s="12" t="str">
        <f>VLOOKUP(tVentas[[#This Row],[ProductID]],tProductos[#All],3,FALSE)</f>
        <v>Pail With Metal Handle 16l White</v>
      </c>
      <c r="F686" s="13">
        <v>22</v>
      </c>
      <c r="G686" s="32">
        <v>0</v>
      </c>
      <c r="H686" s="30">
        <f>VLOOKUP(tVentas[[#This Row],[ProductID]],tProductos[#All],5,FALSE)</f>
        <v>944.39</v>
      </c>
      <c r="I686" s="31">
        <f>(tVentas[[#This Row],[PrecioUnitario]])*(tVentas[[#This Row],[Quantity]])</f>
        <v>20776.579999999998</v>
      </c>
      <c r="J686" s="31">
        <f>tVentas[[#This Row],[ TotalPrice_SinDescuento]]*(1-tVentas[[#This Row],[Discount]]/100)</f>
        <v>20776.579999999998</v>
      </c>
      <c r="K686" s="52">
        <v>43228.051319444443</v>
      </c>
      <c r="L686" s="7" t="s">
        <v>3931</v>
      </c>
      <c r="M686" s="35">
        <f t="shared" si="20"/>
        <v>0</v>
      </c>
      <c r="N686" s="12" t="str">
        <f t="shared" si="21"/>
        <v/>
      </c>
      <c r="O686" t="str">
        <f>VLOOKUP(tVentas[[#This Row],[ProductID]],tProductos[[#All],[ProductID]:[CategoriaNombre]],2,FALSE)</f>
        <v>Confections</v>
      </c>
    </row>
    <row r="687" spans="1:15">
      <c r="A687" s="13">
        <v>10694</v>
      </c>
      <c r="B687" s="13">
        <v>11</v>
      </c>
      <c r="C687" s="13">
        <v>35245</v>
      </c>
      <c r="D687" s="13">
        <v>91</v>
      </c>
      <c r="E687" s="12" t="str">
        <f>VLOOKUP(tVentas[[#This Row],[ProductID]],tProductos[#All],3,FALSE)</f>
        <v>General Purpose Trigger</v>
      </c>
      <c r="F687" s="13">
        <v>9</v>
      </c>
      <c r="G687" s="32">
        <v>0</v>
      </c>
      <c r="H687" s="30">
        <f>VLOOKUP(tVentas[[#This Row],[ProductID]],tProductos[#All],5,FALSE)</f>
        <v>570.41999999999996</v>
      </c>
      <c r="I687" s="31">
        <f>(tVentas[[#This Row],[PrecioUnitario]])*(tVentas[[#This Row],[Quantity]])</f>
        <v>5133.78</v>
      </c>
      <c r="J687" s="31">
        <f>tVentas[[#This Row],[ TotalPrice_SinDescuento]]*(1-tVentas[[#This Row],[Discount]]/100)</f>
        <v>5133.78</v>
      </c>
      <c r="K687" s="52">
        <v>43127.653020833335</v>
      </c>
      <c r="L687" s="7" t="s">
        <v>3932</v>
      </c>
      <c r="M687" s="35">
        <f t="shared" si="20"/>
        <v>0</v>
      </c>
      <c r="N687" s="12" t="str">
        <f t="shared" si="21"/>
        <v/>
      </c>
      <c r="O687" t="str">
        <f>VLOOKUP(tVentas[[#This Row],[ProductID]],tProductos[[#All],[ProductID]:[CategoriaNombre]],2,FALSE)</f>
        <v>Seafood</v>
      </c>
    </row>
    <row r="688" spans="1:15">
      <c r="A688" s="13">
        <v>10695</v>
      </c>
      <c r="B688" s="13">
        <v>15</v>
      </c>
      <c r="C688" s="13">
        <v>13670</v>
      </c>
      <c r="D688" s="13">
        <v>186</v>
      </c>
      <c r="E688" s="12" t="str">
        <f>VLOOKUP(tVentas[[#This Row],[ProductID]],tProductos[#All],3,FALSE)</f>
        <v>Muffin Mix - Blueberry</v>
      </c>
      <c r="F688" s="13">
        <v>4</v>
      </c>
      <c r="G688" s="32">
        <v>2</v>
      </c>
      <c r="H688" s="30">
        <f>VLOOKUP(tVentas[[#This Row],[ProductID]],tProductos[#All],5,FALSE)</f>
        <v>820.83</v>
      </c>
      <c r="I688" s="31">
        <f>(tVentas[[#This Row],[PrecioUnitario]])*(tVentas[[#This Row],[Quantity]])</f>
        <v>3283.32</v>
      </c>
      <c r="J688" s="31">
        <f>tVentas[[#This Row],[ TotalPrice_SinDescuento]]*(1-tVentas[[#This Row],[Discount]]/100)</f>
        <v>3217.6536000000001</v>
      </c>
      <c r="K688" s="52">
        <v>43142.087592592594</v>
      </c>
      <c r="L688" s="7" t="s">
        <v>3933</v>
      </c>
      <c r="M688" s="35">
        <f t="shared" si="20"/>
        <v>0</v>
      </c>
      <c r="N688" s="12" t="str">
        <f t="shared" si="21"/>
        <v/>
      </c>
      <c r="O688" t="str">
        <f>VLOOKUP(tVentas[[#This Row],[ProductID]],tProductos[[#All],[ProductID]:[CategoriaNombre]],2,FALSE)</f>
        <v>Grain</v>
      </c>
    </row>
    <row r="689" spans="1:15">
      <c r="A689" s="13">
        <v>10696</v>
      </c>
      <c r="B689" s="13">
        <v>3</v>
      </c>
      <c r="C689" s="13">
        <v>77116</v>
      </c>
      <c r="D689" s="13">
        <v>359</v>
      </c>
      <c r="E689" s="12" t="str">
        <f>VLOOKUP(tVentas[[#This Row],[ProductID]],tProductos[#All],3,FALSE)</f>
        <v>Rice - Long Grain</v>
      </c>
      <c r="F689" s="13">
        <v>20</v>
      </c>
      <c r="G689" s="32">
        <v>2</v>
      </c>
      <c r="H689" s="30">
        <f>VLOOKUP(tVentas[[#This Row],[ProductID]],tProductos[#All],5,FALSE)</f>
        <v>690.32</v>
      </c>
      <c r="I689" s="31">
        <f>(tVentas[[#This Row],[PrecioUnitario]])*(tVentas[[#This Row],[Quantity]])</f>
        <v>13806.400000000001</v>
      </c>
      <c r="J689" s="31">
        <f>tVentas[[#This Row],[ TotalPrice_SinDescuento]]*(1-tVentas[[#This Row],[Discount]]/100)</f>
        <v>13530.272000000001</v>
      </c>
      <c r="K689" s="52">
        <v>43101.179826388892</v>
      </c>
      <c r="L689" s="7" t="s">
        <v>3934</v>
      </c>
      <c r="M689" s="35">
        <f t="shared" si="20"/>
        <v>0</v>
      </c>
      <c r="N689" s="12" t="str">
        <f t="shared" si="21"/>
        <v/>
      </c>
      <c r="O689" t="str">
        <f>VLOOKUP(tVentas[[#This Row],[ProductID]],tProductos[[#All],[ProductID]:[CategoriaNombre]],2,FALSE)</f>
        <v>Produce</v>
      </c>
    </row>
    <row r="690" spans="1:15">
      <c r="A690" s="13">
        <v>10697</v>
      </c>
      <c r="B690" s="13">
        <v>4</v>
      </c>
      <c r="C690" s="13">
        <v>74090</v>
      </c>
      <c r="D690" s="13">
        <v>78</v>
      </c>
      <c r="E690" s="12" t="str">
        <f>VLOOKUP(tVentas[[#This Row],[ProductID]],tProductos[#All],3,FALSE)</f>
        <v>Wine - Magnotta - Belpaese</v>
      </c>
      <c r="F690" s="13">
        <v>19</v>
      </c>
      <c r="G690" s="32">
        <v>0</v>
      </c>
      <c r="H690" s="30">
        <f>VLOOKUP(tVentas[[#This Row],[ProductID]],tProductos[#All],5,FALSE)</f>
        <v>304.202</v>
      </c>
      <c r="I690" s="31">
        <f>(tVentas[[#This Row],[PrecioUnitario]])*(tVentas[[#This Row],[Quantity]])</f>
        <v>5779.8379999999997</v>
      </c>
      <c r="J690" s="31">
        <f>tVentas[[#This Row],[ TotalPrice_SinDescuento]]*(1-tVentas[[#This Row],[Discount]]/100)</f>
        <v>5779.8379999999997</v>
      </c>
      <c r="K690" s="52">
        <v>43131.732060185182</v>
      </c>
      <c r="L690" s="7" t="s">
        <v>3935</v>
      </c>
      <c r="M690" s="35">
        <f t="shared" si="20"/>
        <v>0</v>
      </c>
      <c r="N690" s="12" t="str">
        <f t="shared" si="21"/>
        <v/>
      </c>
      <c r="O690" t="str">
        <f>VLOOKUP(tVentas[[#This Row],[ProductID]],tProductos[[#All],[ProductID]:[CategoriaNombre]],2,FALSE)</f>
        <v>Dairy</v>
      </c>
    </row>
    <row r="691" spans="1:15">
      <c r="A691" s="13">
        <v>10698</v>
      </c>
      <c r="B691" s="13">
        <v>2</v>
      </c>
      <c r="C691" s="13">
        <v>48460</v>
      </c>
      <c r="D691" s="13">
        <v>47</v>
      </c>
      <c r="E691" s="12" t="str">
        <f>VLOOKUP(tVentas[[#This Row],[ProductID]],tProductos[#All],3,FALSE)</f>
        <v>Thyme - Lemon, Fresh</v>
      </c>
      <c r="F691" s="13">
        <v>13</v>
      </c>
      <c r="G691" s="32">
        <v>0</v>
      </c>
      <c r="H691" s="30">
        <f>VLOOKUP(tVentas[[#This Row],[ProductID]],tProductos[#All],5,FALSE)</f>
        <v>471.33</v>
      </c>
      <c r="I691" s="31">
        <f>(tVentas[[#This Row],[PrecioUnitario]])*(tVentas[[#This Row],[Quantity]])</f>
        <v>6127.29</v>
      </c>
      <c r="J691" s="31">
        <f>tVentas[[#This Row],[ TotalPrice_SinDescuento]]*(1-tVentas[[#This Row],[Discount]]/100)</f>
        <v>6127.29</v>
      </c>
      <c r="K691" s="52">
        <v>43159.236504629633</v>
      </c>
      <c r="L691" s="7" t="s">
        <v>3936</v>
      </c>
      <c r="M691" s="35">
        <f t="shared" si="20"/>
        <v>0</v>
      </c>
      <c r="N691" s="12" t="str">
        <f t="shared" si="21"/>
        <v/>
      </c>
      <c r="O691" t="str">
        <f>VLOOKUP(tVentas[[#This Row],[ProductID]],tProductos[[#All],[ProductID]:[CategoriaNombre]],2,FALSE)</f>
        <v>Poultry</v>
      </c>
    </row>
    <row r="692" spans="1:15">
      <c r="A692" s="13">
        <v>10699</v>
      </c>
      <c r="B692" s="13">
        <v>7</v>
      </c>
      <c r="C692" s="13">
        <v>56660</v>
      </c>
      <c r="D692" s="13">
        <v>449</v>
      </c>
      <c r="E692" s="12" t="str">
        <f>VLOOKUP(tVentas[[#This Row],[ProductID]],tProductos[#All],3,FALSE)</f>
        <v>Nantuket Peach Orange</v>
      </c>
      <c r="F692" s="13">
        <v>15</v>
      </c>
      <c r="G692" s="32">
        <v>0</v>
      </c>
      <c r="H692" s="30">
        <f>VLOOKUP(tVentas[[#This Row],[ProductID]],tProductos[#All],5,FALSE)</f>
        <v>421.41</v>
      </c>
      <c r="I692" s="31">
        <f>(tVentas[[#This Row],[PrecioUnitario]])*(tVentas[[#This Row],[Quantity]])</f>
        <v>6321.1500000000005</v>
      </c>
      <c r="J692" s="31">
        <f>tVentas[[#This Row],[ TotalPrice_SinDescuento]]*(1-tVentas[[#This Row],[Discount]]/100)</f>
        <v>6321.1500000000005</v>
      </c>
      <c r="K692" s="52">
        <v>43180.509594907409</v>
      </c>
      <c r="L692" s="7" t="s">
        <v>3937</v>
      </c>
      <c r="M692" s="35">
        <f t="shared" si="20"/>
        <v>0</v>
      </c>
      <c r="N692" s="12" t="str">
        <f t="shared" si="21"/>
        <v/>
      </c>
      <c r="O692" t="str">
        <f>VLOOKUP(tVentas[[#This Row],[ProductID]],tProductos[[#All],[ProductID]:[CategoriaNombre]],2,FALSE)</f>
        <v>Dairy</v>
      </c>
    </row>
    <row r="693" spans="1:15">
      <c r="A693" s="13">
        <v>10700</v>
      </c>
      <c r="B693" s="13">
        <v>15</v>
      </c>
      <c r="C693" s="13">
        <v>88864</v>
      </c>
      <c r="D693" s="13">
        <v>125</v>
      </c>
      <c r="E693" s="12" t="str">
        <f>VLOOKUP(tVentas[[#This Row],[ProductID]],tProductos[#All],3,FALSE)</f>
        <v>Nut - Chestnuts, Whole</v>
      </c>
      <c r="F693" s="13">
        <v>23</v>
      </c>
      <c r="G693" s="32">
        <v>0</v>
      </c>
      <c r="H693" s="30">
        <f>VLOOKUP(tVentas[[#This Row],[ProductID]],tProductos[#All],5,FALSE)</f>
        <v>61.41</v>
      </c>
      <c r="I693" s="31">
        <f>(tVentas[[#This Row],[PrecioUnitario]])*(tVentas[[#This Row],[Quantity]])</f>
        <v>1412.4299999999998</v>
      </c>
      <c r="J693" s="31">
        <f>tVentas[[#This Row],[ TotalPrice_SinDescuento]]*(1-tVentas[[#This Row],[Discount]]/100)</f>
        <v>1412.4299999999998</v>
      </c>
      <c r="K693" s="52">
        <v>43200.681435185186</v>
      </c>
      <c r="L693" s="7" t="s">
        <v>3938</v>
      </c>
      <c r="M693" s="35">
        <f t="shared" si="20"/>
        <v>0</v>
      </c>
      <c r="N693" s="12" t="str">
        <f t="shared" si="21"/>
        <v/>
      </c>
      <c r="O693" t="str">
        <f>VLOOKUP(tVentas[[#This Row],[ProductID]],tProductos[[#All],[ProductID]:[CategoriaNombre]],2,FALSE)</f>
        <v>Poultry</v>
      </c>
    </row>
    <row r="694" spans="1:15">
      <c r="A694" s="13">
        <v>10702</v>
      </c>
      <c r="B694" s="13">
        <v>20</v>
      </c>
      <c r="C694" s="13">
        <v>97715</v>
      </c>
      <c r="D694" s="13">
        <v>88</v>
      </c>
      <c r="E694" s="12" t="str">
        <f>VLOOKUP(tVentas[[#This Row],[ProductID]],tProductos[#All],3,FALSE)</f>
        <v>Remy Red</v>
      </c>
      <c r="F694" s="13">
        <v>25</v>
      </c>
      <c r="G694" s="32">
        <v>1</v>
      </c>
      <c r="H694" s="30">
        <f>VLOOKUP(tVentas[[#This Row],[ProductID]],tProductos[#All],5,FALSE)</f>
        <v>91.99</v>
      </c>
      <c r="I694" s="31">
        <f>(tVentas[[#This Row],[PrecioUnitario]])*(tVentas[[#This Row],[Quantity]])</f>
        <v>2299.75</v>
      </c>
      <c r="J694" s="31">
        <f>tVentas[[#This Row],[ TotalPrice_SinDescuento]]*(1-tVentas[[#This Row],[Discount]]/100)</f>
        <v>2276.7525000000001</v>
      </c>
      <c r="K694" s="52">
        <v>43166.891643518517</v>
      </c>
      <c r="L694" s="7" t="s">
        <v>3940</v>
      </c>
      <c r="M694" s="35">
        <f t="shared" si="20"/>
        <v>0</v>
      </c>
      <c r="N694" s="12" t="str">
        <f t="shared" si="21"/>
        <v/>
      </c>
      <c r="O694" t="str">
        <f>VLOOKUP(tVentas[[#This Row],[ProductID]],tProductos[[#All],[ProductID]:[CategoriaNombre]],2,FALSE)</f>
        <v>Shell fish</v>
      </c>
    </row>
    <row r="695" spans="1:15">
      <c r="A695" s="13">
        <v>10703</v>
      </c>
      <c r="B695" s="13">
        <v>15</v>
      </c>
      <c r="C695" s="13">
        <v>36513</v>
      </c>
      <c r="D695" s="13">
        <v>221</v>
      </c>
      <c r="E695" s="12" t="str">
        <f>VLOOKUP(tVentas[[#This Row],[ProductID]],tProductos[#All],3,FALSE)</f>
        <v>Bread Crumbs - Panko</v>
      </c>
      <c r="F695" s="13">
        <v>10</v>
      </c>
      <c r="G695" s="32">
        <v>0</v>
      </c>
      <c r="H695" s="30">
        <f>VLOOKUP(tVentas[[#This Row],[ProductID]],tProductos[#All],5,FALSE)</f>
        <v>819</v>
      </c>
      <c r="I695" s="31">
        <f>(tVentas[[#This Row],[PrecioUnitario]])*(tVentas[[#This Row],[Quantity]])</f>
        <v>8190</v>
      </c>
      <c r="J695" s="31">
        <f>tVentas[[#This Row],[ TotalPrice_SinDescuento]]*(1-tVentas[[#This Row],[Discount]]/100)</f>
        <v>8190</v>
      </c>
      <c r="K695" s="52">
        <v>43229.534629629627</v>
      </c>
      <c r="L695" s="7" t="s">
        <v>3941</v>
      </c>
      <c r="M695" s="35">
        <f t="shared" si="20"/>
        <v>0</v>
      </c>
      <c r="N695" s="12" t="str">
        <f t="shared" si="21"/>
        <v/>
      </c>
      <c r="O695" t="str">
        <f>VLOOKUP(tVentas[[#This Row],[ProductID]],tProductos[[#All],[ProductID]:[CategoriaNombre]],2,FALSE)</f>
        <v>Cereals</v>
      </c>
    </row>
    <row r="696" spans="1:15">
      <c r="A696" s="13">
        <v>10704</v>
      </c>
      <c r="B696" s="13">
        <v>9</v>
      </c>
      <c r="C696" s="13">
        <v>419</v>
      </c>
      <c r="D696" s="13">
        <v>442</v>
      </c>
      <c r="E696" s="12" t="str">
        <f>VLOOKUP(tVentas[[#This Row],[ProductID]],tProductos[#All],3,FALSE)</f>
        <v>Wine - Ej Gallo Sierra Valley</v>
      </c>
      <c r="F696" s="13">
        <v>1</v>
      </c>
      <c r="G696" s="32">
        <v>0</v>
      </c>
      <c r="H696" s="30">
        <f>VLOOKUP(tVentas[[#This Row],[ProductID]],tProductos[#All],5,FALSE)</f>
        <v>729.04</v>
      </c>
      <c r="I696" s="31">
        <f>(tVentas[[#This Row],[PrecioUnitario]])*(tVentas[[#This Row],[Quantity]])</f>
        <v>729.04</v>
      </c>
      <c r="J696" s="31">
        <f>tVentas[[#This Row],[ TotalPrice_SinDescuento]]*(1-tVentas[[#This Row],[Discount]]/100)</f>
        <v>729.04</v>
      </c>
      <c r="K696" s="52">
        <v>43154.163831018515</v>
      </c>
      <c r="L696" s="7" t="s">
        <v>3942</v>
      </c>
      <c r="M696" s="35">
        <f t="shared" ref="M696:M758" si="22">COUNTBLANK(A696:L696) /COUNTA(A696:L696)</f>
        <v>0</v>
      </c>
      <c r="N696" s="12" t="str">
        <f t="shared" ref="N696:N758" si="23">IF($M696&gt;0.4,"ELIMINAR","")</f>
        <v/>
      </c>
      <c r="O696" t="str">
        <f>VLOOKUP(tVentas[[#This Row],[ProductID]],tProductos[[#All],[ProductID]:[CategoriaNombre]],2,FALSE)</f>
        <v>Seafood</v>
      </c>
    </row>
    <row r="697" spans="1:15">
      <c r="A697" s="13">
        <v>10705</v>
      </c>
      <c r="B697" s="13">
        <v>3</v>
      </c>
      <c r="C697" s="13">
        <v>60015</v>
      </c>
      <c r="D697" s="13">
        <v>379</v>
      </c>
      <c r="E697" s="12" t="str">
        <f>VLOOKUP(tVentas[[#This Row],[ProductID]],tProductos[#All],3,FALSE)</f>
        <v>Smoked Paprika</v>
      </c>
      <c r="F697" s="13">
        <v>16</v>
      </c>
      <c r="G697" s="32">
        <v>2</v>
      </c>
      <c r="H697" s="30">
        <f>VLOOKUP(tVentas[[#This Row],[ProductID]],tProductos[#All],5,FALSE)</f>
        <v>893.04</v>
      </c>
      <c r="I697" s="31">
        <f>(tVentas[[#This Row],[PrecioUnitario]])*(tVentas[[#This Row],[Quantity]])</f>
        <v>14288.64</v>
      </c>
      <c r="J697" s="31">
        <f>tVentas[[#This Row],[ TotalPrice_SinDescuento]]*(1-tVentas[[#This Row],[Discount]]/100)</f>
        <v>14002.867199999999</v>
      </c>
      <c r="K697" s="52">
        <v>43114.163888888892</v>
      </c>
      <c r="L697" s="7" t="s">
        <v>3943</v>
      </c>
      <c r="M697" s="35">
        <f t="shared" si="22"/>
        <v>0</v>
      </c>
      <c r="N697" s="12" t="str">
        <f t="shared" si="23"/>
        <v/>
      </c>
      <c r="O697" t="str">
        <f>VLOOKUP(tVentas[[#This Row],[ProductID]],tProductos[[#All],[ProductID]:[CategoriaNombre]],2,FALSE)</f>
        <v>Meat</v>
      </c>
    </row>
    <row r="698" spans="1:15">
      <c r="A698" s="13">
        <v>10706</v>
      </c>
      <c r="B698" s="13">
        <v>9</v>
      </c>
      <c r="C698" s="13">
        <v>40607</v>
      </c>
      <c r="D698" s="13">
        <v>213</v>
      </c>
      <c r="E698" s="12" t="str">
        <f>VLOOKUP(tVentas[[#This Row],[ProductID]],tProductos[#All],3,FALSE)</f>
        <v>Pate - Cognac</v>
      </c>
      <c r="F698" s="13">
        <v>11</v>
      </c>
      <c r="G698" s="32">
        <v>0</v>
      </c>
      <c r="H698" s="30">
        <f>VLOOKUP(tVentas[[#This Row],[ProductID]],tProductos[#All],5,FALSE)</f>
        <v>705.89</v>
      </c>
      <c r="I698" s="31">
        <f>(tVentas[[#This Row],[PrecioUnitario]])*(tVentas[[#This Row],[Quantity]])</f>
        <v>7764.79</v>
      </c>
      <c r="J698" s="31">
        <f>tVentas[[#This Row],[ TotalPrice_SinDescuento]]*(1-tVentas[[#This Row],[Discount]]/100)</f>
        <v>7764.79</v>
      </c>
      <c r="K698" s="52">
        <v>43222.103888888887</v>
      </c>
      <c r="L698" s="7" t="s">
        <v>3944</v>
      </c>
      <c r="M698" s="35">
        <f t="shared" si="22"/>
        <v>0</v>
      </c>
      <c r="N698" s="12" t="str">
        <f t="shared" si="23"/>
        <v/>
      </c>
      <c r="O698" t="str">
        <f>VLOOKUP(tVentas[[#This Row],[ProductID]],tProductos[[#All],[ProductID]:[CategoriaNombre]],2,FALSE)</f>
        <v>Snails</v>
      </c>
    </row>
    <row r="699" spans="1:15">
      <c r="A699" s="13">
        <v>10707</v>
      </c>
      <c r="B699" s="13">
        <v>12</v>
      </c>
      <c r="C699" s="13">
        <v>67650</v>
      </c>
      <c r="D699" s="13">
        <v>216</v>
      </c>
      <c r="E699" s="12" t="str">
        <f>VLOOKUP(tVentas[[#This Row],[ProductID]],tProductos[#All],3,FALSE)</f>
        <v>Scallops - 10/20</v>
      </c>
      <c r="F699" s="13">
        <v>18</v>
      </c>
      <c r="G699" s="32">
        <v>0</v>
      </c>
      <c r="H699" s="30">
        <f>VLOOKUP(tVentas[[#This Row],[ProductID]],tProductos[#All],5,FALSE)</f>
        <v>390.25</v>
      </c>
      <c r="I699" s="31">
        <f>(tVentas[[#This Row],[PrecioUnitario]])*(tVentas[[#This Row],[Quantity]])</f>
        <v>7024.5</v>
      </c>
      <c r="J699" s="31">
        <f>tVentas[[#This Row],[ TotalPrice_SinDescuento]]*(1-tVentas[[#This Row],[Discount]]/100)</f>
        <v>7024.5</v>
      </c>
      <c r="K699" s="52">
        <v>43118.652337962965</v>
      </c>
      <c r="L699" s="7" t="s">
        <v>3945</v>
      </c>
      <c r="M699" s="35">
        <f t="shared" si="22"/>
        <v>0</v>
      </c>
      <c r="N699" s="12" t="str">
        <f t="shared" si="23"/>
        <v/>
      </c>
      <c r="O699" t="str">
        <f>VLOOKUP(tVentas[[#This Row],[ProductID]],tProductos[[#All],[ProductID]:[CategoriaNombre]],2,FALSE)</f>
        <v>Confections</v>
      </c>
    </row>
    <row r="700" spans="1:15">
      <c r="A700" s="13">
        <v>10708</v>
      </c>
      <c r="B700" s="13">
        <v>10</v>
      </c>
      <c r="C700" s="13">
        <v>7908</v>
      </c>
      <c r="D700" s="13">
        <v>26</v>
      </c>
      <c r="E700" s="12" t="str">
        <f>VLOOKUP(tVentas[[#This Row],[ProductID]],tProductos[#All],3,FALSE)</f>
        <v>Squid U5 - Thailand</v>
      </c>
      <c r="F700" s="13">
        <v>3</v>
      </c>
      <c r="G700" s="32">
        <v>0</v>
      </c>
      <c r="H700" s="30">
        <f>VLOOKUP(tVentas[[#This Row],[ProductID]],tProductos[#All],5,FALSE)</f>
        <v>337.82</v>
      </c>
      <c r="I700" s="31">
        <f>(tVentas[[#This Row],[PrecioUnitario]])*(tVentas[[#This Row],[Quantity]])</f>
        <v>1013.46</v>
      </c>
      <c r="J700" s="31">
        <f>tVentas[[#This Row],[ TotalPrice_SinDescuento]]*(1-tVentas[[#This Row],[Discount]]/100)</f>
        <v>1013.46</v>
      </c>
      <c r="K700" s="52">
        <v>43112.531319444446</v>
      </c>
      <c r="L700" s="7" t="s">
        <v>3946</v>
      </c>
      <c r="M700" s="35">
        <f t="shared" si="22"/>
        <v>0</v>
      </c>
      <c r="N700" s="12" t="str">
        <f t="shared" si="23"/>
        <v/>
      </c>
      <c r="O700" t="str">
        <f>VLOOKUP(tVentas[[#This Row],[ProductID]],tProductos[[#All],[ProductID]:[CategoriaNombre]],2,FALSE)</f>
        <v>Produce</v>
      </c>
    </row>
    <row r="701" spans="1:15">
      <c r="A701" s="13">
        <v>10709</v>
      </c>
      <c r="B701" s="13">
        <v>14</v>
      </c>
      <c r="C701" s="13">
        <v>28186</v>
      </c>
      <c r="D701" s="13">
        <v>378</v>
      </c>
      <c r="E701" s="12" t="str">
        <f>VLOOKUP(tVentas[[#This Row],[ProductID]],tProductos[#All],3,FALSE)</f>
        <v>Bread Foccacia Whole</v>
      </c>
      <c r="F701" s="13">
        <v>8</v>
      </c>
      <c r="G701" s="32">
        <v>0</v>
      </c>
      <c r="H701" s="30">
        <f>VLOOKUP(tVentas[[#This Row],[ProductID]],tProductos[#All],5,FALSE)</f>
        <v>907.87</v>
      </c>
      <c r="I701" s="31">
        <f>(tVentas[[#This Row],[PrecioUnitario]])*(tVentas[[#This Row],[Quantity]])</f>
        <v>7262.96</v>
      </c>
      <c r="J701" s="31">
        <f>tVentas[[#This Row],[ TotalPrice_SinDescuento]]*(1-tVentas[[#This Row],[Discount]]/100)</f>
        <v>7262.96</v>
      </c>
      <c r="K701" s="52">
        <v>43204.571631944447</v>
      </c>
      <c r="L701" s="7" t="s">
        <v>3947</v>
      </c>
      <c r="M701" s="35">
        <f t="shared" si="22"/>
        <v>0</v>
      </c>
      <c r="N701" s="12" t="str">
        <f t="shared" si="23"/>
        <v/>
      </c>
      <c r="O701" t="str">
        <f>VLOOKUP(tVentas[[#This Row],[ProductID]],tProductos[[#All],[ProductID]:[CategoriaNombre]],2,FALSE)</f>
        <v>Poultry</v>
      </c>
    </row>
    <row r="702" spans="1:15">
      <c r="A702" s="13">
        <v>10710</v>
      </c>
      <c r="B702" s="13">
        <v>2</v>
      </c>
      <c r="C702" s="13">
        <v>81715</v>
      </c>
      <c r="D702" s="13">
        <v>205</v>
      </c>
      <c r="E702" s="12" t="str">
        <f>VLOOKUP(tVentas[[#This Row],[ProductID]],tProductos[#All],3,FALSE)</f>
        <v>Turkey - Whole, Fresh</v>
      </c>
      <c r="F702" s="13">
        <v>21</v>
      </c>
      <c r="G702" s="32">
        <v>2</v>
      </c>
      <c r="H702" s="30">
        <f>VLOOKUP(tVentas[[#This Row],[ProductID]],tProductos[#All],5,FALSE)</f>
        <v>189.75</v>
      </c>
      <c r="I702" s="31">
        <f>(tVentas[[#This Row],[PrecioUnitario]])*(tVentas[[#This Row],[Quantity]])</f>
        <v>3984.75</v>
      </c>
      <c r="J702" s="31">
        <f>tVentas[[#This Row],[ TotalPrice_SinDescuento]]*(1-tVentas[[#This Row],[Discount]]/100)</f>
        <v>3905.0549999999998</v>
      </c>
      <c r="K702" s="52">
        <v>43192.367511574077</v>
      </c>
      <c r="L702" s="7" t="s">
        <v>3948</v>
      </c>
      <c r="M702" s="35">
        <f t="shared" si="22"/>
        <v>0</v>
      </c>
      <c r="N702" s="12" t="str">
        <f t="shared" si="23"/>
        <v/>
      </c>
      <c r="O702" t="str">
        <f>VLOOKUP(tVentas[[#This Row],[ProductID]],tProductos[[#All],[ProductID]:[CategoriaNombre]],2,FALSE)</f>
        <v>Beverages</v>
      </c>
    </row>
    <row r="703" spans="1:15">
      <c r="A703" s="13">
        <v>10711</v>
      </c>
      <c r="B703" s="13">
        <v>1</v>
      </c>
      <c r="C703" s="13">
        <v>52496</v>
      </c>
      <c r="D703" s="13">
        <v>124</v>
      </c>
      <c r="E703" s="12" t="str">
        <f>VLOOKUP(tVentas[[#This Row],[ProductID]],tProductos[#All],3,FALSE)</f>
        <v>Macaroons - Two Bite Choc</v>
      </c>
      <c r="F703" s="13">
        <v>14</v>
      </c>
      <c r="G703" s="32">
        <v>2</v>
      </c>
      <c r="H703" s="30">
        <f>VLOOKUP(tVentas[[#This Row],[ProductID]],tProductos[#All],5,FALSE)</f>
        <v>182.89</v>
      </c>
      <c r="I703" s="31">
        <f>(tVentas[[#This Row],[PrecioUnitario]])*(tVentas[[#This Row],[Quantity]])</f>
        <v>2560.46</v>
      </c>
      <c r="J703" s="31">
        <f>tVentas[[#This Row],[ TotalPrice_SinDescuento]]*(1-tVentas[[#This Row],[Discount]]/100)</f>
        <v>2509.2507999999998</v>
      </c>
      <c r="K703" s="52">
        <v>43206.365763888891</v>
      </c>
      <c r="L703" s="7" t="s">
        <v>3949</v>
      </c>
      <c r="M703" s="35">
        <f t="shared" si="22"/>
        <v>0</v>
      </c>
      <c r="N703" s="12" t="str">
        <f t="shared" si="23"/>
        <v/>
      </c>
      <c r="O703" t="str">
        <f>VLOOKUP(tVentas[[#This Row],[ProductID]],tProductos[[#All],[ProductID]:[CategoriaNombre]],2,FALSE)</f>
        <v>Dairy</v>
      </c>
    </row>
    <row r="704" spans="1:15">
      <c r="A704" s="13">
        <v>10712</v>
      </c>
      <c r="B704" s="13">
        <v>5</v>
      </c>
      <c r="C704" s="13">
        <v>86041</v>
      </c>
      <c r="D704" s="13">
        <v>164</v>
      </c>
      <c r="E704" s="12" t="str">
        <f>VLOOKUP(tVentas[[#This Row],[ProductID]],tProductos[#All],3,FALSE)</f>
        <v>Loquat</v>
      </c>
      <c r="F704" s="13">
        <v>22</v>
      </c>
      <c r="G704" s="32">
        <v>0</v>
      </c>
      <c r="H704" s="30">
        <f>VLOOKUP(tVentas[[#This Row],[ProductID]],tProductos[#All],5,FALSE)</f>
        <v>73.98</v>
      </c>
      <c r="I704" s="31">
        <f>(tVentas[[#This Row],[PrecioUnitario]])*(tVentas[[#This Row],[Quantity]])</f>
        <v>1627.5600000000002</v>
      </c>
      <c r="J704" s="31">
        <f>tVentas[[#This Row],[ TotalPrice_SinDescuento]]*(1-tVentas[[#This Row],[Discount]]/100)</f>
        <v>1627.5600000000002</v>
      </c>
      <c r="K704" s="52">
        <v>43212.103958333333</v>
      </c>
      <c r="L704" s="7" t="s">
        <v>3950</v>
      </c>
      <c r="M704" s="35">
        <f t="shared" si="22"/>
        <v>0</v>
      </c>
      <c r="N704" s="12" t="str">
        <f t="shared" si="23"/>
        <v/>
      </c>
      <c r="O704" t="str">
        <f>VLOOKUP(tVentas[[#This Row],[ProductID]],tProductos[[#All],[ProductID]:[CategoriaNombre]],2,FALSE)</f>
        <v>Produce</v>
      </c>
    </row>
    <row r="705" spans="1:15">
      <c r="A705" s="13">
        <v>10713</v>
      </c>
      <c r="B705" s="13">
        <v>8</v>
      </c>
      <c r="C705" s="13">
        <v>28237</v>
      </c>
      <c r="D705" s="13">
        <v>329</v>
      </c>
      <c r="E705" s="12" t="str">
        <f>VLOOKUP(tVentas[[#This Row],[ProductID]],tProductos[#All],3,FALSE)</f>
        <v>Pork - Loin, Center Cut</v>
      </c>
      <c r="F705" s="13">
        <v>8</v>
      </c>
      <c r="G705" s="32">
        <v>0</v>
      </c>
      <c r="H705" s="30">
        <f>VLOOKUP(tVentas[[#This Row],[ProductID]],tProductos[#All],5,FALSE)</f>
        <v>393.49</v>
      </c>
      <c r="I705" s="31">
        <f>(tVentas[[#This Row],[PrecioUnitario]])*(tVentas[[#This Row],[Quantity]])</f>
        <v>3147.92</v>
      </c>
      <c r="J705" s="31">
        <f>tVentas[[#This Row],[ TotalPrice_SinDescuento]]*(1-tVentas[[#This Row],[Discount]]/100)</f>
        <v>3147.92</v>
      </c>
      <c r="K705" s="52">
        <v>43225.319571759261</v>
      </c>
      <c r="L705" s="7" t="s">
        <v>3951</v>
      </c>
      <c r="M705" s="35">
        <f t="shared" si="22"/>
        <v>0</v>
      </c>
      <c r="N705" s="12" t="str">
        <f t="shared" si="23"/>
        <v/>
      </c>
      <c r="O705" t="str">
        <f>VLOOKUP(tVentas[[#This Row],[ProductID]],tProductos[[#All],[ProductID]:[CategoriaNombre]],2,FALSE)</f>
        <v>Seafood</v>
      </c>
    </row>
    <row r="706" spans="1:15">
      <c r="A706" s="13">
        <v>10714</v>
      </c>
      <c r="B706" s="13">
        <v>3</v>
      </c>
      <c r="C706" s="13">
        <v>41344</v>
      </c>
      <c r="D706" s="13">
        <v>387</v>
      </c>
      <c r="E706" s="12" t="str">
        <f>VLOOKUP(tVentas[[#This Row],[ProductID]],tProductos[#All],3,FALSE)</f>
        <v>Fondant - Icing</v>
      </c>
      <c r="F706" s="13">
        <v>11</v>
      </c>
      <c r="G706" s="32">
        <v>0</v>
      </c>
      <c r="H706" s="30">
        <f>VLOOKUP(tVentas[[#This Row],[ProductID]],tProductos[#All],5,FALSE)</f>
        <v>416.38</v>
      </c>
      <c r="I706" s="31">
        <f>(tVentas[[#This Row],[PrecioUnitario]])*(tVentas[[#This Row],[Quantity]])</f>
        <v>4580.18</v>
      </c>
      <c r="J706" s="31">
        <f>tVentas[[#This Row],[ TotalPrice_SinDescuento]]*(1-tVentas[[#This Row],[Discount]]/100)</f>
        <v>4580.18</v>
      </c>
      <c r="K706" s="52">
        <v>43108.664988425924</v>
      </c>
      <c r="L706" s="7" t="s">
        <v>3952</v>
      </c>
      <c r="M706" s="35">
        <f t="shared" si="22"/>
        <v>0</v>
      </c>
      <c r="N706" s="12" t="str">
        <f t="shared" si="23"/>
        <v/>
      </c>
      <c r="O706" t="str">
        <f>VLOOKUP(tVentas[[#This Row],[ProductID]],tProductos[[#All],[ProductID]:[CategoriaNombre]],2,FALSE)</f>
        <v>Poultry</v>
      </c>
    </row>
    <row r="707" spans="1:15">
      <c r="A707" s="13">
        <v>10715</v>
      </c>
      <c r="B707" s="13">
        <v>19</v>
      </c>
      <c r="C707" s="13">
        <v>20499</v>
      </c>
      <c r="D707" s="13">
        <v>371</v>
      </c>
      <c r="E707" s="12" t="str">
        <f>VLOOKUP(tVentas[[#This Row],[ProductID]],tProductos[#All],3,FALSE)</f>
        <v>Creme De Banane - Marie</v>
      </c>
      <c r="F707" s="13">
        <v>6</v>
      </c>
      <c r="G707" s="32">
        <v>0</v>
      </c>
      <c r="H707" s="30">
        <f>VLOOKUP(tVentas[[#This Row],[ProductID]],tProductos[#All],5,FALSE)</f>
        <v>824.02</v>
      </c>
      <c r="I707" s="31">
        <f>(tVentas[[#This Row],[PrecioUnitario]])*(tVentas[[#This Row],[Quantity]])</f>
        <v>4944.12</v>
      </c>
      <c r="J707" s="31">
        <f>tVentas[[#This Row],[ TotalPrice_SinDescuento]]*(1-tVentas[[#This Row],[Discount]]/100)</f>
        <v>4944.12</v>
      </c>
      <c r="K707" s="52">
        <v>43222.622199074074</v>
      </c>
      <c r="L707" s="7" t="s">
        <v>3953</v>
      </c>
      <c r="M707" s="35">
        <f t="shared" si="22"/>
        <v>0</v>
      </c>
      <c r="N707" s="12" t="str">
        <f t="shared" si="23"/>
        <v/>
      </c>
      <c r="O707" t="str">
        <f>VLOOKUP(tVentas[[#This Row],[ProductID]],tProductos[[#All],[ProductID]:[CategoriaNombre]],2,FALSE)</f>
        <v>Grain</v>
      </c>
    </row>
    <row r="708" spans="1:15">
      <c r="A708" s="13">
        <v>10716</v>
      </c>
      <c r="B708" s="13">
        <v>20</v>
      </c>
      <c r="C708" s="13">
        <v>66457</v>
      </c>
      <c r="D708" s="13">
        <v>422</v>
      </c>
      <c r="E708" s="12" t="str">
        <f>VLOOKUP(tVentas[[#This Row],[ProductID]],tProductos[#All],3,FALSE)</f>
        <v>Garlic - Primerba, Paste</v>
      </c>
      <c r="F708" s="13">
        <v>17</v>
      </c>
      <c r="G708" s="32">
        <v>0</v>
      </c>
      <c r="H708" s="30">
        <f>VLOOKUP(tVentas[[#This Row],[ProductID]],tProductos[#All],5,FALSE)</f>
        <v>502.89</v>
      </c>
      <c r="I708" s="31">
        <f>(tVentas[[#This Row],[PrecioUnitario]])*(tVentas[[#This Row],[Quantity]])</f>
        <v>8549.1299999999992</v>
      </c>
      <c r="J708" s="31">
        <f>tVentas[[#This Row],[ TotalPrice_SinDescuento]]*(1-tVentas[[#This Row],[Discount]]/100)</f>
        <v>8549.1299999999992</v>
      </c>
      <c r="K708" s="52">
        <v>43127.110185185185</v>
      </c>
      <c r="L708" s="7" t="s">
        <v>3954</v>
      </c>
      <c r="M708" s="35">
        <f t="shared" si="22"/>
        <v>0</v>
      </c>
      <c r="N708" s="12" t="str">
        <f t="shared" si="23"/>
        <v/>
      </c>
      <c r="O708" t="str">
        <f>VLOOKUP(tVentas[[#This Row],[ProductID]],tProductos[[#All],[ProductID]:[CategoriaNombre]],2,FALSE)</f>
        <v>Beverages</v>
      </c>
    </row>
    <row r="709" spans="1:15">
      <c r="A709" s="13">
        <v>10717</v>
      </c>
      <c r="B709" s="13">
        <v>12</v>
      </c>
      <c r="C709" s="13">
        <v>17575</v>
      </c>
      <c r="D709" s="13">
        <v>76</v>
      </c>
      <c r="E709" s="12" t="str">
        <f>VLOOKUP(tVentas[[#This Row],[ProductID]],tProductos[#All],3,FALSE)</f>
        <v>Wine - Fume Blanc Fetzer</v>
      </c>
      <c r="F709" s="13">
        <v>5</v>
      </c>
      <c r="G709" s="32">
        <v>0</v>
      </c>
      <c r="H709" s="30">
        <f>VLOOKUP(tVentas[[#This Row],[ProductID]],tProductos[#All],5,FALSE)</f>
        <v>656.76</v>
      </c>
      <c r="I709" s="31">
        <f>(tVentas[[#This Row],[PrecioUnitario]])*(tVentas[[#This Row],[Quantity]])</f>
        <v>3283.8</v>
      </c>
      <c r="J709" s="31">
        <f>tVentas[[#This Row],[ TotalPrice_SinDescuento]]*(1-tVentas[[#This Row],[Discount]]/100)</f>
        <v>3283.8</v>
      </c>
      <c r="K709" s="52">
        <v>43167.657187500001</v>
      </c>
      <c r="L709" s="7" t="s">
        <v>3955</v>
      </c>
      <c r="M709" s="35">
        <f t="shared" si="22"/>
        <v>0</v>
      </c>
      <c r="N709" s="12" t="str">
        <f t="shared" si="23"/>
        <v/>
      </c>
      <c r="O709" t="str">
        <f>VLOOKUP(tVentas[[#This Row],[ProductID]],tProductos[[#All],[ProductID]:[CategoriaNombre]],2,FALSE)</f>
        <v>Seafood</v>
      </c>
    </row>
    <row r="710" spans="1:15">
      <c r="A710" s="13">
        <v>10718</v>
      </c>
      <c r="B710" s="13">
        <v>8</v>
      </c>
      <c r="C710" s="13">
        <v>96448</v>
      </c>
      <c r="D710" s="13">
        <v>417</v>
      </c>
      <c r="E710" s="12" t="str">
        <f>VLOOKUP(tVentas[[#This Row],[ProductID]],tProductos[#All],3,FALSE)</f>
        <v>Lamb - Pieces, Diced</v>
      </c>
      <c r="F710" s="13">
        <v>25</v>
      </c>
      <c r="G710" s="32">
        <v>0</v>
      </c>
      <c r="H710" s="30">
        <f>VLOOKUP(tVentas[[#This Row],[ProductID]],tProductos[#All],5,FALSE)</f>
        <v>433.78</v>
      </c>
      <c r="I710" s="31">
        <f>(tVentas[[#This Row],[PrecioUnitario]])*(tVentas[[#This Row],[Quantity]])</f>
        <v>10844.5</v>
      </c>
      <c r="J710" s="31">
        <f>tVentas[[#This Row],[ TotalPrice_SinDescuento]]*(1-tVentas[[#This Row],[Discount]]/100)</f>
        <v>10844.5</v>
      </c>
      <c r="K710" s="52">
        <v>43136.802268518521</v>
      </c>
      <c r="L710" s="7" t="s">
        <v>3956</v>
      </c>
      <c r="M710" s="35">
        <f t="shared" si="22"/>
        <v>0</v>
      </c>
      <c r="N710" s="12" t="str">
        <f t="shared" si="23"/>
        <v/>
      </c>
      <c r="O710" t="str">
        <f>VLOOKUP(tVentas[[#This Row],[ProductID]],tProductos[[#All],[ProductID]:[CategoriaNombre]],2,FALSE)</f>
        <v>Beverages</v>
      </c>
    </row>
    <row r="711" spans="1:15">
      <c r="A711" s="13">
        <v>10719</v>
      </c>
      <c r="B711" s="13">
        <v>20</v>
      </c>
      <c r="C711" s="13">
        <v>68631</v>
      </c>
      <c r="D711" s="13">
        <v>424</v>
      </c>
      <c r="E711" s="12" t="str">
        <f>VLOOKUP(tVentas[[#This Row],[ProductID]],tProductos[#All],3,FALSE)</f>
        <v>Vinegar - Tarragon</v>
      </c>
      <c r="F711" s="13">
        <v>18</v>
      </c>
      <c r="G711" s="32">
        <v>2</v>
      </c>
      <c r="H711" s="30">
        <f>VLOOKUP(tVentas[[#This Row],[ProductID]],tProductos[#All],5,FALSE)</f>
        <v>858.82</v>
      </c>
      <c r="I711" s="31">
        <f>(tVentas[[#This Row],[PrecioUnitario]])*(tVentas[[#This Row],[Quantity]])</f>
        <v>15458.76</v>
      </c>
      <c r="J711" s="31">
        <f>tVentas[[#This Row],[ TotalPrice_SinDescuento]]*(1-tVentas[[#This Row],[Discount]]/100)</f>
        <v>15149.584800000001</v>
      </c>
      <c r="K711" s="52">
        <v>43109.466874999998</v>
      </c>
      <c r="L711" s="7" t="s">
        <v>3957</v>
      </c>
      <c r="M711" s="35">
        <f t="shared" si="22"/>
        <v>0</v>
      </c>
      <c r="N711" s="12" t="str">
        <f t="shared" si="23"/>
        <v/>
      </c>
      <c r="O711" t="str">
        <f>VLOOKUP(tVentas[[#This Row],[ProductID]],tProductos[[#All],[ProductID]:[CategoriaNombre]],2,FALSE)</f>
        <v>Cereals</v>
      </c>
    </row>
    <row r="712" spans="1:15">
      <c r="A712" s="13">
        <v>10720</v>
      </c>
      <c r="B712" s="13">
        <v>20</v>
      </c>
      <c r="C712" s="13">
        <v>61656</v>
      </c>
      <c r="D712" s="13">
        <v>123</v>
      </c>
      <c r="E712" s="12" t="str">
        <f>VLOOKUP(tVentas[[#This Row],[ProductID]],tProductos[#All],3,FALSE)</f>
        <v>Oil - Shortening - All - Purpose</v>
      </c>
      <c r="F712" s="13">
        <v>16</v>
      </c>
      <c r="G712" s="32">
        <v>0</v>
      </c>
      <c r="H712" s="30">
        <f>VLOOKUP(tVentas[[#This Row],[ProductID]],tProductos[#All],5,FALSE)</f>
        <v>481.48</v>
      </c>
      <c r="I712" s="31">
        <f>(tVentas[[#This Row],[PrecioUnitario]])*(tVentas[[#This Row],[Quantity]])</f>
        <v>7703.68</v>
      </c>
      <c r="J712" s="31">
        <f>tVentas[[#This Row],[ TotalPrice_SinDescuento]]*(1-tVentas[[#This Row],[Discount]]/100)</f>
        <v>7703.68</v>
      </c>
      <c r="K712" s="52">
        <v>43216.471331018518</v>
      </c>
      <c r="L712" s="7" t="s">
        <v>3958</v>
      </c>
      <c r="M712" s="35">
        <f t="shared" si="22"/>
        <v>0</v>
      </c>
      <c r="N712" s="12" t="str">
        <f t="shared" si="23"/>
        <v/>
      </c>
      <c r="O712" t="str">
        <f>VLOOKUP(tVentas[[#This Row],[ProductID]],tProductos[[#All],[ProductID]:[CategoriaNombre]],2,FALSE)</f>
        <v>Dairy</v>
      </c>
    </row>
    <row r="713" spans="1:15">
      <c r="A713" s="13">
        <v>10721</v>
      </c>
      <c r="B713" s="13">
        <v>18</v>
      </c>
      <c r="C713" s="13">
        <v>8680</v>
      </c>
      <c r="D713" s="13">
        <v>275</v>
      </c>
      <c r="E713" s="12" t="str">
        <f>VLOOKUP(tVentas[[#This Row],[ProductID]],tProductos[#All],3,FALSE)</f>
        <v>Corn Meal</v>
      </c>
      <c r="F713" s="13">
        <v>3</v>
      </c>
      <c r="G713" s="32">
        <v>1</v>
      </c>
      <c r="H713" s="30">
        <f>VLOOKUP(tVentas[[#This Row],[ProductID]],tProductos[#All],5,FALSE)</f>
        <v>50.14</v>
      </c>
      <c r="I713" s="31">
        <f>(tVentas[[#This Row],[PrecioUnitario]])*(tVentas[[#This Row],[Quantity]])</f>
        <v>150.42000000000002</v>
      </c>
      <c r="J713" s="31">
        <f>tVentas[[#This Row],[ TotalPrice_SinDescuento]]*(1-tVentas[[#This Row],[Discount]]/100)</f>
        <v>148.91580000000002</v>
      </c>
      <c r="K713" s="52">
        <v>43210.124722222223</v>
      </c>
      <c r="L713" s="7" t="s">
        <v>3959</v>
      </c>
      <c r="M713" s="35">
        <f t="shared" si="22"/>
        <v>0</v>
      </c>
      <c r="N713" s="12" t="str">
        <f t="shared" si="23"/>
        <v/>
      </c>
      <c r="O713" t="str">
        <f>VLOOKUP(tVentas[[#This Row],[ProductID]],tProductos[[#All],[ProductID]:[CategoriaNombre]],2,FALSE)</f>
        <v>Confections</v>
      </c>
    </row>
    <row r="714" spans="1:15">
      <c r="A714" s="13">
        <v>10722</v>
      </c>
      <c r="B714" s="13">
        <v>2</v>
      </c>
      <c r="C714" s="13">
        <v>56403</v>
      </c>
      <c r="D714" s="13">
        <v>153</v>
      </c>
      <c r="E714" s="12" t="str">
        <f>VLOOKUP(tVentas[[#This Row],[ProductID]],tProductos[#All],3,FALSE)</f>
        <v>Arizona - Green Tea</v>
      </c>
      <c r="F714" s="13">
        <v>15</v>
      </c>
      <c r="G714" s="32">
        <v>0</v>
      </c>
      <c r="H714" s="30">
        <f>VLOOKUP(tVentas[[#This Row],[ProductID]],tProductos[#All],5,FALSE)</f>
        <v>702.38</v>
      </c>
      <c r="I714" s="31">
        <f>(tVentas[[#This Row],[PrecioUnitario]])*(tVentas[[#This Row],[Quantity]])</f>
        <v>10535.7</v>
      </c>
      <c r="J714" s="31">
        <f>tVentas[[#This Row],[ TotalPrice_SinDescuento]]*(1-tVentas[[#This Row],[Discount]]/100)</f>
        <v>10535.7</v>
      </c>
      <c r="K714" s="52">
        <v>43160.031909722224</v>
      </c>
      <c r="L714" s="7" t="s">
        <v>3960</v>
      </c>
      <c r="M714" s="35">
        <f t="shared" si="22"/>
        <v>0</v>
      </c>
      <c r="N714" s="12" t="str">
        <f t="shared" si="23"/>
        <v/>
      </c>
      <c r="O714" t="str">
        <f>VLOOKUP(tVentas[[#This Row],[ProductID]],tProductos[[#All],[ProductID]:[CategoriaNombre]],2,FALSE)</f>
        <v>Dairy</v>
      </c>
    </row>
    <row r="715" spans="1:15">
      <c r="A715" s="13">
        <v>10723</v>
      </c>
      <c r="B715" s="13">
        <v>2</v>
      </c>
      <c r="C715" s="13">
        <v>28982</v>
      </c>
      <c r="D715" s="13">
        <v>302</v>
      </c>
      <c r="E715" s="12" t="str">
        <f>VLOOKUP(tVentas[[#This Row],[ProductID]],tProductos[#All],3,FALSE)</f>
        <v>Doilies - 5, Paper</v>
      </c>
      <c r="F715" s="13">
        <v>8</v>
      </c>
      <c r="G715" s="32">
        <v>0</v>
      </c>
      <c r="H715" s="30">
        <f>VLOOKUP(tVentas[[#This Row],[ProductID]],tProductos[#All],5,FALSE)</f>
        <v>611.59</v>
      </c>
      <c r="I715" s="31">
        <f>(tVentas[[#This Row],[PrecioUnitario]])*(tVentas[[#This Row],[Quantity]])</f>
        <v>4892.72</v>
      </c>
      <c r="J715" s="31">
        <f>tVentas[[#This Row],[ TotalPrice_SinDescuento]]*(1-tVentas[[#This Row],[Discount]]/100)</f>
        <v>4892.72</v>
      </c>
      <c r="K715" s="52">
        <v>43188.852337962962</v>
      </c>
      <c r="L715" s="7" t="s">
        <v>3961</v>
      </c>
      <c r="M715" s="35">
        <f t="shared" si="22"/>
        <v>0</v>
      </c>
      <c r="N715" s="12" t="str">
        <f t="shared" si="23"/>
        <v/>
      </c>
      <c r="O715" t="str">
        <f>VLOOKUP(tVentas[[#This Row],[ProductID]],tProductos[[#All],[ProductID]:[CategoriaNombre]],2,FALSE)</f>
        <v>Produce</v>
      </c>
    </row>
    <row r="716" spans="1:15">
      <c r="A716" s="13">
        <v>10724</v>
      </c>
      <c r="B716" s="13">
        <v>23</v>
      </c>
      <c r="C716" s="13">
        <v>14096</v>
      </c>
      <c r="D716" s="13">
        <v>186</v>
      </c>
      <c r="E716" s="12" t="str">
        <f>VLOOKUP(tVentas[[#This Row],[ProductID]],tProductos[#All],3,FALSE)</f>
        <v>Muffin Mix - Blueberry</v>
      </c>
      <c r="F716" s="13">
        <v>4</v>
      </c>
      <c r="G716" s="32">
        <v>0</v>
      </c>
      <c r="H716" s="30">
        <f>VLOOKUP(tVentas[[#This Row],[ProductID]],tProductos[#All],5,FALSE)</f>
        <v>820.83</v>
      </c>
      <c r="I716" s="31">
        <f>(tVentas[[#This Row],[PrecioUnitario]])*(tVentas[[#This Row],[Quantity]])</f>
        <v>3283.32</v>
      </c>
      <c r="J716" s="31">
        <f>tVentas[[#This Row],[ TotalPrice_SinDescuento]]*(1-tVentas[[#This Row],[Discount]]/100)</f>
        <v>3283.32</v>
      </c>
      <c r="K716" s="52">
        <v>43160.582303240742</v>
      </c>
      <c r="L716" s="7" t="s">
        <v>3962</v>
      </c>
      <c r="M716" s="35">
        <f t="shared" si="22"/>
        <v>0</v>
      </c>
      <c r="N716" s="12" t="str">
        <f t="shared" si="23"/>
        <v/>
      </c>
      <c r="O716" t="str">
        <f>VLOOKUP(tVentas[[#This Row],[ProductID]],tProductos[[#All],[ProductID]:[CategoriaNombre]],2,FALSE)</f>
        <v>Grain</v>
      </c>
    </row>
    <row r="717" spans="1:15">
      <c r="A717" s="13">
        <v>10725</v>
      </c>
      <c r="B717" s="13">
        <v>9</v>
      </c>
      <c r="C717" s="13">
        <v>79582</v>
      </c>
      <c r="D717" s="13">
        <v>203</v>
      </c>
      <c r="E717" s="12" t="str">
        <f>VLOOKUP(tVentas[[#This Row],[ProductID]],tProductos[#All],3,FALSE)</f>
        <v>Chicken - Leg, Boneless</v>
      </c>
      <c r="F717" s="13">
        <v>21</v>
      </c>
      <c r="G717" s="32">
        <v>2</v>
      </c>
      <c r="H717" s="30">
        <f>VLOOKUP(tVentas[[#This Row],[ProductID]],tProductos[#All],5,FALSE)</f>
        <v>599.54999999999995</v>
      </c>
      <c r="I717" s="31">
        <f>(tVentas[[#This Row],[PrecioUnitario]])*(tVentas[[#This Row],[Quantity]])</f>
        <v>12590.55</v>
      </c>
      <c r="J717" s="31">
        <f>tVentas[[#This Row],[ TotalPrice_SinDescuento]]*(1-tVentas[[#This Row],[Discount]]/100)</f>
        <v>12338.739</v>
      </c>
      <c r="K717" s="52">
        <v>43106.558055555557</v>
      </c>
      <c r="L717" s="7" t="s">
        <v>3963</v>
      </c>
      <c r="M717" s="35">
        <f t="shared" si="22"/>
        <v>0</v>
      </c>
      <c r="N717" s="12" t="str">
        <f t="shared" si="23"/>
        <v/>
      </c>
      <c r="O717" t="str">
        <f>VLOOKUP(tVentas[[#This Row],[ProductID]],tProductos[[#All],[ProductID]:[CategoriaNombre]],2,FALSE)</f>
        <v>Confections</v>
      </c>
    </row>
    <row r="718" spans="1:15">
      <c r="A718" s="13">
        <v>10726</v>
      </c>
      <c r="B718" s="13">
        <v>5</v>
      </c>
      <c r="C718" s="13">
        <v>60413</v>
      </c>
      <c r="D718" s="13">
        <v>325</v>
      </c>
      <c r="E718" s="12" t="str">
        <f>VLOOKUP(tVentas[[#This Row],[ProductID]],tProductos[#All],3,FALSE)</f>
        <v>Halibut - Fletches</v>
      </c>
      <c r="F718" s="13">
        <v>16</v>
      </c>
      <c r="G718" s="32">
        <v>0</v>
      </c>
      <c r="H718" s="30">
        <f>VLOOKUP(tVentas[[#This Row],[ProductID]],tProductos[#All],5,FALSE)</f>
        <v>31.65</v>
      </c>
      <c r="I718" s="31">
        <f>(tVentas[[#This Row],[PrecioUnitario]])*(tVentas[[#This Row],[Quantity]])</f>
        <v>506.4</v>
      </c>
      <c r="J718" s="31">
        <f>tVentas[[#This Row],[ TotalPrice_SinDescuento]]*(1-tVentas[[#This Row],[Discount]]/100)</f>
        <v>506.4</v>
      </c>
      <c r="K718" s="52">
        <v>43119.275023148148</v>
      </c>
      <c r="L718" s="7" t="s">
        <v>3964</v>
      </c>
      <c r="M718" s="35">
        <f t="shared" si="22"/>
        <v>0</v>
      </c>
      <c r="N718" s="12" t="str">
        <f t="shared" si="23"/>
        <v/>
      </c>
      <c r="O718" t="str">
        <f>VLOOKUP(tVentas[[#This Row],[ProductID]],tProductos[[#All],[ProductID]:[CategoriaNombre]],2,FALSE)</f>
        <v>Beverages</v>
      </c>
    </row>
    <row r="719" spans="1:15">
      <c r="A719" s="13">
        <v>10727</v>
      </c>
      <c r="B719" s="13">
        <v>7</v>
      </c>
      <c r="C719" s="13">
        <v>42532</v>
      </c>
      <c r="D719" s="13">
        <v>305</v>
      </c>
      <c r="E719" s="12" t="str">
        <f>VLOOKUP(tVentas[[#This Row],[ProductID]],tProductos[#All],3,FALSE)</f>
        <v>Pastry - Cheese Baked Scones</v>
      </c>
      <c r="F719" s="13">
        <v>11</v>
      </c>
      <c r="G719" s="32">
        <v>0</v>
      </c>
      <c r="H719" s="30">
        <f>VLOOKUP(tVentas[[#This Row],[ProductID]],tProductos[#All],5,FALSE)</f>
        <v>910.99</v>
      </c>
      <c r="I719" s="31">
        <f>(tVentas[[#This Row],[PrecioUnitario]])*(tVentas[[#This Row],[Quantity]])</f>
        <v>10020.89</v>
      </c>
      <c r="J719" s="31">
        <f>tVentas[[#This Row],[ TotalPrice_SinDescuento]]*(1-tVentas[[#This Row],[Discount]]/100)</f>
        <v>10020.89</v>
      </c>
      <c r="K719" s="52">
        <v>43139.318518518521</v>
      </c>
      <c r="L719" s="7" t="s">
        <v>3965</v>
      </c>
      <c r="M719" s="35">
        <f t="shared" si="22"/>
        <v>0</v>
      </c>
      <c r="N719" s="12" t="str">
        <f t="shared" si="23"/>
        <v/>
      </c>
      <c r="O719" t="str">
        <f>VLOOKUP(tVentas[[#This Row],[ProductID]],tProductos[[#All],[ProductID]:[CategoriaNombre]],2,FALSE)</f>
        <v>Grain</v>
      </c>
    </row>
    <row r="720" spans="1:15">
      <c r="A720" s="13">
        <v>10728</v>
      </c>
      <c r="B720" s="13">
        <v>22</v>
      </c>
      <c r="C720" s="13">
        <v>12121</v>
      </c>
      <c r="D720" s="13">
        <v>183</v>
      </c>
      <c r="E720" s="12" t="str">
        <f>VLOOKUP(tVentas[[#This Row],[ProductID]],tProductos[#All],3,FALSE)</f>
        <v>Spice - Peppercorn Melange</v>
      </c>
      <c r="F720" s="13">
        <v>4</v>
      </c>
      <c r="G720" s="32">
        <v>0</v>
      </c>
      <c r="H720" s="30">
        <f>VLOOKUP(tVentas[[#This Row],[ProductID]],tProductos[#All],5,FALSE)</f>
        <v>62.15</v>
      </c>
      <c r="I720" s="31">
        <f>(tVentas[[#This Row],[PrecioUnitario]])*(tVentas[[#This Row],[Quantity]])</f>
        <v>248.6</v>
      </c>
      <c r="J720" s="31">
        <f>tVentas[[#This Row],[ TotalPrice_SinDescuento]]*(1-tVentas[[#This Row],[Discount]]/100)</f>
        <v>248.6</v>
      </c>
      <c r="K720" s="52">
        <v>43153.194189814814</v>
      </c>
      <c r="L720" s="7" t="s">
        <v>3966</v>
      </c>
      <c r="M720" s="35">
        <f t="shared" si="22"/>
        <v>0</v>
      </c>
      <c r="N720" s="12" t="str">
        <f t="shared" si="23"/>
        <v/>
      </c>
      <c r="O720" t="str">
        <f>VLOOKUP(tVentas[[#This Row],[ProductID]],tProductos[[#All],[ProductID]:[CategoriaNombre]],2,FALSE)</f>
        <v>Dairy</v>
      </c>
    </row>
    <row r="721" spans="1:15">
      <c r="A721" s="13">
        <v>10729</v>
      </c>
      <c r="B721" s="13">
        <v>21</v>
      </c>
      <c r="C721" s="13">
        <v>96195</v>
      </c>
      <c r="D721" s="13">
        <v>44</v>
      </c>
      <c r="E721" s="12" t="str">
        <f>VLOOKUP(tVentas[[#This Row],[ProductID]],tProductos[#All],3,FALSE)</f>
        <v>Wine - White, Colubia Cresh</v>
      </c>
      <c r="F721" s="13">
        <v>25</v>
      </c>
      <c r="G721" s="32">
        <v>0</v>
      </c>
      <c r="H721" s="30">
        <f>VLOOKUP(tVentas[[#This Row],[ProductID]],tProductos[#All],5,FALSE)</f>
        <v>485.98</v>
      </c>
      <c r="I721" s="31">
        <f>(tVentas[[#This Row],[PrecioUnitario]])*(tVentas[[#This Row],[Quantity]])</f>
        <v>12149.5</v>
      </c>
      <c r="J721" s="31">
        <f>tVentas[[#This Row],[ TotalPrice_SinDescuento]]*(1-tVentas[[#This Row],[Discount]]/100)</f>
        <v>12149.5</v>
      </c>
      <c r="K721" s="52">
        <v>43106.76357638889</v>
      </c>
      <c r="L721" s="7" t="s">
        <v>3967</v>
      </c>
      <c r="M721" s="35">
        <f t="shared" si="22"/>
        <v>0</v>
      </c>
      <c r="N721" s="12" t="str">
        <f t="shared" si="23"/>
        <v/>
      </c>
      <c r="O721" t="str">
        <f>VLOOKUP(tVentas[[#This Row],[ProductID]],tProductos[[#All],[ProductID]:[CategoriaNombre]],2,FALSE)</f>
        <v>Meat</v>
      </c>
    </row>
    <row r="722" spans="1:15">
      <c r="A722" s="13">
        <v>10730</v>
      </c>
      <c r="B722" s="13">
        <v>22</v>
      </c>
      <c r="C722" s="13">
        <v>66476</v>
      </c>
      <c r="D722" s="13">
        <v>139</v>
      </c>
      <c r="E722" s="12" t="str">
        <f>VLOOKUP(tVentas[[#This Row],[ProductID]],tProductos[#All],3,FALSE)</f>
        <v>Chicken - Wieners</v>
      </c>
      <c r="F722" s="13">
        <v>17</v>
      </c>
      <c r="G722" s="32">
        <v>0</v>
      </c>
      <c r="H722" s="30">
        <f>VLOOKUP(tVentas[[#This Row],[ProductID]],tProductos[#All],5,FALSE)</f>
        <v>21.42</v>
      </c>
      <c r="I722" s="31">
        <f>(tVentas[[#This Row],[PrecioUnitario]])*(tVentas[[#This Row],[Quantity]])</f>
        <v>364.14000000000004</v>
      </c>
      <c r="J722" s="31">
        <f>tVentas[[#This Row],[ TotalPrice_SinDescuento]]*(1-tVentas[[#This Row],[Discount]]/100)</f>
        <v>364.14000000000004</v>
      </c>
      <c r="K722" s="52">
        <v>43165.305138888885</v>
      </c>
      <c r="L722" s="7" t="s">
        <v>3968</v>
      </c>
      <c r="M722" s="35">
        <f t="shared" si="22"/>
        <v>0</v>
      </c>
      <c r="N722" s="12" t="str">
        <f t="shared" si="23"/>
        <v/>
      </c>
      <c r="O722" t="str">
        <f>VLOOKUP(tVentas[[#This Row],[ProductID]],tProductos[[#All],[ProductID]:[CategoriaNombre]],2,FALSE)</f>
        <v>Confections</v>
      </c>
    </row>
    <row r="723" spans="1:15">
      <c r="A723" s="13">
        <v>10731</v>
      </c>
      <c r="B723" s="13">
        <v>4</v>
      </c>
      <c r="C723" s="13">
        <v>69946</v>
      </c>
      <c r="D723" s="13">
        <v>18</v>
      </c>
      <c r="E723" s="12" t="str">
        <f>VLOOKUP(tVentas[[#This Row],[ProductID]],tProductos[#All],3,FALSE)</f>
        <v>Lamb - Whole, Fresh</v>
      </c>
      <c r="F723" s="13">
        <v>18</v>
      </c>
      <c r="G723" s="32">
        <v>0</v>
      </c>
      <c r="H723" s="30">
        <f>VLOOKUP(tVentas[[#This Row],[ProductID]],tProductos[#All],5,FALSE)</f>
        <v>233.96</v>
      </c>
      <c r="I723" s="31">
        <f>(tVentas[[#This Row],[PrecioUnitario]])*(tVentas[[#This Row],[Quantity]])</f>
        <v>4211.28</v>
      </c>
      <c r="J723" s="31">
        <f>tVentas[[#This Row],[ TotalPrice_SinDescuento]]*(1-tVentas[[#This Row],[Discount]]/100)</f>
        <v>4211.28</v>
      </c>
      <c r="K723" s="52">
        <v>43102.352037037039</v>
      </c>
      <c r="L723" s="7" t="s">
        <v>3969</v>
      </c>
      <c r="M723" s="35">
        <f t="shared" si="22"/>
        <v>0</v>
      </c>
      <c r="N723" s="12" t="str">
        <f t="shared" si="23"/>
        <v/>
      </c>
      <c r="O723" t="str">
        <f>VLOOKUP(tVentas[[#This Row],[ProductID]],tProductos[[#All],[ProductID]:[CategoriaNombre]],2,FALSE)</f>
        <v>Snails</v>
      </c>
    </row>
    <row r="724" spans="1:15">
      <c r="A724" s="13">
        <v>10732</v>
      </c>
      <c r="B724" s="13">
        <v>9</v>
      </c>
      <c r="C724" s="13">
        <v>79014</v>
      </c>
      <c r="D724" s="13">
        <v>193</v>
      </c>
      <c r="E724" s="12" t="str">
        <f>VLOOKUP(tVentas[[#This Row],[ProductID]],tProductos[#All],3,FALSE)</f>
        <v>Veal - Inside, Choice</v>
      </c>
      <c r="F724" s="13">
        <v>21</v>
      </c>
      <c r="G724" s="32">
        <v>0</v>
      </c>
      <c r="H724" s="30">
        <f>VLOOKUP(tVentas[[#This Row],[ProductID]],tProductos[#All],5,FALSE)</f>
        <v>605.30999999999995</v>
      </c>
      <c r="I724" s="31">
        <f>(tVentas[[#This Row],[PrecioUnitario]])*(tVentas[[#This Row],[Quantity]])</f>
        <v>12711.509999999998</v>
      </c>
      <c r="J724" s="31">
        <f>tVentas[[#This Row],[ TotalPrice_SinDescuento]]*(1-tVentas[[#This Row],[Discount]]/100)</f>
        <v>12711.509999999998</v>
      </c>
      <c r="K724" s="52">
        <v>43185.133368055554</v>
      </c>
      <c r="L724" s="7" t="s">
        <v>3970</v>
      </c>
      <c r="M724" s="35">
        <f t="shared" si="22"/>
        <v>0</v>
      </c>
      <c r="N724" s="12" t="str">
        <f t="shared" si="23"/>
        <v/>
      </c>
      <c r="O724" t="str">
        <f>VLOOKUP(tVentas[[#This Row],[ProductID]],tProductos[[#All],[ProductID]:[CategoriaNombre]],2,FALSE)</f>
        <v>Produce</v>
      </c>
    </row>
    <row r="725" spans="1:15">
      <c r="A725" s="13">
        <v>10733</v>
      </c>
      <c r="B725" s="13">
        <v>21</v>
      </c>
      <c r="C725" s="13">
        <v>32059</v>
      </c>
      <c r="D725" s="13">
        <v>220</v>
      </c>
      <c r="E725" s="12" t="str">
        <f>VLOOKUP(tVentas[[#This Row],[ProductID]],tProductos[#All],3,FALSE)</f>
        <v>Meldea Green Tea Liquor</v>
      </c>
      <c r="F725" s="13">
        <v>9</v>
      </c>
      <c r="G725" s="32">
        <v>0</v>
      </c>
      <c r="H725" s="30">
        <f>VLOOKUP(tVentas[[#This Row],[ProductID]],tProductos[#All],5,FALSE)</f>
        <v>17.96</v>
      </c>
      <c r="I725" s="31">
        <f>(tVentas[[#This Row],[PrecioUnitario]])*(tVentas[[#This Row],[Quantity]])</f>
        <v>161.64000000000001</v>
      </c>
      <c r="J725" s="31">
        <f>tVentas[[#This Row],[ TotalPrice_SinDescuento]]*(1-tVentas[[#This Row],[Discount]]/100)</f>
        <v>161.64000000000001</v>
      </c>
      <c r="K725" s="52">
        <v>43187.270254629628</v>
      </c>
      <c r="L725" s="7" t="s">
        <v>3971</v>
      </c>
      <c r="M725" s="35">
        <f t="shared" si="22"/>
        <v>0</v>
      </c>
      <c r="N725" s="12" t="str">
        <f t="shared" si="23"/>
        <v/>
      </c>
      <c r="O725" t="str">
        <f>VLOOKUP(tVentas[[#This Row],[ProductID]],tProductos[[#All],[ProductID]:[CategoriaNombre]],2,FALSE)</f>
        <v>Snails</v>
      </c>
    </row>
    <row r="726" spans="1:15">
      <c r="A726" s="13">
        <v>10734</v>
      </c>
      <c r="B726" s="13">
        <v>9</v>
      </c>
      <c r="C726" s="13">
        <v>52450</v>
      </c>
      <c r="D726" s="13">
        <v>355</v>
      </c>
      <c r="E726" s="12" t="str">
        <f>VLOOKUP(tVentas[[#This Row],[ProductID]],tProductos[#All],3,FALSE)</f>
        <v>Olives - Stuffed</v>
      </c>
      <c r="F726" s="13">
        <v>14</v>
      </c>
      <c r="G726" s="32">
        <v>0</v>
      </c>
      <c r="H726" s="30">
        <f>VLOOKUP(tVentas[[#This Row],[ProductID]],tProductos[#All],5,FALSE)</f>
        <v>591.67999999999995</v>
      </c>
      <c r="I726" s="31">
        <f>(tVentas[[#This Row],[PrecioUnitario]])*(tVentas[[#This Row],[Quantity]])</f>
        <v>8283.5199999999986</v>
      </c>
      <c r="J726" s="31">
        <f>tVentas[[#This Row],[ TotalPrice_SinDescuento]]*(1-tVentas[[#This Row],[Discount]]/100)</f>
        <v>8283.5199999999986</v>
      </c>
      <c r="K726" s="52">
        <v>43129.944444444445</v>
      </c>
      <c r="L726" s="7" t="s">
        <v>3972</v>
      </c>
      <c r="M726" s="35">
        <f t="shared" si="22"/>
        <v>0</v>
      </c>
      <c r="N726" s="12" t="str">
        <f t="shared" si="23"/>
        <v/>
      </c>
      <c r="O726" t="str">
        <f>VLOOKUP(tVentas[[#This Row],[ProductID]],tProductos[[#All],[ProductID]:[CategoriaNombre]],2,FALSE)</f>
        <v>Beverages</v>
      </c>
    </row>
    <row r="727" spans="1:15">
      <c r="A727" s="13">
        <v>10735</v>
      </c>
      <c r="B727" s="13">
        <v>9</v>
      </c>
      <c r="C727" s="13">
        <v>46971</v>
      </c>
      <c r="D727" s="13">
        <v>296</v>
      </c>
      <c r="E727" s="12" t="str">
        <f>VLOOKUP(tVentas[[#This Row],[ProductID]],tProductos[#All],3,FALSE)</f>
        <v>Wine - Valpolicella Masi</v>
      </c>
      <c r="F727" s="13">
        <v>12</v>
      </c>
      <c r="G727" s="32">
        <v>0</v>
      </c>
      <c r="H727" s="30">
        <f>VLOOKUP(tVentas[[#This Row],[ProductID]],tProductos[#All],5,FALSE)</f>
        <v>313.54000000000002</v>
      </c>
      <c r="I727" s="31">
        <f>(tVentas[[#This Row],[PrecioUnitario]])*(tVentas[[#This Row],[Quantity]])</f>
        <v>3762.4800000000005</v>
      </c>
      <c r="J727" s="31">
        <f>tVentas[[#This Row],[ TotalPrice_SinDescuento]]*(1-tVentas[[#This Row],[Discount]]/100)</f>
        <v>3762.4800000000005</v>
      </c>
      <c r="K727" s="52">
        <v>43200.789039351854</v>
      </c>
      <c r="L727" s="7" t="s">
        <v>3973</v>
      </c>
      <c r="M727" s="35">
        <f t="shared" si="22"/>
        <v>0</v>
      </c>
      <c r="N727" s="12" t="str">
        <f t="shared" si="23"/>
        <v/>
      </c>
      <c r="O727" t="str">
        <f>VLOOKUP(tVentas[[#This Row],[ProductID]],tProductos[[#All],[ProductID]:[CategoriaNombre]],2,FALSE)</f>
        <v>Cereals</v>
      </c>
    </row>
    <row r="728" spans="1:15">
      <c r="A728" s="13">
        <v>10736</v>
      </c>
      <c r="B728" s="13">
        <v>10</v>
      </c>
      <c r="C728" s="13">
        <v>61106</v>
      </c>
      <c r="D728" s="13">
        <v>427</v>
      </c>
      <c r="E728" s="12" t="str">
        <f>VLOOKUP(tVentas[[#This Row],[ProductID]],tProductos[#All],3,FALSE)</f>
        <v>Wine - Vineland Estate Semi - Dry</v>
      </c>
      <c r="F728" s="13">
        <v>16</v>
      </c>
      <c r="G728" s="32">
        <v>0</v>
      </c>
      <c r="H728" s="30">
        <f>VLOOKUP(tVentas[[#This Row],[ProductID]],tProductos[#All],5,FALSE)</f>
        <v>463.25</v>
      </c>
      <c r="I728" s="31">
        <f>(tVentas[[#This Row],[PrecioUnitario]])*(tVentas[[#This Row],[Quantity]])</f>
        <v>7412</v>
      </c>
      <c r="J728" s="31">
        <f>tVentas[[#This Row],[ TotalPrice_SinDescuento]]*(1-tVentas[[#This Row],[Discount]]/100)</f>
        <v>7412</v>
      </c>
      <c r="K728" s="52">
        <v>43116.545902777776</v>
      </c>
      <c r="L728" s="7" t="s">
        <v>3974</v>
      </c>
      <c r="M728" s="35">
        <f t="shared" si="22"/>
        <v>0</v>
      </c>
      <c r="N728" s="12" t="str">
        <f t="shared" si="23"/>
        <v/>
      </c>
      <c r="O728" t="str">
        <f>VLOOKUP(tVentas[[#This Row],[ProductID]],tProductos[[#All],[ProductID]:[CategoriaNombre]],2,FALSE)</f>
        <v>Cereals</v>
      </c>
    </row>
    <row r="729" spans="1:15">
      <c r="A729" s="13">
        <v>10737</v>
      </c>
      <c r="B729" s="13">
        <v>1</v>
      </c>
      <c r="C729" s="13">
        <v>37062</v>
      </c>
      <c r="D729" s="13">
        <v>196</v>
      </c>
      <c r="E729" s="12" t="str">
        <f>VLOOKUP(tVentas[[#This Row],[ProductID]],tProductos[#All],3,FALSE)</f>
        <v>Longos - Grilled Salmon With Bbq</v>
      </c>
      <c r="F729" s="13">
        <v>10</v>
      </c>
      <c r="G729" s="32">
        <v>0</v>
      </c>
      <c r="H729" s="30">
        <f>VLOOKUP(tVentas[[#This Row],[ProductID]],tProductos[#All],5,FALSE)</f>
        <v>82.28</v>
      </c>
      <c r="I729" s="31">
        <f>(tVentas[[#This Row],[PrecioUnitario]])*(tVentas[[#This Row],[Quantity]])</f>
        <v>822.8</v>
      </c>
      <c r="J729" s="31">
        <f>tVentas[[#This Row],[ TotalPrice_SinDescuento]]*(1-tVentas[[#This Row],[Discount]]/100)</f>
        <v>822.8</v>
      </c>
      <c r="K729" s="52">
        <v>43156.837766203702</v>
      </c>
      <c r="L729" s="7" t="s">
        <v>3975</v>
      </c>
      <c r="M729" s="35">
        <f t="shared" si="22"/>
        <v>0</v>
      </c>
      <c r="N729" s="12" t="str">
        <f t="shared" si="23"/>
        <v/>
      </c>
      <c r="O729" t="str">
        <f>VLOOKUP(tVentas[[#This Row],[ProductID]],tProductos[[#All],[ProductID]:[CategoriaNombre]],2,FALSE)</f>
        <v>Confections</v>
      </c>
    </row>
    <row r="730" spans="1:15">
      <c r="A730" s="13">
        <v>10738</v>
      </c>
      <c r="B730" s="13">
        <v>7</v>
      </c>
      <c r="C730" s="13">
        <v>79738</v>
      </c>
      <c r="D730" s="13">
        <v>47</v>
      </c>
      <c r="E730" s="12" t="str">
        <f>VLOOKUP(tVentas[[#This Row],[ProductID]],tProductos[#All],3,FALSE)</f>
        <v>Thyme - Lemon, Fresh</v>
      </c>
      <c r="F730" s="13">
        <v>21</v>
      </c>
      <c r="G730" s="32">
        <v>2</v>
      </c>
      <c r="H730" s="30">
        <f>VLOOKUP(tVentas[[#This Row],[ProductID]],tProductos[#All],5,FALSE)</f>
        <v>471.33</v>
      </c>
      <c r="I730" s="31">
        <f>(tVentas[[#This Row],[PrecioUnitario]])*(tVentas[[#This Row],[Quantity]])</f>
        <v>9897.93</v>
      </c>
      <c r="J730" s="31">
        <f>tVentas[[#This Row],[ TotalPrice_SinDescuento]]*(1-tVentas[[#This Row],[Discount]]/100)</f>
        <v>9699.9714000000004</v>
      </c>
      <c r="K730" s="52">
        <v>43204.190312500003</v>
      </c>
      <c r="L730" s="7" t="s">
        <v>3976</v>
      </c>
      <c r="M730" s="35">
        <f t="shared" si="22"/>
        <v>0</v>
      </c>
      <c r="N730" s="12" t="str">
        <f t="shared" si="23"/>
        <v/>
      </c>
      <c r="O730" t="str">
        <f>VLOOKUP(tVentas[[#This Row],[ProductID]],tProductos[[#All],[ProductID]:[CategoriaNombre]],2,FALSE)</f>
        <v>Poultry</v>
      </c>
    </row>
    <row r="731" spans="1:15">
      <c r="A731" s="13">
        <v>10739</v>
      </c>
      <c r="B731" s="13">
        <v>23</v>
      </c>
      <c r="C731" s="13">
        <v>96846</v>
      </c>
      <c r="D731" s="13">
        <v>217</v>
      </c>
      <c r="E731" s="12" t="str">
        <f>VLOOKUP(tVentas[[#This Row],[ProductID]],tProductos[#All],3,FALSE)</f>
        <v>Bread - Multigrain</v>
      </c>
      <c r="F731" s="13">
        <v>25</v>
      </c>
      <c r="G731" s="32">
        <v>1</v>
      </c>
      <c r="H731" s="30">
        <f>VLOOKUP(tVentas[[#This Row],[ProductID]],tProductos[#All],5,FALSE)</f>
        <v>9.65</v>
      </c>
      <c r="I731" s="31">
        <f>(tVentas[[#This Row],[PrecioUnitario]])*(tVentas[[#This Row],[Quantity]])</f>
        <v>241.25</v>
      </c>
      <c r="J731" s="31">
        <f>tVentas[[#This Row],[ TotalPrice_SinDescuento]]*(1-tVentas[[#This Row],[Discount]]/100)</f>
        <v>238.83750000000001</v>
      </c>
      <c r="K731" s="52">
        <v>43153.843900462962</v>
      </c>
      <c r="L731" s="7" t="s">
        <v>3977</v>
      </c>
      <c r="M731" s="35">
        <f t="shared" si="22"/>
        <v>0</v>
      </c>
      <c r="N731" s="12" t="str">
        <f t="shared" si="23"/>
        <v/>
      </c>
      <c r="O731" t="str">
        <f>VLOOKUP(tVentas[[#This Row],[ProductID]],tProductos[[#All],[ProductID]:[CategoriaNombre]],2,FALSE)</f>
        <v>Grain</v>
      </c>
    </row>
    <row r="732" spans="1:15">
      <c r="A732" s="13">
        <v>10740</v>
      </c>
      <c r="B732" s="13">
        <v>18</v>
      </c>
      <c r="C732" s="13">
        <v>23009</v>
      </c>
      <c r="D732" s="13">
        <v>430</v>
      </c>
      <c r="E732" s="12" t="str">
        <f>VLOOKUP(tVentas[[#This Row],[ProductID]],tProductos[#All],3,FALSE)</f>
        <v>Milk - 1%</v>
      </c>
      <c r="F732" s="13">
        <v>6</v>
      </c>
      <c r="G732" s="32">
        <v>0</v>
      </c>
      <c r="H732" s="30">
        <f>VLOOKUP(tVentas[[#This Row],[ProductID]],tProductos[#All],5,FALSE)</f>
        <v>462.58</v>
      </c>
      <c r="I732" s="31">
        <f>(tVentas[[#This Row],[PrecioUnitario]])*(tVentas[[#This Row],[Quantity]])</f>
        <v>2775.48</v>
      </c>
      <c r="J732" s="31">
        <f>tVentas[[#This Row],[ TotalPrice_SinDescuento]]*(1-tVentas[[#This Row],[Discount]]/100)</f>
        <v>2775.48</v>
      </c>
      <c r="K732" s="52">
        <v>43133.238541666666</v>
      </c>
      <c r="L732" s="7" t="s">
        <v>3978</v>
      </c>
      <c r="M732" s="35">
        <f t="shared" si="22"/>
        <v>0</v>
      </c>
      <c r="N732" s="12" t="str">
        <f t="shared" si="23"/>
        <v/>
      </c>
      <c r="O732" t="str">
        <f>VLOOKUP(tVentas[[#This Row],[ProductID]],tProductos[[#All],[ProductID]:[CategoriaNombre]],2,FALSE)</f>
        <v>Shell fish</v>
      </c>
    </row>
    <row r="733" spans="1:15">
      <c r="A733" s="13">
        <v>10741</v>
      </c>
      <c r="B733" s="13">
        <v>9</v>
      </c>
      <c r="C733" s="13">
        <v>64342</v>
      </c>
      <c r="D733" s="13">
        <v>259</v>
      </c>
      <c r="E733" s="12" t="str">
        <f>VLOOKUP(tVentas[[#This Row],[ProductID]],tProductos[#All],3,FALSE)</f>
        <v>Veal - Eye Of Round</v>
      </c>
      <c r="F733" s="13">
        <v>17</v>
      </c>
      <c r="G733" s="32">
        <v>0</v>
      </c>
      <c r="H733" s="30">
        <f>VLOOKUP(tVentas[[#This Row],[ProductID]],tProductos[#All],5,FALSE)</f>
        <v>674.36</v>
      </c>
      <c r="I733" s="31">
        <f>(tVentas[[#This Row],[PrecioUnitario]])*(tVentas[[#This Row],[Quantity]])</f>
        <v>11464.12</v>
      </c>
      <c r="J733" s="31">
        <f>tVentas[[#This Row],[ TotalPrice_SinDescuento]]*(1-tVentas[[#This Row],[Discount]]/100)</f>
        <v>11464.12</v>
      </c>
      <c r="K733" s="52">
        <v>43162.561388888891</v>
      </c>
      <c r="L733" s="7" t="s">
        <v>3979</v>
      </c>
      <c r="M733" s="35">
        <f t="shared" si="22"/>
        <v>0</v>
      </c>
      <c r="N733" s="12" t="str">
        <f t="shared" si="23"/>
        <v/>
      </c>
      <c r="O733" t="str">
        <f>VLOOKUP(tVentas[[#This Row],[ProductID]],tProductos[[#All],[ProductID]:[CategoriaNombre]],2,FALSE)</f>
        <v>Meat</v>
      </c>
    </row>
    <row r="734" spans="1:15">
      <c r="A734" s="13">
        <v>10742</v>
      </c>
      <c r="B734" s="13">
        <v>11</v>
      </c>
      <c r="C734" s="13">
        <v>29754</v>
      </c>
      <c r="D734" s="13">
        <v>252</v>
      </c>
      <c r="E734" s="12" t="str">
        <f>VLOOKUP(tVentas[[#This Row],[ProductID]],tProductos[#All],3,FALSE)</f>
        <v>Nantucket - Pomegranate Pear</v>
      </c>
      <c r="F734" s="13">
        <v>8</v>
      </c>
      <c r="G734" s="32">
        <v>0</v>
      </c>
      <c r="H734" s="30">
        <f>VLOOKUP(tVentas[[#This Row],[ProductID]],tProductos[#All],5,FALSE)</f>
        <v>278.16000000000003</v>
      </c>
      <c r="I734" s="31">
        <f>(tVentas[[#This Row],[PrecioUnitario]])*(tVentas[[#This Row],[Quantity]])</f>
        <v>2225.2800000000002</v>
      </c>
      <c r="J734" s="31">
        <f>tVentas[[#This Row],[ TotalPrice_SinDescuento]]*(1-tVentas[[#This Row],[Discount]]/100)</f>
        <v>2225.2800000000002</v>
      </c>
      <c r="K734" s="52">
        <v>43211.468402777777</v>
      </c>
      <c r="L734" s="7" t="s">
        <v>3980</v>
      </c>
      <c r="M734" s="35">
        <f t="shared" si="22"/>
        <v>0</v>
      </c>
      <c r="N734" s="12" t="str">
        <f t="shared" si="23"/>
        <v/>
      </c>
      <c r="O734" t="str">
        <f>VLOOKUP(tVentas[[#This Row],[ProductID]],tProductos[[#All],[ProductID]:[CategoriaNombre]],2,FALSE)</f>
        <v>Dairy</v>
      </c>
    </row>
    <row r="735" spans="1:15">
      <c r="A735" s="13">
        <v>10743</v>
      </c>
      <c r="B735" s="13">
        <v>8</v>
      </c>
      <c r="C735" s="13">
        <v>12860</v>
      </c>
      <c r="D735" s="13">
        <v>159</v>
      </c>
      <c r="E735" s="12" t="str">
        <f>VLOOKUP(tVentas[[#This Row],[ProductID]],tProductos[#All],3,FALSE)</f>
        <v>Eggplant - Asian</v>
      </c>
      <c r="F735" s="13">
        <v>4</v>
      </c>
      <c r="G735" s="32">
        <v>0</v>
      </c>
      <c r="H735" s="30">
        <f>VLOOKUP(tVentas[[#This Row],[ProductID]],tProductos[#All],5,FALSE)</f>
        <v>921.05</v>
      </c>
      <c r="I735" s="31">
        <f>(tVentas[[#This Row],[PrecioUnitario]])*(tVentas[[#This Row],[Quantity]])</f>
        <v>3684.2</v>
      </c>
      <c r="J735" s="31">
        <f>tVentas[[#This Row],[ TotalPrice_SinDescuento]]*(1-tVentas[[#This Row],[Discount]]/100)</f>
        <v>3684.2</v>
      </c>
      <c r="K735" s="52">
        <v>43216.158738425926</v>
      </c>
      <c r="L735" s="7" t="s">
        <v>3981</v>
      </c>
      <c r="M735" s="35">
        <f t="shared" si="22"/>
        <v>0</v>
      </c>
      <c r="N735" s="12" t="str">
        <f t="shared" si="23"/>
        <v/>
      </c>
      <c r="O735" t="str">
        <f>VLOOKUP(tVentas[[#This Row],[ProductID]],tProductos[[#All],[ProductID]:[CategoriaNombre]],2,FALSE)</f>
        <v>Meat</v>
      </c>
    </row>
    <row r="736" spans="1:15">
      <c r="A736" s="13">
        <v>10744</v>
      </c>
      <c r="B736" s="13">
        <v>12</v>
      </c>
      <c r="C736" s="13">
        <v>52486</v>
      </c>
      <c r="D736" s="13">
        <v>32</v>
      </c>
      <c r="E736" s="12" t="str">
        <f>VLOOKUP(tVentas[[#This Row],[ProductID]],tProductos[#All],3,FALSE)</f>
        <v>Lettuce - Treviso</v>
      </c>
      <c r="F736" s="13">
        <v>14</v>
      </c>
      <c r="G736" s="32">
        <v>0</v>
      </c>
      <c r="H736" s="30">
        <f>VLOOKUP(tVentas[[#This Row],[ProductID]],tProductos[#All],5,FALSE)</f>
        <v>964.12</v>
      </c>
      <c r="I736" s="31">
        <f>(tVentas[[#This Row],[PrecioUnitario]])*(tVentas[[#This Row],[Quantity]])</f>
        <v>13497.68</v>
      </c>
      <c r="J736" s="31">
        <f>tVentas[[#This Row],[ TotalPrice_SinDescuento]]*(1-tVentas[[#This Row],[Discount]]/100)</f>
        <v>13497.68</v>
      </c>
      <c r="K736" s="52">
        <v>43145.110856481479</v>
      </c>
      <c r="L736" s="7" t="s">
        <v>3982</v>
      </c>
      <c r="M736" s="35">
        <f t="shared" si="22"/>
        <v>0</v>
      </c>
      <c r="N736" s="12" t="str">
        <f t="shared" si="23"/>
        <v/>
      </c>
      <c r="O736" t="str">
        <f>VLOOKUP(tVentas[[#This Row],[ProductID]],tProductos[[#All],[ProductID]:[CategoriaNombre]],2,FALSE)</f>
        <v>Cereals</v>
      </c>
    </row>
    <row r="737" spans="1:15">
      <c r="A737" s="13">
        <v>10746</v>
      </c>
      <c r="B737" s="13">
        <v>11</v>
      </c>
      <c r="C737" s="13">
        <v>35893</v>
      </c>
      <c r="D737" s="13">
        <v>328</v>
      </c>
      <c r="E737" s="12" t="str">
        <f>VLOOKUP(tVentas[[#This Row],[ProductID]],tProductos[#All],3,FALSE)</f>
        <v>Tuna - Salad Premix</v>
      </c>
      <c r="F737" s="13">
        <v>10</v>
      </c>
      <c r="G737" s="32">
        <v>0</v>
      </c>
      <c r="H737" s="30">
        <f>VLOOKUP(tVentas[[#This Row],[ProductID]],tProductos[#All],5,FALSE)</f>
        <v>968.78</v>
      </c>
      <c r="I737" s="31">
        <f>(tVentas[[#This Row],[PrecioUnitario]])*(tVentas[[#This Row],[Quantity]])</f>
        <v>9687.7999999999993</v>
      </c>
      <c r="J737" s="31">
        <f>tVentas[[#This Row],[ TotalPrice_SinDescuento]]*(1-tVentas[[#This Row],[Discount]]/100)</f>
        <v>9687.7999999999993</v>
      </c>
      <c r="K737" s="52">
        <v>43165.639652777776</v>
      </c>
      <c r="L737" s="7" t="s">
        <v>3984</v>
      </c>
      <c r="M737" s="35">
        <f t="shared" si="22"/>
        <v>0</v>
      </c>
      <c r="N737" s="12" t="str">
        <f t="shared" si="23"/>
        <v/>
      </c>
      <c r="O737" t="str">
        <f>VLOOKUP(tVentas[[#This Row],[ProductID]],tProductos[[#All],[ProductID]:[CategoriaNombre]],2,FALSE)</f>
        <v>Seafood</v>
      </c>
    </row>
    <row r="738" spans="1:15">
      <c r="A738" s="13">
        <v>10747</v>
      </c>
      <c r="B738" s="13">
        <v>7</v>
      </c>
      <c r="C738" s="13">
        <v>78917</v>
      </c>
      <c r="D738" s="13">
        <v>44</v>
      </c>
      <c r="E738" s="12" t="str">
        <f>VLOOKUP(tVentas[[#This Row],[ProductID]],tProductos[#All],3,FALSE)</f>
        <v>Wine - White, Colubia Cresh</v>
      </c>
      <c r="F738" s="13">
        <v>20</v>
      </c>
      <c r="G738" s="32">
        <v>0</v>
      </c>
      <c r="H738" s="30">
        <f>VLOOKUP(tVentas[[#This Row],[ProductID]],tProductos[#All],5,FALSE)</f>
        <v>485.98</v>
      </c>
      <c r="I738" s="31">
        <f>(tVentas[[#This Row],[PrecioUnitario]])*(tVentas[[#This Row],[Quantity]])</f>
        <v>9719.6</v>
      </c>
      <c r="J738" s="31">
        <f>tVentas[[#This Row],[ TotalPrice_SinDescuento]]*(1-tVentas[[#This Row],[Discount]]/100)</f>
        <v>9719.6</v>
      </c>
      <c r="K738" s="52">
        <v>43175.027083333334</v>
      </c>
      <c r="L738" s="7" t="s">
        <v>3985</v>
      </c>
      <c r="M738" s="35">
        <f t="shared" si="22"/>
        <v>0</v>
      </c>
      <c r="N738" s="12" t="str">
        <f t="shared" si="23"/>
        <v/>
      </c>
      <c r="O738" t="str">
        <f>VLOOKUP(tVentas[[#This Row],[ProductID]],tProductos[[#All],[ProductID]:[CategoriaNombre]],2,FALSE)</f>
        <v>Meat</v>
      </c>
    </row>
    <row r="739" spans="1:15">
      <c r="A739" s="13">
        <v>10748</v>
      </c>
      <c r="B739" s="13">
        <v>7</v>
      </c>
      <c r="C739" s="13">
        <v>43191</v>
      </c>
      <c r="D739" s="13">
        <v>289</v>
      </c>
      <c r="E739" s="12" t="str">
        <f>VLOOKUP(tVentas[[#This Row],[ProductID]],tProductos[#All],3,FALSE)</f>
        <v>Sword Pick Asst</v>
      </c>
      <c r="F739" s="13">
        <v>11</v>
      </c>
      <c r="G739" s="32">
        <v>0</v>
      </c>
      <c r="H739" s="30">
        <f>VLOOKUP(tVentas[[#This Row],[ProductID]],tProductos[#All],5,FALSE)</f>
        <v>435.16</v>
      </c>
      <c r="I739" s="31">
        <f>(tVentas[[#This Row],[PrecioUnitario]])*(tVentas[[#This Row],[Quantity]])</f>
        <v>4786.76</v>
      </c>
      <c r="J739" s="31">
        <f>tVentas[[#This Row],[ TotalPrice_SinDescuento]]*(1-tVentas[[#This Row],[Discount]]/100)</f>
        <v>4786.76</v>
      </c>
      <c r="K739" s="52">
        <v>43120.988321759258</v>
      </c>
      <c r="L739" s="7" t="s">
        <v>3986</v>
      </c>
      <c r="M739" s="35">
        <f t="shared" si="22"/>
        <v>0</v>
      </c>
      <c r="N739" s="12" t="str">
        <f t="shared" si="23"/>
        <v/>
      </c>
      <c r="O739" t="str">
        <f>VLOOKUP(tVentas[[#This Row],[ProductID]],tProductos[[#All],[ProductID]:[CategoriaNombre]],2,FALSE)</f>
        <v>Snails</v>
      </c>
    </row>
    <row r="740" spans="1:15">
      <c r="A740" s="13">
        <v>10749</v>
      </c>
      <c r="B740" s="13">
        <v>16</v>
      </c>
      <c r="C740" s="13">
        <v>14747</v>
      </c>
      <c r="D740" s="13">
        <v>173</v>
      </c>
      <c r="E740" s="12" t="str">
        <f>VLOOKUP(tVentas[[#This Row],[ProductID]],tProductos[#All],3,FALSE)</f>
        <v>Rosemary - Dry</v>
      </c>
      <c r="F740" s="13">
        <v>4</v>
      </c>
      <c r="G740" s="32">
        <v>0</v>
      </c>
      <c r="H740" s="30">
        <f>VLOOKUP(tVentas[[#This Row],[ProductID]],tProductos[#All],5,FALSE)</f>
        <v>44.54</v>
      </c>
      <c r="I740" s="31">
        <f>(tVentas[[#This Row],[PrecioUnitario]])*(tVentas[[#This Row],[Quantity]])</f>
        <v>178.16</v>
      </c>
      <c r="J740" s="31">
        <f>tVentas[[#This Row],[ TotalPrice_SinDescuento]]*(1-tVentas[[#This Row],[Discount]]/100)</f>
        <v>178.16</v>
      </c>
      <c r="K740" s="52">
        <v>43184.169212962966</v>
      </c>
      <c r="L740" s="7" t="s">
        <v>3987</v>
      </c>
      <c r="M740" s="35">
        <f t="shared" si="22"/>
        <v>0</v>
      </c>
      <c r="N740" s="12" t="str">
        <f t="shared" si="23"/>
        <v/>
      </c>
      <c r="O740" t="str">
        <f>VLOOKUP(tVentas[[#This Row],[ProductID]],tProductos[[#All],[ProductID]:[CategoriaNombre]],2,FALSE)</f>
        <v>Grain</v>
      </c>
    </row>
    <row r="741" spans="1:15">
      <c r="A741" s="13">
        <v>10750</v>
      </c>
      <c r="B741" s="13">
        <v>19</v>
      </c>
      <c r="C741" s="13">
        <v>45972</v>
      </c>
      <c r="D741" s="13">
        <v>217</v>
      </c>
      <c r="E741" s="12" t="str">
        <f>VLOOKUP(tVentas[[#This Row],[ProductID]],tProductos[#All],3,FALSE)</f>
        <v>Bread - Multigrain</v>
      </c>
      <c r="F741" s="13">
        <v>12</v>
      </c>
      <c r="G741" s="32">
        <v>2</v>
      </c>
      <c r="H741" s="30">
        <f>VLOOKUP(tVentas[[#This Row],[ProductID]],tProductos[#All],5,FALSE)</f>
        <v>9.65</v>
      </c>
      <c r="I741" s="31">
        <f>(tVentas[[#This Row],[PrecioUnitario]])*(tVentas[[#This Row],[Quantity]])</f>
        <v>115.80000000000001</v>
      </c>
      <c r="J741" s="31">
        <f>tVentas[[#This Row],[ TotalPrice_SinDescuento]]*(1-tVentas[[#This Row],[Discount]]/100)</f>
        <v>113.48400000000001</v>
      </c>
      <c r="K741" s="52">
        <v>43106.429108796299</v>
      </c>
      <c r="L741" s="7" t="s">
        <v>3988</v>
      </c>
      <c r="M741" s="35">
        <f t="shared" si="22"/>
        <v>0</v>
      </c>
      <c r="N741" s="12" t="str">
        <f t="shared" si="23"/>
        <v/>
      </c>
      <c r="O741" t="str">
        <f>VLOOKUP(tVentas[[#This Row],[ProductID]],tProductos[[#All],[ProductID]:[CategoriaNombre]],2,FALSE)</f>
        <v>Grain</v>
      </c>
    </row>
    <row r="742" spans="1:15">
      <c r="A742" s="13">
        <v>10751</v>
      </c>
      <c r="B742" s="13">
        <v>14</v>
      </c>
      <c r="C742" s="13">
        <v>59541</v>
      </c>
      <c r="D742" s="13">
        <v>283</v>
      </c>
      <c r="E742" s="12" t="str">
        <f>VLOOKUP(tVentas[[#This Row],[ProductID]],tProductos[#All],3,FALSE)</f>
        <v>Bread Fig And Almond</v>
      </c>
      <c r="F742" s="13">
        <v>16</v>
      </c>
      <c r="G742" s="32">
        <v>0</v>
      </c>
      <c r="H742" s="30">
        <f>VLOOKUP(tVentas[[#This Row],[ProductID]],tProductos[#All],5,FALSE)</f>
        <v>11.88</v>
      </c>
      <c r="I742" s="31">
        <f>(tVentas[[#This Row],[PrecioUnitario]])*(tVentas[[#This Row],[Quantity]])</f>
        <v>190.08</v>
      </c>
      <c r="J742" s="31">
        <f>tVentas[[#This Row],[ TotalPrice_SinDescuento]]*(1-tVentas[[#This Row],[Discount]]/100)</f>
        <v>190.08</v>
      </c>
      <c r="K742" s="52">
        <v>43101.54283564815</v>
      </c>
      <c r="L742" s="7" t="s">
        <v>3989</v>
      </c>
      <c r="M742" s="35">
        <f t="shared" si="22"/>
        <v>0</v>
      </c>
      <c r="N742" s="12" t="str">
        <f t="shared" si="23"/>
        <v/>
      </c>
      <c r="O742" t="str">
        <f>VLOOKUP(tVentas[[#This Row],[ProductID]],tProductos[[#All],[ProductID]:[CategoriaNombre]],2,FALSE)</f>
        <v>Dairy</v>
      </c>
    </row>
    <row r="743" spans="1:15">
      <c r="A743" s="13">
        <v>10752</v>
      </c>
      <c r="B743" s="13">
        <v>19</v>
      </c>
      <c r="C743" s="13">
        <v>76401</v>
      </c>
      <c r="D743" s="13">
        <v>114</v>
      </c>
      <c r="E743" s="12" t="str">
        <f>VLOOKUP(tVentas[[#This Row],[ProductID]],tProductos[#All],3,FALSE)</f>
        <v>Veal - Osso Bucco</v>
      </c>
      <c r="F743" s="13">
        <v>20</v>
      </c>
      <c r="G743" s="32">
        <v>1</v>
      </c>
      <c r="H743" s="30">
        <f>VLOOKUP(tVentas[[#This Row],[ProductID]],tProductos[#All],5,FALSE)</f>
        <v>795.63</v>
      </c>
      <c r="I743" s="31">
        <f>(tVentas[[#This Row],[PrecioUnitario]])*(tVentas[[#This Row],[Quantity]])</f>
        <v>15912.6</v>
      </c>
      <c r="J743" s="31">
        <f>tVentas[[#This Row],[ TotalPrice_SinDescuento]]*(1-tVentas[[#This Row],[Discount]]/100)</f>
        <v>15753.474</v>
      </c>
      <c r="K743" s="52">
        <v>43204.430405092593</v>
      </c>
      <c r="L743" s="7" t="s">
        <v>3990</v>
      </c>
      <c r="M743" s="35">
        <f t="shared" si="22"/>
        <v>0</v>
      </c>
      <c r="N743" s="12" t="str">
        <f t="shared" si="23"/>
        <v/>
      </c>
      <c r="O743" t="str">
        <f>VLOOKUP(tVentas[[#This Row],[ProductID]],tProductos[[#All],[ProductID]:[CategoriaNombre]],2,FALSE)</f>
        <v>Grain</v>
      </c>
    </row>
    <row r="744" spans="1:15">
      <c r="A744" s="13">
        <v>10753</v>
      </c>
      <c r="B744" s="13">
        <v>5</v>
      </c>
      <c r="C744" s="13">
        <v>78588</v>
      </c>
      <c r="D744" s="13">
        <v>75</v>
      </c>
      <c r="E744" s="12" t="str">
        <f>VLOOKUP(tVentas[[#This Row],[ProductID]],tProductos[#All],3,FALSE)</f>
        <v>Chef Hat 20cm</v>
      </c>
      <c r="F744" s="13">
        <v>20</v>
      </c>
      <c r="G744" s="32">
        <v>0</v>
      </c>
      <c r="H744" s="30">
        <f>VLOOKUP(tVentas[[#This Row],[ProductID]],tProductos[#All],5,FALSE)</f>
        <v>418</v>
      </c>
      <c r="I744" s="31">
        <f>(tVentas[[#This Row],[PrecioUnitario]])*(tVentas[[#This Row],[Quantity]])</f>
        <v>8360</v>
      </c>
      <c r="J744" s="31">
        <f>tVentas[[#This Row],[ TotalPrice_SinDescuento]]*(1-tVentas[[#This Row],[Discount]]/100)</f>
        <v>8360</v>
      </c>
      <c r="K744" s="52">
        <v>43194.377557870372</v>
      </c>
      <c r="L744" s="7" t="s">
        <v>3991</v>
      </c>
      <c r="M744" s="35">
        <f t="shared" si="22"/>
        <v>0</v>
      </c>
      <c r="N744" s="12" t="str">
        <f t="shared" si="23"/>
        <v/>
      </c>
      <c r="O744" t="str">
        <f>VLOOKUP(tVentas[[#This Row],[ProductID]],tProductos[[#All],[ProductID]:[CategoriaNombre]],2,FALSE)</f>
        <v>Grain</v>
      </c>
    </row>
    <row r="745" spans="1:15">
      <c r="A745" s="13">
        <v>10754</v>
      </c>
      <c r="B745" s="13">
        <v>10</v>
      </c>
      <c r="C745" s="13">
        <v>93764</v>
      </c>
      <c r="D745" s="13">
        <v>327</v>
      </c>
      <c r="E745" s="12" t="str">
        <f>VLOOKUP(tVentas[[#This Row],[ProductID]],tProductos[#All],3,FALSE)</f>
        <v>Appetizer - Mini Egg Roll, Shrimp</v>
      </c>
      <c r="F745" s="13">
        <v>24</v>
      </c>
      <c r="G745" s="32">
        <v>1</v>
      </c>
      <c r="H745" s="30">
        <f>VLOOKUP(tVentas[[#This Row],[ProductID]],tProductos[#All],5,FALSE)</f>
        <v>71.430000000000007</v>
      </c>
      <c r="I745" s="31">
        <f>(tVentas[[#This Row],[PrecioUnitario]])*(tVentas[[#This Row],[Quantity]])</f>
        <v>1714.3200000000002</v>
      </c>
      <c r="J745" s="31">
        <f>tVentas[[#This Row],[ TotalPrice_SinDescuento]]*(1-tVentas[[#This Row],[Discount]]/100)</f>
        <v>1697.1768000000002</v>
      </c>
      <c r="K745" s="52">
        <v>43123.265185185184</v>
      </c>
      <c r="L745" s="7" t="s">
        <v>3992</v>
      </c>
      <c r="M745" s="35">
        <f t="shared" si="22"/>
        <v>0</v>
      </c>
      <c r="N745" s="12" t="str">
        <f t="shared" si="23"/>
        <v/>
      </c>
      <c r="O745" t="str">
        <f>VLOOKUP(tVentas[[#This Row],[ProductID]],tProductos[[#All],[ProductID]:[CategoriaNombre]],2,FALSE)</f>
        <v>Shell fish</v>
      </c>
    </row>
    <row r="746" spans="1:15">
      <c r="A746" s="13">
        <v>10755</v>
      </c>
      <c r="B746" s="13">
        <v>21</v>
      </c>
      <c r="C746" s="13">
        <v>80185</v>
      </c>
      <c r="D746" s="13">
        <v>303</v>
      </c>
      <c r="E746" s="12" t="str">
        <f>VLOOKUP(tVentas[[#This Row],[ProductID]],tProductos[#All],3,FALSE)</f>
        <v>Cod - Black Whole Fillet</v>
      </c>
      <c r="F746" s="13">
        <v>21</v>
      </c>
      <c r="G746" s="32">
        <v>0</v>
      </c>
      <c r="H746" s="30">
        <f>VLOOKUP(tVentas[[#This Row],[ProductID]],tProductos[#All],5,FALSE)</f>
        <v>726.13</v>
      </c>
      <c r="I746" s="31">
        <f>(tVentas[[#This Row],[PrecioUnitario]])*(tVentas[[#This Row],[Quantity]])</f>
        <v>15248.73</v>
      </c>
      <c r="J746" s="31">
        <f>tVentas[[#This Row],[ TotalPrice_SinDescuento]]*(1-tVentas[[#This Row],[Discount]]/100)</f>
        <v>15248.73</v>
      </c>
      <c r="K746" s="52">
        <v>43172.765173611115</v>
      </c>
      <c r="L746" s="7" t="s">
        <v>3993</v>
      </c>
      <c r="M746" s="35">
        <f t="shared" si="22"/>
        <v>0</v>
      </c>
      <c r="N746" s="12" t="str">
        <f t="shared" si="23"/>
        <v/>
      </c>
      <c r="O746" t="str">
        <f>VLOOKUP(tVentas[[#This Row],[ProductID]],tProductos[[#All],[ProductID]:[CategoriaNombre]],2,FALSE)</f>
        <v>Meat</v>
      </c>
    </row>
    <row r="747" spans="1:15">
      <c r="A747" s="13">
        <v>10756</v>
      </c>
      <c r="B747" s="13">
        <v>15</v>
      </c>
      <c r="C747" s="13">
        <v>39756</v>
      </c>
      <c r="D747" s="13">
        <v>255</v>
      </c>
      <c r="E747" s="12" t="str">
        <f>VLOOKUP(tVentas[[#This Row],[ProductID]],tProductos[#All],3,FALSE)</f>
        <v>Kellogs All Bran Bars</v>
      </c>
      <c r="F747" s="13">
        <v>11</v>
      </c>
      <c r="G747" s="32">
        <v>2</v>
      </c>
      <c r="H747" s="30">
        <f>VLOOKUP(tVentas[[#This Row],[ProductID]],tProductos[#All],5,FALSE)</f>
        <v>292.27999999999997</v>
      </c>
      <c r="I747" s="31">
        <f>(tVentas[[#This Row],[PrecioUnitario]])*(tVentas[[#This Row],[Quantity]])</f>
        <v>3215.08</v>
      </c>
      <c r="J747" s="31">
        <f>tVentas[[#This Row],[ TotalPrice_SinDescuento]]*(1-tVentas[[#This Row],[Discount]]/100)</f>
        <v>3150.7783999999997</v>
      </c>
      <c r="K747" s="52">
        <v>43200.384872685187</v>
      </c>
      <c r="L747" s="7" t="s">
        <v>3994</v>
      </c>
      <c r="M747" s="35">
        <f t="shared" si="22"/>
        <v>0</v>
      </c>
      <c r="N747" s="12" t="str">
        <f t="shared" si="23"/>
        <v/>
      </c>
      <c r="O747" t="str">
        <f>VLOOKUP(tVentas[[#This Row],[ProductID]],tProductos[[#All],[ProductID]:[CategoriaNombre]],2,FALSE)</f>
        <v>Cereals</v>
      </c>
    </row>
    <row r="748" spans="1:15">
      <c r="A748" s="13">
        <v>10757</v>
      </c>
      <c r="B748" s="13">
        <v>19</v>
      </c>
      <c r="C748" s="13">
        <v>68734</v>
      </c>
      <c r="D748" s="13">
        <v>238</v>
      </c>
      <c r="E748" s="12" t="str">
        <f>VLOOKUP(tVentas[[#This Row],[ProductID]],tProductos[#All],3,FALSE)</f>
        <v>Garlic</v>
      </c>
      <c r="F748" s="13">
        <v>18</v>
      </c>
      <c r="G748" s="32">
        <v>0</v>
      </c>
      <c r="H748" s="30">
        <f>VLOOKUP(tVentas[[#This Row],[ProductID]],tProductos[#All],5,FALSE)</f>
        <v>284.06</v>
      </c>
      <c r="I748" s="31">
        <f>(tVentas[[#This Row],[PrecioUnitario]])*(tVentas[[#This Row],[Quantity]])</f>
        <v>5113.08</v>
      </c>
      <c r="J748" s="31">
        <f>tVentas[[#This Row],[ TotalPrice_SinDescuento]]*(1-tVentas[[#This Row],[Discount]]/100)</f>
        <v>5113.08</v>
      </c>
      <c r="K748" s="52">
        <v>43141.649525462963</v>
      </c>
      <c r="L748" s="7" t="s">
        <v>3995</v>
      </c>
      <c r="M748" s="35">
        <f t="shared" si="22"/>
        <v>0</v>
      </c>
      <c r="N748" s="12" t="str">
        <f t="shared" si="23"/>
        <v/>
      </c>
      <c r="O748" t="str">
        <f>VLOOKUP(tVentas[[#This Row],[ProductID]],tProductos[[#All],[ProductID]:[CategoriaNombre]],2,FALSE)</f>
        <v>Seafood</v>
      </c>
    </row>
    <row r="749" spans="1:15">
      <c r="A749" s="13">
        <v>10758</v>
      </c>
      <c r="B749" s="13">
        <v>16</v>
      </c>
      <c r="C749" s="13">
        <v>22417</v>
      </c>
      <c r="D749" s="13">
        <v>36</v>
      </c>
      <c r="E749" s="12" t="str">
        <f>VLOOKUP(tVentas[[#This Row],[ProductID]],tProductos[#All],3,FALSE)</f>
        <v>Table Cloth 54x72 White</v>
      </c>
      <c r="F749" s="13">
        <v>6</v>
      </c>
      <c r="G749" s="32">
        <v>1</v>
      </c>
      <c r="H749" s="30">
        <f>VLOOKUP(tVentas[[#This Row],[ProductID]],tProductos[#All],5,FALSE)</f>
        <v>692.57</v>
      </c>
      <c r="I749" s="31">
        <f>(tVentas[[#This Row],[PrecioUnitario]])*(tVentas[[#This Row],[Quantity]])</f>
        <v>4155.42</v>
      </c>
      <c r="J749" s="31">
        <f>tVentas[[#This Row],[ TotalPrice_SinDescuento]]*(1-tVentas[[#This Row],[Discount]]/100)</f>
        <v>4113.8657999999996</v>
      </c>
      <c r="K749" s="52">
        <v>43208.039293981485</v>
      </c>
      <c r="L749" s="7" t="s">
        <v>3996</v>
      </c>
      <c r="M749" s="35">
        <f t="shared" si="22"/>
        <v>0</v>
      </c>
      <c r="N749" s="12" t="str">
        <f t="shared" si="23"/>
        <v/>
      </c>
      <c r="O749" t="str">
        <f>VLOOKUP(tVentas[[#This Row],[ProductID]],tProductos[[#All],[ProductID]:[CategoriaNombre]],2,FALSE)</f>
        <v>Poultry</v>
      </c>
    </row>
    <row r="750" spans="1:15">
      <c r="A750" s="13">
        <v>10759</v>
      </c>
      <c r="B750" s="13">
        <v>23</v>
      </c>
      <c r="C750" s="13">
        <v>19597</v>
      </c>
      <c r="D750" s="13">
        <v>240</v>
      </c>
      <c r="E750" s="12" t="str">
        <f>VLOOKUP(tVentas[[#This Row],[ProductID]],tProductos[#All],3,FALSE)</f>
        <v>Wine - Chablis 2003 Champs</v>
      </c>
      <c r="F750" s="13">
        <v>5</v>
      </c>
      <c r="G750" s="32">
        <v>0</v>
      </c>
      <c r="H750" s="30">
        <f>VLOOKUP(tVentas[[#This Row],[ProductID]],tProductos[#All],5,FALSE)</f>
        <v>708.59</v>
      </c>
      <c r="I750" s="31">
        <f>(tVentas[[#This Row],[PrecioUnitario]])*(tVentas[[#This Row],[Quantity]])</f>
        <v>3542.9500000000003</v>
      </c>
      <c r="J750" s="31">
        <f>tVentas[[#This Row],[ TotalPrice_SinDescuento]]*(1-tVentas[[#This Row],[Discount]]/100)</f>
        <v>3542.9500000000003</v>
      </c>
      <c r="K750" s="52">
        <v>43169.952314814815</v>
      </c>
      <c r="L750" s="7" t="s">
        <v>3997</v>
      </c>
      <c r="M750" s="35">
        <f t="shared" si="22"/>
        <v>0</v>
      </c>
      <c r="N750" s="12" t="str">
        <f t="shared" si="23"/>
        <v/>
      </c>
      <c r="O750" t="str">
        <f>VLOOKUP(tVentas[[#This Row],[ProductID]],tProductos[[#All],[ProductID]:[CategoriaNombre]],2,FALSE)</f>
        <v>Dairy</v>
      </c>
    </row>
    <row r="751" spans="1:15">
      <c r="A751" s="13">
        <v>10760</v>
      </c>
      <c r="B751" s="13">
        <v>22</v>
      </c>
      <c r="C751" s="13">
        <v>98362</v>
      </c>
      <c r="D751" s="13">
        <v>54</v>
      </c>
      <c r="E751" s="12" t="str">
        <f>VLOOKUP(tVentas[[#This Row],[ProductID]],tProductos[#All],3,FALSE)</f>
        <v>Liners - Banana, Paper</v>
      </c>
      <c r="F751" s="13">
        <v>25</v>
      </c>
      <c r="G751" s="32">
        <v>0</v>
      </c>
      <c r="H751" s="30">
        <f>VLOOKUP(tVentas[[#This Row],[ProductID]],tProductos[#All],5,FALSE)</f>
        <v>535.59</v>
      </c>
      <c r="I751" s="31">
        <f>(tVentas[[#This Row],[PrecioUnitario]])*(tVentas[[#This Row],[Quantity]])</f>
        <v>13389.75</v>
      </c>
      <c r="J751" s="31">
        <f>tVentas[[#This Row],[ TotalPrice_SinDescuento]]*(1-tVentas[[#This Row],[Discount]]/100)</f>
        <v>13389.75</v>
      </c>
      <c r="K751" s="52">
        <v>43148.605787037035</v>
      </c>
      <c r="L751" s="7" t="s">
        <v>3998</v>
      </c>
      <c r="M751" s="35">
        <f t="shared" si="22"/>
        <v>0</v>
      </c>
      <c r="N751" s="12" t="str">
        <f t="shared" si="23"/>
        <v/>
      </c>
      <c r="O751" t="str">
        <f>VLOOKUP(tVentas[[#This Row],[ProductID]],tProductos[[#All],[ProductID]:[CategoriaNombre]],2,FALSE)</f>
        <v>Poultry</v>
      </c>
    </row>
    <row r="752" spans="1:15">
      <c r="A752" s="13">
        <v>10761</v>
      </c>
      <c r="B752" s="13">
        <v>3</v>
      </c>
      <c r="C752" s="13">
        <v>96835</v>
      </c>
      <c r="D752" s="13">
        <v>361</v>
      </c>
      <c r="E752" s="12" t="str">
        <f>VLOOKUP(tVentas[[#This Row],[ProductID]],tProductos[#All],3,FALSE)</f>
        <v>Coffee Decaf Colombian</v>
      </c>
      <c r="F752" s="13">
        <v>25</v>
      </c>
      <c r="G752" s="32">
        <v>2</v>
      </c>
      <c r="H752" s="30">
        <f>VLOOKUP(tVentas[[#This Row],[ProductID]],tProductos[#All],5,FALSE)</f>
        <v>364.51</v>
      </c>
      <c r="I752" s="31">
        <f>(tVentas[[#This Row],[PrecioUnitario]])*(tVentas[[#This Row],[Quantity]])</f>
        <v>9112.75</v>
      </c>
      <c r="J752" s="31">
        <f>tVentas[[#This Row],[ TotalPrice_SinDescuento]]*(1-tVentas[[#This Row],[Discount]]/100)</f>
        <v>8930.494999999999</v>
      </c>
      <c r="K752" s="52">
        <v>43224.888865740744</v>
      </c>
      <c r="L752" s="7" t="s">
        <v>3999</v>
      </c>
      <c r="M752" s="35">
        <f t="shared" si="22"/>
        <v>0</v>
      </c>
      <c r="N752" s="12" t="str">
        <f t="shared" si="23"/>
        <v/>
      </c>
      <c r="O752" t="str">
        <f>VLOOKUP(tVentas[[#This Row],[ProductID]],tProductos[[#All],[ProductID]:[CategoriaNombre]],2,FALSE)</f>
        <v>Shell fish</v>
      </c>
    </row>
    <row r="753" spans="1:15">
      <c r="A753" s="13">
        <v>10762</v>
      </c>
      <c r="B753" s="13">
        <v>13</v>
      </c>
      <c r="C753" s="13">
        <v>55530</v>
      </c>
      <c r="D753" s="13">
        <v>33</v>
      </c>
      <c r="E753" s="12" t="str">
        <f>VLOOKUP(tVentas[[#This Row],[ProductID]],tProductos[#All],3,FALSE)</f>
        <v>Beans - Wax</v>
      </c>
      <c r="F753" s="13">
        <v>15</v>
      </c>
      <c r="G753" s="32">
        <v>0</v>
      </c>
      <c r="H753" s="30">
        <f>VLOOKUP(tVentas[[#This Row],[ProductID]],tProductos[#All],5,FALSE)</f>
        <v>455.55</v>
      </c>
      <c r="I753" s="31">
        <f>(tVentas[[#This Row],[PrecioUnitario]])*(tVentas[[#This Row],[Quantity]])</f>
        <v>6833.25</v>
      </c>
      <c r="J753" s="31">
        <f>tVentas[[#This Row],[ TotalPrice_SinDescuento]]*(1-tVentas[[#This Row],[Discount]]/100)</f>
        <v>6833.25</v>
      </c>
      <c r="K753" s="52">
        <v>43183.785370370373</v>
      </c>
      <c r="L753" s="7" t="s">
        <v>4000</v>
      </c>
      <c r="M753" s="35">
        <f t="shared" si="22"/>
        <v>0</v>
      </c>
      <c r="N753" s="12" t="str">
        <f t="shared" si="23"/>
        <v/>
      </c>
      <c r="O753" t="str">
        <f>VLOOKUP(tVentas[[#This Row],[ProductID]],tProductos[[#All],[ProductID]:[CategoriaNombre]],2,FALSE)</f>
        <v>Snails</v>
      </c>
    </row>
    <row r="754" spans="1:15">
      <c r="A754" s="13">
        <v>10763</v>
      </c>
      <c r="B754" s="13">
        <v>13</v>
      </c>
      <c r="C754" s="13">
        <v>10473</v>
      </c>
      <c r="D754" s="13">
        <v>435</v>
      </c>
      <c r="E754" s="12" t="str">
        <f>VLOOKUP(tVentas[[#This Row],[ProductID]],tProductos[#All],3,FALSE)</f>
        <v>Salsify, Organic</v>
      </c>
      <c r="F754" s="13">
        <v>3</v>
      </c>
      <c r="G754" s="32">
        <v>0</v>
      </c>
      <c r="H754" s="30">
        <f>VLOOKUP(tVentas[[#This Row],[ProductID]],tProductos[#All],5,FALSE)</f>
        <v>326.10000000000002</v>
      </c>
      <c r="I754" s="31">
        <f>(tVentas[[#This Row],[PrecioUnitario]])*(tVentas[[#This Row],[Quantity]])</f>
        <v>978.30000000000007</v>
      </c>
      <c r="J754" s="31">
        <f>tVentas[[#This Row],[ TotalPrice_SinDescuento]]*(1-tVentas[[#This Row],[Discount]]/100)</f>
        <v>978.30000000000007</v>
      </c>
      <c r="K754" s="52">
        <v>43195.458148148151</v>
      </c>
      <c r="L754" s="7" t="s">
        <v>4001</v>
      </c>
      <c r="M754" s="35">
        <f t="shared" si="22"/>
        <v>0</v>
      </c>
      <c r="N754" s="12" t="str">
        <f t="shared" si="23"/>
        <v/>
      </c>
      <c r="O754" t="str">
        <f>VLOOKUP(tVentas[[#This Row],[ProductID]],tProductos[[#All],[ProductID]:[CategoriaNombre]],2,FALSE)</f>
        <v>Grain</v>
      </c>
    </row>
    <row r="755" spans="1:15">
      <c r="A755" s="13">
        <v>10764</v>
      </c>
      <c r="B755" s="13">
        <v>16</v>
      </c>
      <c r="C755" s="13">
        <v>60469</v>
      </c>
      <c r="D755" s="13">
        <v>240</v>
      </c>
      <c r="E755" s="12" t="str">
        <f>VLOOKUP(tVentas[[#This Row],[ProductID]],tProductos[#All],3,FALSE)</f>
        <v>Wine - Chablis 2003 Champs</v>
      </c>
      <c r="F755" s="13">
        <v>16</v>
      </c>
      <c r="G755" s="32">
        <v>1</v>
      </c>
      <c r="H755" s="30">
        <f>VLOOKUP(tVentas[[#This Row],[ProductID]],tProductos[#All],5,FALSE)</f>
        <v>708.59</v>
      </c>
      <c r="I755" s="31">
        <f>(tVentas[[#This Row],[PrecioUnitario]])*(tVentas[[#This Row],[Quantity]])</f>
        <v>11337.44</v>
      </c>
      <c r="J755" s="31">
        <f>tVentas[[#This Row],[ TotalPrice_SinDescuento]]*(1-tVentas[[#This Row],[Discount]]/100)</f>
        <v>11224.0656</v>
      </c>
      <c r="K755" s="52">
        <v>43106.767731481479</v>
      </c>
      <c r="L755" s="7" t="s">
        <v>4002</v>
      </c>
      <c r="M755" s="35">
        <f t="shared" si="22"/>
        <v>0</v>
      </c>
      <c r="N755" s="12" t="str">
        <f t="shared" si="23"/>
        <v/>
      </c>
      <c r="O755" t="str">
        <f>VLOOKUP(tVentas[[#This Row],[ProductID]],tProductos[[#All],[ProductID]:[CategoriaNombre]],2,FALSE)</f>
        <v>Dairy</v>
      </c>
    </row>
    <row r="756" spans="1:15">
      <c r="A756" s="13">
        <v>10765</v>
      </c>
      <c r="B756" s="13">
        <v>22</v>
      </c>
      <c r="C756" s="13">
        <v>11770</v>
      </c>
      <c r="D756" s="13">
        <v>187</v>
      </c>
      <c r="E756" s="12" t="str">
        <f>VLOOKUP(tVentas[[#This Row],[ProductID]],tProductos[#All],3,FALSE)</f>
        <v>Pepper - Black, Whole</v>
      </c>
      <c r="F756" s="13">
        <v>3</v>
      </c>
      <c r="G756" s="32">
        <v>0</v>
      </c>
      <c r="H756" s="30">
        <f>VLOOKUP(tVentas[[#This Row],[ProductID]],tProductos[#All],5,FALSE)</f>
        <v>413.83</v>
      </c>
      <c r="I756" s="31">
        <f>(tVentas[[#This Row],[PrecioUnitario]])*(tVentas[[#This Row],[Quantity]])</f>
        <v>1241.49</v>
      </c>
      <c r="J756" s="31">
        <f>tVentas[[#This Row],[ TotalPrice_SinDescuento]]*(1-tVentas[[#This Row],[Discount]]/100)</f>
        <v>1241.49</v>
      </c>
      <c r="K756" s="52">
        <v>43140.266493055555</v>
      </c>
      <c r="L756" s="7" t="s">
        <v>4003</v>
      </c>
      <c r="M756" s="35">
        <f t="shared" si="22"/>
        <v>0</v>
      </c>
      <c r="N756" s="12" t="str">
        <f t="shared" si="23"/>
        <v/>
      </c>
      <c r="O756" t="str">
        <f>VLOOKUP(tVentas[[#This Row],[ProductID]],tProductos[[#All],[ProductID]:[CategoriaNombre]],2,FALSE)</f>
        <v>Cereals</v>
      </c>
    </row>
    <row r="757" spans="1:15">
      <c r="A757" s="13">
        <v>10766</v>
      </c>
      <c r="B757" s="13">
        <v>16</v>
      </c>
      <c r="C757" s="13">
        <v>72241</v>
      </c>
      <c r="D757" s="13">
        <v>383</v>
      </c>
      <c r="E757" s="12" t="str">
        <f>VLOOKUP(tVentas[[#This Row],[ProductID]],tProductos[#All],3,FALSE)</f>
        <v>Cake - Box Window 10x10x2.5</v>
      </c>
      <c r="F757" s="13">
        <v>19</v>
      </c>
      <c r="G757" s="32">
        <v>0</v>
      </c>
      <c r="H757" s="30">
        <f>VLOOKUP(tVentas[[#This Row],[ProductID]],tProductos[#All],5,FALSE)</f>
        <v>99.69</v>
      </c>
      <c r="I757" s="31">
        <f>(tVentas[[#This Row],[PrecioUnitario]])*(tVentas[[#This Row],[Quantity]])</f>
        <v>1894.11</v>
      </c>
      <c r="J757" s="31">
        <f>tVentas[[#This Row],[ TotalPrice_SinDescuento]]*(1-tVentas[[#This Row],[Discount]]/100)</f>
        <v>1894.11</v>
      </c>
      <c r="K757" s="52">
        <v>43191.015474537038</v>
      </c>
      <c r="L757" s="7" t="s">
        <v>4004</v>
      </c>
      <c r="M757" s="35">
        <f t="shared" si="22"/>
        <v>0</v>
      </c>
      <c r="N757" s="12" t="str">
        <f t="shared" si="23"/>
        <v/>
      </c>
      <c r="O757" t="str">
        <f>VLOOKUP(tVentas[[#This Row],[ProductID]],tProductos[[#All],[ProductID]:[CategoriaNombre]],2,FALSE)</f>
        <v>Shell fish</v>
      </c>
    </row>
    <row r="758" spans="1:15">
      <c r="A758" s="13">
        <v>10767</v>
      </c>
      <c r="B758" s="13">
        <v>8</v>
      </c>
      <c r="C758" s="13">
        <v>53982</v>
      </c>
      <c r="D758" s="13">
        <v>397</v>
      </c>
      <c r="E758" s="12" t="str">
        <f>VLOOKUP(tVentas[[#This Row],[ProductID]],tProductos[#All],3,FALSE)</f>
        <v>Juice - Happy Planet</v>
      </c>
      <c r="F758" s="13">
        <v>14</v>
      </c>
      <c r="G758" s="32">
        <v>0</v>
      </c>
      <c r="H758" s="30">
        <f>VLOOKUP(tVentas[[#This Row],[ProductID]],tProductos[#All],5,FALSE)</f>
        <v>208.16</v>
      </c>
      <c r="I758" s="31">
        <f>(tVentas[[#This Row],[PrecioUnitario]])*(tVentas[[#This Row],[Quantity]])</f>
        <v>2914.24</v>
      </c>
      <c r="J758" s="31">
        <f>tVentas[[#This Row],[ TotalPrice_SinDescuento]]*(1-tVentas[[#This Row],[Discount]]/100)</f>
        <v>2914.24</v>
      </c>
      <c r="K758" s="52">
        <v>43122.232395833336</v>
      </c>
      <c r="L758" s="7" t="s">
        <v>4005</v>
      </c>
      <c r="M758" s="35">
        <f t="shared" si="22"/>
        <v>0</v>
      </c>
      <c r="N758" s="12" t="str">
        <f t="shared" si="23"/>
        <v/>
      </c>
      <c r="O758" t="str">
        <f>VLOOKUP(tVentas[[#This Row],[ProductID]],tProductos[[#All],[ProductID]:[CategoriaNombre]],2,FALSE)</f>
        <v>Confections</v>
      </c>
    </row>
    <row r="759" spans="1:15">
      <c r="A759" s="13">
        <v>10768</v>
      </c>
      <c r="B759" s="13">
        <v>23</v>
      </c>
      <c r="C759" s="13">
        <v>74546</v>
      </c>
      <c r="D759" s="13">
        <v>426</v>
      </c>
      <c r="E759" s="12" t="str">
        <f>VLOOKUP(tVentas[[#This Row],[ProductID]],tProductos[#All],3,FALSE)</f>
        <v>Scallops - Live In Shell</v>
      </c>
      <c r="F759" s="13">
        <v>19</v>
      </c>
      <c r="G759" s="32">
        <v>0</v>
      </c>
      <c r="H759" s="30">
        <f>VLOOKUP(tVentas[[#This Row],[ProductID]],tProductos[#All],5,FALSE)</f>
        <v>835.75</v>
      </c>
      <c r="I759" s="31">
        <f>(tVentas[[#This Row],[PrecioUnitario]])*(tVentas[[#This Row],[Quantity]])</f>
        <v>15879.25</v>
      </c>
      <c r="J759" s="31">
        <f>tVentas[[#This Row],[ TotalPrice_SinDescuento]]*(1-tVentas[[#This Row],[Discount]]/100)</f>
        <v>15879.25</v>
      </c>
      <c r="K759" s="52">
        <v>43125.833703703705</v>
      </c>
      <c r="L759" s="7" t="s">
        <v>4006</v>
      </c>
      <c r="M759" s="35">
        <f t="shared" ref="M759:M821" si="24">COUNTBLANK(A759:L759) /COUNTA(A759:L759)</f>
        <v>0</v>
      </c>
      <c r="N759" s="12" t="str">
        <f t="shared" ref="N759:N821" si="25">IF($M759&gt;0.4,"ELIMINAR","")</f>
        <v/>
      </c>
      <c r="O759" t="str">
        <f>VLOOKUP(tVentas[[#This Row],[ProductID]],tProductos[[#All],[ProductID]:[CategoriaNombre]],2,FALSE)</f>
        <v>Cereals</v>
      </c>
    </row>
    <row r="760" spans="1:15">
      <c r="A760" s="13">
        <v>10769</v>
      </c>
      <c r="B760" s="13">
        <v>18</v>
      </c>
      <c r="C760" s="13">
        <v>93133</v>
      </c>
      <c r="D760" s="13">
        <v>91</v>
      </c>
      <c r="E760" s="12" t="str">
        <f>VLOOKUP(tVentas[[#This Row],[ProductID]],tProductos[#All],3,FALSE)</f>
        <v>General Purpose Trigger</v>
      </c>
      <c r="F760" s="13">
        <v>24</v>
      </c>
      <c r="G760" s="32">
        <v>0</v>
      </c>
      <c r="H760" s="30">
        <f>VLOOKUP(tVentas[[#This Row],[ProductID]],tProductos[#All],5,FALSE)</f>
        <v>570.41999999999996</v>
      </c>
      <c r="I760" s="31">
        <f>(tVentas[[#This Row],[PrecioUnitario]])*(tVentas[[#This Row],[Quantity]])</f>
        <v>13690.079999999998</v>
      </c>
      <c r="J760" s="31">
        <f>tVentas[[#This Row],[ TotalPrice_SinDescuento]]*(1-tVentas[[#This Row],[Discount]]/100)</f>
        <v>13690.079999999998</v>
      </c>
      <c r="K760" s="52">
        <v>43196.375127314815</v>
      </c>
      <c r="L760" s="7" t="s">
        <v>4007</v>
      </c>
      <c r="M760" s="35">
        <f t="shared" si="24"/>
        <v>0</v>
      </c>
      <c r="N760" s="12" t="str">
        <f t="shared" si="25"/>
        <v/>
      </c>
      <c r="O760" t="str">
        <f>VLOOKUP(tVentas[[#This Row],[ProductID]],tProductos[[#All],[ProductID]:[CategoriaNombre]],2,FALSE)</f>
        <v>Seafood</v>
      </c>
    </row>
    <row r="761" spans="1:15">
      <c r="A761" s="13">
        <v>10770</v>
      </c>
      <c r="B761" s="13">
        <v>10</v>
      </c>
      <c r="C761" s="13">
        <v>58152</v>
      </c>
      <c r="D761" s="13">
        <v>396</v>
      </c>
      <c r="E761" s="12" t="str">
        <f>VLOOKUP(tVentas[[#This Row],[ProductID]],tProductos[#All],3,FALSE)</f>
        <v>Tea - Jasmin Green</v>
      </c>
      <c r="F761" s="13">
        <v>15</v>
      </c>
      <c r="G761" s="32">
        <v>0</v>
      </c>
      <c r="H761" s="30">
        <f>VLOOKUP(tVentas[[#This Row],[ProductID]],tProductos[#All],5,FALSE)</f>
        <v>369.16</v>
      </c>
      <c r="I761" s="31">
        <f>(tVentas[[#This Row],[PrecioUnitario]])*(tVentas[[#This Row],[Quantity]])</f>
        <v>5537.4000000000005</v>
      </c>
      <c r="J761" s="31">
        <f>tVentas[[#This Row],[ TotalPrice_SinDescuento]]*(1-tVentas[[#This Row],[Discount]]/100)</f>
        <v>5537.4000000000005</v>
      </c>
      <c r="K761" s="52">
        <v>43137.875949074078</v>
      </c>
      <c r="L761" s="7" t="s">
        <v>4008</v>
      </c>
      <c r="M761" s="35">
        <f t="shared" si="24"/>
        <v>0</v>
      </c>
      <c r="N761" s="12" t="str">
        <f t="shared" si="25"/>
        <v/>
      </c>
      <c r="O761" t="str">
        <f>VLOOKUP(tVentas[[#This Row],[ProductID]],tProductos[[#All],[ProductID]:[CategoriaNombre]],2,FALSE)</f>
        <v>Seafood</v>
      </c>
    </row>
    <row r="762" spans="1:15">
      <c r="A762" s="13">
        <v>10771</v>
      </c>
      <c r="B762" s="13">
        <v>20</v>
      </c>
      <c r="C762" s="13">
        <v>29396</v>
      </c>
      <c r="D762" s="13">
        <v>227</v>
      </c>
      <c r="E762" s="12" t="str">
        <f>VLOOKUP(tVentas[[#This Row],[ProductID]],tProductos[#All],3,FALSE)</f>
        <v>Cheese - Taleggio D.o.p.</v>
      </c>
      <c r="F762" s="13">
        <v>8</v>
      </c>
      <c r="G762" s="32">
        <v>0</v>
      </c>
      <c r="H762" s="30">
        <f>VLOOKUP(tVentas[[#This Row],[ProductID]],tProductos[#All],5,FALSE)</f>
        <v>554.69000000000005</v>
      </c>
      <c r="I762" s="31">
        <f>(tVentas[[#This Row],[PrecioUnitario]])*(tVentas[[#This Row],[Quantity]])</f>
        <v>4437.5200000000004</v>
      </c>
      <c r="J762" s="31">
        <f>tVentas[[#This Row],[ TotalPrice_SinDescuento]]*(1-tVentas[[#This Row],[Discount]]/100)</f>
        <v>4437.5200000000004</v>
      </c>
      <c r="K762" s="52">
        <v>43207.076296296298</v>
      </c>
      <c r="L762" s="7" t="s">
        <v>4009</v>
      </c>
      <c r="M762" s="35">
        <f t="shared" si="24"/>
        <v>0</v>
      </c>
      <c r="N762" s="12" t="str">
        <f t="shared" si="25"/>
        <v/>
      </c>
      <c r="O762" t="str">
        <f>VLOOKUP(tVentas[[#This Row],[ProductID]],tProductos[[#All],[ProductID]:[CategoriaNombre]],2,FALSE)</f>
        <v>Beverages</v>
      </c>
    </row>
    <row r="763" spans="1:15">
      <c r="A763" s="13">
        <v>10772</v>
      </c>
      <c r="B763" s="13">
        <v>6</v>
      </c>
      <c r="C763" s="13">
        <v>36596</v>
      </c>
      <c r="D763" s="13">
        <v>30</v>
      </c>
      <c r="E763" s="12" t="str">
        <f>VLOOKUP(tVentas[[#This Row],[ProductID]],tProductos[#All],3,FALSE)</f>
        <v>Cheese - Brie, Triple Creme</v>
      </c>
      <c r="F763" s="13">
        <v>10</v>
      </c>
      <c r="G763" s="32">
        <v>0</v>
      </c>
      <c r="H763" s="30">
        <f>VLOOKUP(tVentas[[#This Row],[ProductID]],tProductos[#All],5,FALSE)</f>
        <v>67.89</v>
      </c>
      <c r="I763" s="31">
        <f>(tVentas[[#This Row],[PrecioUnitario]])*(tVentas[[#This Row],[Quantity]])</f>
        <v>678.9</v>
      </c>
      <c r="J763" s="31">
        <f>tVentas[[#This Row],[ TotalPrice_SinDescuento]]*(1-tVentas[[#This Row],[Discount]]/100)</f>
        <v>678.9</v>
      </c>
      <c r="K763" s="52">
        <v>43200.272418981483</v>
      </c>
      <c r="L763" s="7" t="s">
        <v>4010</v>
      </c>
      <c r="M763" s="35">
        <f t="shared" si="24"/>
        <v>0</v>
      </c>
      <c r="N763" s="12" t="str">
        <f t="shared" si="25"/>
        <v/>
      </c>
      <c r="O763" t="str">
        <f>VLOOKUP(tVentas[[#This Row],[ProductID]],tProductos[[#All],[ProductID]:[CategoriaNombre]],2,FALSE)</f>
        <v>Seafood</v>
      </c>
    </row>
    <row r="764" spans="1:15">
      <c r="A764" s="13">
        <v>10773</v>
      </c>
      <c r="B764" s="13">
        <v>9</v>
      </c>
      <c r="C764" s="13">
        <v>98362</v>
      </c>
      <c r="D764" s="13">
        <v>201</v>
      </c>
      <c r="E764" s="12" t="str">
        <f>VLOOKUP(tVentas[[#This Row],[ProductID]],tProductos[#All],3,FALSE)</f>
        <v>Grenadine</v>
      </c>
      <c r="F764" s="13">
        <v>25</v>
      </c>
      <c r="G764" s="32">
        <v>0</v>
      </c>
      <c r="H764" s="30">
        <f>VLOOKUP(tVentas[[#This Row],[ProductID]],tProductos[#All],5,FALSE)</f>
        <v>963.87</v>
      </c>
      <c r="I764" s="31">
        <f>(tVentas[[#This Row],[PrecioUnitario]])*(tVentas[[#This Row],[Quantity]])</f>
        <v>24096.75</v>
      </c>
      <c r="J764" s="31">
        <f>tVentas[[#This Row],[ TotalPrice_SinDescuento]]*(1-tVentas[[#This Row],[Discount]]/100)</f>
        <v>24096.75</v>
      </c>
      <c r="K764" s="52">
        <v>43193.466874999998</v>
      </c>
      <c r="L764" s="7" t="s">
        <v>4011</v>
      </c>
      <c r="M764" s="35">
        <f t="shared" si="24"/>
        <v>0</v>
      </c>
      <c r="N764" s="12" t="str">
        <f t="shared" si="25"/>
        <v/>
      </c>
      <c r="O764" t="str">
        <f>VLOOKUP(tVentas[[#This Row],[ProductID]],tProductos[[#All],[ProductID]:[CategoriaNombre]],2,FALSE)</f>
        <v>Grain</v>
      </c>
    </row>
    <row r="765" spans="1:15">
      <c r="A765" s="13">
        <v>10774</v>
      </c>
      <c r="B765" s="13">
        <v>3</v>
      </c>
      <c r="C765" s="13">
        <v>45622</v>
      </c>
      <c r="D765" s="13">
        <v>446</v>
      </c>
      <c r="E765" s="12" t="str">
        <f>VLOOKUP(tVentas[[#This Row],[ProductID]],tProductos[#All],3,FALSE)</f>
        <v>Sunflower Seed Raw</v>
      </c>
      <c r="F765" s="13">
        <v>12</v>
      </c>
      <c r="G765" s="32">
        <v>0</v>
      </c>
      <c r="H765" s="30">
        <f>VLOOKUP(tVentas[[#This Row],[ProductID]],tProductos[#All],5,FALSE)</f>
        <v>490.45</v>
      </c>
      <c r="I765" s="31">
        <f>(tVentas[[#This Row],[PrecioUnitario]])*(tVentas[[#This Row],[Quantity]])</f>
        <v>5885.4</v>
      </c>
      <c r="J765" s="31">
        <f>tVentas[[#This Row],[ TotalPrice_SinDescuento]]*(1-tVentas[[#This Row],[Discount]]/100)</f>
        <v>5885.4</v>
      </c>
      <c r="K765" s="52">
        <v>43212.958368055559</v>
      </c>
      <c r="L765" s="7" t="s">
        <v>4012</v>
      </c>
      <c r="M765" s="35">
        <f t="shared" si="24"/>
        <v>0</v>
      </c>
      <c r="N765" s="12" t="str">
        <f t="shared" si="25"/>
        <v/>
      </c>
      <c r="O765" t="str">
        <f>VLOOKUP(tVentas[[#This Row],[ProductID]],tProductos[[#All],[ProductID]:[CategoriaNombre]],2,FALSE)</f>
        <v>Meat</v>
      </c>
    </row>
    <row r="766" spans="1:15">
      <c r="A766" s="13">
        <v>10775</v>
      </c>
      <c r="B766" s="13">
        <v>12</v>
      </c>
      <c r="C766" s="13">
        <v>96074</v>
      </c>
      <c r="D766" s="13">
        <v>316</v>
      </c>
      <c r="E766" s="12" t="str">
        <f>VLOOKUP(tVentas[[#This Row],[ProductID]],tProductos[#All],3,FALSE)</f>
        <v>Cheese - Victor Et Berthold</v>
      </c>
      <c r="F766" s="13">
        <v>25</v>
      </c>
      <c r="G766" s="32">
        <v>0</v>
      </c>
      <c r="H766" s="30">
        <f>VLOOKUP(tVentas[[#This Row],[ProductID]],tProductos[#All],5,FALSE)</f>
        <v>659.39</v>
      </c>
      <c r="I766" s="31">
        <f>(tVentas[[#This Row],[PrecioUnitario]])*(tVentas[[#This Row],[Quantity]])</f>
        <v>16484.75</v>
      </c>
      <c r="J766" s="31">
        <f>tVentas[[#This Row],[ TotalPrice_SinDescuento]]*(1-tVentas[[#This Row],[Discount]]/100)</f>
        <v>16484.75</v>
      </c>
      <c r="K766" s="52">
        <v>43206.228321759256</v>
      </c>
      <c r="L766" s="7" t="s">
        <v>4013</v>
      </c>
      <c r="M766" s="35">
        <f t="shared" si="24"/>
        <v>0</v>
      </c>
      <c r="N766" s="12" t="str">
        <f t="shared" si="25"/>
        <v/>
      </c>
      <c r="O766" t="str">
        <f>VLOOKUP(tVentas[[#This Row],[ProductID]],tProductos[[#All],[ProductID]:[CategoriaNombre]],2,FALSE)</f>
        <v>Produce</v>
      </c>
    </row>
    <row r="767" spans="1:15">
      <c r="A767" s="13">
        <v>10776</v>
      </c>
      <c r="B767" s="13">
        <v>7</v>
      </c>
      <c r="C767" s="13">
        <v>77685</v>
      </c>
      <c r="D767" s="13">
        <v>24</v>
      </c>
      <c r="E767" s="12" t="str">
        <f>VLOOKUP(tVentas[[#This Row],[ProductID]],tProductos[#All],3,FALSE)</f>
        <v>Beer - Alexander Kieths, Pale Ale</v>
      </c>
      <c r="F767" s="13">
        <v>20</v>
      </c>
      <c r="G767" s="32">
        <v>0</v>
      </c>
      <c r="H767" s="30">
        <f>VLOOKUP(tVentas[[#This Row],[ProductID]],tProductos[#All],5,FALSE)</f>
        <v>89.03</v>
      </c>
      <c r="I767" s="31">
        <f>(tVentas[[#This Row],[PrecioUnitario]])*(tVentas[[#This Row],[Quantity]])</f>
        <v>1780.6</v>
      </c>
      <c r="J767" s="31">
        <f>tVentas[[#This Row],[ TotalPrice_SinDescuento]]*(1-tVentas[[#This Row],[Discount]]/100)</f>
        <v>1780.6</v>
      </c>
      <c r="K767" s="52">
        <v>43154.909930555557</v>
      </c>
      <c r="L767" s="7" t="s">
        <v>4014</v>
      </c>
      <c r="M767" s="35">
        <f t="shared" si="24"/>
        <v>0</v>
      </c>
      <c r="N767" s="12" t="str">
        <f t="shared" si="25"/>
        <v/>
      </c>
      <c r="O767" t="str">
        <f>VLOOKUP(tVentas[[#This Row],[ProductID]],tProductos[[#All],[ProductID]:[CategoriaNombre]],2,FALSE)</f>
        <v>Cereals</v>
      </c>
    </row>
    <row r="768" spans="1:15">
      <c r="A768" s="13">
        <v>10777</v>
      </c>
      <c r="B768" s="13">
        <v>18</v>
      </c>
      <c r="C768" s="13">
        <v>43543</v>
      </c>
      <c r="D768" s="13">
        <v>446</v>
      </c>
      <c r="E768" s="12" t="str">
        <f>VLOOKUP(tVentas[[#This Row],[ProductID]],tProductos[#All],3,FALSE)</f>
        <v>Sunflower Seed Raw</v>
      </c>
      <c r="F768" s="13">
        <v>12</v>
      </c>
      <c r="G768" s="32">
        <v>1</v>
      </c>
      <c r="H768" s="30">
        <f>VLOOKUP(tVentas[[#This Row],[ProductID]],tProductos[#All],5,FALSE)</f>
        <v>490.45</v>
      </c>
      <c r="I768" s="31">
        <f>(tVentas[[#This Row],[PrecioUnitario]])*(tVentas[[#This Row],[Quantity]])</f>
        <v>5885.4</v>
      </c>
      <c r="J768" s="31">
        <f>tVentas[[#This Row],[ TotalPrice_SinDescuento]]*(1-tVentas[[#This Row],[Discount]]/100)</f>
        <v>5826.5459999999994</v>
      </c>
      <c r="K768" s="52">
        <v>43228.656319444446</v>
      </c>
      <c r="L768" s="7" t="s">
        <v>4015</v>
      </c>
      <c r="M768" s="35">
        <f t="shared" si="24"/>
        <v>0</v>
      </c>
      <c r="N768" s="12" t="str">
        <f t="shared" si="25"/>
        <v/>
      </c>
      <c r="O768" t="str">
        <f>VLOOKUP(tVentas[[#This Row],[ProductID]],tProductos[[#All],[ProductID]:[CategoriaNombre]],2,FALSE)</f>
        <v>Meat</v>
      </c>
    </row>
    <row r="769" spans="1:15">
      <c r="A769" s="13">
        <v>10778</v>
      </c>
      <c r="B769" s="13">
        <v>13</v>
      </c>
      <c r="C769" s="13">
        <v>75256</v>
      </c>
      <c r="D769" s="13">
        <v>270</v>
      </c>
      <c r="E769" s="12" t="str">
        <f>VLOOKUP(tVentas[[#This Row],[ProductID]],tProductos[#All],3,FALSE)</f>
        <v>Cheese Cloth No 100</v>
      </c>
      <c r="F769" s="13">
        <v>20</v>
      </c>
      <c r="G769" s="32">
        <v>0</v>
      </c>
      <c r="H769" s="30">
        <f>VLOOKUP(tVentas[[#This Row],[ProductID]],tProductos[#All],5,FALSE)</f>
        <v>44.21</v>
      </c>
      <c r="I769" s="31">
        <f>(tVentas[[#This Row],[PrecioUnitario]])*(tVentas[[#This Row],[Quantity]])</f>
        <v>884.2</v>
      </c>
      <c r="J769" s="31">
        <f>tVentas[[#This Row],[ TotalPrice_SinDescuento]]*(1-tVentas[[#This Row],[Discount]]/100)</f>
        <v>884.2</v>
      </c>
      <c r="K769" s="52">
        <v>43173.873171296298</v>
      </c>
      <c r="L769" s="7" t="s">
        <v>4016</v>
      </c>
      <c r="M769" s="35">
        <f t="shared" si="24"/>
        <v>0</v>
      </c>
      <c r="N769" s="12" t="str">
        <f t="shared" si="25"/>
        <v/>
      </c>
      <c r="O769" t="str">
        <f>VLOOKUP(tVentas[[#This Row],[ProductID]],tProductos[[#All],[ProductID]:[CategoriaNombre]],2,FALSE)</f>
        <v>Seafood</v>
      </c>
    </row>
    <row r="770" spans="1:15">
      <c r="A770" s="13">
        <v>10779</v>
      </c>
      <c r="B770" s="13">
        <v>6</v>
      </c>
      <c r="C770" s="13">
        <v>44885</v>
      </c>
      <c r="D770" s="13">
        <v>117</v>
      </c>
      <c r="E770" s="12" t="str">
        <f>VLOOKUP(tVentas[[#This Row],[ProductID]],tProductos[#All],3,FALSE)</f>
        <v>Ketchup - Tomato</v>
      </c>
      <c r="F770" s="13">
        <v>12</v>
      </c>
      <c r="G770" s="32">
        <v>0</v>
      </c>
      <c r="H770" s="30">
        <f>VLOOKUP(tVentas[[#This Row],[ProductID]],tProductos[#All],5,FALSE)</f>
        <v>68.63</v>
      </c>
      <c r="I770" s="31">
        <f>(tVentas[[#This Row],[PrecioUnitario]])*(tVentas[[#This Row],[Quantity]])</f>
        <v>823.56</v>
      </c>
      <c r="J770" s="31">
        <f>tVentas[[#This Row],[ TotalPrice_SinDescuento]]*(1-tVentas[[#This Row],[Discount]]/100)</f>
        <v>823.56</v>
      </c>
      <c r="K770" s="52">
        <v>43144.741481481484</v>
      </c>
      <c r="L770" s="7" t="s">
        <v>4017</v>
      </c>
      <c r="M770" s="35">
        <f t="shared" si="24"/>
        <v>0</v>
      </c>
      <c r="N770" s="12" t="str">
        <f t="shared" si="25"/>
        <v/>
      </c>
      <c r="O770" t="str">
        <f>VLOOKUP(tVentas[[#This Row],[ProductID]],tProductos[[#All],[ProductID]:[CategoriaNombre]],2,FALSE)</f>
        <v>Produce</v>
      </c>
    </row>
    <row r="771" spans="1:15">
      <c r="A771" s="13">
        <v>10780</v>
      </c>
      <c r="B771" s="13">
        <v>22</v>
      </c>
      <c r="C771" s="13">
        <v>43689</v>
      </c>
      <c r="D771" s="13">
        <v>327</v>
      </c>
      <c r="E771" s="12" t="str">
        <f>VLOOKUP(tVentas[[#This Row],[ProductID]],tProductos[#All],3,FALSE)</f>
        <v>Appetizer - Mini Egg Roll, Shrimp</v>
      </c>
      <c r="F771" s="13">
        <v>12</v>
      </c>
      <c r="G771" s="32">
        <v>0</v>
      </c>
      <c r="H771" s="30">
        <f>VLOOKUP(tVentas[[#This Row],[ProductID]],tProductos[#All],5,FALSE)</f>
        <v>71.430000000000007</v>
      </c>
      <c r="I771" s="31">
        <f>(tVentas[[#This Row],[PrecioUnitario]])*(tVentas[[#This Row],[Quantity]])</f>
        <v>857.16000000000008</v>
      </c>
      <c r="J771" s="31">
        <f>tVentas[[#This Row],[ TotalPrice_SinDescuento]]*(1-tVentas[[#This Row],[Discount]]/100)</f>
        <v>857.16000000000008</v>
      </c>
      <c r="K771" s="52">
        <v>43224.942650462966</v>
      </c>
      <c r="L771" s="7" t="s">
        <v>4018</v>
      </c>
      <c r="M771" s="35">
        <f t="shared" si="24"/>
        <v>0</v>
      </c>
      <c r="N771" s="12" t="str">
        <f t="shared" si="25"/>
        <v/>
      </c>
      <c r="O771" t="str">
        <f>VLOOKUP(tVentas[[#This Row],[ProductID]],tProductos[[#All],[ProductID]:[CategoriaNombre]],2,FALSE)</f>
        <v>Shell fish</v>
      </c>
    </row>
    <row r="772" spans="1:15">
      <c r="A772" s="13">
        <v>10781</v>
      </c>
      <c r="B772" s="13">
        <v>22</v>
      </c>
      <c r="C772" s="13">
        <v>80256</v>
      </c>
      <c r="D772" s="13">
        <v>282</v>
      </c>
      <c r="E772" s="12" t="str">
        <f>VLOOKUP(tVentas[[#This Row],[ProductID]],tProductos[#All],3,FALSE)</f>
        <v>Lemonade - Natural, 591 Ml</v>
      </c>
      <c r="F772" s="13">
        <v>21</v>
      </c>
      <c r="G772" s="32">
        <v>0</v>
      </c>
      <c r="H772" s="30">
        <f>VLOOKUP(tVentas[[#This Row],[ProductID]],tProductos[#All],5,FALSE)</f>
        <v>561.5</v>
      </c>
      <c r="I772" s="31">
        <f>(tVentas[[#This Row],[PrecioUnitario]])*(tVentas[[#This Row],[Quantity]])</f>
        <v>11791.5</v>
      </c>
      <c r="J772" s="31">
        <f>tVentas[[#This Row],[ TotalPrice_SinDescuento]]*(1-tVentas[[#This Row],[Discount]]/100)</f>
        <v>11791.5</v>
      </c>
      <c r="K772" s="52">
        <v>43161.530972222223</v>
      </c>
      <c r="L772" s="7" t="s">
        <v>4019</v>
      </c>
      <c r="M772" s="35">
        <f t="shared" si="24"/>
        <v>0</v>
      </c>
      <c r="N772" s="12" t="str">
        <f t="shared" si="25"/>
        <v/>
      </c>
      <c r="O772" t="str">
        <f>VLOOKUP(tVentas[[#This Row],[ProductID]],tProductos[[#All],[ProductID]:[CategoriaNombre]],2,FALSE)</f>
        <v>Snails</v>
      </c>
    </row>
    <row r="773" spans="1:15">
      <c r="A773" s="13">
        <v>10782</v>
      </c>
      <c r="B773" s="13">
        <v>23</v>
      </c>
      <c r="C773" s="13">
        <v>98101</v>
      </c>
      <c r="D773" s="13">
        <v>16</v>
      </c>
      <c r="E773" s="12" t="str">
        <f>VLOOKUP(tVentas[[#This Row],[ProductID]],tProductos[#All],3,FALSE)</f>
        <v>Kellogs Special K Cereal</v>
      </c>
      <c r="F773" s="13">
        <v>25</v>
      </c>
      <c r="G773" s="32">
        <v>0</v>
      </c>
      <c r="H773" s="30">
        <f>VLOOKUP(tVentas[[#This Row],[ProductID]],tProductos[#All],5,FALSE)</f>
        <v>547.24</v>
      </c>
      <c r="I773" s="31">
        <f>(tVentas[[#This Row],[PrecioUnitario]])*(tVentas[[#This Row],[Quantity]])</f>
        <v>13681</v>
      </c>
      <c r="J773" s="31">
        <f>tVentas[[#This Row],[ TotalPrice_SinDescuento]]*(1-tVentas[[#This Row],[Discount]]/100)</f>
        <v>13681</v>
      </c>
      <c r="K773" s="52">
        <v>43228.286689814813</v>
      </c>
      <c r="L773" s="7" t="s">
        <v>4020</v>
      </c>
      <c r="M773" s="35">
        <f t="shared" si="24"/>
        <v>0</v>
      </c>
      <c r="N773" s="12" t="str">
        <f t="shared" si="25"/>
        <v/>
      </c>
      <c r="O773" t="str">
        <f>VLOOKUP(tVentas[[#This Row],[ProductID]],tProductos[[#All],[ProductID]:[CategoriaNombre]],2,FALSE)</f>
        <v>Shell fish</v>
      </c>
    </row>
    <row r="774" spans="1:15">
      <c r="A774" s="13">
        <v>10783</v>
      </c>
      <c r="B774" s="13">
        <v>7</v>
      </c>
      <c r="C774" s="13">
        <v>96133</v>
      </c>
      <c r="D774" s="13">
        <v>11</v>
      </c>
      <c r="E774" s="12" t="str">
        <f>VLOOKUP(tVentas[[#This Row],[ProductID]],tProductos[#All],3,FALSE)</f>
        <v>Garbage Bags - Clear</v>
      </c>
      <c r="F774" s="13">
        <v>25</v>
      </c>
      <c r="G774" s="32">
        <v>0</v>
      </c>
      <c r="H774" s="30">
        <f>VLOOKUP(tVentas[[#This Row],[ProductID]],tProductos[#All],5,FALSE)</f>
        <v>62.94</v>
      </c>
      <c r="I774" s="31">
        <f>(tVentas[[#This Row],[PrecioUnitario]])*(tVentas[[#This Row],[Quantity]])</f>
        <v>1573.5</v>
      </c>
      <c r="J774" s="31">
        <f>tVentas[[#This Row],[ TotalPrice_SinDescuento]]*(1-tVentas[[#This Row],[Discount]]/100)</f>
        <v>1573.5</v>
      </c>
      <c r="K774" s="52">
        <v>43185.149305555555</v>
      </c>
      <c r="L774" s="7" t="s">
        <v>4021</v>
      </c>
      <c r="M774" s="35">
        <f t="shared" si="24"/>
        <v>0</v>
      </c>
      <c r="N774" s="12" t="str">
        <f t="shared" si="25"/>
        <v/>
      </c>
      <c r="O774" t="str">
        <f>VLOOKUP(tVentas[[#This Row],[ProductID]],tProductos[[#All],[ProductID]:[CategoriaNombre]],2,FALSE)</f>
        <v>Poultry</v>
      </c>
    </row>
    <row r="775" spans="1:15">
      <c r="A775" s="13">
        <v>10784</v>
      </c>
      <c r="B775" s="13">
        <v>3</v>
      </c>
      <c r="C775" s="13">
        <v>50223</v>
      </c>
      <c r="D775" s="13">
        <v>280</v>
      </c>
      <c r="E775" s="12" t="str">
        <f>VLOOKUP(tVentas[[#This Row],[ProductID]],tProductos[#All],3,FALSE)</f>
        <v>Onion Powder</v>
      </c>
      <c r="F775" s="13">
        <v>13</v>
      </c>
      <c r="G775" s="32">
        <v>0</v>
      </c>
      <c r="H775" s="30">
        <f>VLOOKUP(tVentas[[#This Row],[ProductID]],tProductos[#All],5,FALSE)</f>
        <v>618.35</v>
      </c>
      <c r="I775" s="31">
        <f>(tVentas[[#This Row],[PrecioUnitario]])*(tVentas[[#This Row],[Quantity]])</f>
        <v>8038.55</v>
      </c>
      <c r="J775" s="31">
        <f>tVentas[[#This Row],[ TotalPrice_SinDescuento]]*(1-tVentas[[#This Row],[Discount]]/100)</f>
        <v>8038.55</v>
      </c>
      <c r="K775" s="52">
        <v>43147.765081018515</v>
      </c>
      <c r="L775" s="7" t="s">
        <v>4022</v>
      </c>
      <c r="M775" s="35">
        <f t="shared" si="24"/>
        <v>0</v>
      </c>
      <c r="N775" s="12" t="str">
        <f t="shared" si="25"/>
        <v/>
      </c>
      <c r="O775" t="str">
        <f>VLOOKUP(tVentas[[#This Row],[ProductID]],tProductos[[#All],[ProductID]:[CategoriaNombre]],2,FALSE)</f>
        <v>Beverages</v>
      </c>
    </row>
    <row r="776" spans="1:15">
      <c r="A776" s="13">
        <v>10785</v>
      </c>
      <c r="B776" s="13">
        <v>8</v>
      </c>
      <c r="C776" s="13">
        <v>6935</v>
      </c>
      <c r="D776" s="13">
        <v>308</v>
      </c>
      <c r="E776" s="12" t="str">
        <f>VLOOKUP(tVentas[[#This Row],[ProductID]],tProductos[#All],3,FALSE)</f>
        <v>Tea - Decaf Lipton</v>
      </c>
      <c r="F776" s="13">
        <v>2</v>
      </c>
      <c r="G776" s="32">
        <v>2</v>
      </c>
      <c r="H776" s="30">
        <f>VLOOKUP(tVentas[[#This Row],[ProductID]],tProductos[#All],5,FALSE)</f>
        <v>881.2</v>
      </c>
      <c r="I776" s="31">
        <f>(tVentas[[#This Row],[PrecioUnitario]])*(tVentas[[#This Row],[Quantity]])</f>
        <v>1762.4</v>
      </c>
      <c r="J776" s="31">
        <f>tVentas[[#This Row],[ TotalPrice_SinDescuento]]*(1-tVentas[[#This Row],[Discount]]/100)</f>
        <v>1727.152</v>
      </c>
      <c r="K776" s="52">
        <v>43106.22074074074</v>
      </c>
      <c r="L776" s="7" t="s">
        <v>4023</v>
      </c>
      <c r="M776" s="35">
        <f t="shared" si="24"/>
        <v>0</v>
      </c>
      <c r="N776" s="12" t="str">
        <f t="shared" si="25"/>
        <v/>
      </c>
      <c r="O776" t="str">
        <f>VLOOKUP(tVentas[[#This Row],[ProductID]],tProductos[[#All],[ProductID]:[CategoriaNombre]],2,FALSE)</f>
        <v>Seafood</v>
      </c>
    </row>
    <row r="777" spans="1:15">
      <c r="A777" s="13">
        <v>10786</v>
      </c>
      <c r="B777" s="13">
        <v>9</v>
      </c>
      <c r="C777" s="13">
        <v>92304</v>
      </c>
      <c r="D777" s="13">
        <v>357</v>
      </c>
      <c r="E777" s="12" t="str">
        <f>VLOOKUP(tVentas[[#This Row],[ProductID]],tProductos[#All],3,FALSE)</f>
        <v>Tilapia - Fillets</v>
      </c>
      <c r="F777" s="13">
        <v>24</v>
      </c>
      <c r="G777" s="32">
        <v>0</v>
      </c>
      <c r="H777" s="30">
        <f>VLOOKUP(tVentas[[#This Row],[ProductID]],tProductos[#All],5,FALSE)</f>
        <v>68.33</v>
      </c>
      <c r="I777" s="31">
        <f>(tVentas[[#This Row],[PrecioUnitario]])*(tVentas[[#This Row],[Quantity]])</f>
        <v>1639.92</v>
      </c>
      <c r="J777" s="31">
        <f>tVentas[[#This Row],[ TotalPrice_SinDescuento]]*(1-tVentas[[#This Row],[Discount]]/100)</f>
        <v>1639.92</v>
      </c>
      <c r="K777" s="52">
        <v>43190.8747337963</v>
      </c>
      <c r="L777" s="7" t="s">
        <v>4024</v>
      </c>
      <c r="M777" s="35">
        <f t="shared" si="24"/>
        <v>0</v>
      </c>
      <c r="N777" s="12" t="str">
        <f t="shared" si="25"/>
        <v/>
      </c>
      <c r="O777" t="str">
        <f>VLOOKUP(tVentas[[#This Row],[ProductID]],tProductos[[#All],[ProductID]:[CategoriaNombre]],2,FALSE)</f>
        <v>Shell fish</v>
      </c>
    </row>
    <row r="778" spans="1:15">
      <c r="A778" s="13">
        <v>10788</v>
      </c>
      <c r="B778" s="13">
        <v>11</v>
      </c>
      <c r="C778" s="13">
        <v>37055</v>
      </c>
      <c r="D778" s="13">
        <v>346</v>
      </c>
      <c r="E778" s="12" t="str">
        <f>VLOOKUP(tVentas[[#This Row],[ProductID]],tProductos[#All],3,FALSE)</f>
        <v>Cheese - Parmesan Grated</v>
      </c>
      <c r="F778" s="13">
        <v>10</v>
      </c>
      <c r="G778" s="32">
        <v>0</v>
      </c>
      <c r="H778" s="30">
        <f>VLOOKUP(tVentas[[#This Row],[ProductID]],tProductos[#All],5,FALSE)</f>
        <v>171.91</v>
      </c>
      <c r="I778" s="31">
        <f>(tVentas[[#This Row],[PrecioUnitario]])*(tVentas[[#This Row],[Quantity]])</f>
        <v>1719.1</v>
      </c>
      <c r="J778" s="31">
        <f>tVentas[[#This Row],[ TotalPrice_SinDescuento]]*(1-tVentas[[#This Row],[Discount]]/100)</f>
        <v>1719.1</v>
      </c>
      <c r="K778" s="52">
        <v>43137.974490740744</v>
      </c>
      <c r="L778" s="7" t="s">
        <v>4026</v>
      </c>
      <c r="M778" s="35">
        <f t="shared" si="24"/>
        <v>0</v>
      </c>
      <c r="N778" s="12" t="str">
        <f t="shared" si="25"/>
        <v/>
      </c>
      <c r="O778" t="str">
        <f>VLOOKUP(tVentas[[#This Row],[ProductID]],tProductos[[#All],[ProductID]:[CategoriaNombre]],2,FALSE)</f>
        <v>Confections</v>
      </c>
    </row>
    <row r="779" spans="1:15">
      <c r="A779" s="13">
        <v>10789</v>
      </c>
      <c r="B779" s="13">
        <v>11</v>
      </c>
      <c r="C779" s="13">
        <v>71025</v>
      </c>
      <c r="D779" s="13">
        <v>53</v>
      </c>
      <c r="E779" s="12" t="str">
        <f>VLOOKUP(tVentas[[#This Row],[ProductID]],tProductos[#All],3,FALSE)</f>
        <v>Cassis</v>
      </c>
      <c r="F779" s="13">
        <v>18</v>
      </c>
      <c r="G779" s="32">
        <v>0</v>
      </c>
      <c r="H779" s="30">
        <f>VLOOKUP(tVentas[[#This Row],[ProductID]],tProductos[#All],5,FALSE)</f>
        <v>926.27</v>
      </c>
      <c r="I779" s="31">
        <f>(tVentas[[#This Row],[PrecioUnitario]])*(tVentas[[#This Row],[Quantity]])</f>
        <v>16672.86</v>
      </c>
      <c r="J779" s="31">
        <f>tVentas[[#This Row],[ TotalPrice_SinDescuento]]*(1-tVentas[[#This Row],[Discount]]/100)</f>
        <v>16672.86</v>
      </c>
      <c r="K779" s="52">
        <v>43162.86818287037</v>
      </c>
      <c r="L779" s="7" t="s">
        <v>4027</v>
      </c>
      <c r="M779" s="35">
        <f t="shared" si="24"/>
        <v>0</v>
      </c>
      <c r="N779" s="12" t="str">
        <f t="shared" si="25"/>
        <v/>
      </c>
      <c r="O779" t="str">
        <f>VLOOKUP(tVentas[[#This Row],[ProductID]],tProductos[[#All],[ProductID]:[CategoriaNombre]],2,FALSE)</f>
        <v>Grain</v>
      </c>
    </row>
    <row r="780" spans="1:15">
      <c r="A780" s="13">
        <v>10790</v>
      </c>
      <c r="B780" s="13">
        <v>17</v>
      </c>
      <c r="C780" s="13">
        <v>7215</v>
      </c>
      <c r="D780" s="13">
        <v>41</v>
      </c>
      <c r="E780" s="12" t="str">
        <f>VLOOKUP(tVentas[[#This Row],[ProductID]],tProductos[#All],3,FALSE)</f>
        <v>Cup - 6oz, Foam</v>
      </c>
      <c r="F780" s="13">
        <v>2</v>
      </c>
      <c r="G780" s="32">
        <v>0</v>
      </c>
      <c r="H780" s="30">
        <f>VLOOKUP(tVentas[[#This Row],[ProductID]],tProductos[#All],5,FALSE)</f>
        <v>81.72</v>
      </c>
      <c r="I780" s="31">
        <f>(tVentas[[#This Row],[PrecioUnitario]])*(tVentas[[#This Row],[Quantity]])</f>
        <v>163.44</v>
      </c>
      <c r="J780" s="31">
        <f>tVentas[[#This Row],[ TotalPrice_SinDescuento]]*(1-tVentas[[#This Row],[Discount]]/100)</f>
        <v>163.44</v>
      </c>
      <c r="K780" s="52">
        <v>43115.50508101852</v>
      </c>
      <c r="L780" s="7" t="s">
        <v>4028</v>
      </c>
      <c r="M780" s="35">
        <f t="shared" si="24"/>
        <v>0</v>
      </c>
      <c r="N780" s="12" t="str">
        <f t="shared" si="25"/>
        <v/>
      </c>
      <c r="O780" t="str">
        <f>VLOOKUP(tVentas[[#This Row],[ProductID]],tProductos[[#All],[ProductID]:[CategoriaNombre]],2,FALSE)</f>
        <v>Meat</v>
      </c>
    </row>
    <row r="781" spans="1:15">
      <c r="A781" s="13">
        <v>10791</v>
      </c>
      <c r="B781" s="13">
        <v>14</v>
      </c>
      <c r="C781" s="13">
        <v>91132</v>
      </c>
      <c r="D781" s="13">
        <v>189</v>
      </c>
      <c r="E781" s="12" t="str">
        <f>VLOOKUP(tVentas[[#This Row],[ProductID]],tProductos[#All],3,FALSE)</f>
        <v>Bread - Roll, Soft White Round</v>
      </c>
      <c r="F781" s="13">
        <v>24</v>
      </c>
      <c r="G781" s="32">
        <v>0</v>
      </c>
      <c r="H781" s="30">
        <f>VLOOKUP(tVentas[[#This Row],[ProductID]],tProductos[#All],5,FALSE)</f>
        <v>763.02</v>
      </c>
      <c r="I781" s="31">
        <f>(tVentas[[#This Row],[PrecioUnitario]])*(tVentas[[#This Row],[Quantity]])</f>
        <v>18312.48</v>
      </c>
      <c r="J781" s="31">
        <f>tVentas[[#This Row],[ TotalPrice_SinDescuento]]*(1-tVentas[[#This Row],[Discount]]/100)</f>
        <v>18312.48</v>
      </c>
      <c r="K781" s="52">
        <v>43159.559571759259</v>
      </c>
      <c r="L781" s="7" t="s">
        <v>4029</v>
      </c>
      <c r="M781" s="35">
        <f t="shared" si="24"/>
        <v>0</v>
      </c>
      <c r="N781" s="12" t="str">
        <f t="shared" si="25"/>
        <v/>
      </c>
      <c r="O781" t="str">
        <f>VLOOKUP(tVentas[[#This Row],[ProductID]],tProductos[[#All],[ProductID]:[CategoriaNombre]],2,FALSE)</f>
        <v>Beverages</v>
      </c>
    </row>
    <row r="782" spans="1:15">
      <c r="A782" s="13">
        <v>10792</v>
      </c>
      <c r="B782" s="13">
        <v>8</v>
      </c>
      <c r="C782" s="13">
        <v>14645</v>
      </c>
      <c r="D782" s="13">
        <v>161</v>
      </c>
      <c r="E782" s="12" t="str">
        <f>VLOOKUP(tVentas[[#This Row],[ProductID]],tProductos[#All],3,FALSE)</f>
        <v>Longos - Chicken Wings</v>
      </c>
      <c r="F782" s="13">
        <v>4</v>
      </c>
      <c r="G782" s="32">
        <v>0</v>
      </c>
      <c r="H782" s="30">
        <f>VLOOKUP(tVentas[[#This Row],[ProductID]],tProductos[#All],5,FALSE)</f>
        <v>646.11</v>
      </c>
      <c r="I782" s="31">
        <f>(tVentas[[#This Row],[PrecioUnitario]])*(tVentas[[#This Row],[Quantity]])</f>
        <v>2584.44</v>
      </c>
      <c r="J782" s="31">
        <f>tVentas[[#This Row],[ TotalPrice_SinDescuento]]*(1-tVentas[[#This Row],[Discount]]/100)</f>
        <v>2584.44</v>
      </c>
      <c r="K782" s="52">
        <v>43160.139525462961</v>
      </c>
      <c r="L782" s="7" t="s">
        <v>4030</v>
      </c>
      <c r="M782" s="35">
        <f t="shared" si="24"/>
        <v>0</v>
      </c>
      <c r="N782" s="12" t="str">
        <f t="shared" si="25"/>
        <v/>
      </c>
      <c r="O782" t="str">
        <f>VLOOKUP(tVentas[[#This Row],[ProductID]],tProductos[[#All],[ProductID]:[CategoriaNombre]],2,FALSE)</f>
        <v>Snails</v>
      </c>
    </row>
    <row r="783" spans="1:15">
      <c r="A783" s="13">
        <v>10793</v>
      </c>
      <c r="B783" s="13">
        <v>7</v>
      </c>
      <c r="C783" s="13">
        <v>60142</v>
      </c>
      <c r="D783" s="13">
        <v>259</v>
      </c>
      <c r="E783" s="12" t="str">
        <f>VLOOKUP(tVentas[[#This Row],[ProductID]],tProductos[#All],3,FALSE)</f>
        <v>Veal - Eye Of Round</v>
      </c>
      <c r="F783" s="13">
        <v>16</v>
      </c>
      <c r="G783" s="32">
        <v>0</v>
      </c>
      <c r="H783" s="30">
        <f>VLOOKUP(tVentas[[#This Row],[ProductID]],tProductos[#All],5,FALSE)</f>
        <v>674.36</v>
      </c>
      <c r="I783" s="31">
        <f>(tVentas[[#This Row],[PrecioUnitario]])*(tVentas[[#This Row],[Quantity]])</f>
        <v>10789.76</v>
      </c>
      <c r="J783" s="31">
        <f>tVentas[[#This Row],[ TotalPrice_SinDescuento]]*(1-tVentas[[#This Row],[Discount]]/100)</f>
        <v>10789.76</v>
      </c>
      <c r="K783" s="52">
        <v>43138.506608796299</v>
      </c>
      <c r="L783" s="7" t="s">
        <v>4031</v>
      </c>
      <c r="M783" s="35">
        <f t="shared" si="24"/>
        <v>0</v>
      </c>
      <c r="N783" s="12" t="str">
        <f t="shared" si="25"/>
        <v/>
      </c>
      <c r="O783" t="str">
        <f>VLOOKUP(tVentas[[#This Row],[ProductID]],tProductos[[#All],[ProductID]:[CategoriaNombre]],2,FALSE)</f>
        <v>Meat</v>
      </c>
    </row>
    <row r="784" spans="1:15">
      <c r="A784" s="13">
        <v>10794</v>
      </c>
      <c r="B784" s="13">
        <v>2</v>
      </c>
      <c r="C784" s="13">
        <v>97244</v>
      </c>
      <c r="D784" s="13">
        <v>163</v>
      </c>
      <c r="E784" s="12" t="str">
        <f>VLOOKUP(tVentas[[#This Row],[ProductID]],tProductos[#All],3,FALSE)</f>
        <v>Tomatoes Tear Drop</v>
      </c>
      <c r="F784" s="13">
        <v>25</v>
      </c>
      <c r="G784" s="32">
        <v>0</v>
      </c>
      <c r="H784" s="30">
        <f>VLOOKUP(tVentas[[#This Row],[ProductID]],tProductos[#All],5,FALSE)</f>
        <v>117.7</v>
      </c>
      <c r="I784" s="31">
        <f>(tVentas[[#This Row],[PrecioUnitario]])*(tVentas[[#This Row],[Quantity]])</f>
        <v>2942.5</v>
      </c>
      <c r="J784" s="31">
        <f>tVentas[[#This Row],[ TotalPrice_SinDescuento]]*(1-tVentas[[#This Row],[Discount]]/100)</f>
        <v>2942.5</v>
      </c>
      <c r="K784" s="52">
        <v>43216.885451388887</v>
      </c>
      <c r="L784" s="7" t="s">
        <v>4032</v>
      </c>
      <c r="M784" s="35">
        <f t="shared" si="24"/>
        <v>0</v>
      </c>
      <c r="N784" s="12" t="str">
        <f t="shared" si="25"/>
        <v/>
      </c>
      <c r="O784" t="str">
        <f>VLOOKUP(tVentas[[#This Row],[ProductID]],tProductos[[#All],[ProductID]:[CategoriaNombre]],2,FALSE)</f>
        <v>Seafood</v>
      </c>
    </row>
    <row r="785" spans="1:15">
      <c r="A785" s="13">
        <v>10795</v>
      </c>
      <c r="B785" s="13">
        <v>15</v>
      </c>
      <c r="C785" s="13">
        <v>24934</v>
      </c>
      <c r="D785" s="13">
        <v>70</v>
      </c>
      <c r="E785" s="12" t="str">
        <f>VLOOKUP(tVentas[[#This Row],[ProductID]],tProductos[#All],3,FALSE)</f>
        <v>Squid - Tubes / Tenticles 10/20</v>
      </c>
      <c r="F785" s="13">
        <v>7</v>
      </c>
      <c r="G785" s="32">
        <v>0</v>
      </c>
      <c r="H785" s="30">
        <f>VLOOKUP(tVentas[[#This Row],[ProductID]],tProductos[#All],5,FALSE)</f>
        <v>631.84</v>
      </c>
      <c r="I785" s="31">
        <f>(tVentas[[#This Row],[PrecioUnitario]])*(tVentas[[#This Row],[Quantity]])</f>
        <v>4422.88</v>
      </c>
      <c r="J785" s="31">
        <f>tVentas[[#This Row],[ TotalPrice_SinDescuento]]*(1-tVentas[[#This Row],[Discount]]/100)</f>
        <v>4422.88</v>
      </c>
      <c r="K785" s="52">
        <v>43156.58452546296</v>
      </c>
      <c r="L785" s="7" t="s">
        <v>4033</v>
      </c>
      <c r="M785" s="35">
        <f t="shared" si="24"/>
        <v>0</v>
      </c>
      <c r="N785" s="12" t="str">
        <f t="shared" si="25"/>
        <v/>
      </c>
      <c r="O785" t="str">
        <f>VLOOKUP(tVentas[[#This Row],[ProductID]],tProductos[[#All],[ProductID]:[CategoriaNombre]],2,FALSE)</f>
        <v>Dairy</v>
      </c>
    </row>
    <row r="786" spans="1:15">
      <c r="A786" s="13">
        <v>10796</v>
      </c>
      <c r="B786" s="13">
        <v>19</v>
      </c>
      <c r="C786" s="13">
        <v>8812</v>
      </c>
      <c r="D786" s="13">
        <v>227</v>
      </c>
      <c r="E786" s="12" t="str">
        <f>VLOOKUP(tVentas[[#This Row],[ProductID]],tProductos[#All],3,FALSE)</f>
        <v>Cheese - Taleggio D.o.p.</v>
      </c>
      <c r="F786" s="13">
        <v>3</v>
      </c>
      <c r="G786" s="32">
        <v>0</v>
      </c>
      <c r="H786" s="30">
        <f>VLOOKUP(tVentas[[#This Row],[ProductID]],tProductos[#All],5,FALSE)</f>
        <v>554.69000000000005</v>
      </c>
      <c r="I786" s="31">
        <f>(tVentas[[#This Row],[PrecioUnitario]])*(tVentas[[#This Row],[Quantity]])</f>
        <v>1664.0700000000002</v>
      </c>
      <c r="J786" s="31">
        <f>tVentas[[#This Row],[ TotalPrice_SinDescuento]]*(1-tVentas[[#This Row],[Discount]]/100)</f>
        <v>1664.0700000000002</v>
      </c>
      <c r="K786" s="52">
        <v>43158.955034722225</v>
      </c>
      <c r="L786" s="7" t="s">
        <v>4034</v>
      </c>
      <c r="M786" s="35">
        <f t="shared" si="24"/>
        <v>0</v>
      </c>
      <c r="N786" s="12" t="str">
        <f t="shared" si="25"/>
        <v/>
      </c>
      <c r="O786" t="str">
        <f>VLOOKUP(tVentas[[#This Row],[ProductID]],tProductos[[#All],[ProductID]:[CategoriaNombre]],2,FALSE)</f>
        <v>Beverages</v>
      </c>
    </row>
    <row r="787" spans="1:15">
      <c r="A787" s="13">
        <v>10797</v>
      </c>
      <c r="B787" s="13">
        <v>22</v>
      </c>
      <c r="C787" s="13">
        <v>19282</v>
      </c>
      <c r="D787" s="13">
        <v>270</v>
      </c>
      <c r="E787" s="12" t="str">
        <f>VLOOKUP(tVentas[[#This Row],[ProductID]],tProductos[#All],3,FALSE)</f>
        <v>Cheese Cloth No 100</v>
      </c>
      <c r="F787" s="13">
        <v>5</v>
      </c>
      <c r="G787" s="32">
        <v>0</v>
      </c>
      <c r="H787" s="30">
        <f>VLOOKUP(tVentas[[#This Row],[ProductID]],tProductos[#All],5,FALSE)</f>
        <v>44.21</v>
      </c>
      <c r="I787" s="31">
        <f>(tVentas[[#This Row],[PrecioUnitario]])*(tVentas[[#This Row],[Quantity]])</f>
        <v>221.05</v>
      </c>
      <c r="J787" s="31">
        <f>tVentas[[#This Row],[ TotalPrice_SinDescuento]]*(1-tVentas[[#This Row],[Discount]]/100)</f>
        <v>221.05</v>
      </c>
      <c r="K787" s="52">
        <v>43179.4531712963</v>
      </c>
      <c r="L787" s="7" t="s">
        <v>4035</v>
      </c>
      <c r="M787" s="35">
        <f t="shared" si="24"/>
        <v>0</v>
      </c>
      <c r="N787" s="12" t="str">
        <f t="shared" si="25"/>
        <v/>
      </c>
      <c r="O787" t="str">
        <f>VLOOKUP(tVentas[[#This Row],[ProductID]],tProductos[[#All],[ProductID]:[CategoriaNombre]],2,FALSE)</f>
        <v>Seafood</v>
      </c>
    </row>
    <row r="788" spans="1:15">
      <c r="A788" s="13">
        <v>10798</v>
      </c>
      <c r="B788" s="13">
        <v>15</v>
      </c>
      <c r="C788" s="13">
        <v>51151</v>
      </c>
      <c r="D788" s="13">
        <v>371</v>
      </c>
      <c r="E788" s="12" t="str">
        <f>VLOOKUP(tVentas[[#This Row],[ProductID]],tProductos[#All],3,FALSE)</f>
        <v>Creme De Banane - Marie</v>
      </c>
      <c r="F788" s="13">
        <v>13</v>
      </c>
      <c r="G788" s="32">
        <v>1</v>
      </c>
      <c r="H788" s="30">
        <f>VLOOKUP(tVentas[[#This Row],[ProductID]],tProductos[#All],5,FALSE)</f>
        <v>824.02</v>
      </c>
      <c r="I788" s="31">
        <f>(tVentas[[#This Row],[PrecioUnitario]])*(tVentas[[#This Row],[Quantity]])</f>
        <v>10712.26</v>
      </c>
      <c r="J788" s="31">
        <f>tVentas[[#This Row],[ TotalPrice_SinDescuento]]*(1-tVentas[[#This Row],[Discount]]/100)</f>
        <v>10605.1374</v>
      </c>
      <c r="K788" s="52">
        <v>43197.103252314817</v>
      </c>
      <c r="L788" s="7" t="s">
        <v>4036</v>
      </c>
      <c r="M788" s="35">
        <f t="shared" si="24"/>
        <v>0</v>
      </c>
      <c r="N788" s="12" t="str">
        <f t="shared" si="25"/>
        <v/>
      </c>
      <c r="O788" t="str">
        <f>VLOOKUP(tVentas[[#This Row],[ProductID]],tProductos[[#All],[ProductID]:[CategoriaNombre]],2,FALSE)</f>
        <v>Grain</v>
      </c>
    </row>
    <row r="789" spans="1:15">
      <c r="A789" s="13">
        <v>10799</v>
      </c>
      <c r="B789" s="13">
        <v>14</v>
      </c>
      <c r="C789" s="13">
        <v>40716</v>
      </c>
      <c r="D789" s="13">
        <v>298</v>
      </c>
      <c r="E789" s="12" t="str">
        <f>VLOOKUP(tVentas[[#This Row],[ProductID]],tProductos[#All],3,FALSE)</f>
        <v>Pop Shoppe Cream Soda</v>
      </c>
      <c r="F789" s="13">
        <v>11</v>
      </c>
      <c r="G789" s="32">
        <v>0</v>
      </c>
      <c r="H789" s="30">
        <f>VLOOKUP(tVentas[[#This Row],[ProductID]],tProductos[#All],5,FALSE)</f>
        <v>957.38</v>
      </c>
      <c r="I789" s="31">
        <f>(tVentas[[#This Row],[PrecioUnitario]])*(tVentas[[#This Row],[Quantity]])</f>
        <v>10531.18</v>
      </c>
      <c r="J789" s="31">
        <f>tVentas[[#This Row],[ TotalPrice_SinDescuento]]*(1-tVentas[[#This Row],[Discount]]/100)</f>
        <v>10531.18</v>
      </c>
      <c r="K789" s="52">
        <v>43205.700671296298</v>
      </c>
      <c r="L789" s="7" t="s">
        <v>4037</v>
      </c>
      <c r="M789" s="35">
        <f t="shared" si="24"/>
        <v>0</v>
      </c>
      <c r="N789" s="12" t="str">
        <f t="shared" si="25"/>
        <v/>
      </c>
      <c r="O789" t="str">
        <f>VLOOKUP(tVentas[[#This Row],[ProductID]],tProductos[[#All],[ProductID]:[CategoriaNombre]],2,FALSE)</f>
        <v>Dairy</v>
      </c>
    </row>
    <row r="790" spans="1:15">
      <c r="A790" s="13">
        <v>10800</v>
      </c>
      <c r="B790" s="13">
        <v>2</v>
      </c>
      <c r="C790" s="13">
        <v>94489</v>
      </c>
      <c r="D790" s="13">
        <v>139</v>
      </c>
      <c r="E790" s="12" t="str">
        <f>VLOOKUP(tVentas[[#This Row],[ProductID]],tProductos[#All],3,FALSE)</f>
        <v>Chicken - Wieners</v>
      </c>
      <c r="F790" s="13">
        <v>24</v>
      </c>
      <c r="G790" s="32">
        <v>0</v>
      </c>
      <c r="H790" s="30">
        <f>VLOOKUP(tVentas[[#This Row],[ProductID]],tProductos[#All],5,FALSE)</f>
        <v>21.42</v>
      </c>
      <c r="I790" s="31">
        <f>(tVentas[[#This Row],[PrecioUnitario]])*(tVentas[[#This Row],[Quantity]])</f>
        <v>514.08000000000004</v>
      </c>
      <c r="J790" s="31">
        <f>tVentas[[#This Row],[ TotalPrice_SinDescuento]]*(1-tVentas[[#This Row],[Discount]]/100)</f>
        <v>514.08000000000004</v>
      </c>
      <c r="K790" s="52">
        <v>43176.892233796294</v>
      </c>
      <c r="L790" s="7" t="s">
        <v>4038</v>
      </c>
      <c r="M790" s="35">
        <f t="shared" si="24"/>
        <v>0</v>
      </c>
      <c r="N790" s="12" t="str">
        <f t="shared" si="25"/>
        <v/>
      </c>
      <c r="O790" t="str">
        <f>VLOOKUP(tVentas[[#This Row],[ProductID]],tProductos[[#All],[ProductID]:[CategoriaNombre]],2,FALSE)</f>
        <v>Confections</v>
      </c>
    </row>
    <row r="791" spans="1:15">
      <c r="A791" s="13">
        <v>10801</v>
      </c>
      <c r="B791" s="13">
        <v>3</v>
      </c>
      <c r="C791" s="13">
        <v>80671</v>
      </c>
      <c r="D791" s="13">
        <v>384</v>
      </c>
      <c r="E791" s="12" t="str">
        <f>VLOOKUP(tVentas[[#This Row],[ProductID]],tProductos[#All],3,FALSE)</f>
        <v>Fond - Neutral</v>
      </c>
      <c r="F791" s="13">
        <v>21</v>
      </c>
      <c r="G791" s="32">
        <v>0</v>
      </c>
      <c r="H791" s="30">
        <f>VLOOKUP(tVentas[[#This Row],[ProductID]],tProductos[#All],5,FALSE)</f>
        <v>565.19000000000005</v>
      </c>
      <c r="I791" s="31">
        <f>(tVentas[[#This Row],[PrecioUnitario]])*(tVentas[[#This Row],[Quantity]])</f>
        <v>11868.990000000002</v>
      </c>
      <c r="J791" s="31">
        <f>tVentas[[#This Row],[ TotalPrice_SinDescuento]]*(1-tVentas[[#This Row],[Discount]]/100)</f>
        <v>11868.990000000002</v>
      </c>
      <c r="K791" s="52">
        <v>43184.095393518517</v>
      </c>
      <c r="L791" s="7" t="s">
        <v>4039</v>
      </c>
      <c r="M791" s="35">
        <f t="shared" si="24"/>
        <v>0</v>
      </c>
      <c r="N791" s="12" t="str">
        <f t="shared" si="25"/>
        <v/>
      </c>
      <c r="O791" t="str">
        <f>VLOOKUP(tVentas[[#This Row],[ProductID]],tProductos[[#All],[ProductID]:[CategoriaNombre]],2,FALSE)</f>
        <v>Snails</v>
      </c>
    </row>
    <row r="792" spans="1:15">
      <c r="A792" s="13">
        <v>10802</v>
      </c>
      <c r="B792" s="13">
        <v>8</v>
      </c>
      <c r="C792" s="13">
        <v>4371</v>
      </c>
      <c r="D792" s="13">
        <v>70</v>
      </c>
      <c r="E792" s="12" t="str">
        <f>VLOOKUP(tVentas[[#This Row],[ProductID]],tProductos[#All],3,FALSE)</f>
        <v>Squid - Tubes / Tenticles 10/20</v>
      </c>
      <c r="F792" s="13">
        <v>2</v>
      </c>
      <c r="G792" s="32">
        <v>0</v>
      </c>
      <c r="H792" s="30">
        <f>VLOOKUP(tVentas[[#This Row],[ProductID]],tProductos[#All],5,FALSE)</f>
        <v>631.84</v>
      </c>
      <c r="I792" s="31">
        <f>(tVentas[[#This Row],[PrecioUnitario]])*(tVentas[[#This Row],[Quantity]])</f>
        <v>1263.68</v>
      </c>
      <c r="J792" s="31">
        <f>tVentas[[#This Row],[ TotalPrice_SinDescuento]]*(1-tVentas[[#This Row],[Discount]]/100)</f>
        <v>1263.68</v>
      </c>
      <c r="K792" s="52">
        <v>43144.407256944447</v>
      </c>
      <c r="L792" s="7" t="s">
        <v>4040</v>
      </c>
      <c r="M792" s="35">
        <f t="shared" si="24"/>
        <v>0</v>
      </c>
      <c r="N792" s="12" t="str">
        <f t="shared" si="25"/>
        <v/>
      </c>
      <c r="O792" t="str">
        <f>VLOOKUP(tVentas[[#This Row],[ProductID]],tProductos[[#All],[ProductID]:[CategoriaNombre]],2,FALSE)</f>
        <v>Dairy</v>
      </c>
    </row>
    <row r="793" spans="1:15">
      <c r="A793" s="13">
        <v>10803</v>
      </c>
      <c r="B793" s="13">
        <v>13</v>
      </c>
      <c r="C793" s="13">
        <v>48818</v>
      </c>
      <c r="D793" s="13">
        <v>198</v>
      </c>
      <c r="E793" s="12" t="str">
        <f>VLOOKUP(tVentas[[#This Row],[ProductID]],tProductos[#All],3,FALSE)</f>
        <v>Lime Cordial - Roses</v>
      </c>
      <c r="F793" s="13">
        <v>13</v>
      </c>
      <c r="G793" s="32">
        <v>1</v>
      </c>
      <c r="H793" s="30">
        <f>VLOOKUP(tVentas[[#This Row],[ProductID]],tProductos[#All],5,FALSE)</f>
        <v>352.18</v>
      </c>
      <c r="I793" s="31">
        <f>(tVentas[[#This Row],[PrecioUnitario]])*(tVentas[[#This Row],[Quantity]])</f>
        <v>4578.34</v>
      </c>
      <c r="J793" s="31">
        <f>tVentas[[#This Row],[ TotalPrice_SinDescuento]]*(1-tVentas[[#This Row],[Discount]]/100)</f>
        <v>4532.5565999999999</v>
      </c>
      <c r="K793" s="52">
        <v>43150.193379629629</v>
      </c>
      <c r="L793" s="7" t="s">
        <v>4041</v>
      </c>
      <c r="M793" s="35">
        <f t="shared" si="24"/>
        <v>0</v>
      </c>
      <c r="N793" s="12" t="str">
        <f t="shared" si="25"/>
        <v/>
      </c>
      <c r="O793" t="str">
        <f>VLOOKUP(tVentas[[#This Row],[ProductID]],tProductos[[#All],[ProductID]:[CategoriaNombre]],2,FALSE)</f>
        <v>Confections</v>
      </c>
    </row>
    <row r="794" spans="1:15">
      <c r="A794" s="13">
        <v>10804</v>
      </c>
      <c r="B794" s="13">
        <v>7</v>
      </c>
      <c r="C794" s="13">
        <v>55354</v>
      </c>
      <c r="D794" s="13">
        <v>229</v>
      </c>
      <c r="E794" s="12" t="str">
        <f>VLOOKUP(tVentas[[#This Row],[ProductID]],tProductos[#All],3,FALSE)</f>
        <v>Bread - Hot Dog Buns</v>
      </c>
      <c r="F794" s="13">
        <v>15</v>
      </c>
      <c r="G794" s="32">
        <v>2</v>
      </c>
      <c r="H794" s="30">
        <f>VLOOKUP(tVentas[[#This Row],[ProductID]],tProductos[#All],5,FALSE)</f>
        <v>579.83000000000004</v>
      </c>
      <c r="I794" s="31">
        <f>(tVentas[[#This Row],[PrecioUnitario]])*(tVentas[[#This Row],[Quantity]])</f>
        <v>8697.4500000000007</v>
      </c>
      <c r="J794" s="31">
        <f>tVentas[[#This Row],[ TotalPrice_SinDescuento]]*(1-tVentas[[#This Row],[Discount]]/100)</f>
        <v>8523.5010000000002</v>
      </c>
      <c r="K794" s="52">
        <v>43154.613206018519</v>
      </c>
      <c r="L794" s="7" t="s">
        <v>4042</v>
      </c>
      <c r="M794" s="35">
        <f t="shared" si="24"/>
        <v>0</v>
      </c>
      <c r="N794" s="12" t="str">
        <f t="shared" si="25"/>
        <v/>
      </c>
      <c r="O794" t="str">
        <f>VLOOKUP(tVentas[[#This Row],[ProductID]],tProductos[[#All],[ProductID]:[CategoriaNombre]],2,FALSE)</f>
        <v>Poultry</v>
      </c>
    </row>
    <row r="795" spans="1:15">
      <c r="A795" s="13">
        <v>10805</v>
      </c>
      <c r="B795" s="13">
        <v>23</v>
      </c>
      <c r="C795" s="13">
        <v>16577</v>
      </c>
      <c r="D795" s="13">
        <v>442</v>
      </c>
      <c r="E795" s="12" t="str">
        <f>VLOOKUP(tVentas[[#This Row],[ProductID]],tProductos[#All],3,FALSE)</f>
        <v>Wine - Ej Gallo Sierra Valley</v>
      </c>
      <c r="F795" s="13">
        <v>5</v>
      </c>
      <c r="G795" s="32">
        <v>0</v>
      </c>
      <c r="H795" s="30">
        <f>VLOOKUP(tVentas[[#This Row],[ProductID]],tProductos[#All],5,FALSE)</f>
        <v>729.04</v>
      </c>
      <c r="I795" s="31">
        <f>(tVentas[[#This Row],[PrecioUnitario]])*(tVentas[[#This Row],[Quantity]])</f>
        <v>3645.2</v>
      </c>
      <c r="J795" s="31">
        <f>tVentas[[#This Row],[ TotalPrice_SinDescuento]]*(1-tVentas[[#This Row],[Discount]]/100)</f>
        <v>3645.2</v>
      </c>
      <c r="K795" s="52">
        <v>43147.293263888889</v>
      </c>
      <c r="L795" s="7" t="s">
        <v>4043</v>
      </c>
      <c r="M795" s="35">
        <f t="shared" si="24"/>
        <v>0</v>
      </c>
      <c r="N795" s="12" t="str">
        <f t="shared" si="25"/>
        <v/>
      </c>
      <c r="O795" t="str">
        <f>VLOOKUP(tVentas[[#This Row],[ProductID]],tProductos[[#All],[ProductID]:[CategoriaNombre]],2,FALSE)</f>
        <v>Seafood</v>
      </c>
    </row>
    <row r="796" spans="1:15">
      <c r="A796" s="13">
        <v>10806</v>
      </c>
      <c r="B796" s="13">
        <v>8</v>
      </c>
      <c r="C796" s="13">
        <v>22945</v>
      </c>
      <c r="D796" s="13">
        <v>254</v>
      </c>
      <c r="E796" s="12" t="str">
        <f>VLOOKUP(tVentas[[#This Row],[ProductID]],tProductos[#All],3,FALSE)</f>
        <v>Soup - Canadian Pea, Dry Mix</v>
      </c>
      <c r="F796" s="13">
        <v>6</v>
      </c>
      <c r="G796" s="32">
        <v>0</v>
      </c>
      <c r="H796" s="30">
        <f>VLOOKUP(tVentas[[#This Row],[ProductID]],tProductos[#All],5,FALSE)</f>
        <v>777.8</v>
      </c>
      <c r="I796" s="31">
        <f>(tVentas[[#This Row],[PrecioUnitario]])*(tVentas[[#This Row],[Quantity]])</f>
        <v>4666.7999999999993</v>
      </c>
      <c r="J796" s="31">
        <f>tVentas[[#This Row],[ TotalPrice_SinDescuento]]*(1-tVentas[[#This Row],[Discount]]/100)</f>
        <v>4666.7999999999993</v>
      </c>
      <c r="K796" s="52">
        <v>43129.352812500001</v>
      </c>
      <c r="L796" s="7" t="s">
        <v>4044</v>
      </c>
      <c r="M796" s="35">
        <f t="shared" si="24"/>
        <v>0</v>
      </c>
      <c r="N796" s="12" t="str">
        <f t="shared" si="25"/>
        <v/>
      </c>
      <c r="O796" t="str">
        <f>VLOOKUP(tVentas[[#This Row],[ProductID]],tProductos[[#All],[ProductID]:[CategoriaNombre]],2,FALSE)</f>
        <v>Confections</v>
      </c>
    </row>
    <row r="797" spans="1:15">
      <c r="A797" s="13">
        <v>10807</v>
      </c>
      <c r="B797" s="13">
        <v>10</v>
      </c>
      <c r="C797" s="13">
        <v>76799</v>
      </c>
      <c r="D797" s="13">
        <v>365</v>
      </c>
      <c r="E797" s="12" t="str">
        <f>VLOOKUP(tVentas[[#This Row],[ProductID]],tProductos[#All],3,FALSE)</f>
        <v>Wine - Red, Harrow Estates, Cab</v>
      </c>
      <c r="F797" s="13">
        <v>20</v>
      </c>
      <c r="G797" s="32">
        <v>0</v>
      </c>
      <c r="H797" s="30">
        <f>VLOOKUP(tVentas[[#This Row],[ProductID]],tProductos[#All],5,FALSE)</f>
        <v>126.27</v>
      </c>
      <c r="I797" s="31">
        <f>(tVentas[[#This Row],[PrecioUnitario]])*(tVentas[[#This Row],[Quantity]])</f>
        <v>2525.4</v>
      </c>
      <c r="J797" s="31">
        <f>tVentas[[#This Row],[ TotalPrice_SinDescuento]]*(1-tVentas[[#This Row],[Discount]]/100)</f>
        <v>2525.4</v>
      </c>
      <c r="K797" s="52">
        <v>43131.270416666666</v>
      </c>
      <c r="L797" s="7" t="s">
        <v>4045</v>
      </c>
      <c r="M797" s="35">
        <f t="shared" si="24"/>
        <v>0</v>
      </c>
      <c r="N797" s="12" t="str">
        <f t="shared" si="25"/>
        <v/>
      </c>
      <c r="O797" t="str">
        <f>VLOOKUP(tVentas[[#This Row],[ProductID]],tProductos[[#All],[ProductID]:[CategoriaNombre]],2,FALSE)</f>
        <v>Meat</v>
      </c>
    </row>
    <row r="798" spans="1:15">
      <c r="A798" s="13">
        <v>10808</v>
      </c>
      <c r="B798" s="13">
        <v>3</v>
      </c>
      <c r="C798" s="13">
        <v>32966</v>
      </c>
      <c r="D798" s="13">
        <v>81</v>
      </c>
      <c r="E798" s="12" t="str">
        <f>VLOOKUP(tVentas[[#This Row],[ProductID]],tProductos[#All],3,FALSE)</f>
        <v>Cookies - Assorted</v>
      </c>
      <c r="F798" s="13">
        <v>9</v>
      </c>
      <c r="G798" s="32">
        <v>0</v>
      </c>
      <c r="H798" s="30">
        <f>VLOOKUP(tVentas[[#This Row],[ProductID]],tProductos[#All],5,FALSE)</f>
        <v>866.48</v>
      </c>
      <c r="I798" s="31">
        <f>(tVentas[[#This Row],[PrecioUnitario]])*(tVentas[[#This Row],[Quantity]])</f>
        <v>7798.32</v>
      </c>
      <c r="J798" s="31">
        <f>tVentas[[#This Row],[ TotalPrice_SinDescuento]]*(1-tVentas[[#This Row],[Discount]]/100)</f>
        <v>7798.32</v>
      </c>
      <c r="K798" s="52">
        <v>43111.963530092595</v>
      </c>
      <c r="L798" s="7" t="s">
        <v>4046</v>
      </c>
      <c r="M798" s="35">
        <f t="shared" si="24"/>
        <v>0</v>
      </c>
      <c r="N798" s="12" t="str">
        <f t="shared" si="25"/>
        <v/>
      </c>
      <c r="O798" t="str">
        <f>VLOOKUP(tVentas[[#This Row],[ProductID]],tProductos[[#All],[ProductID]:[CategoriaNombre]],2,FALSE)</f>
        <v>Shell fish</v>
      </c>
    </row>
    <row r="799" spans="1:15">
      <c r="A799" s="13">
        <v>10809</v>
      </c>
      <c r="B799" s="13">
        <v>22</v>
      </c>
      <c r="C799" s="13">
        <v>96449</v>
      </c>
      <c r="D799" s="13">
        <v>11</v>
      </c>
      <c r="E799" s="12" t="str">
        <f>VLOOKUP(tVentas[[#This Row],[ProductID]],tProductos[#All],3,FALSE)</f>
        <v>Garbage Bags - Clear</v>
      </c>
      <c r="F799" s="13">
        <v>25</v>
      </c>
      <c r="G799" s="32">
        <v>0</v>
      </c>
      <c r="H799" s="30">
        <f>VLOOKUP(tVentas[[#This Row],[ProductID]],tProductos[#All],5,FALSE)</f>
        <v>62.94</v>
      </c>
      <c r="I799" s="31">
        <f>(tVentas[[#This Row],[PrecioUnitario]])*(tVentas[[#This Row],[Quantity]])</f>
        <v>1573.5</v>
      </c>
      <c r="J799" s="31">
        <f>tVentas[[#This Row],[ TotalPrice_SinDescuento]]*(1-tVentas[[#This Row],[Discount]]/100)</f>
        <v>1573.5</v>
      </c>
      <c r="K799" s="52">
        <v>43211.419178240743</v>
      </c>
      <c r="L799" s="7" t="s">
        <v>4047</v>
      </c>
      <c r="M799" s="35">
        <f t="shared" si="24"/>
        <v>0</v>
      </c>
      <c r="N799" s="12" t="str">
        <f t="shared" si="25"/>
        <v/>
      </c>
      <c r="O799" t="str">
        <f>VLOOKUP(tVentas[[#This Row],[ProductID]],tProductos[[#All],[ProductID]:[CategoriaNombre]],2,FALSE)</f>
        <v>Poultry</v>
      </c>
    </row>
    <row r="800" spans="1:15">
      <c r="A800" s="13">
        <v>10810</v>
      </c>
      <c r="B800" s="13">
        <v>15</v>
      </c>
      <c r="C800" s="13">
        <v>2500</v>
      </c>
      <c r="D800" s="13">
        <v>279</v>
      </c>
      <c r="E800" s="12" t="str">
        <f>VLOOKUP(tVentas[[#This Row],[ProductID]],tProductos[#All],3,FALSE)</f>
        <v>Beef - Texas Style Burger</v>
      </c>
      <c r="F800" s="13">
        <v>1</v>
      </c>
      <c r="G800" s="32">
        <v>1</v>
      </c>
      <c r="H800" s="30">
        <f>VLOOKUP(tVentas[[#This Row],[ProductID]],tProductos[#All],5,FALSE)</f>
        <v>911.82</v>
      </c>
      <c r="I800" s="31">
        <f>(tVentas[[#This Row],[PrecioUnitario]])*(tVentas[[#This Row],[Quantity]])</f>
        <v>911.82</v>
      </c>
      <c r="J800" s="31">
        <f>tVentas[[#This Row],[ TotalPrice_SinDescuento]]*(1-tVentas[[#This Row],[Discount]]/100)</f>
        <v>902.70180000000005</v>
      </c>
      <c r="K800" s="52">
        <v>43147.036863425928</v>
      </c>
      <c r="L800" s="7" t="s">
        <v>4048</v>
      </c>
      <c r="M800" s="35">
        <f t="shared" si="24"/>
        <v>0</v>
      </c>
      <c r="N800" s="12" t="str">
        <f t="shared" si="25"/>
        <v/>
      </c>
      <c r="O800" t="str">
        <f>VLOOKUP(tVentas[[#This Row],[ProductID]],tProductos[[#All],[ProductID]:[CategoriaNombre]],2,FALSE)</f>
        <v>Confections</v>
      </c>
    </row>
    <row r="801" spans="1:15">
      <c r="A801" s="13">
        <v>10811</v>
      </c>
      <c r="B801" s="13">
        <v>21</v>
      </c>
      <c r="C801" s="13">
        <v>94972</v>
      </c>
      <c r="D801" s="13">
        <v>262</v>
      </c>
      <c r="E801" s="12" t="str">
        <f>VLOOKUP(tVentas[[#This Row],[ProductID]],tProductos[#All],3,FALSE)</f>
        <v>Bagel - Plain</v>
      </c>
      <c r="F801" s="13">
        <v>25</v>
      </c>
      <c r="G801" s="32">
        <v>2</v>
      </c>
      <c r="H801" s="30">
        <f>VLOOKUP(tVentas[[#This Row],[ProductID]],tProductos[#All],5,FALSE)</f>
        <v>364.6</v>
      </c>
      <c r="I801" s="31">
        <f>(tVentas[[#This Row],[PrecioUnitario]])*(tVentas[[#This Row],[Quantity]])</f>
        <v>9115</v>
      </c>
      <c r="J801" s="31">
        <f>tVentas[[#This Row],[ TotalPrice_SinDescuento]]*(1-tVentas[[#This Row],[Discount]]/100)</f>
        <v>8932.7000000000007</v>
      </c>
      <c r="K801" s="52">
        <v>43118.855243055557</v>
      </c>
      <c r="L801" s="7" t="s">
        <v>4049</v>
      </c>
      <c r="M801" s="35">
        <f t="shared" si="24"/>
        <v>0</v>
      </c>
      <c r="N801" s="12" t="str">
        <f t="shared" si="25"/>
        <v/>
      </c>
      <c r="O801" t="str">
        <f>VLOOKUP(tVentas[[#This Row],[ProductID]],tProductos[[#All],[ProductID]:[CategoriaNombre]],2,FALSE)</f>
        <v>Meat</v>
      </c>
    </row>
    <row r="802" spans="1:15">
      <c r="A802" s="13">
        <v>10812</v>
      </c>
      <c r="B802" s="13">
        <v>7</v>
      </c>
      <c r="C802" s="13">
        <v>92237</v>
      </c>
      <c r="D802" s="13">
        <v>421</v>
      </c>
      <c r="E802" s="12" t="str">
        <f>VLOOKUP(tVentas[[#This Row],[ProductID]],tProductos[#All],3,FALSE)</f>
        <v>Soup V8 Roasted Red Pepper</v>
      </c>
      <c r="F802" s="13">
        <v>24</v>
      </c>
      <c r="G802" s="32">
        <v>0</v>
      </c>
      <c r="H802" s="30">
        <f>VLOOKUP(tVentas[[#This Row],[ProductID]],tProductos[#All],5,FALSE)</f>
        <v>388.09</v>
      </c>
      <c r="I802" s="31">
        <f>(tVentas[[#This Row],[PrecioUnitario]])*(tVentas[[#This Row],[Quantity]])</f>
        <v>9314.16</v>
      </c>
      <c r="J802" s="31">
        <f>tVentas[[#This Row],[ TotalPrice_SinDescuento]]*(1-tVentas[[#This Row],[Discount]]/100)</f>
        <v>9314.16</v>
      </c>
      <c r="K802" s="52">
        <v>43201.72855324074</v>
      </c>
      <c r="L802" s="7" t="s">
        <v>4050</v>
      </c>
      <c r="M802" s="35">
        <f t="shared" si="24"/>
        <v>0</v>
      </c>
      <c r="N802" s="12" t="str">
        <f t="shared" si="25"/>
        <v/>
      </c>
      <c r="O802" t="str">
        <f>VLOOKUP(tVentas[[#This Row],[ProductID]],tProductos[[#All],[ProductID]:[CategoriaNombre]],2,FALSE)</f>
        <v>Seafood</v>
      </c>
    </row>
    <row r="803" spans="1:15">
      <c r="A803" s="13">
        <v>10813</v>
      </c>
      <c r="B803" s="13">
        <v>10</v>
      </c>
      <c r="C803" s="13">
        <v>76291</v>
      </c>
      <c r="D803" s="13">
        <v>371</v>
      </c>
      <c r="E803" s="12" t="str">
        <f>VLOOKUP(tVentas[[#This Row],[ProductID]],tProductos[#All],3,FALSE)</f>
        <v>Creme De Banane - Marie</v>
      </c>
      <c r="F803" s="13">
        <v>20</v>
      </c>
      <c r="G803" s="32">
        <v>0</v>
      </c>
      <c r="H803" s="30">
        <f>VLOOKUP(tVentas[[#This Row],[ProductID]],tProductos[#All],5,FALSE)</f>
        <v>824.02</v>
      </c>
      <c r="I803" s="31">
        <f>(tVentas[[#This Row],[PrecioUnitario]])*(tVentas[[#This Row],[Quantity]])</f>
        <v>16480.400000000001</v>
      </c>
      <c r="J803" s="31">
        <f>tVentas[[#This Row],[ TotalPrice_SinDescuento]]*(1-tVentas[[#This Row],[Discount]]/100)</f>
        <v>16480.400000000001</v>
      </c>
      <c r="K803" s="52">
        <v>43197.776354166665</v>
      </c>
      <c r="L803" s="7" t="s">
        <v>4051</v>
      </c>
      <c r="M803" s="35">
        <f t="shared" si="24"/>
        <v>0</v>
      </c>
      <c r="N803" s="12" t="str">
        <f t="shared" si="25"/>
        <v/>
      </c>
      <c r="O803" t="str">
        <f>VLOOKUP(tVentas[[#This Row],[ProductID]],tProductos[[#All],[ProductID]:[CategoriaNombre]],2,FALSE)</f>
        <v>Grain</v>
      </c>
    </row>
    <row r="804" spans="1:15">
      <c r="A804" s="13">
        <v>10814</v>
      </c>
      <c r="B804" s="13">
        <v>2</v>
      </c>
      <c r="C804" s="13">
        <v>74667</v>
      </c>
      <c r="D804" s="13">
        <v>365</v>
      </c>
      <c r="E804" s="12" t="str">
        <f>VLOOKUP(tVentas[[#This Row],[ProductID]],tProductos[#All],3,FALSE)</f>
        <v>Wine - Red, Harrow Estates, Cab</v>
      </c>
      <c r="F804" s="13">
        <v>19</v>
      </c>
      <c r="G804" s="32">
        <v>1</v>
      </c>
      <c r="H804" s="30">
        <f>VLOOKUP(tVentas[[#This Row],[ProductID]],tProductos[#All],5,FALSE)</f>
        <v>126.27</v>
      </c>
      <c r="I804" s="31">
        <f>(tVentas[[#This Row],[PrecioUnitario]])*(tVentas[[#This Row],[Quantity]])</f>
        <v>2399.13</v>
      </c>
      <c r="J804" s="31">
        <f>tVentas[[#This Row],[ TotalPrice_SinDescuento]]*(1-tVentas[[#This Row],[Discount]]/100)</f>
        <v>2375.1387</v>
      </c>
      <c r="K804" s="52">
        <v>43164.297824074078</v>
      </c>
      <c r="L804" s="7" t="s">
        <v>4052</v>
      </c>
      <c r="M804" s="35">
        <f t="shared" si="24"/>
        <v>0</v>
      </c>
      <c r="N804" s="12" t="str">
        <f t="shared" si="25"/>
        <v/>
      </c>
      <c r="O804" t="str">
        <f>VLOOKUP(tVentas[[#This Row],[ProductID]],tProductos[[#All],[ProductID]:[CategoriaNombre]],2,FALSE)</f>
        <v>Meat</v>
      </c>
    </row>
    <row r="805" spans="1:15">
      <c r="A805" s="13">
        <v>10815</v>
      </c>
      <c r="B805" s="13">
        <v>23</v>
      </c>
      <c r="C805" s="13">
        <v>18107</v>
      </c>
      <c r="D805" s="13">
        <v>225</v>
      </c>
      <c r="E805" s="12" t="str">
        <f>VLOOKUP(tVentas[[#This Row],[ProductID]],tProductos[#All],3,FALSE)</f>
        <v>Wine - Charddonnay Errazuriz</v>
      </c>
      <c r="F805" s="13">
        <v>5</v>
      </c>
      <c r="G805" s="32">
        <v>0</v>
      </c>
      <c r="H805" s="30">
        <f>VLOOKUP(tVentas[[#This Row],[ProductID]],tProductos[#All],5,FALSE)</f>
        <v>103.72</v>
      </c>
      <c r="I805" s="31">
        <f>(tVentas[[#This Row],[PrecioUnitario]])*(tVentas[[#This Row],[Quantity]])</f>
        <v>518.6</v>
      </c>
      <c r="J805" s="31">
        <f>tVentas[[#This Row],[ TotalPrice_SinDescuento]]*(1-tVentas[[#This Row],[Discount]]/100)</f>
        <v>518.6</v>
      </c>
      <c r="K805" s="52">
        <v>43175.009664351855</v>
      </c>
      <c r="L805" s="7" t="s">
        <v>4053</v>
      </c>
      <c r="M805" s="35">
        <f t="shared" si="24"/>
        <v>0</v>
      </c>
      <c r="N805" s="12" t="str">
        <f t="shared" si="25"/>
        <v/>
      </c>
      <c r="O805" t="str">
        <f>VLOOKUP(tVentas[[#This Row],[ProductID]],tProductos[[#All],[ProductID]:[CategoriaNombre]],2,FALSE)</f>
        <v>Cereals</v>
      </c>
    </row>
    <row r="806" spans="1:15">
      <c r="A806" s="13">
        <v>10816</v>
      </c>
      <c r="B806" s="13">
        <v>4</v>
      </c>
      <c r="C806" s="13">
        <v>97493</v>
      </c>
      <c r="D806" s="13">
        <v>345</v>
      </c>
      <c r="E806" s="12" t="str">
        <f>VLOOKUP(tVentas[[#This Row],[ProductID]],tProductos[#All],3,FALSE)</f>
        <v>Bread - Calabrese Baguette</v>
      </c>
      <c r="F806" s="13">
        <v>25</v>
      </c>
      <c r="G806" s="32">
        <v>2</v>
      </c>
      <c r="H806" s="30">
        <f>VLOOKUP(tVentas[[#This Row],[ProductID]],tProductos[#All],5,FALSE)</f>
        <v>985.97</v>
      </c>
      <c r="I806" s="31">
        <f>(tVentas[[#This Row],[PrecioUnitario]])*(tVentas[[#This Row],[Quantity]])</f>
        <v>24649.25</v>
      </c>
      <c r="J806" s="31">
        <f>tVentas[[#This Row],[ TotalPrice_SinDescuento]]*(1-tVentas[[#This Row],[Discount]]/100)</f>
        <v>24156.264999999999</v>
      </c>
      <c r="K806" s="52">
        <v>43217.074814814812</v>
      </c>
      <c r="L806" s="7" t="s">
        <v>4054</v>
      </c>
      <c r="M806" s="35">
        <f t="shared" si="24"/>
        <v>0</v>
      </c>
      <c r="N806" s="12" t="str">
        <f t="shared" si="25"/>
        <v/>
      </c>
      <c r="O806" t="str">
        <f>VLOOKUP(tVentas[[#This Row],[ProductID]],tProductos[[#All],[ProductID]:[CategoriaNombre]],2,FALSE)</f>
        <v>Dairy</v>
      </c>
    </row>
    <row r="807" spans="1:15">
      <c r="A807" s="13">
        <v>10817</v>
      </c>
      <c r="B807" s="13">
        <v>7</v>
      </c>
      <c r="C807" s="13">
        <v>58156</v>
      </c>
      <c r="D807" s="13">
        <v>22</v>
      </c>
      <c r="E807" s="12" t="str">
        <f>VLOOKUP(tVentas[[#This Row],[ProductID]],tProductos[#All],3,FALSE)</f>
        <v>Rice - Jasmine Sented</v>
      </c>
      <c r="F807" s="13">
        <v>15</v>
      </c>
      <c r="G807" s="32">
        <v>0</v>
      </c>
      <c r="H807" s="30">
        <f>VLOOKUP(tVentas[[#This Row],[ProductID]],tProductos[#All],5,FALSE)</f>
        <v>278.95</v>
      </c>
      <c r="I807" s="31">
        <f>(tVentas[[#This Row],[PrecioUnitario]])*(tVentas[[#This Row],[Quantity]])</f>
        <v>4184.25</v>
      </c>
      <c r="J807" s="31">
        <f>tVentas[[#This Row],[ TotalPrice_SinDescuento]]*(1-tVentas[[#This Row],[Discount]]/100)</f>
        <v>4184.25</v>
      </c>
      <c r="K807" s="52">
        <v>43226.602164351854</v>
      </c>
      <c r="L807" s="7" t="s">
        <v>4055</v>
      </c>
      <c r="M807" s="35">
        <f t="shared" si="24"/>
        <v>0</v>
      </c>
      <c r="N807" s="12" t="str">
        <f t="shared" si="25"/>
        <v/>
      </c>
      <c r="O807" t="str">
        <f>VLOOKUP(tVentas[[#This Row],[ProductID]],tProductos[[#All],[ProductID]:[CategoriaNombre]],2,FALSE)</f>
        <v>Seafood</v>
      </c>
    </row>
    <row r="808" spans="1:15">
      <c r="A808" s="13">
        <v>10818</v>
      </c>
      <c r="B808" s="13">
        <v>10</v>
      </c>
      <c r="C808" s="13">
        <v>59009</v>
      </c>
      <c r="D808" s="13">
        <v>155</v>
      </c>
      <c r="E808" s="12" t="str">
        <f>VLOOKUP(tVentas[[#This Row],[ProductID]],tProductos[#All],3,FALSE)</f>
        <v>Peas - Pigeon, Dry</v>
      </c>
      <c r="F808" s="13">
        <v>15</v>
      </c>
      <c r="G808" s="32">
        <v>0</v>
      </c>
      <c r="H808" s="30">
        <f>VLOOKUP(tVentas[[#This Row],[ProductID]],tProductos[#All],5,FALSE)</f>
        <v>635.52</v>
      </c>
      <c r="I808" s="31">
        <f>(tVentas[[#This Row],[PrecioUnitario]])*(tVentas[[#This Row],[Quantity]])</f>
        <v>9532.7999999999993</v>
      </c>
      <c r="J808" s="31">
        <f>tVentas[[#This Row],[ TotalPrice_SinDescuento]]*(1-tVentas[[#This Row],[Discount]]/100)</f>
        <v>9532.7999999999993</v>
      </c>
      <c r="K808" s="52">
        <v>43228.636064814818</v>
      </c>
      <c r="L808" s="7" t="s">
        <v>4056</v>
      </c>
      <c r="M808" s="35">
        <f t="shared" si="24"/>
        <v>0</v>
      </c>
      <c r="N808" s="12" t="str">
        <f t="shared" si="25"/>
        <v/>
      </c>
      <c r="O808" t="str">
        <f>VLOOKUP(tVentas[[#This Row],[ProductID]],tProductos[[#All],[ProductID]:[CategoriaNombre]],2,FALSE)</f>
        <v>Poultry</v>
      </c>
    </row>
    <row r="809" spans="1:15">
      <c r="A809" s="13">
        <v>10819</v>
      </c>
      <c r="B809" s="13">
        <v>8</v>
      </c>
      <c r="C809" s="13">
        <v>53534</v>
      </c>
      <c r="D809" s="13">
        <v>385</v>
      </c>
      <c r="E809" s="12" t="str">
        <f>VLOOKUP(tVentas[[#This Row],[ProductID]],tProductos[#All],3,FALSE)</f>
        <v>Pork - Back, Short Cut, Boneless</v>
      </c>
      <c r="F809" s="13">
        <v>14</v>
      </c>
      <c r="G809" s="32">
        <v>0</v>
      </c>
      <c r="H809" s="30">
        <f>VLOOKUP(tVentas[[#This Row],[ProductID]],tProductos[#All],5,FALSE)</f>
        <v>227.09</v>
      </c>
      <c r="I809" s="31">
        <f>(tVentas[[#This Row],[PrecioUnitario]])*(tVentas[[#This Row],[Quantity]])</f>
        <v>3179.26</v>
      </c>
      <c r="J809" s="31">
        <f>tVentas[[#This Row],[ TotalPrice_SinDescuento]]*(1-tVentas[[#This Row],[Discount]]/100)</f>
        <v>3179.26</v>
      </c>
      <c r="K809" s="52">
        <v>43148.693067129629</v>
      </c>
      <c r="L809" s="7" t="s">
        <v>4057</v>
      </c>
      <c r="M809" s="35">
        <f t="shared" si="24"/>
        <v>0</v>
      </c>
      <c r="N809" s="12" t="str">
        <f t="shared" si="25"/>
        <v/>
      </c>
      <c r="O809" t="str">
        <f>VLOOKUP(tVentas[[#This Row],[ProductID]],tProductos[[#All],[ProductID]:[CategoriaNombre]],2,FALSE)</f>
        <v>Snails</v>
      </c>
    </row>
    <row r="810" spans="1:15">
      <c r="A810" s="13">
        <v>10820</v>
      </c>
      <c r="B810" s="13">
        <v>13</v>
      </c>
      <c r="C810" s="13">
        <v>18225</v>
      </c>
      <c r="D810" s="13">
        <v>282</v>
      </c>
      <c r="E810" s="12" t="str">
        <f>VLOOKUP(tVentas[[#This Row],[ProductID]],tProductos[#All],3,FALSE)</f>
        <v>Lemonade - Natural, 591 Ml</v>
      </c>
      <c r="F810" s="13">
        <v>5</v>
      </c>
      <c r="G810" s="32">
        <v>1</v>
      </c>
      <c r="H810" s="30">
        <f>VLOOKUP(tVentas[[#This Row],[ProductID]],tProductos[#All],5,FALSE)</f>
        <v>561.5</v>
      </c>
      <c r="I810" s="31">
        <f>(tVentas[[#This Row],[PrecioUnitario]])*(tVentas[[#This Row],[Quantity]])</f>
        <v>2807.5</v>
      </c>
      <c r="J810" s="31">
        <f>tVentas[[#This Row],[ TotalPrice_SinDescuento]]*(1-tVentas[[#This Row],[Discount]]/100)</f>
        <v>2779.4250000000002</v>
      </c>
      <c r="K810" s="52">
        <v>43101.546990740739</v>
      </c>
      <c r="L810" s="7" t="s">
        <v>4058</v>
      </c>
      <c r="M810" s="35">
        <f t="shared" si="24"/>
        <v>0</v>
      </c>
      <c r="N810" s="12" t="str">
        <f t="shared" si="25"/>
        <v/>
      </c>
      <c r="O810" t="str">
        <f>VLOOKUP(tVentas[[#This Row],[ProductID]],tProductos[[#All],[ProductID]:[CategoriaNombre]],2,FALSE)</f>
        <v>Snails</v>
      </c>
    </row>
    <row r="811" spans="1:15">
      <c r="A811" s="13">
        <v>10821</v>
      </c>
      <c r="B811" s="13">
        <v>12</v>
      </c>
      <c r="C811" s="13">
        <v>71814</v>
      </c>
      <c r="D811" s="13">
        <v>266</v>
      </c>
      <c r="E811" s="12" t="str">
        <f>VLOOKUP(tVentas[[#This Row],[ProductID]],tProductos[#All],3,FALSE)</f>
        <v>Clam Nectar</v>
      </c>
      <c r="F811" s="13">
        <v>19</v>
      </c>
      <c r="G811" s="32">
        <v>1</v>
      </c>
      <c r="H811" s="30">
        <f>VLOOKUP(tVentas[[#This Row],[ProductID]],tProductos[#All],5,FALSE)</f>
        <v>681.09</v>
      </c>
      <c r="I811" s="31">
        <f>(tVentas[[#This Row],[PrecioUnitario]])*(tVentas[[#This Row],[Quantity]])</f>
        <v>12940.710000000001</v>
      </c>
      <c r="J811" s="31">
        <f>tVentas[[#This Row],[ TotalPrice_SinDescuento]]*(1-tVentas[[#This Row],[Discount]]/100)</f>
        <v>12811.302900000001</v>
      </c>
      <c r="K811" s="52">
        <v>43179.391759259262</v>
      </c>
      <c r="L811" s="7" t="s">
        <v>4059</v>
      </c>
      <c r="M811" s="35">
        <f t="shared" si="24"/>
        <v>0</v>
      </c>
      <c r="N811" s="12" t="str">
        <f t="shared" si="25"/>
        <v/>
      </c>
      <c r="O811" t="str">
        <f>VLOOKUP(tVentas[[#This Row],[ProductID]],tProductos[[#All],[ProductID]:[CategoriaNombre]],2,FALSE)</f>
        <v>Meat</v>
      </c>
    </row>
    <row r="812" spans="1:15">
      <c r="A812" s="13">
        <v>10822</v>
      </c>
      <c r="B812" s="13">
        <v>21</v>
      </c>
      <c r="C812" s="13">
        <v>16927</v>
      </c>
      <c r="D812" s="13">
        <v>51</v>
      </c>
      <c r="E812" s="12" t="str">
        <f>VLOOKUP(tVentas[[#This Row],[ProductID]],tProductos[#All],3,FALSE)</f>
        <v>Wine - Crozes Hermitage E.</v>
      </c>
      <c r="F812" s="13">
        <v>5</v>
      </c>
      <c r="G812" s="32">
        <v>0</v>
      </c>
      <c r="H812" s="30">
        <f>VLOOKUP(tVentas[[#This Row],[ProductID]],tProductos[#All],5,FALSE)</f>
        <v>810.13</v>
      </c>
      <c r="I812" s="31">
        <f>(tVentas[[#This Row],[PrecioUnitario]])*(tVentas[[#This Row],[Quantity]])</f>
        <v>4050.65</v>
      </c>
      <c r="J812" s="31">
        <f>tVentas[[#This Row],[ TotalPrice_SinDescuento]]*(1-tVentas[[#This Row],[Discount]]/100)</f>
        <v>4050.65</v>
      </c>
      <c r="K812" s="52">
        <v>43154.040983796294</v>
      </c>
      <c r="L812" s="7" t="s">
        <v>4060</v>
      </c>
      <c r="M812" s="35">
        <f t="shared" si="24"/>
        <v>0</v>
      </c>
      <c r="N812" s="12" t="str">
        <f t="shared" si="25"/>
        <v/>
      </c>
      <c r="O812" t="str">
        <f>VLOOKUP(tVentas[[#This Row],[ProductID]],tProductos[[#All],[ProductID]:[CategoriaNombre]],2,FALSE)</f>
        <v>Produce</v>
      </c>
    </row>
    <row r="813" spans="1:15">
      <c r="A813" s="13">
        <v>10823</v>
      </c>
      <c r="B813" s="13">
        <v>12</v>
      </c>
      <c r="C813" s="13">
        <v>3522</v>
      </c>
      <c r="D813" s="13">
        <v>374</v>
      </c>
      <c r="E813" s="12" t="str">
        <f>VLOOKUP(tVentas[[#This Row],[ProductID]],tProductos[#All],3,FALSE)</f>
        <v>Jagermeister</v>
      </c>
      <c r="F813" s="13">
        <v>1</v>
      </c>
      <c r="G813" s="32">
        <v>0</v>
      </c>
      <c r="H813" s="30">
        <f>VLOOKUP(tVentas[[#This Row],[ProductID]],tProductos[#All],5,FALSE)</f>
        <v>493.84</v>
      </c>
      <c r="I813" s="31">
        <f>(tVentas[[#This Row],[PrecioUnitario]])*(tVentas[[#This Row],[Quantity]])</f>
        <v>493.84</v>
      </c>
      <c r="J813" s="31">
        <f>tVentas[[#This Row],[ TotalPrice_SinDescuento]]*(1-tVentas[[#This Row],[Discount]]/100)</f>
        <v>493.84</v>
      </c>
      <c r="K813" s="52">
        <v>43189.364224537036</v>
      </c>
      <c r="L813" s="7" t="s">
        <v>4061</v>
      </c>
      <c r="M813" s="35">
        <f t="shared" si="24"/>
        <v>0</v>
      </c>
      <c r="N813" s="12" t="str">
        <f t="shared" si="25"/>
        <v/>
      </c>
      <c r="O813" t="str">
        <f>VLOOKUP(tVentas[[#This Row],[ProductID]],tProductos[[#All],[ProductID]:[CategoriaNombre]],2,FALSE)</f>
        <v>Beverages</v>
      </c>
    </row>
    <row r="814" spans="1:15">
      <c r="A814" s="13">
        <v>10824</v>
      </c>
      <c r="B814" s="13">
        <v>1</v>
      </c>
      <c r="C814" s="13">
        <v>85918</v>
      </c>
      <c r="D814" s="13">
        <v>50</v>
      </c>
      <c r="E814" s="12" t="str">
        <f>VLOOKUP(tVentas[[#This Row],[ProductID]],tProductos[#All],3,FALSE)</f>
        <v>Pork - Kidney</v>
      </c>
      <c r="F814" s="13">
        <v>22</v>
      </c>
      <c r="G814" s="32">
        <v>0</v>
      </c>
      <c r="H814" s="30">
        <f>VLOOKUP(tVentas[[#This Row],[ProductID]],tProductos[#All],5,FALSE)</f>
        <v>432.86</v>
      </c>
      <c r="I814" s="31">
        <f>(tVentas[[#This Row],[PrecioUnitario]])*(tVentas[[#This Row],[Quantity]])</f>
        <v>9522.92</v>
      </c>
      <c r="J814" s="31">
        <f>tVentas[[#This Row],[ TotalPrice_SinDescuento]]*(1-tVentas[[#This Row],[Discount]]/100)</f>
        <v>9522.92</v>
      </c>
      <c r="K814" s="52">
        <v>43111.328622685185</v>
      </c>
      <c r="L814" s="7" t="s">
        <v>4062</v>
      </c>
      <c r="M814" s="35">
        <f t="shared" si="24"/>
        <v>0</v>
      </c>
      <c r="N814" s="12" t="str">
        <f t="shared" si="25"/>
        <v/>
      </c>
      <c r="O814" t="str">
        <f>VLOOKUP(tVentas[[#This Row],[ProductID]],tProductos[[#All],[ProductID]:[CategoriaNombre]],2,FALSE)</f>
        <v>Meat</v>
      </c>
    </row>
    <row r="815" spans="1:15">
      <c r="A815" s="13">
        <v>10825</v>
      </c>
      <c r="B815" s="13">
        <v>19</v>
      </c>
      <c r="C815" s="13">
        <v>65779</v>
      </c>
      <c r="D815" s="13">
        <v>208</v>
      </c>
      <c r="E815" s="12" t="str">
        <f>VLOOKUP(tVentas[[#This Row],[ProductID]],tProductos[#All],3,FALSE)</f>
        <v>Mushroom - Trumpet, Dry</v>
      </c>
      <c r="F815" s="13">
        <v>17</v>
      </c>
      <c r="G815" s="32">
        <v>0</v>
      </c>
      <c r="H815" s="30">
        <f>VLOOKUP(tVentas[[#This Row],[ProductID]],tProductos[#All],5,FALSE)</f>
        <v>87.33</v>
      </c>
      <c r="I815" s="31">
        <f>(tVentas[[#This Row],[PrecioUnitario]])*(tVentas[[#This Row],[Quantity]])</f>
        <v>1484.61</v>
      </c>
      <c r="J815" s="31">
        <f>tVentas[[#This Row],[ TotalPrice_SinDescuento]]*(1-tVentas[[#This Row],[Discount]]/100)</f>
        <v>1484.61</v>
      </c>
      <c r="K815" s="52">
        <v>43137.81554398148</v>
      </c>
      <c r="L815" s="7" t="s">
        <v>4063</v>
      </c>
      <c r="M815" s="35">
        <f t="shared" si="24"/>
        <v>0</v>
      </c>
      <c r="N815" s="12" t="str">
        <f t="shared" si="25"/>
        <v/>
      </c>
      <c r="O815" t="str">
        <f>VLOOKUP(tVentas[[#This Row],[ProductID]],tProductos[[#All],[ProductID]:[CategoriaNombre]],2,FALSE)</f>
        <v>Beverages</v>
      </c>
    </row>
    <row r="816" spans="1:15">
      <c r="A816" s="13">
        <v>10826</v>
      </c>
      <c r="B816" s="13">
        <v>12</v>
      </c>
      <c r="C816" s="13">
        <v>14751</v>
      </c>
      <c r="D816" s="13">
        <v>67</v>
      </c>
      <c r="E816" s="12" t="str">
        <f>VLOOKUP(tVentas[[#This Row],[ProductID]],tProductos[#All],3,FALSE)</f>
        <v>Wine - Sogrape Mateus Rose</v>
      </c>
      <c r="F816" s="13">
        <v>4</v>
      </c>
      <c r="G816" s="32">
        <v>0</v>
      </c>
      <c r="H816" s="30">
        <f>VLOOKUP(tVentas[[#This Row],[ProductID]],tProductos[#All],5,FALSE)</f>
        <v>37.799999999999997</v>
      </c>
      <c r="I816" s="31">
        <f>(tVentas[[#This Row],[PrecioUnitario]])*(tVentas[[#This Row],[Quantity]])</f>
        <v>151.19999999999999</v>
      </c>
      <c r="J816" s="31">
        <f>tVentas[[#This Row],[ TotalPrice_SinDescuento]]*(1-tVentas[[#This Row],[Discount]]/100)</f>
        <v>151.19999999999999</v>
      </c>
      <c r="K816" s="52">
        <v>43207.73642361111</v>
      </c>
      <c r="L816" s="7" t="s">
        <v>4064</v>
      </c>
      <c r="M816" s="35">
        <f t="shared" si="24"/>
        <v>0</v>
      </c>
      <c r="N816" s="12" t="str">
        <f t="shared" si="25"/>
        <v/>
      </c>
      <c r="O816" t="str">
        <f>VLOOKUP(tVentas[[#This Row],[ProductID]],tProductos[[#All],[ProductID]:[CategoriaNombre]],2,FALSE)</f>
        <v>Beverages</v>
      </c>
    </row>
    <row r="817" spans="1:15">
      <c r="A817" s="13">
        <v>10827</v>
      </c>
      <c r="B817" s="13">
        <v>22</v>
      </c>
      <c r="C817" s="13">
        <v>75214</v>
      </c>
      <c r="D817" s="13">
        <v>223</v>
      </c>
      <c r="E817" s="12" t="str">
        <f>VLOOKUP(tVentas[[#This Row],[ProductID]],tProductos[#All],3,FALSE)</f>
        <v>Pail With Metal Handle 16l White</v>
      </c>
      <c r="F817" s="13">
        <v>20</v>
      </c>
      <c r="G817" s="32">
        <v>1</v>
      </c>
      <c r="H817" s="30">
        <f>VLOOKUP(tVentas[[#This Row],[ProductID]],tProductos[#All],5,FALSE)</f>
        <v>944.39</v>
      </c>
      <c r="I817" s="31">
        <f>(tVentas[[#This Row],[PrecioUnitario]])*(tVentas[[#This Row],[Quantity]])</f>
        <v>18887.8</v>
      </c>
      <c r="J817" s="31">
        <f>tVentas[[#This Row],[ TotalPrice_SinDescuento]]*(1-tVentas[[#This Row],[Discount]]/100)</f>
        <v>18698.921999999999</v>
      </c>
      <c r="K817" s="52">
        <v>43169.569687499999</v>
      </c>
      <c r="L817" s="7" t="s">
        <v>4065</v>
      </c>
      <c r="M817" s="35">
        <f t="shared" si="24"/>
        <v>0</v>
      </c>
      <c r="N817" s="12" t="str">
        <f t="shared" si="25"/>
        <v/>
      </c>
      <c r="O817" t="str">
        <f>VLOOKUP(tVentas[[#This Row],[ProductID]],tProductos[[#All],[ProductID]:[CategoriaNombre]],2,FALSE)</f>
        <v>Confections</v>
      </c>
    </row>
    <row r="818" spans="1:15">
      <c r="A818" s="13">
        <v>10828</v>
      </c>
      <c r="B818" s="13">
        <v>7</v>
      </c>
      <c r="C818" s="13">
        <v>1119</v>
      </c>
      <c r="D818" s="13">
        <v>38</v>
      </c>
      <c r="E818" s="12" t="str">
        <f>VLOOKUP(tVentas[[#This Row],[ProductID]],tProductos[#All],3,FALSE)</f>
        <v>Sage - Ground</v>
      </c>
      <c r="F818" s="13">
        <v>1</v>
      </c>
      <c r="G818" s="32">
        <v>0</v>
      </c>
      <c r="H818" s="30">
        <f>VLOOKUP(tVentas[[#This Row],[ProductID]],tProductos[#All],5,FALSE)</f>
        <v>816.57</v>
      </c>
      <c r="I818" s="31">
        <f>(tVentas[[#This Row],[PrecioUnitario]])*(tVentas[[#This Row],[Quantity]])</f>
        <v>816.57</v>
      </c>
      <c r="J818" s="31">
        <f>tVentas[[#This Row],[ TotalPrice_SinDescuento]]*(1-tVentas[[#This Row],[Discount]]/100)</f>
        <v>816.57</v>
      </c>
      <c r="K818" s="52">
        <v>43213.386967592596</v>
      </c>
      <c r="L818" s="7" t="s">
        <v>4066</v>
      </c>
      <c r="M818" s="35">
        <f t="shared" si="24"/>
        <v>0</v>
      </c>
      <c r="N818" s="12" t="str">
        <f t="shared" si="25"/>
        <v/>
      </c>
      <c r="O818" t="str">
        <f>VLOOKUP(tVentas[[#This Row],[ProductID]],tProductos[[#All],[ProductID]:[CategoriaNombre]],2,FALSE)</f>
        <v>Seafood</v>
      </c>
    </row>
    <row r="819" spans="1:15">
      <c r="A819" s="13">
        <v>10829</v>
      </c>
      <c r="B819" s="13">
        <v>11</v>
      </c>
      <c r="C819" s="13">
        <v>20689</v>
      </c>
      <c r="D819" s="13">
        <v>377</v>
      </c>
      <c r="E819" s="12" t="str">
        <f>VLOOKUP(tVentas[[#This Row],[ProductID]],tProductos[#All],3,FALSE)</f>
        <v>Wine - Red, Cooking</v>
      </c>
      <c r="F819" s="13">
        <v>6</v>
      </c>
      <c r="G819" s="32">
        <v>0</v>
      </c>
      <c r="H819" s="30">
        <f>VLOOKUP(tVentas[[#This Row],[ProductID]],tProductos[#All],5,FALSE)</f>
        <v>750.78</v>
      </c>
      <c r="I819" s="31">
        <f>(tVentas[[#This Row],[PrecioUnitario]])*(tVentas[[#This Row],[Quantity]])</f>
        <v>4504.68</v>
      </c>
      <c r="J819" s="31">
        <f>tVentas[[#This Row],[ TotalPrice_SinDescuento]]*(1-tVentas[[#This Row],[Discount]]/100)</f>
        <v>4504.68</v>
      </c>
      <c r="K819" s="52">
        <v>43137.882349537038</v>
      </c>
      <c r="L819" s="7" t="s">
        <v>4067</v>
      </c>
      <c r="M819" s="35">
        <f t="shared" si="24"/>
        <v>0</v>
      </c>
      <c r="N819" s="12" t="str">
        <f t="shared" si="25"/>
        <v/>
      </c>
      <c r="O819" t="str">
        <f>VLOOKUP(tVentas[[#This Row],[ProductID]],tProductos[[#All],[ProductID]:[CategoriaNombre]],2,FALSE)</f>
        <v>Confections</v>
      </c>
    </row>
    <row r="820" spans="1:15">
      <c r="A820" s="13">
        <v>10830</v>
      </c>
      <c r="B820" s="13">
        <v>16</v>
      </c>
      <c r="C820" s="13">
        <v>87262</v>
      </c>
      <c r="D820" s="13">
        <v>90</v>
      </c>
      <c r="E820" s="12" t="str">
        <f>VLOOKUP(tVentas[[#This Row],[ProductID]],tProductos[#All],3,FALSE)</f>
        <v>Flavouring - Orange</v>
      </c>
      <c r="F820" s="13">
        <v>23</v>
      </c>
      <c r="G820" s="32">
        <v>1</v>
      </c>
      <c r="H820" s="30">
        <f>VLOOKUP(tVentas[[#This Row],[ProductID]],tProductos[#All],5,FALSE)</f>
        <v>6.93</v>
      </c>
      <c r="I820" s="31">
        <f>(tVentas[[#This Row],[PrecioUnitario]])*(tVentas[[#This Row],[Quantity]])</f>
        <v>159.38999999999999</v>
      </c>
      <c r="J820" s="31">
        <f>tVentas[[#This Row],[ TotalPrice_SinDescuento]]*(1-tVentas[[#This Row],[Discount]]/100)</f>
        <v>157.7961</v>
      </c>
      <c r="K820" s="52">
        <v>43155.003344907411</v>
      </c>
      <c r="L820" s="7" t="s">
        <v>4068</v>
      </c>
      <c r="M820" s="35">
        <f t="shared" si="24"/>
        <v>0</v>
      </c>
      <c r="N820" s="12" t="str">
        <f t="shared" si="25"/>
        <v/>
      </c>
      <c r="O820" t="str">
        <f>VLOOKUP(tVentas[[#This Row],[ProductID]],tProductos[[#All],[ProductID]:[CategoriaNombre]],2,FALSE)</f>
        <v>Poultry</v>
      </c>
    </row>
    <row r="821" spans="1:15">
      <c r="A821" s="13">
        <v>10831</v>
      </c>
      <c r="B821" s="13">
        <v>8</v>
      </c>
      <c r="C821" s="13">
        <v>58404</v>
      </c>
      <c r="D821" s="13">
        <v>207</v>
      </c>
      <c r="E821" s="12" t="str">
        <f>VLOOKUP(tVentas[[#This Row],[ProductID]],tProductos[#All],3,FALSE)</f>
        <v>Coffee - Hazelnut Cream</v>
      </c>
      <c r="F821" s="13">
        <v>15</v>
      </c>
      <c r="G821" s="32">
        <v>0</v>
      </c>
      <c r="H821" s="30">
        <f>VLOOKUP(tVentas[[#This Row],[ProductID]],tProductos[#All],5,FALSE)</f>
        <v>142.68</v>
      </c>
      <c r="I821" s="31">
        <f>(tVentas[[#This Row],[PrecioUnitario]])*(tVentas[[#This Row],[Quantity]])</f>
        <v>2140.2000000000003</v>
      </c>
      <c r="J821" s="31">
        <f>tVentas[[#This Row],[ TotalPrice_SinDescuento]]*(1-tVentas[[#This Row],[Discount]]/100)</f>
        <v>2140.2000000000003</v>
      </c>
      <c r="K821" s="52">
        <v>43127.775150462963</v>
      </c>
      <c r="L821" s="7" t="s">
        <v>4069</v>
      </c>
      <c r="M821" s="35">
        <f t="shared" si="24"/>
        <v>0</v>
      </c>
      <c r="N821" s="12" t="str">
        <f t="shared" si="25"/>
        <v/>
      </c>
      <c r="O821" t="str">
        <f>VLOOKUP(tVentas[[#This Row],[ProductID]],tProductos[[#All],[ProductID]:[CategoriaNombre]],2,FALSE)</f>
        <v>Snails</v>
      </c>
    </row>
    <row r="822" spans="1:15">
      <c r="A822" s="13">
        <v>10832</v>
      </c>
      <c r="B822" s="13">
        <v>3</v>
      </c>
      <c r="C822" s="13">
        <v>91152</v>
      </c>
      <c r="D822" s="13">
        <v>75</v>
      </c>
      <c r="E822" s="12" t="str">
        <f>VLOOKUP(tVentas[[#This Row],[ProductID]],tProductos[#All],3,FALSE)</f>
        <v>Chef Hat 20cm</v>
      </c>
      <c r="F822" s="13">
        <v>24</v>
      </c>
      <c r="G822" s="32">
        <v>0</v>
      </c>
      <c r="H822" s="30">
        <f>VLOOKUP(tVentas[[#This Row],[ProductID]],tProductos[#All],5,FALSE)</f>
        <v>418</v>
      </c>
      <c r="I822" s="31">
        <f>(tVentas[[#This Row],[PrecioUnitario]])*(tVentas[[#This Row],[Quantity]])</f>
        <v>10032</v>
      </c>
      <c r="J822" s="31">
        <f>tVentas[[#This Row],[ TotalPrice_SinDescuento]]*(1-tVentas[[#This Row],[Discount]]/100)</f>
        <v>10032</v>
      </c>
      <c r="K822" s="52">
        <v>43187.806689814817</v>
      </c>
      <c r="L822" s="7" t="s">
        <v>4070</v>
      </c>
      <c r="M822" s="35">
        <f t="shared" ref="M822:M884" si="26">COUNTBLANK(A822:L822) /COUNTA(A822:L822)</f>
        <v>0</v>
      </c>
      <c r="N822" s="12" t="str">
        <f t="shared" ref="N822:N884" si="27">IF($M822&gt;0.4,"ELIMINAR","")</f>
        <v/>
      </c>
      <c r="O822" t="str">
        <f>VLOOKUP(tVentas[[#This Row],[ProductID]],tProductos[[#All],[ProductID]:[CategoriaNombre]],2,FALSE)</f>
        <v>Grain</v>
      </c>
    </row>
    <row r="823" spans="1:15">
      <c r="A823" s="13">
        <v>10833</v>
      </c>
      <c r="B823" s="13">
        <v>23</v>
      </c>
      <c r="C823" s="13">
        <v>34540</v>
      </c>
      <c r="D823" s="13">
        <v>425</v>
      </c>
      <c r="E823" s="12" t="str">
        <f>VLOOKUP(tVentas[[#This Row],[ProductID]],tProductos[#All],3,FALSE)</f>
        <v>Wine - Redchard Merritt</v>
      </c>
      <c r="F823" s="13">
        <v>9</v>
      </c>
      <c r="G823" s="32">
        <v>2</v>
      </c>
      <c r="H823" s="30">
        <f>VLOOKUP(tVentas[[#This Row],[ProductID]],tProductos[#All],5,FALSE)</f>
        <v>567.89</v>
      </c>
      <c r="I823" s="31">
        <f>(tVentas[[#This Row],[PrecioUnitario]])*(tVentas[[#This Row],[Quantity]])</f>
        <v>5111.01</v>
      </c>
      <c r="J823" s="31">
        <f>tVentas[[#This Row],[ TotalPrice_SinDescuento]]*(1-tVentas[[#This Row],[Discount]]/100)</f>
        <v>5008.7898000000005</v>
      </c>
      <c r="K823" s="52">
        <v>43123.955659722225</v>
      </c>
      <c r="L823" s="7" t="s">
        <v>4071</v>
      </c>
      <c r="M823" s="35">
        <f t="shared" si="26"/>
        <v>0</v>
      </c>
      <c r="N823" s="12" t="str">
        <f t="shared" si="27"/>
        <v/>
      </c>
      <c r="O823" t="str">
        <f>VLOOKUP(tVentas[[#This Row],[ProductID]],tProductos[[#All],[ProductID]:[CategoriaNombre]],2,FALSE)</f>
        <v>Dairy</v>
      </c>
    </row>
    <row r="824" spans="1:15">
      <c r="A824" s="13">
        <v>10834</v>
      </c>
      <c r="B824" s="13">
        <v>5</v>
      </c>
      <c r="C824" s="13">
        <v>49156</v>
      </c>
      <c r="D824" s="13">
        <v>431</v>
      </c>
      <c r="E824" s="12" t="str">
        <f>VLOOKUP(tVentas[[#This Row],[ProductID]],tProductos[#All],3,FALSE)</f>
        <v>Muffin Chocolate Individual Wrap</v>
      </c>
      <c r="F824" s="13">
        <v>13</v>
      </c>
      <c r="G824" s="32">
        <v>0</v>
      </c>
      <c r="H824" s="30">
        <f>VLOOKUP(tVentas[[#This Row],[ProductID]],tProductos[#All],5,FALSE)</f>
        <v>199.95</v>
      </c>
      <c r="I824" s="31">
        <f>(tVentas[[#This Row],[PrecioUnitario]])*(tVentas[[#This Row],[Quantity]])</f>
        <v>2599.35</v>
      </c>
      <c r="J824" s="31">
        <f>tVentas[[#This Row],[ TotalPrice_SinDescuento]]*(1-tVentas[[#This Row],[Discount]]/100)</f>
        <v>2599.35</v>
      </c>
      <c r="K824" s="52">
        <v>43226.980937499997</v>
      </c>
      <c r="L824" s="7" t="s">
        <v>4072</v>
      </c>
      <c r="M824" s="35">
        <f t="shared" si="26"/>
        <v>0</v>
      </c>
      <c r="N824" s="12" t="str">
        <f t="shared" si="27"/>
        <v/>
      </c>
      <c r="O824" t="str">
        <f>VLOOKUP(tVentas[[#This Row],[ProductID]],tProductos[[#All],[ProductID]:[CategoriaNombre]],2,FALSE)</f>
        <v>Snails</v>
      </c>
    </row>
    <row r="825" spans="1:15">
      <c r="A825" s="13">
        <v>10835</v>
      </c>
      <c r="B825" s="13">
        <v>19</v>
      </c>
      <c r="C825" s="13">
        <v>61778</v>
      </c>
      <c r="D825" s="13">
        <v>396</v>
      </c>
      <c r="E825" s="12" t="str">
        <f>VLOOKUP(tVentas[[#This Row],[ProductID]],tProductos[#All],3,FALSE)</f>
        <v>Tea - Jasmin Green</v>
      </c>
      <c r="F825" s="13">
        <v>16</v>
      </c>
      <c r="G825" s="32">
        <v>0</v>
      </c>
      <c r="H825" s="30">
        <f>VLOOKUP(tVentas[[#This Row],[ProductID]],tProductos[#All],5,FALSE)</f>
        <v>369.16</v>
      </c>
      <c r="I825" s="31">
        <f>(tVentas[[#This Row],[PrecioUnitario]])*(tVentas[[#This Row],[Quantity]])</f>
        <v>5906.56</v>
      </c>
      <c r="J825" s="31">
        <f>tVentas[[#This Row],[ TotalPrice_SinDescuento]]*(1-tVentas[[#This Row],[Discount]]/100)</f>
        <v>5906.56</v>
      </c>
      <c r="K825" s="52">
        <v>43190.646087962959</v>
      </c>
      <c r="L825" s="7" t="s">
        <v>4073</v>
      </c>
      <c r="M825" s="35">
        <f t="shared" si="26"/>
        <v>0</v>
      </c>
      <c r="N825" s="12" t="str">
        <f t="shared" si="27"/>
        <v/>
      </c>
      <c r="O825" t="str">
        <f>VLOOKUP(tVentas[[#This Row],[ProductID]],tProductos[[#All],[ProductID]:[CategoriaNombre]],2,FALSE)</f>
        <v>Seafood</v>
      </c>
    </row>
    <row r="826" spans="1:15">
      <c r="A826" s="13">
        <v>10836</v>
      </c>
      <c r="B826" s="13">
        <v>15</v>
      </c>
      <c r="C826" s="13">
        <v>75885</v>
      </c>
      <c r="D826" s="13">
        <v>213</v>
      </c>
      <c r="E826" s="12" t="str">
        <f>VLOOKUP(tVentas[[#This Row],[ProductID]],tProductos[#All],3,FALSE)</f>
        <v>Pate - Cognac</v>
      </c>
      <c r="F826" s="13">
        <v>20</v>
      </c>
      <c r="G826" s="32">
        <v>0</v>
      </c>
      <c r="H826" s="30">
        <f>VLOOKUP(tVentas[[#This Row],[ProductID]],tProductos[#All],5,FALSE)</f>
        <v>705.89</v>
      </c>
      <c r="I826" s="31">
        <f>(tVentas[[#This Row],[PrecioUnitario]])*(tVentas[[#This Row],[Quantity]])</f>
        <v>14117.8</v>
      </c>
      <c r="J826" s="31">
        <f>tVentas[[#This Row],[ TotalPrice_SinDescuento]]*(1-tVentas[[#This Row],[Discount]]/100)</f>
        <v>14117.8</v>
      </c>
      <c r="K826" s="52">
        <v>43181.535405092596</v>
      </c>
      <c r="L826" s="7" t="s">
        <v>4074</v>
      </c>
      <c r="M826" s="35">
        <f t="shared" si="26"/>
        <v>0</v>
      </c>
      <c r="N826" s="12" t="str">
        <f t="shared" si="27"/>
        <v/>
      </c>
      <c r="O826" t="str">
        <f>VLOOKUP(tVentas[[#This Row],[ProductID]],tProductos[[#All],[ProductID]:[CategoriaNombre]],2,FALSE)</f>
        <v>Snails</v>
      </c>
    </row>
    <row r="827" spans="1:15">
      <c r="A827" s="13">
        <v>10837</v>
      </c>
      <c r="B827" s="13">
        <v>10</v>
      </c>
      <c r="C827" s="13">
        <v>49284</v>
      </c>
      <c r="D827" s="13">
        <v>270</v>
      </c>
      <c r="E827" s="12" t="str">
        <f>VLOOKUP(tVentas[[#This Row],[ProductID]],tProductos[#All],3,FALSE)</f>
        <v>Cheese Cloth No 100</v>
      </c>
      <c r="F827" s="13">
        <v>13</v>
      </c>
      <c r="G827" s="32">
        <v>0</v>
      </c>
      <c r="H827" s="30">
        <f>VLOOKUP(tVentas[[#This Row],[ProductID]],tProductos[#All],5,FALSE)</f>
        <v>44.21</v>
      </c>
      <c r="I827" s="31">
        <f>(tVentas[[#This Row],[PrecioUnitario]])*(tVentas[[#This Row],[Quantity]])</f>
        <v>574.73</v>
      </c>
      <c r="J827" s="31">
        <f>tVentas[[#This Row],[ TotalPrice_SinDescuento]]*(1-tVentas[[#This Row],[Discount]]/100)</f>
        <v>574.73</v>
      </c>
      <c r="K827" s="52">
        <v>43112.337592592594</v>
      </c>
      <c r="L827" s="7" t="s">
        <v>4075</v>
      </c>
      <c r="M827" s="35">
        <f t="shared" si="26"/>
        <v>0</v>
      </c>
      <c r="N827" s="12" t="str">
        <f t="shared" si="27"/>
        <v/>
      </c>
      <c r="O827" t="str">
        <f>VLOOKUP(tVentas[[#This Row],[ProductID]],tProductos[[#All],[ProductID]:[CategoriaNombre]],2,FALSE)</f>
        <v>Seafood</v>
      </c>
    </row>
    <row r="828" spans="1:15">
      <c r="A828" s="13">
        <v>10838</v>
      </c>
      <c r="B828" s="13">
        <v>1</v>
      </c>
      <c r="C828" s="13">
        <v>40779</v>
      </c>
      <c r="D828" s="13">
        <v>235</v>
      </c>
      <c r="E828" s="12" t="str">
        <f>VLOOKUP(tVentas[[#This Row],[ProductID]],tProductos[#All],3,FALSE)</f>
        <v>Bread - English Muffin</v>
      </c>
      <c r="F828" s="13">
        <v>11</v>
      </c>
      <c r="G828" s="32">
        <v>0</v>
      </c>
      <c r="H828" s="30">
        <f>VLOOKUP(tVentas[[#This Row],[ProductID]],tProductos[#All],5,FALSE)</f>
        <v>345.06</v>
      </c>
      <c r="I828" s="31">
        <f>(tVentas[[#This Row],[PrecioUnitario]])*(tVentas[[#This Row],[Quantity]])</f>
        <v>3795.66</v>
      </c>
      <c r="J828" s="31">
        <f>tVentas[[#This Row],[ TotalPrice_SinDescuento]]*(1-tVentas[[#This Row],[Discount]]/100)</f>
        <v>3795.66</v>
      </c>
      <c r="K828" s="52">
        <v>43174.673495370371</v>
      </c>
      <c r="L828" s="7" t="s">
        <v>4076</v>
      </c>
      <c r="M828" s="35">
        <f t="shared" si="26"/>
        <v>0</v>
      </c>
      <c r="N828" s="12" t="str">
        <f t="shared" si="27"/>
        <v/>
      </c>
      <c r="O828" t="str">
        <f>VLOOKUP(tVentas[[#This Row],[ProductID]],tProductos[[#All],[ProductID]:[CategoriaNombre]],2,FALSE)</f>
        <v>Seafood</v>
      </c>
    </row>
    <row r="829" spans="1:15">
      <c r="A829" s="13">
        <v>10839</v>
      </c>
      <c r="B829" s="13">
        <v>4</v>
      </c>
      <c r="C829" s="13">
        <v>33647</v>
      </c>
      <c r="D829" s="13">
        <v>290</v>
      </c>
      <c r="E829" s="12" t="str">
        <f>VLOOKUP(tVentas[[#This Row],[ProductID]],tProductos[#All],3,FALSE)</f>
        <v>Sauce - Rosee</v>
      </c>
      <c r="F829" s="13">
        <v>9</v>
      </c>
      <c r="G829" s="32">
        <v>0</v>
      </c>
      <c r="H829" s="30">
        <f>VLOOKUP(tVentas[[#This Row],[ProductID]],tProductos[#All],5,FALSE)</f>
        <v>388.03</v>
      </c>
      <c r="I829" s="31">
        <f>(tVentas[[#This Row],[PrecioUnitario]])*(tVentas[[#This Row],[Quantity]])</f>
        <v>3492.2699999999995</v>
      </c>
      <c r="J829" s="31">
        <f>tVentas[[#This Row],[ TotalPrice_SinDescuento]]*(1-tVentas[[#This Row],[Discount]]/100)</f>
        <v>3492.2699999999995</v>
      </c>
      <c r="K829" s="52">
        <v>43138.856041666666</v>
      </c>
      <c r="L829" s="7" t="s">
        <v>4077</v>
      </c>
      <c r="M829" s="35">
        <f t="shared" si="26"/>
        <v>0</v>
      </c>
      <c r="N829" s="12" t="str">
        <f t="shared" si="27"/>
        <v/>
      </c>
      <c r="O829" t="str">
        <f>VLOOKUP(tVentas[[#This Row],[ProductID]],tProductos[[#All],[ProductID]:[CategoriaNombre]],2,FALSE)</f>
        <v>Confections</v>
      </c>
    </row>
    <row r="830" spans="1:15">
      <c r="A830" s="13">
        <v>10840</v>
      </c>
      <c r="B830" s="13">
        <v>23</v>
      </c>
      <c r="C830" s="13">
        <v>82749</v>
      </c>
      <c r="D830" s="13">
        <v>55</v>
      </c>
      <c r="E830" s="12" t="str">
        <f>VLOOKUP(tVentas[[#This Row],[ProductID]],tProductos[#All],3,FALSE)</f>
        <v>Cinnamon Buns Sticky</v>
      </c>
      <c r="F830" s="13">
        <v>21</v>
      </c>
      <c r="G830" s="32">
        <v>0</v>
      </c>
      <c r="H830" s="30">
        <f>VLOOKUP(tVentas[[#This Row],[ProductID]],tProductos[#All],5,FALSE)</f>
        <v>66.180000000000007</v>
      </c>
      <c r="I830" s="31">
        <f>(tVentas[[#This Row],[PrecioUnitario]])*(tVentas[[#This Row],[Quantity]])</f>
        <v>1389.7800000000002</v>
      </c>
      <c r="J830" s="31">
        <f>tVentas[[#This Row],[ TotalPrice_SinDescuento]]*(1-tVentas[[#This Row],[Discount]]/100)</f>
        <v>1389.7800000000002</v>
      </c>
      <c r="K830" s="52">
        <v>43119.412268518521</v>
      </c>
      <c r="L830" s="7" t="s">
        <v>4078</v>
      </c>
      <c r="M830" s="35">
        <f t="shared" si="26"/>
        <v>0</v>
      </c>
      <c r="N830" s="12" t="str">
        <f t="shared" si="27"/>
        <v/>
      </c>
      <c r="O830" t="str">
        <f>VLOOKUP(tVentas[[#This Row],[ProductID]],tProductos[[#All],[ProductID]:[CategoriaNombre]],2,FALSE)</f>
        <v>Cereals</v>
      </c>
    </row>
    <row r="831" spans="1:15">
      <c r="A831" s="13">
        <v>10841</v>
      </c>
      <c r="B831" s="13">
        <v>22</v>
      </c>
      <c r="C831" s="13">
        <v>15506</v>
      </c>
      <c r="D831" s="13">
        <v>445</v>
      </c>
      <c r="E831" s="12" t="str">
        <f>VLOOKUP(tVentas[[#This Row],[ProductID]],tProductos[#All],3,FALSE)</f>
        <v>Pastry - Choclate Baked</v>
      </c>
      <c r="F831" s="13">
        <v>4</v>
      </c>
      <c r="G831" s="32">
        <v>0</v>
      </c>
      <c r="H831" s="30">
        <f>VLOOKUP(tVentas[[#This Row],[ProductID]],tProductos[#All],5,FALSE)</f>
        <v>592.46</v>
      </c>
      <c r="I831" s="31">
        <f>(tVentas[[#This Row],[PrecioUnitario]])*(tVentas[[#This Row],[Quantity]])</f>
        <v>2369.84</v>
      </c>
      <c r="J831" s="31">
        <f>tVentas[[#This Row],[ TotalPrice_SinDescuento]]*(1-tVentas[[#This Row],[Discount]]/100)</f>
        <v>2369.84</v>
      </c>
      <c r="K831" s="52">
        <v>43204.950324074074</v>
      </c>
      <c r="L831" s="7" t="s">
        <v>4079</v>
      </c>
      <c r="M831" s="35">
        <f t="shared" si="26"/>
        <v>0</v>
      </c>
      <c r="N831" s="12" t="str">
        <f t="shared" si="27"/>
        <v/>
      </c>
      <c r="O831" t="str">
        <f>VLOOKUP(tVentas[[#This Row],[ProductID]],tProductos[[#All],[ProductID]:[CategoriaNombre]],2,FALSE)</f>
        <v>Grain</v>
      </c>
    </row>
    <row r="832" spans="1:15">
      <c r="A832" s="13">
        <v>10842</v>
      </c>
      <c r="B832" s="13">
        <v>2</v>
      </c>
      <c r="C832" s="13">
        <v>66220</v>
      </c>
      <c r="D832" s="13">
        <v>37</v>
      </c>
      <c r="E832" s="12" t="str">
        <f>VLOOKUP(tVentas[[#This Row],[ProductID]],tProductos[#All],3,FALSE)</f>
        <v>Nut - Pistachio, Shelled</v>
      </c>
      <c r="F832" s="13">
        <v>17</v>
      </c>
      <c r="G832" s="32">
        <v>0</v>
      </c>
      <c r="H832" s="30">
        <f>VLOOKUP(tVentas[[#This Row],[ProductID]],tProductos[#All],5,FALSE)</f>
        <v>803.17</v>
      </c>
      <c r="I832" s="31">
        <f>(tVentas[[#This Row],[PrecioUnitario]])*(tVentas[[#This Row],[Quantity]])</f>
        <v>13653.89</v>
      </c>
      <c r="J832" s="31">
        <f>tVentas[[#This Row],[ TotalPrice_SinDescuento]]*(1-tVentas[[#This Row],[Discount]]/100)</f>
        <v>13653.89</v>
      </c>
      <c r="K832" s="52">
        <v>43179.911203703705</v>
      </c>
      <c r="L832" s="7" t="s">
        <v>4080</v>
      </c>
      <c r="M832" s="35">
        <f t="shared" si="26"/>
        <v>0</v>
      </c>
      <c r="N832" s="12" t="str">
        <f t="shared" si="27"/>
        <v/>
      </c>
      <c r="O832" t="str">
        <f>VLOOKUP(tVentas[[#This Row],[ProductID]],tProductos[[#All],[ProductID]:[CategoriaNombre]],2,FALSE)</f>
        <v>Meat</v>
      </c>
    </row>
    <row r="833" spans="1:15">
      <c r="A833" s="13">
        <v>10843</v>
      </c>
      <c r="B833" s="13">
        <v>12</v>
      </c>
      <c r="C833" s="13">
        <v>39366</v>
      </c>
      <c r="D833" s="13">
        <v>336</v>
      </c>
      <c r="E833" s="12" t="str">
        <f>VLOOKUP(tVentas[[#This Row],[ProductID]],tProductos[#All],3,FALSE)</f>
        <v>Broom - Corn</v>
      </c>
      <c r="F833" s="13">
        <v>10</v>
      </c>
      <c r="G833" s="32">
        <v>0</v>
      </c>
      <c r="H833" s="30">
        <f>VLOOKUP(tVentas[[#This Row],[ProductID]],tProductos[#All],5,FALSE)</f>
        <v>719.24</v>
      </c>
      <c r="I833" s="31">
        <f>(tVentas[[#This Row],[PrecioUnitario]])*(tVentas[[#This Row],[Quantity]])</f>
        <v>7192.4</v>
      </c>
      <c r="J833" s="31">
        <f>tVentas[[#This Row],[ TotalPrice_SinDescuento]]*(1-tVentas[[#This Row],[Discount]]/100)</f>
        <v>7192.4</v>
      </c>
      <c r="K833" s="52">
        <v>43156.555300925924</v>
      </c>
      <c r="L833" s="7" t="s">
        <v>4081</v>
      </c>
      <c r="M833" s="35">
        <f t="shared" si="26"/>
        <v>0</v>
      </c>
      <c r="N833" s="12" t="str">
        <f t="shared" si="27"/>
        <v/>
      </c>
      <c r="O833" t="str">
        <f>VLOOKUP(tVentas[[#This Row],[ProductID]],tProductos[[#All],[ProductID]:[CategoriaNombre]],2,FALSE)</f>
        <v>Shell fish</v>
      </c>
    </row>
    <row r="834" spans="1:15">
      <c r="A834" s="13">
        <v>10844</v>
      </c>
      <c r="B834" s="13">
        <v>19</v>
      </c>
      <c r="C834" s="13">
        <v>68526</v>
      </c>
      <c r="D834" s="13">
        <v>226</v>
      </c>
      <c r="E834" s="12" t="str">
        <f>VLOOKUP(tVentas[[#This Row],[ProductID]],tProductos[#All],3,FALSE)</f>
        <v>Chestnuts - Whole,canned</v>
      </c>
      <c r="F834" s="13">
        <v>18</v>
      </c>
      <c r="G834" s="32">
        <v>0</v>
      </c>
      <c r="H834" s="30">
        <f>VLOOKUP(tVentas[[#This Row],[ProductID]],tProductos[#All],5,FALSE)</f>
        <v>920.87</v>
      </c>
      <c r="I834" s="31">
        <f>(tVentas[[#This Row],[PrecioUnitario]])*(tVentas[[#This Row],[Quantity]])</f>
        <v>16575.66</v>
      </c>
      <c r="J834" s="31">
        <f>tVentas[[#This Row],[ TotalPrice_SinDescuento]]*(1-tVentas[[#This Row],[Discount]]/100)</f>
        <v>16575.66</v>
      </c>
      <c r="K834" s="52">
        <v>43116.831319444442</v>
      </c>
      <c r="L834" s="7" t="s">
        <v>4082</v>
      </c>
      <c r="M834" s="35">
        <f t="shared" si="26"/>
        <v>0</v>
      </c>
      <c r="N834" s="12" t="str">
        <f t="shared" si="27"/>
        <v/>
      </c>
      <c r="O834" t="str">
        <f>VLOOKUP(tVentas[[#This Row],[ProductID]],tProductos[[#All],[ProductID]:[CategoriaNombre]],2,FALSE)</f>
        <v>Snails</v>
      </c>
    </row>
    <row r="835" spans="1:15">
      <c r="A835" s="13">
        <v>10845</v>
      </c>
      <c r="B835" s="13">
        <v>20</v>
      </c>
      <c r="C835" s="13">
        <v>11003</v>
      </c>
      <c r="D835" s="13">
        <v>232</v>
      </c>
      <c r="E835" s="12" t="str">
        <f>VLOOKUP(tVentas[[#This Row],[ProductID]],tProductos[#All],3,FALSE)</f>
        <v>Quiche Assorted</v>
      </c>
      <c r="F835" s="13">
        <v>3</v>
      </c>
      <c r="G835" s="32">
        <v>0</v>
      </c>
      <c r="H835" s="30">
        <f>VLOOKUP(tVentas[[#This Row],[ProductID]],tProductos[#All],5,FALSE)</f>
        <v>33.94</v>
      </c>
      <c r="I835" s="31">
        <f>(tVentas[[#This Row],[PrecioUnitario]])*(tVentas[[#This Row],[Quantity]])</f>
        <v>101.82</v>
      </c>
      <c r="J835" s="31">
        <f>tVentas[[#This Row],[ TotalPrice_SinDescuento]]*(1-tVentas[[#This Row],[Discount]]/100)</f>
        <v>101.82</v>
      </c>
      <c r="K835" s="52">
        <v>43226.649837962963</v>
      </c>
      <c r="L835" s="7" t="s">
        <v>4083</v>
      </c>
      <c r="M835" s="35">
        <f t="shared" si="26"/>
        <v>0</v>
      </c>
      <c r="N835" s="12" t="str">
        <f t="shared" si="27"/>
        <v/>
      </c>
      <c r="O835" t="str">
        <f>VLOOKUP(tVentas[[#This Row],[ProductID]],tProductos[[#All],[ProductID]:[CategoriaNombre]],2,FALSE)</f>
        <v>Cereals</v>
      </c>
    </row>
    <row r="836" spans="1:15">
      <c r="A836" s="13">
        <v>10846</v>
      </c>
      <c r="B836" s="13">
        <v>8</v>
      </c>
      <c r="C836" s="13">
        <v>97654</v>
      </c>
      <c r="D836" s="13">
        <v>221</v>
      </c>
      <c r="E836" s="12" t="str">
        <f>VLOOKUP(tVentas[[#This Row],[ProductID]],tProductos[#All],3,FALSE)</f>
        <v>Bread Crumbs - Panko</v>
      </c>
      <c r="F836" s="13">
        <v>25</v>
      </c>
      <c r="G836" s="32">
        <v>0</v>
      </c>
      <c r="H836" s="30">
        <f>VLOOKUP(tVentas[[#This Row],[ProductID]],tProductos[#All],5,FALSE)</f>
        <v>819</v>
      </c>
      <c r="I836" s="31">
        <f>(tVentas[[#This Row],[PrecioUnitario]])*(tVentas[[#This Row],[Quantity]])</f>
        <v>20475</v>
      </c>
      <c r="J836" s="31">
        <f>tVentas[[#This Row],[ TotalPrice_SinDescuento]]*(1-tVentas[[#This Row],[Discount]]/100)</f>
        <v>20475</v>
      </c>
      <c r="K836" s="52">
        <v>43187.831030092595</v>
      </c>
      <c r="L836" s="7" t="s">
        <v>4084</v>
      </c>
      <c r="M836" s="35">
        <f t="shared" si="26"/>
        <v>0</v>
      </c>
      <c r="N836" s="12" t="str">
        <f t="shared" si="27"/>
        <v/>
      </c>
      <c r="O836" t="str">
        <f>VLOOKUP(tVentas[[#This Row],[ProductID]],tProductos[[#All],[ProductID]:[CategoriaNombre]],2,FALSE)</f>
        <v>Cereals</v>
      </c>
    </row>
    <row r="837" spans="1:15">
      <c r="A837" s="13">
        <v>10847</v>
      </c>
      <c r="B837" s="13">
        <v>22</v>
      </c>
      <c r="C837" s="13">
        <v>37114</v>
      </c>
      <c r="D837" s="13">
        <v>242</v>
      </c>
      <c r="E837" s="12" t="str">
        <f>VLOOKUP(tVentas[[#This Row],[ProductID]],tProductos[#All],3,FALSE)</f>
        <v>Thermometer Digital</v>
      </c>
      <c r="F837" s="13">
        <v>10</v>
      </c>
      <c r="G837" s="32">
        <v>0</v>
      </c>
      <c r="H837" s="30">
        <f>VLOOKUP(tVentas[[#This Row],[ProductID]],tProductos[#All],5,FALSE)</f>
        <v>3.26</v>
      </c>
      <c r="I837" s="31">
        <f>(tVentas[[#This Row],[PrecioUnitario]])*(tVentas[[#This Row],[Quantity]])</f>
        <v>32.599999999999994</v>
      </c>
      <c r="J837" s="31">
        <f>tVentas[[#This Row],[ TotalPrice_SinDescuento]]*(1-tVentas[[#This Row],[Discount]]/100)</f>
        <v>32.599999999999994</v>
      </c>
      <c r="K837" s="52">
        <v>43192.363171296296</v>
      </c>
      <c r="L837" s="7" t="s">
        <v>4085</v>
      </c>
      <c r="M837" s="35">
        <f t="shared" si="26"/>
        <v>0</v>
      </c>
      <c r="N837" s="12" t="str">
        <f t="shared" si="27"/>
        <v/>
      </c>
      <c r="O837" t="str">
        <f>VLOOKUP(tVentas[[#This Row],[ProductID]],tProductos[[#All],[ProductID]:[CategoriaNombre]],2,FALSE)</f>
        <v>Poultry</v>
      </c>
    </row>
    <row r="838" spans="1:15">
      <c r="A838" s="13">
        <v>10848</v>
      </c>
      <c r="B838" s="13">
        <v>6</v>
      </c>
      <c r="C838" s="13">
        <v>84234</v>
      </c>
      <c r="D838" s="13">
        <v>346</v>
      </c>
      <c r="E838" s="12" t="str">
        <f>VLOOKUP(tVentas[[#This Row],[ProductID]],tProductos[#All],3,FALSE)</f>
        <v>Cheese - Parmesan Grated</v>
      </c>
      <c r="F838" s="13">
        <v>22</v>
      </c>
      <c r="G838" s="32">
        <v>0</v>
      </c>
      <c r="H838" s="30">
        <f>VLOOKUP(tVentas[[#This Row],[ProductID]],tProductos[#All],5,FALSE)</f>
        <v>171.91</v>
      </c>
      <c r="I838" s="31">
        <f>(tVentas[[#This Row],[PrecioUnitario]])*(tVentas[[#This Row],[Quantity]])</f>
        <v>3782.02</v>
      </c>
      <c r="J838" s="31">
        <f>tVentas[[#This Row],[ TotalPrice_SinDescuento]]*(1-tVentas[[#This Row],[Discount]]/100)</f>
        <v>3782.02</v>
      </c>
      <c r="K838" s="52">
        <v>43204.208796296298</v>
      </c>
      <c r="L838" s="7" t="s">
        <v>4086</v>
      </c>
      <c r="M838" s="35">
        <f t="shared" si="26"/>
        <v>0</v>
      </c>
      <c r="N838" s="12" t="str">
        <f t="shared" si="27"/>
        <v/>
      </c>
      <c r="O838" t="str">
        <f>VLOOKUP(tVentas[[#This Row],[ProductID]],tProductos[[#All],[ProductID]:[CategoriaNombre]],2,FALSE)</f>
        <v>Confections</v>
      </c>
    </row>
    <row r="839" spans="1:15">
      <c r="A839" s="13">
        <v>10849</v>
      </c>
      <c r="B839" s="13">
        <v>3</v>
      </c>
      <c r="C839" s="13">
        <v>79137</v>
      </c>
      <c r="D839" s="13">
        <v>391</v>
      </c>
      <c r="E839" s="12" t="str">
        <f>VLOOKUP(tVentas[[#This Row],[ProductID]],tProductos[#All],3,FALSE)</f>
        <v>Bread - Bistro White</v>
      </c>
      <c r="F839" s="13">
        <v>21</v>
      </c>
      <c r="G839" s="32">
        <v>0</v>
      </c>
      <c r="H839" s="30">
        <f>VLOOKUP(tVentas[[#This Row],[ProductID]],tProductos[#All],5,FALSE)</f>
        <v>650.9</v>
      </c>
      <c r="I839" s="31">
        <f>(tVentas[[#This Row],[PrecioUnitario]])*(tVentas[[#This Row],[Quantity]])</f>
        <v>13668.9</v>
      </c>
      <c r="J839" s="31">
        <f>tVentas[[#This Row],[ TotalPrice_SinDescuento]]*(1-tVentas[[#This Row],[Discount]]/100)</f>
        <v>13668.9</v>
      </c>
      <c r="K839" s="52">
        <v>43142.875787037039</v>
      </c>
      <c r="L839" s="7" t="s">
        <v>4087</v>
      </c>
      <c r="M839" s="35">
        <f t="shared" si="26"/>
        <v>0</v>
      </c>
      <c r="N839" s="12" t="str">
        <f t="shared" si="27"/>
        <v/>
      </c>
      <c r="O839" t="str">
        <f>VLOOKUP(tVentas[[#This Row],[ProductID]],tProductos[[#All],[ProductID]:[CategoriaNombre]],2,FALSE)</f>
        <v>Confections</v>
      </c>
    </row>
    <row r="840" spans="1:15">
      <c r="A840" s="13">
        <v>10850</v>
      </c>
      <c r="B840" s="13">
        <v>12</v>
      </c>
      <c r="C840" s="13">
        <v>26200</v>
      </c>
      <c r="D840" s="13">
        <v>177</v>
      </c>
      <c r="E840" s="12" t="str">
        <f>VLOOKUP(tVentas[[#This Row],[ProductID]],tProductos[#All],3,FALSE)</f>
        <v>Coconut - Shredded, Sweet</v>
      </c>
      <c r="F840" s="13">
        <v>7</v>
      </c>
      <c r="G840" s="32">
        <v>2</v>
      </c>
      <c r="H840" s="30">
        <f>VLOOKUP(tVentas[[#This Row],[ProductID]],tProductos[#All],5,FALSE)</f>
        <v>691.67</v>
      </c>
      <c r="I840" s="31">
        <f>(tVentas[[#This Row],[PrecioUnitario]])*(tVentas[[#This Row],[Quantity]])</f>
        <v>4841.6899999999996</v>
      </c>
      <c r="J840" s="31">
        <f>tVentas[[#This Row],[ TotalPrice_SinDescuento]]*(1-tVentas[[#This Row],[Discount]]/100)</f>
        <v>4744.8561999999993</v>
      </c>
      <c r="K840" s="52">
        <v>43169.509710648148</v>
      </c>
      <c r="L840" s="7" t="s">
        <v>4088</v>
      </c>
      <c r="M840" s="35">
        <f t="shared" si="26"/>
        <v>0</v>
      </c>
      <c r="N840" s="12" t="str">
        <f t="shared" si="27"/>
        <v/>
      </c>
      <c r="O840" t="str">
        <f>VLOOKUP(tVentas[[#This Row],[ProductID]],tProductos[[#All],[ProductID]:[CategoriaNombre]],2,FALSE)</f>
        <v>Cereals</v>
      </c>
    </row>
    <row r="841" spans="1:15">
      <c r="A841" s="13">
        <v>10851</v>
      </c>
      <c r="B841" s="13">
        <v>13</v>
      </c>
      <c r="C841" s="13">
        <v>49416</v>
      </c>
      <c r="D841" s="13">
        <v>205</v>
      </c>
      <c r="E841" s="12" t="str">
        <f>VLOOKUP(tVentas[[#This Row],[ProductID]],tProductos[#All],3,FALSE)</f>
        <v>Turkey - Whole, Fresh</v>
      </c>
      <c r="F841" s="13">
        <v>13</v>
      </c>
      <c r="G841" s="32">
        <v>0</v>
      </c>
      <c r="H841" s="30">
        <f>VLOOKUP(tVentas[[#This Row],[ProductID]],tProductos[#All],5,FALSE)</f>
        <v>189.75</v>
      </c>
      <c r="I841" s="31">
        <f>(tVentas[[#This Row],[PrecioUnitario]])*(tVentas[[#This Row],[Quantity]])</f>
        <v>2466.75</v>
      </c>
      <c r="J841" s="31">
        <f>tVentas[[#This Row],[ TotalPrice_SinDescuento]]*(1-tVentas[[#This Row],[Discount]]/100)</f>
        <v>2466.75</v>
      </c>
      <c r="K841" s="52">
        <v>43162.352858796294</v>
      </c>
      <c r="L841" s="7" t="s">
        <v>4089</v>
      </c>
      <c r="M841" s="35">
        <f t="shared" si="26"/>
        <v>0</v>
      </c>
      <c r="N841" s="12" t="str">
        <f t="shared" si="27"/>
        <v/>
      </c>
      <c r="O841" t="str">
        <f>VLOOKUP(tVentas[[#This Row],[ProductID]],tProductos[[#All],[ProductID]:[CategoriaNombre]],2,FALSE)</f>
        <v>Beverages</v>
      </c>
    </row>
    <row r="842" spans="1:15">
      <c r="A842" s="13">
        <v>10852</v>
      </c>
      <c r="B842" s="13">
        <v>12</v>
      </c>
      <c r="C842" s="13">
        <v>59033</v>
      </c>
      <c r="D842" s="13">
        <v>115</v>
      </c>
      <c r="E842" s="12" t="str">
        <f>VLOOKUP(tVentas[[#This Row],[ProductID]],tProductos[#All],3,FALSE)</f>
        <v>Ocean Spray - Ruby Red</v>
      </c>
      <c r="F842" s="13">
        <v>15</v>
      </c>
      <c r="G842" s="32">
        <v>0</v>
      </c>
      <c r="H842" s="30">
        <f>VLOOKUP(tVentas[[#This Row],[ProductID]],tProductos[#All],5,FALSE)</f>
        <v>450.46</v>
      </c>
      <c r="I842" s="31">
        <f>(tVentas[[#This Row],[PrecioUnitario]])*(tVentas[[#This Row],[Quantity]])</f>
        <v>6756.9</v>
      </c>
      <c r="J842" s="31">
        <f>tVentas[[#This Row],[ TotalPrice_SinDescuento]]*(1-tVentas[[#This Row],[Discount]]/100)</f>
        <v>6756.9</v>
      </c>
      <c r="K842" s="52">
        <v>43180.817106481481</v>
      </c>
      <c r="L842" s="7" t="s">
        <v>4090</v>
      </c>
      <c r="M842" s="35">
        <f t="shared" si="26"/>
        <v>0</v>
      </c>
      <c r="N842" s="12" t="str">
        <f t="shared" si="27"/>
        <v/>
      </c>
      <c r="O842" t="str">
        <f>VLOOKUP(tVentas[[#This Row],[ProductID]],tProductos[[#All],[ProductID]:[CategoriaNombre]],2,FALSE)</f>
        <v>Produce</v>
      </c>
    </row>
    <row r="843" spans="1:15">
      <c r="A843" s="13">
        <v>10853</v>
      </c>
      <c r="B843" s="13">
        <v>8</v>
      </c>
      <c r="C843" s="13">
        <v>96376</v>
      </c>
      <c r="D843" s="13">
        <v>439</v>
      </c>
      <c r="E843" s="12" t="str">
        <f>VLOOKUP(tVentas[[#This Row],[ProductID]],tProductos[#All],3,FALSE)</f>
        <v>Beef - Chuck, Boneless</v>
      </c>
      <c r="F843" s="13">
        <v>25</v>
      </c>
      <c r="G843" s="32">
        <v>2</v>
      </c>
      <c r="H843" s="30">
        <f>VLOOKUP(tVentas[[#This Row],[ProductID]],tProductos[#All],5,FALSE)</f>
        <v>560.91</v>
      </c>
      <c r="I843" s="31">
        <f>(tVentas[[#This Row],[PrecioUnitario]])*(tVentas[[#This Row],[Quantity]])</f>
        <v>14022.75</v>
      </c>
      <c r="J843" s="31">
        <f>tVentas[[#This Row],[ TotalPrice_SinDescuento]]*(1-tVentas[[#This Row],[Discount]]/100)</f>
        <v>13742.295</v>
      </c>
      <c r="K843" s="52">
        <v>43149.410185185188</v>
      </c>
      <c r="L843" s="7" t="s">
        <v>4091</v>
      </c>
      <c r="M843" s="35">
        <f t="shared" si="26"/>
        <v>0</v>
      </c>
      <c r="N843" s="12" t="str">
        <f t="shared" si="27"/>
        <v/>
      </c>
      <c r="O843" t="str">
        <f>VLOOKUP(tVentas[[#This Row],[ProductID]],tProductos[[#All],[ProductID]:[CategoriaNombre]],2,FALSE)</f>
        <v>Produce</v>
      </c>
    </row>
    <row r="844" spans="1:15">
      <c r="A844" s="13">
        <v>10854</v>
      </c>
      <c r="B844" s="13">
        <v>1</v>
      </c>
      <c r="C844" s="13">
        <v>22492</v>
      </c>
      <c r="D844" s="13">
        <v>16</v>
      </c>
      <c r="E844" s="12" t="str">
        <f>VLOOKUP(tVentas[[#This Row],[ProductID]],tProductos[#All],3,FALSE)</f>
        <v>Kellogs Special K Cereal</v>
      </c>
      <c r="F844" s="13">
        <v>6</v>
      </c>
      <c r="G844" s="32">
        <v>0</v>
      </c>
      <c r="H844" s="30">
        <f>VLOOKUP(tVentas[[#This Row],[ProductID]],tProductos[#All],5,FALSE)</f>
        <v>547.24</v>
      </c>
      <c r="I844" s="31">
        <f>(tVentas[[#This Row],[PrecioUnitario]])*(tVentas[[#This Row],[Quantity]])</f>
        <v>3283.44</v>
      </c>
      <c r="J844" s="31">
        <f>tVentas[[#This Row],[ TotalPrice_SinDescuento]]*(1-tVentas[[#This Row],[Discount]]/100)</f>
        <v>3283.44</v>
      </c>
      <c r="K844" s="52">
        <v>43205.153680555559</v>
      </c>
      <c r="L844" s="7" t="s">
        <v>4092</v>
      </c>
      <c r="M844" s="35">
        <f t="shared" si="26"/>
        <v>0</v>
      </c>
      <c r="N844" s="12" t="str">
        <f t="shared" si="27"/>
        <v/>
      </c>
      <c r="O844" t="str">
        <f>VLOOKUP(tVentas[[#This Row],[ProductID]],tProductos[[#All],[ProductID]:[CategoriaNombre]],2,FALSE)</f>
        <v>Shell fish</v>
      </c>
    </row>
    <row r="845" spans="1:15">
      <c r="A845" s="13">
        <v>10855</v>
      </c>
      <c r="B845" s="13">
        <v>14</v>
      </c>
      <c r="C845" s="13">
        <v>22676</v>
      </c>
      <c r="D845" s="13">
        <v>325</v>
      </c>
      <c r="E845" s="12" t="str">
        <f>VLOOKUP(tVentas[[#This Row],[ProductID]],tProductos[#All],3,FALSE)</f>
        <v>Halibut - Fletches</v>
      </c>
      <c r="F845" s="13">
        <v>6</v>
      </c>
      <c r="G845" s="32">
        <v>0</v>
      </c>
      <c r="H845" s="30">
        <f>VLOOKUP(tVentas[[#This Row],[ProductID]],tProductos[#All],5,FALSE)</f>
        <v>31.65</v>
      </c>
      <c r="I845" s="31">
        <f>(tVentas[[#This Row],[PrecioUnitario]])*(tVentas[[#This Row],[Quantity]])</f>
        <v>189.89999999999998</v>
      </c>
      <c r="J845" s="31">
        <f>tVentas[[#This Row],[ TotalPrice_SinDescuento]]*(1-tVentas[[#This Row],[Discount]]/100)</f>
        <v>189.89999999999998</v>
      </c>
      <c r="K845" s="52">
        <v>43227.500474537039</v>
      </c>
      <c r="L845" s="7" t="s">
        <v>4093</v>
      </c>
      <c r="M845" s="35">
        <f t="shared" si="26"/>
        <v>0</v>
      </c>
      <c r="N845" s="12" t="str">
        <f t="shared" si="27"/>
        <v/>
      </c>
      <c r="O845" t="str">
        <f>VLOOKUP(tVentas[[#This Row],[ProductID]],tProductos[[#All],[ProductID]:[CategoriaNombre]],2,FALSE)</f>
        <v>Beverages</v>
      </c>
    </row>
    <row r="846" spans="1:15">
      <c r="A846" s="13">
        <v>10856</v>
      </c>
      <c r="B846" s="13">
        <v>6</v>
      </c>
      <c r="C846" s="13">
        <v>63744</v>
      </c>
      <c r="D846" s="13">
        <v>333</v>
      </c>
      <c r="E846" s="12" t="str">
        <f>VLOOKUP(tVentas[[#This Row],[ProductID]],tProductos[#All],3,FALSE)</f>
        <v>Cheese - Cottage Cheese</v>
      </c>
      <c r="F846" s="13">
        <v>17</v>
      </c>
      <c r="G846" s="32">
        <v>0</v>
      </c>
      <c r="H846" s="30">
        <f>VLOOKUP(tVentas[[#This Row],[ProductID]],tProductos[#All],5,FALSE)</f>
        <v>202.36</v>
      </c>
      <c r="I846" s="31">
        <f>(tVentas[[#This Row],[PrecioUnitario]])*(tVentas[[#This Row],[Quantity]])</f>
        <v>3440.1200000000003</v>
      </c>
      <c r="J846" s="31">
        <f>tVentas[[#This Row],[ TotalPrice_SinDescuento]]*(1-tVentas[[#This Row],[Discount]]/100)</f>
        <v>3440.1200000000003</v>
      </c>
      <c r="K846" s="52">
        <v>43131.054398148146</v>
      </c>
      <c r="L846" s="7" t="s">
        <v>4094</v>
      </c>
      <c r="M846" s="35">
        <f t="shared" si="26"/>
        <v>0</v>
      </c>
      <c r="N846" s="12" t="str">
        <f t="shared" si="27"/>
        <v/>
      </c>
      <c r="O846" t="str">
        <f>VLOOKUP(tVentas[[#This Row],[ProductID]],tProductos[[#All],[ProductID]:[CategoriaNombre]],2,FALSE)</f>
        <v>Meat</v>
      </c>
    </row>
    <row r="847" spans="1:15">
      <c r="A847" s="13">
        <v>10857</v>
      </c>
      <c r="B847" s="13">
        <v>19</v>
      </c>
      <c r="C847" s="13">
        <v>849</v>
      </c>
      <c r="D847" s="13">
        <v>148</v>
      </c>
      <c r="E847" s="12" t="str">
        <f>VLOOKUP(tVentas[[#This Row],[ProductID]],tProductos[#All],3,FALSE)</f>
        <v>Beer - Sleemans Cream Ale</v>
      </c>
      <c r="F847" s="13">
        <v>1</v>
      </c>
      <c r="G847" s="32">
        <v>0</v>
      </c>
      <c r="H847" s="30">
        <f>VLOOKUP(tVentas[[#This Row],[ProductID]],tProductos[#All],5,FALSE)</f>
        <v>285.55</v>
      </c>
      <c r="I847" s="31">
        <f>(tVentas[[#This Row],[PrecioUnitario]])*(tVentas[[#This Row],[Quantity]])</f>
        <v>285.55</v>
      </c>
      <c r="J847" s="31">
        <f>tVentas[[#This Row],[ TotalPrice_SinDescuento]]*(1-tVentas[[#This Row],[Discount]]/100)</f>
        <v>285.55</v>
      </c>
      <c r="K847" s="52">
        <v>43185.043032407404</v>
      </c>
      <c r="L847" s="7" t="s">
        <v>4095</v>
      </c>
      <c r="M847" s="35">
        <f t="shared" si="26"/>
        <v>0</v>
      </c>
      <c r="N847" s="12" t="str">
        <f t="shared" si="27"/>
        <v/>
      </c>
      <c r="O847" t="str">
        <f>VLOOKUP(tVentas[[#This Row],[ProductID]],tProductos[[#All],[ProductID]:[CategoriaNombre]],2,FALSE)</f>
        <v>Produce</v>
      </c>
    </row>
    <row r="848" spans="1:15">
      <c r="A848" s="13">
        <v>10858</v>
      </c>
      <c r="B848" s="13">
        <v>12</v>
      </c>
      <c r="C848" s="13">
        <v>61659</v>
      </c>
      <c r="D848" s="13">
        <v>148</v>
      </c>
      <c r="E848" s="12" t="str">
        <f>VLOOKUP(tVentas[[#This Row],[ProductID]],tProductos[#All],3,FALSE)</f>
        <v>Beer - Sleemans Cream Ale</v>
      </c>
      <c r="F848" s="13">
        <v>16</v>
      </c>
      <c r="G848" s="32">
        <v>2</v>
      </c>
      <c r="H848" s="30">
        <f>VLOOKUP(tVentas[[#This Row],[ProductID]],tProductos[#All],5,FALSE)</f>
        <v>285.55</v>
      </c>
      <c r="I848" s="31">
        <f>(tVentas[[#This Row],[PrecioUnitario]])*(tVentas[[#This Row],[Quantity]])</f>
        <v>4568.8</v>
      </c>
      <c r="J848" s="31">
        <f>tVentas[[#This Row],[ TotalPrice_SinDescuento]]*(1-tVentas[[#This Row],[Discount]]/100)</f>
        <v>4477.424</v>
      </c>
      <c r="K848" s="52">
        <v>43139.864756944444</v>
      </c>
      <c r="L848" s="7" t="s">
        <v>4096</v>
      </c>
      <c r="M848" s="35">
        <f t="shared" si="26"/>
        <v>0</v>
      </c>
      <c r="N848" s="12" t="str">
        <f t="shared" si="27"/>
        <v/>
      </c>
      <c r="O848" t="str">
        <f>VLOOKUP(tVentas[[#This Row],[ProductID]],tProductos[[#All],[ProductID]:[CategoriaNombre]],2,FALSE)</f>
        <v>Produce</v>
      </c>
    </row>
    <row r="849" spans="1:15">
      <c r="A849" s="13">
        <v>10859</v>
      </c>
      <c r="B849" s="13">
        <v>11</v>
      </c>
      <c r="C849" s="13">
        <v>88334</v>
      </c>
      <c r="D849" s="13">
        <v>22</v>
      </c>
      <c r="E849" s="12" t="str">
        <f>VLOOKUP(tVentas[[#This Row],[ProductID]],tProductos[#All],3,FALSE)</f>
        <v>Rice - Jasmine Sented</v>
      </c>
      <c r="F849" s="13">
        <v>23</v>
      </c>
      <c r="G849" s="32">
        <v>1</v>
      </c>
      <c r="H849" s="30">
        <f>VLOOKUP(tVentas[[#This Row],[ProductID]],tProductos[#All],5,FALSE)</f>
        <v>278.95</v>
      </c>
      <c r="I849" s="31">
        <f>(tVentas[[#This Row],[PrecioUnitario]])*(tVentas[[#This Row],[Quantity]])</f>
        <v>6415.8499999999995</v>
      </c>
      <c r="J849" s="31">
        <f>tVentas[[#This Row],[ TotalPrice_SinDescuento]]*(1-tVentas[[#This Row],[Discount]]/100)</f>
        <v>6351.691499999999</v>
      </c>
      <c r="K849" s="52">
        <v>43117.797662037039</v>
      </c>
      <c r="L849" s="7" t="s">
        <v>4097</v>
      </c>
      <c r="M849" s="35">
        <f t="shared" si="26"/>
        <v>0</v>
      </c>
      <c r="N849" s="12" t="str">
        <f t="shared" si="27"/>
        <v/>
      </c>
      <c r="O849" t="str">
        <f>VLOOKUP(tVentas[[#This Row],[ProductID]],tProductos[[#All],[ProductID]:[CategoriaNombre]],2,FALSE)</f>
        <v>Seafood</v>
      </c>
    </row>
    <row r="850" spans="1:15">
      <c r="A850" s="13">
        <v>10860</v>
      </c>
      <c r="B850" s="13">
        <v>11</v>
      </c>
      <c r="C850" s="13">
        <v>1826</v>
      </c>
      <c r="D850" s="13">
        <v>375</v>
      </c>
      <c r="E850" s="12" t="str">
        <f>VLOOKUP(tVentas[[#This Row],[ProductID]],tProductos[#All],3,FALSE)</f>
        <v>Snapple Lemon Tea</v>
      </c>
      <c r="F850" s="13">
        <v>1</v>
      </c>
      <c r="G850" s="32">
        <v>0</v>
      </c>
      <c r="H850" s="30">
        <f>VLOOKUP(tVentas[[#This Row],[ProductID]],tProductos[#All],5,FALSE)</f>
        <v>831.75</v>
      </c>
      <c r="I850" s="31">
        <f>(tVentas[[#This Row],[PrecioUnitario]])*(tVentas[[#This Row],[Quantity]])</f>
        <v>831.75</v>
      </c>
      <c r="J850" s="31">
        <f>tVentas[[#This Row],[ TotalPrice_SinDescuento]]*(1-tVentas[[#This Row],[Discount]]/100)</f>
        <v>831.75</v>
      </c>
      <c r="K850" s="52">
        <v>43169.556840277779</v>
      </c>
      <c r="L850" s="7" t="s">
        <v>4098</v>
      </c>
      <c r="M850" s="35">
        <f t="shared" si="26"/>
        <v>0</v>
      </c>
      <c r="N850" s="12" t="str">
        <f t="shared" si="27"/>
        <v/>
      </c>
      <c r="O850" t="str">
        <f>VLOOKUP(tVentas[[#This Row],[ProductID]],tProductos[[#All],[ProductID]:[CategoriaNombre]],2,FALSE)</f>
        <v>Grain</v>
      </c>
    </row>
    <row r="851" spans="1:15">
      <c r="A851" s="13">
        <v>10861</v>
      </c>
      <c r="B851" s="13">
        <v>10</v>
      </c>
      <c r="C851" s="13">
        <v>46491</v>
      </c>
      <c r="D851" s="13">
        <v>32</v>
      </c>
      <c r="E851" s="12" t="str">
        <f>VLOOKUP(tVentas[[#This Row],[ProductID]],tProductos[#All],3,FALSE)</f>
        <v>Lettuce - Treviso</v>
      </c>
      <c r="F851" s="13">
        <v>12</v>
      </c>
      <c r="G851" s="32">
        <v>0</v>
      </c>
      <c r="H851" s="30">
        <f>VLOOKUP(tVentas[[#This Row],[ProductID]],tProductos[#All],5,FALSE)</f>
        <v>964.12</v>
      </c>
      <c r="I851" s="31">
        <f>(tVentas[[#This Row],[PrecioUnitario]])*(tVentas[[#This Row],[Quantity]])</f>
        <v>11569.44</v>
      </c>
      <c r="J851" s="31">
        <f>tVentas[[#This Row],[ TotalPrice_SinDescuento]]*(1-tVentas[[#This Row],[Discount]]/100)</f>
        <v>11569.44</v>
      </c>
      <c r="K851" s="52">
        <v>43189.783136574071</v>
      </c>
      <c r="L851" s="7" t="s">
        <v>4099</v>
      </c>
      <c r="M851" s="35">
        <f t="shared" si="26"/>
        <v>0</v>
      </c>
      <c r="N851" s="12" t="str">
        <f t="shared" si="27"/>
        <v/>
      </c>
      <c r="O851" t="str">
        <f>VLOOKUP(tVentas[[#This Row],[ProductID]],tProductos[[#All],[ProductID]:[CategoriaNombre]],2,FALSE)</f>
        <v>Cereals</v>
      </c>
    </row>
    <row r="852" spans="1:15">
      <c r="A852" s="13">
        <v>10862</v>
      </c>
      <c r="B852" s="13">
        <v>3</v>
      </c>
      <c r="C852" s="13">
        <v>75681</v>
      </c>
      <c r="D852" s="13">
        <v>327</v>
      </c>
      <c r="E852" s="12" t="str">
        <f>VLOOKUP(tVentas[[#This Row],[ProductID]],tProductos[#All],3,FALSE)</f>
        <v>Appetizer - Mini Egg Roll, Shrimp</v>
      </c>
      <c r="F852" s="13">
        <v>20</v>
      </c>
      <c r="G852" s="32">
        <v>1</v>
      </c>
      <c r="H852" s="30">
        <f>VLOOKUP(tVentas[[#This Row],[ProductID]],tProductos[#All],5,FALSE)</f>
        <v>71.430000000000007</v>
      </c>
      <c r="I852" s="31">
        <f>(tVentas[[#This Row],[PrecioUnitario]])*(tVentas[[#This Row],[Quantity]])</f>
        <v>1428.6000000000001</v>
      </c>
      <c r="J852" s="31">
        <f>tVentas[[#This Row],[ TotalPrice_SinDescuento]]*(1-tVentas[[#This Row],[Discount]]/100)</f>
        <v>1414.3140000000001</v>
      </c>
      <c r="K852" s="52">
        <v>43147.883449074077</v>
      </c>
      <c r="L852" s="7" t="s">
        <v>4100</v>
      </c>
      <c r="M852" s="35">
        <f t="shared" si="26"/>
        <v>0</v>
      </c>
      <c r="N852" s="12" t="str">
        <f t="shared" si="27"/>
        <v/>
      </c>
      <c r="O852" t="str">
        <f>VLOOKUP(tVentas[[#This Row],[ProductID]],tProductos[[#All],[ProductID]:[CategoriaNombre]],2,FALSE)</f>
        <v>Shell fish</v>
      </c>
    </row>
    <row r="853" spans="1:15">
      <c r="A853" s="13">
        <v>10863</v>
      </c>
      <c r="B853" s="13">
        <v>15</v>
      </c>
      <c r="C853" s="13">
        <v>12278</v>
      </c>
      <c r="D853" s="13">
        <v>157</v>
      </c>
      <c r="E853" s="12" t="str">
        <f>VLOOKUP(tVentas[[#This Row],[ProductID]],tProductos[#All],3,FALSE)</f>
        <v>Juice - Cranberry, 341 Ml</v>
      </c>
      <c r="F853" s="13">
        <v>4</v>
      </c>
      <c r="G853" s="32">
        <v>0</v>
      </c>
      <c r="H853" s="30">
        <f>VLOOKUP(tVentas[[#This Row],[ProductID]],tProductos[#All],5,FALSE)</f>
        <v>141.08000000000001</v>
      </c>
      <c r="I853" s="31">
        <f>(tVentas[[#This Row],[PrecioUnitario]])*(tVentas[[#This Row],[Quantity]])</f>
        <v>564.32000000000005</v>
      </c>
      <c r="J853" s="31">
        <f>tVentas[[#This Row],[ TotalPrice_SinDescuento]]*(1-tVentas[[#This Row],[Discount]]/100)</f>
        <v>564.32000000000005</v>
      </c>
      <c r="K853" s="52">
        <v>43204.081180555557</v>
      </c>
      <c r="L853" s="7" t="s">
        <v>4101</v>
      </c>
      <c r="M853" s="35">
        <f t="shared" si="26"/>
        <v>0</v>
      </c>
      <c r="N853" s="12" t="str">
        <f t="shared" si="27"/>
        <v/>
      </c>
      <c r="O853" t="str">
        <f>VLOOKUP(tVentas[[#This Row],[ProductID]],tProductos[[#All],[ProductID]:[CategoriaNombre]],2,FALSE)</f>
        <v>Produce</v>
      </c>
    </row>
    <row r="854" spans="1:15">
      <c r="A854" s="13">
        <v>10864</v>
      </c>
      <c r="B854" s="13">
        <v>7</v>
      </c>
      <c r="C854" s="13">
        <v>9187</v>
      </c>
      <c r="D854" s="13">
        <v>374</v>
      </c>
      <c r="E854" s="12" t="str">
        <f>VLOOKUP(tVentas[[#This Row],[ProductID]],tProductos[#All],3,FALSE)</f>
        <v>Jagermeister</v>
      </c>
      <c r="F854" s="13">
        <v>3</v>
      </c>
      <c r="G854" s="32">
        <v>0</v>
      </c>
      <c r="H854" s="30">
        <f>VLOOKUP(tVentas[[#This Row],[ProductID]],tProductos[#All],5,FALSE)</f>
        <v>493.84</v>
      </c>
      <c r="I854" s="31">
        <f>(tVentas[[#This Row],[PrecioUnitario]])*(tVentas[[#This Row],[Quantity]])</f>
        <v>1481.52</v>
      </c>
      <c r="J854" s="31">
        <f>tVentas[[#This Row],[ TotalPrice_SinDescuento]]*(1-tVentas[[#This Row],[Discount]]/100)</f>
        <v>1481.52</v>
      </c>
      <c r="K854" s="52">
        <v>43157.415844907409</v>
      </c>
      <c r="L854" s="7" t="s">
        <v>4102</v>
      </c>
      <c r="M854" s="35">
        <f t="shared" si="26"/>
        <v>0</v>
      </c>
      <c r="N854" s="12" t="str">
        <f t="shared" si="27"/>
        <v/>
      </c>
      <c r="O854" t="str">
        <f>VLOOKUP(tVentas[[#This Row],[ProductID]],tProductos[[#All],[ProductID]:[CategoriaNombre]],2,FALSE)</f>
        <v>Beverages</v>
      </c>
    </row>
    <row r="855" spans="1:15">
      <c r="A855" s="13">
        <v>10865</v>
      </c>
      <c r="B855" s="13">
        <v>7</v>
      </c>
      <c r="C855" s="13">
        <v>42855</v>
      </c>
      <c r="D855" s="13">
        <v>73</v>
      </c>
      <c r="E855" s="12" t="str">
        <f>VLOOKUP(tVentas[[#This Row],[ProductID]],tProductos[#All],3,FALSE)</f>
        <v>Appetizer - Sausage Rolls</v>
      </c>
      <c r="F855" s="13">
        <v>11</v>
      </c>
      <c r="G855" s="32">
        <v>2</v>
      </c>
      <c r="H855" s="30">
        <f>VLOOKUP(tVentas[[#This Row],[ProductID]],tProductos[#All],5,FALSE)</f>
        <v>841.9</v>
      </c>
      <c r="I855" s="31">
        <f>(tVentas[[#This Row],[PrecioUnitario]])*(tVentas[[#This Row],[Quantity]])</f>
        <v>9260.9</v>
      </c>
      <c r="J855" s="31">
        <f>tVentas[[#This Row],[ TotalPrice_SinDescuento]]*(1-tVentas[[#This Row],[Discount]]/100)</f>
        <v>9075.6819999999989</v>
      </c>
      <c r="K855" s="52">
        <v>43120.261712962965</v>
      </c>
      <c r="L855" s="7" t="s">
        <v>4103</v>
      </c>
      <c r="M855" s="35">
        <f t="shared" si="26"/>
        <v>0</v>
      </c>
      <c r="N855" s="12" t="str">
        <f t="shared" si="27"/>
        <v/>
      </c>
      <c r="O855" t="str">
        <f>VLOOKUP(tVentas[[#This Row],[ProductID]],tProductos[[#All],[ProductID]:[CategoriaNombre]],2,FALSE)</f>
        <v>Produce</v>
      </c>
    </row>
    <row r="856" spans="1:15">
      <c r="A856" s="13">
        <v>10866</v>
      </c>
      <c r="B856" s="13">
        <v>19</v>
      </c>
      <c r="C856" s="13">
        <v>3821</v>
      </c>
      <c r="D856" s="13">
        <v>187</v>
      </c>
      <c r="E856" s="12" t="str">
        <f>VLOOKUP(tVentas[[#This Row],[ProductID]],tProductos[#All],3,FALSE)</f>
        <v>Pepper - Black, Whole</v>
      </c>
      <c r="F856" s="13">
        <v>1</v>
      </c>
      <c r="G856" s="32">
        <v>2</v>
      </c>
      <c r="H856" s="30">
        <f>VLOOKUP(tVentas[[#This Row],[ProductID]],tProductos[#All],5,FALSE)</f>
        <v>413.83</v>
      </c>
      <c r="I856" s="31">
        <f>(tVentas[[#This Row],[PrecioUnitario]])*(tVentas[[#This Row],[Quantity]])</f>
        <v>413.83</v>
      </c>
      <c r="J856" s="31">
        <f>tVentas[[#This Row],[ TotalPrice_SinDescuento]]*(1-tVentas[[#This Row],[Discount]]/100)</f>
        <v>405.55339999999995</v>
      </c>
      <c r="K856" s="52">
        <v>43161.048564814817</v>
      </c>
      <c r="L856" s="7" t="s">
        <v>4104</v>
      </c>
      <c r="M856" s="35">
        <f t="shared" si="26"/>
        <v>0</v>
      </c>
      <c r="N856" s="12" t="str">
        <f t="shared" si="27"/>
        <v/>
      </c>
      <c r="O856" t="str">
        <f>VLOOKUP(tVentas[[#This Row],[ProductID]],tProductos[[#All],[ProductID]:[CategoriaNombre]],2,FALSE)</f>
        <v>Cereals</v>
      </c>
    </row>
    <row r="857" spans="1:15">
      <c r="A857" s="13">
        <v>10867</v>
      </c>
      <c r="B857" s="13">
        <v>8</v>
      </c>
      <c r="C857" s="13">
        <v>57698</v>
      </c>
      <c r="D857" s="13">
        <v>449</v>
      </c>
      <c r="E857" s="12" t="str">
        <f>VLOOKUP(tVentas[[#This Row],[ProductID]],tProductos[#All],3,FALSE)</f>
        <v>Nantuket Peach Orange</v>
      </c>
      <c r="F857" s="13">
        <v>15</v>
      </c>
      <c r="G857" s="32">
        <v>0</v>
      </c>
      <c r="H857" s="30">
        <f>VLOOKUP(tVentas[[#This Row],[ProductID]],tProductos[#All],5,FALSE)</f>
        <v>421.41</v>
      </c>
      <c r="I857" s="31">
        <f>(tVentas[[#This Row],[PrecioUnitario]])*(tVentas[[#This Row],[Quantity]])</f>
        <v>6321.1500000000005</v>
      </c>
      <c r="J857" s="31">
        <f>tVentas[[#This Row],[ TotalPrice_SinDescuento]]*(1-tVentas[[#This Row],[Discount]]/100)</f>
        <v>6321.1500000000005</v>
      </c>
      <c r="K857" s="52">
        <v>43178.772893518515</v>
      </c>
      <c r="L857" s="7" t="s">
        <v>4105</v>
      </c>
      <c r="M857" s="35">
        <f t="shared" si="26"/>
        <v>0</v>
      </c>
      <c r="N857" s="12" t="str">
        <f t="shared" si="27"/>
        <v/>
      </c>
      <c r="O857" t="str">
        <f>VLOOKUP(tVentas[[#This Row],[ProductID]],tProductos[[#All],[ProductID]:[CategoriaNombre]],2,FALSE)</f>
        <v>Dairy</v>
      </c>
    </row>
    <row r="858" spans="1:15">
      <c r="A858" s="13">
        <v>10868</v>
      </c>
      <c r="B858" s="13">
        <v>5</v>
      </c>
      <c r="C858" s="13">
        <v>27136</v>
      </c>
      <c r="D858" s="13">
        <v>392</v>
      </c>
      <c r="E858" s="12" t="str">
        <f>VLOOKUP(tVentas[[#This Row],[ProductID]],tProductos[#All],3,FALSE)</f>
        <v>Puree - Passion Fruit</v>
      </c>
      <c r="F858" s="13">
        <v>7</v>
      </c>
      <c r="G858" s="32">
        <v>0</v>
      </c>
      <c r="H858" s="30">
        <f>VLOOKUP(tVentas[[#This Row],[ProductID]],tProductos[#All],5,FALSE)</f>
        <v>988.26</v>
      </c>
      <c r="I858" s="31">
        <f>(tVentas[[#This Row],[PrecioUnitario]])*(tVentas[[#This Row],[Quantity]])</f>
        <v>6917.82</v>
      </c>
      <c r="J858" s="31">
        <f>tVentas[[#This Row],[ TotalPrice_SinDescuento]]*(1-tVentas[[#This Row],[Discount]]/100)</f>
        <v>6917.82</v>
      </c>
      <c r="K858" s="52">
        <v>43200.795416666668</v>
      </c>
      <c r="L858" s="7" t="s">
        <v>4106</v>
      </c>
      <c r="M858" s="35">
        <f t="shared" si="26"/>
        <v>0</v>
      </c>
      <c r="N858" s="12" t="str">
        <f t="shared" si="27"/>
        <v/>
      </c>
      <c r="O858" t="str">
        <f>VLOOKUP(tVentas[[#This Row],[ProductID]],tProductos[[#All],[ProductID]:[CategoriaNombre]],2,FALSE)</f>
        <v>Beverages</v>
      </c>
    </row>
    <row r="859" spans="1:15">
      <c r="A859" s="13">
        <v>10869</v>
      </c>
      <c r="B859" s="13">
        <v>7</v>
      </c>
      <c r="C859" s="13">
        <v>12889</v>
      </c>
      <c r="D859" s="13">
        <v>422</v>
      </c>
      <c r="E859" s="12" t="str">
        <f>VLOOKUP(tVentas[[#This Row],[ProductID]],tProductos[#All],3,FALSE)</f>
        <v>Garlic - Primerba, Paste</v>
      </c>
      <c r="F859" s="13">
        <v>4</v>
      </c>
      <c r="G859" s="32">
        <v>0</v>
      </c>
      <c r="H859" s="30">
        <f>VLOOKUP(tVentas[[#This Row],[ProductID]],tProductos[#All],5,FALSE)</f>
        <v>502.89</v>
      </c>
      <c r="I859" s="31">
        <f>(tVentas[[#This Row],[PrecioUnitario]])*(tVentas[[#This Row],[Quantity]])</f>
        <v>2011.56</v>
      </c>
      <c r="J859" s="31">
        <f>tVentas[[#This Row],[ TotalPrice_SinDescuento]]*(1-tVentas[[#This Row],[Discount]]/100)</f>
        <v>2011.56</v>
      </c>
      <c r="K859" s="52">
        <v>43203.651724537034</v>
      </c>
      <c r="L859" s="7" t="s">
        <v>4107</v>
      </c>
      <c r="M859" s="35">
        <f t="shared" si="26"/>
        <v>0</v>
      </c>
      <c r="N859" s="12" t="str">
        <f t="shared" si="27"/>
        <v/>
      </c>
      <c r="O859" t="str">
        <f>VLOOKUP(tVentas[[#This Row],[ProductID]],tProductos[[#All],[ProductID]:[CategoriaNombre]],2,FALSE)</f>
        <v>Beverages</v>
      </c>
    </row>
    <row r="860" spans="1:15">
      <c r="A860" s="13">
        <v>10870</v>
      </c>
      <c r="B860" s="13">
        <v>8</v>
      </c>
      <c r="C860" s="13">
        <v>40981</v>
      </c>
      <c r="D860" s="13">
        <v>13</v>
      </c>
      <c r="E860" s="12" t="str">
        <f>VLOOKUP(tVentas[[#This Row],[ProductID]],tProductos[#All],3,FALSE)</f>
        <v>Water, Tap</v>
      </c>
      <c r="F860" s="13">
        <v>11</v>
      </c>
      <c r="G860" s="32">
        <v>0</v>
      </c>
      <c r="H860" s="30">
        <f>VLOOKUP(tVentas[[#This Row],[ProductID]],tProductos[#All],5,FALSE)</f>
        <v>282.23</v>
      </c>
      <c r="I860" s="31">
        <f>(tVentas[[#This Row],[PrecioUnitario]])*(tVentas[[#This Row],[Quantity]])</f>
        <v>3104.53</v>
      </c>
      <c r="J860" s="31">
        <f>tVentas[[#This Row],[ TotalPrice_SinDescuento]]*(1-tVentas[[#This Row],[Discount]]/100)</f>
        <v>3104.53</v>
      </c>
      <c r="K860" s="52">
        <v>43223.474259259259</v>
      </c>
      <c r="L860" s="7" t="s">
        <v>4108</v>
      </c>
      <c r="M860" s="35">
        <f t="shared" si="26"/>
        <v>0</v>
      </c>
      <c r="N860" s="12" t="str">
        <f t="shared" si="27"/>
        <v/>
      </c>
      <c r="O860" t="str">
        <f>VLOOKUP(tVentas[[#This Row],[ProductID]],tProductos[[#All],[ProductID]:[CategoriaNombre]],2,FALSE)</f>
        <v>Produce</v>
      </c>
    </row>
    <row r="861" spans="1:15">
      <c r="A861" s="13">
        <v>10871</v>
      </c>
      <c r="B861" s="13">
        <v>17</v>
      </c>
      <c r="C861" s="13">
        <v>48210</v>
      </c>
      <c r="D861" s="13">
        <v>75</v>
      </c>
      <c r="E861" s="12" t="str">
        <f>VLOOKUP(tVentas[[#This Row],[ProductID]],tProductos[#All],3,FALSE)</f>
        <v>Chef Hat 20cm</v>
      </c>
      <c r="F861" s="13">
        <v>13</v>
      </c>
      <c r="G861" s="32">
        <v>0</v>
      </c>
      <c r="H861" s="30">
        <f>VLOOKUP(tVentas[[#This Row],[ProductID]],tProductos[#All],5,FALSE)</f>
        <v>418</v>
      </c>
      <c r="I861" s="31">
        <f>(tVentas[[#This Row],[PrecioUnitario]])*(tVentas[[#This Row],[Quantity]])</f>
        <v>5434</v>
      </c>
      <c r="J861" s="31">
        <f>tVentas[[#This Row],[ TotalPrice_SinDescuento]]*(1-tVentas[[#This Row],[Discount]]/100)</f>
        <v>5434</v>
      </c>
      <c r="K861" s="52">
        <v>43205.737222222226</v>
      </c>
      <c r="L861" s="7" t="s">
        <v>4109</v>
      </c>
      <c r="M861" s="35">
        <f t="shared" si="26"/>
        <v>0</v>
      </c>
      <c r="N861" s="12" t="str">
        <f t="shared" si="27"/>
        <v/>
      </c>
      <c r="O861" t="str">
        <f>VLOOKUP(tVentas[[#This Row],[ProductID]],tProductos[[#All],[ProductID]:[CategoriaNombre]],2,FALSE)</f>
        <v>Grain</v>
      </c>
    </row>
    <row r="862" spans="1:15">
      <c r="A862" s="13">
        <v>10872</v>
      </c>
      <c r="B862" s="13">
        <v>7</v>
      </c>
      <c r="C862" s="13">
        <v>17377</v>
      </c>
      <c r="D862" s="13">
        <v>240</v>
      </c>
      <c r="E862" s="12" t="str">
        <f>VLOOKUP(tVentas[[#This Row],[ProductID]],tProductos[#All],3,FALSE)</f>
        <v>Wine - Chablis 2003 Champs</v>
      </c>
      <c r="F862" s="13">
        <v>5</v>
      </c>
      <c r="G862" s="32">
        <v>0</v>
      </c>
      <c r="H862" s="30">
        <f>VLOOKUP(tVentas[[#This Row],[ProductID]],tProductos[#All],5,FALSE)</f>
        <v>708.59</v>
      </c>
      <c r="I862" s="31">
        <f>(tVentas[[#This Row],[PrecioUnitario]])*(tVentas[[#This Row],[Quantity]])</f>
        <v>3542.9500000000003</v>
      </c>
      <c r="J862" s="31">
        <f>tVentas[[#This Row],[ TotalPrice_SinDescuento]]*(1-tVentas[[#This Row],[Discount]]/100)</f>
        <v>3542.9500000000003</v>
      </c>
      <c r="K862" s="52">
        <v>43152.928680555553</v>
      </c>
      <c r="L862" s="7" t="s">
        <v>4110</v>
      </c>
      <c r="M862" s="35">
        <f t="shared" si="26"/>
        <v>0</v>
      </c>
      <c r="N862" s="12" t="str">
        <f t="shared" si="27"/>
        <v/>
      </c>
      <c r="O862" t="str">
        <f>VLOOKUP(tVentas[[#This Row],[ProductID]],tProductos[[#All],[ProductID]:[CategoriaNombre]],2,FALSE)</f>
        <v>Dairy</v>
      </c>
    </row>
    <row r="863" spans="1:15">
      <c r="A863" s="13">
        <v>10873</v>
      </c>
      <c r="B863" s="13">
        <v>7</v>
      </c>
      <c r="C863" s="13">
        <v>25363</v>
      </c>
      <c r="D863" s="13">
        <v>318</v>
      </c>
      <c r="E863" s="12" t="str">
        <f>VLOOKUP(tVentas[[#This Row],[ProductID]],tProductos[#All],3,FALSE)</f>
        <v>Ecolab - Solid Fusion</v>
      </c>
      <c r="F863" s="13">
        <v>7</v>
      </c>
      <c r="G863" s="32">
        <v>1</v>
      </c>
      <c r="H863" s="30">
        <f>VLOOKUP(tVentas[[#This Row],[ProductID]],tProductos[#All],5,FALSE)</f>
        <v>57.26</v>
      </c>
      <c r="I863" s="31">
        <f>(tVentas[[#This Row],[PrecioUnitario]])*(tVentas[[#This Row],[Quantity]])</f>
        <v>400.82</v>
      </c>
      <c r="J863" s="31">
        <f>tVentas[[#This Row],[ TotalPrice_SinDescuento]]*(1-tVentas[[#This Row],[Discount]]/100)</f>
        <v>396.81180000000001</v>
      </c>
      <c r="K863" s="52">
        <v>43190.780023148145</v>
      </c>
      <c r="L863" s="7" t="s">
        <v>4111</v>
      </c>
      <c r="M863" s="35">
        <f t="shared" si="26"/>
        <v>0</v>
      </c>
      <c r="N863" s="12" t="str">
        <f t="shared" si="27"/>
        <v/>
      </c>
      <c r="O863" t="str">
        <f>VLOOKUP(tVentas[[#This Row],[ProductID]],tProductos[[#All],[ProductID]:[CategoriaNombre]],2,FALSE)</f>
        <v>Snails</v>
      </c>
    </row>
    <row r="864" spans="1:15">
      <c r="A864" s="13">
        <v>10874</v>
      </c>
      <c r="B864" s="13">
        <v>9</v>
      </c>
      <c r="C864" s="13">
        <v>69545</v>
      </c>
      <c r="D864" s="13">
        <v>330</v>
      </c>
      <c r="E864" s="12" t="str">
        <f>VLOOKUP(tVentas[[#This Row],[ProductID]],tProductos[#All],3,FALSE)</f>
        <v>Olives - Kalamata</v>
      </c>
      <c r="F864" s="13">
        <v>18</v>
      </c>
      <c r="G864" s="32">
        <v>0</v>
      </c>
      <c r="H864" s="30">
        <f>VLOOKUP(tVentas[[#This Row],[ProductID]],tProductos[#All],5,FALSE)</f>
        <v>187.91</v>
      </c>
      <c r="I864" s="31">
        <f>(tVentas[[#This Row],[PrecioUnitario]])*(tVentas[[#This Row],[Quantity]])</f>
        <v>3382.38</v>
      </c>
      <c r="J864" s="31">
        <f>tVentas[[#This Row],[ TotalPrice_SinDescuento]]*(1-tVentas[[#This Row],[Discount]]/100)</f>
        <v>3382.38</v>
      </c>
      <c r="K864" s="52">
        <v>43130.280798611115</v>
      </c>
      <c r="L864" s="7" t="s">
        <v>4112</v>
      </c>
      <c r="M864" s="35">
        <f t="shared" si="26"/>
        <v>0</v>
      </c>
      <c r="N864" s="12" t="str">
        <f t="shared" si="27"/>
        <v/>
      </c>
      <c r="O864" t="str">
        <f>VLOOKUP(tVentas[[#This Row],[ProductID]],tProductos[[#All],[ProductID]:[CategoriaNombre]],2,FALSE)</f>
        <v>Snails</v>
      </c>
    </row>
    <row r="865" spans="1:15">
      <c r="A865" s="13">
        <v>10875</v>
      </c>
      <c r="B865" s="13">
        <v>15</v>
      </c>
      <c r="C865" s="13">
        <v>2720</v>
      </c>
      <c r="D865" s="13">
        <v>290</v>
      </c>
      <c r="E865" s="12" t="str">
        <f>VLOOKUP(tVentas[[#This Row],[ProductID]],tProductos[#All],3,FALSE)</f>
        <v>Sauce - Rosee</v>
      </c>
      <c r="F865" s="13">
        <v>1</v>
      </c>
      <c r="G865" s="32">
        <v>0</v>
      </c>
      <c r="H865" s="30">
        <f>VLOOKUP(tVentas[[#This Row],[ProductID]],tProductos[#All],5,FALSE)</f>
        <v>388.03</v>
      </c>
      <c r="I865" s="31">
        <f>(tVentas[[#This Row],[PrecioUnitario]])*(tVentas[[#This Row],[Quantity]])</f>
        <v>388.03</v>
      </c>
      <c r="J865" s="31">
        <f>tVentas[[#This Row],[ TotalPrice_SinDescuento]]*(1-tVentas[[#This Row],[Discount]]/100)</f>
        <v>388.03</v>
      </c>
      <c r="K865" s="52">
        <v>43126.596666666665</v>
      </c>
      <c r="L865" s="7" t="s">
        <v>4113</v>
      </c>
      <c r="M865" s="35">
        <f t="shared" si="26"/>
        <v>0</v>
      </c>
      <c r="N865" s="12" t="str">
        <f t="shared" si="27"/>
        <v/>
      </c>
      <c r="O865" t="str">
        <f>VLOOKUP(tVentas[[#This Row],[ProductID]],tProductos[[#All],[ProductID]:[CategoriaNombre]],2,FALSE)</f>
        <v>Confections</v>
      </c>
    </row>
    <row r="866" spans="1:15">
      <c r="A866" s="13">
        <v>10876</v>
      </c>
      <c r="B866" s="13">
        <v>10</v>
      </c>
      <c r="C866" s="13">
        <v>5594</v>
      </c>
      <c r="D866" s="13">
        <v>229</v>
      </c>
      <c r="E866" s="12" t="str">
        <f>VLOOKUP(tVentas[[#This Row],[ProductID]],tProductos[#All],3,FALSE)</f>
        <v>Bread - Hot Dog Buns</v>
      </c>
      <c r="F866" s="13">
        <v>2</v>
      </c>
      <c r="G866" s="32">
        <v>0</v>
      </c>
      <c r="H866" s="30">
        <f>VLOOKUP(tVentas[[#This Row],[ProductID]],tProductos[#All],5,FALSE)</f>
        <v>579.83000000000004</v>
      </c>
      <c r="I866" s="31">
        <f>(tVentas[[#This Row],[PrecioUnitario]])*(tVentas[[#This Row],[Quantity]])</f>
        <v>1159.6600000000001</v>
      </c>
      <c r="J866" s="31">
        <f>tVentas[[#This Row],[ TotalPrice_SinDescuento]]*(1-tVentas[[#This Row],[Discount]]/100)</f>
        <v>1159.6600000000001</v>
      </c>
      <c r="K866" s="52">
        <v>43229.480555555558</v>
      </c>
      <c r="L866" s="7" t="s">
        <v>4114</v>
      </c>
      <c r="M866" s="35">
        <f t="shared" si="26"/>
        <v>0</v>
      </c>
      <c r="N866" s="12" t="str">
        <f t="shared" si="27"/>
        <v/>
      </c>
      <c r="O866" t="str">
        <f>VLOOKUP(tVentas[[#This Row],[ProductID]],tProductos[[#All],[ProductID]:[CategoriaNombre]],2,FALSE)</f>
        <v>Poultry</v>
      </c>
    </row>
    <row r="867" spans="1:15">
      <c r="A867" s="13">
        <v>10877</v>
      </c>
      <c r="B867" s="13">
        <v>9</v>
      </c>
      <c r="C867" s="13">
        <v>76321</v>
      </c>
      <c r="D867" s="13">
        <v>168</v>
      </c>
      <c r="E867" s="12" t="str">
        <f>VLOOKUP(tVentas[[#This Row],[ProductID]],tProductos[#All],3,FALSE)</f>
        <v>Milk - 2%</v>
      </c>
      <c r="F867" s="13">
        <v>20</v>
      </c>
      <c r="G867" s="32">
        <v>0</v>
      </c>
      <c r="H867" s="30">
        <f>VLOOKUP(tVentas[[#This Row],[ProductID]],tProductos[#All],5,FALSE)</f>
        <v>707.41</v>
      </c>
      <c r="I867" s="31">
        <f>(tVentas[[#This Row],[PrecioUnitario]])*(tVentas[[#This Row],[Quantity]])</f>
        <v>14148.199999999999</v>
      </c>
      <c r="J867" s="31">
        <f>tVentas[[#This Row],[ TotalPrice_SinDescuento]]*(1-tVentas[[#This Row],[Discount]]/100)</f>
        <v>14148.199999999999</v>
      </c>
      <c r="K867" s="52">
        <v>43227.485682870371</v>
      </c>
      <c r="L867" s="7" t="s">
        <v>4115</v>
      </c>
      <c r="M867" s="35">
        <f t="shared" si="26"/>
        <v>0</v>
      </c>
      <c r="N867" s="12" t="str">
        <f t="shared" si="27"/>
        <v/>
      </c>
      <c r="O867" t="str">
        <f>VLOOKUP(tVentas[[#This Row],[ProductID]],tProductos[[#All],[ProductID]:[CategoriaNombre]],2,FALSE)</f>
        <v>Seafood</v>
      </c>
    </row>
    <row r="868" spans="1:15">
      <c r="A868" s="13">
        <v>10878</v>
      </c>
      <c r="B868" s="13">
        <v>16</v>
      </c>
      <c r="C868" s="13">
        <v>33756</v>
      </c>
      <c r="D868" s="13">
        <v>148</v>
      </c>
      <c r="E868" s="12" t="str">
        <f>VLOOKUP(tVentas[[#This Row],[ProductID]],tProductos[#All],3,FALSE)</f>
        <v>Beer - Sleemans Cream Ale</v>
      </c>
      <c r="F868" s="13">
        <v>9</v>
      </c>
      <c r="G868" s="32">
        <v>0</v>
      </c>
      <c r="H868" s="30">
        <f>VLOOKUP(tVentas[[#This Row],[ProductID]],tProductos[#All],5,FALSE)</f>
        <v>285.55</v>
      </c>
      <c r="I868" s="31">
        <f>(tVentas[[#This Row],[PrecioUnitario]])*(tVentas[[#This Row],[Quantity]])</f>
        <v>2569.9500000000003</v>
      </c>
      <c r="J868" s="31">
        <f>tVentas[[#This Row],[ TotalPrice_SinDescuento]]*(1-tVentas[[#This Row],[Discount]]/100)</f>
        <v>2569.9500000000003</v>
      </c>
      <c r="K868" s="52">
        <v>43173.532905092594</v>
      </c>
      <c r="L868" s="7" t="s">
        <v>4116</v>
      </c>
      <c r="M868" s="35">
        <f t="shared" si="26"/>
        <v>0</v>
      </c>
      <c r="N868" s="12" t="str">
        <f t="shared" si="27"/>
        <v/>
      </c>
      <c r="O868" t="str">
        <f>VLOOKUP(tVentas[[#This Row],[ProductID]],tProductos[[#All],[ProductID]:[CategoriaNombre]],2,FALSE)</f>
        <v>Produce</v>
      </c>
    </row>
    <row r="869" spans="1:15">
      <c r="A869" s="13">
        <v>10879</v>
      </c>
      <c r="B869" s="13">
        <v>5</v>
      </c>
      <c r="C869" s="13">
        <v>74916</v>
      </c>
      <c r="D869" s="13">
        <v>271</v>
      </c>
      <c r="E869" s="12" t="str">
        <f>VLOOKUP(tVentas[[#This Row],[ProductID]],tProductos[#All],3,FALSE)</f>
        <v>Banana - Leaves</v>
      </c>
      <c r="F869" s="13">
        <v>19</v>
      </c>
      <c r="G869" s="32">
        <v>2</v>
      </c>
      <c r="H869" s="30">
        <f>VLOOKUP(tVentas[[#This Row],[ProductID]],tProductos[#All],5,FALSE)</f>
        <v>733.95</v>
      </c>
      <c r="I869" s="31">
        <f>(tVentas[[#This Row],[PrecioUnitario]])*(tVentas[[#This Row],[Quantity]])</f>
        <v>13945.050000000001</v>
      </c>
      <c r="J869" s="31">
        <f>tVentas[[#This Row],[ TotalPrice_SinDescuento]]*(1-tVentas[[#This Row],[Discount]]/100)</f>
        <v>13666.149000000001</v>
      </c>
      <c r="K869" s="52">
        <v>43114.678784722222</v>
      </c>
      <c r="L869" s="7" t="s">
        <v>4117</v>
      </c>
      <c r="M869" s="35">
        <f t="shared" si="26"/>
        <v>0</v>
      </c>
      <c r="N869" s="12" t="str">
        <f t="shared" si="27"/>
        <v/>
      </c>
      <c r="O869" t="str">
        <f>VLOOKUP(tVentas[[#This Row],[ProductID]],tProductos[[#All],[ProductID]:[CategoriaNombre]],2,FALSE)</f>
        <v>Beverages</v>
      </c>
    </row>
    <row r="870" spans="1:15">
      <c r="A870" s="13">
        <v>10880</v>
      </c>
      <c r="B870" s="13">
        <v>12</v>
      </c>
      <c r="C870" s="13">
        <v>66885</v>
      </c>
      <c r="D870" s="13">
        <v>439</v>
      </c>
      <c r="E870" s="12" t="str">
        <f>VLOOKUP(tVentas[[#This Row],[ProductID]],tProductos[#All],3,FALSE)</f>
        <v>Beef - Chuck, Boneless</v>
      </c>
      <c r="F870" s="13">
        <v>17</v>
      </c>
      <c r="G870" s="32">
        <v>0</v>
      </c>
      <c r="H870" s="30">
        <f>VLOOKUP(tVentas[[#This Row],[ProductID]],tProductos[#All],5,FALSE)</f>
        <v>560.91</v>
      </c>
      <c r="I870" s="31">
        <f>(tVentas[[#This Row],[PrecioUnitario]])*(tVentas[[#This Row],[Quantity]])</f>
        <v>9535.4699999999993</v>
      </c>
      <c r="J870" s="31">
        <f>tVentas[[#This Row],[ TotalPrice_SinDescuento]]*(1-tVentas[[#This Row],[Discount]]/100)</f>
        <v>9535.4699999999993</v>
      </c>
      <c r="K870" s="52">
        <v>43179.984513888892</v>
      </c>
      <c r="L870" s="7" t="s">
        <v>4118</v>
      </c>
      <c r="M870" s="35">
        <f t="shared" si="26"/>
        <v>0</v>
      </c>
      <c r="N870" s="12" t="str">
        <f t="shared" si="27"/>
        <v/>
      </c>
      <c r="O870" t="str">
        <f>VLOOKUP(tVentas[[#This Row],[ProductID]],tProductos[[#All],[ProductID]:[CategoriaNombre]],2,FALSE)</f>
        <v>Produce</v>
      </c>
    </row>
    <row r="871" spans="1:15">
      <c r="A871" s="13">
        <v>10881</v>
      </c>
      <c r="B871" s="13">
        <v>13</v>
      </c>
      <c r="C871" s="13">
        <v>76397</v>
      </c>
      <c r="D871" s="13">
        <v>277</v>
      </c>
      <c r="E871" s="12" t="str">
        <f>VLOOKUP(tVentas[[#This Row],[ProductID]],tProductos[#All],3,FALSE)</f>
        <v>Sea Bass - Whole</v>
      </c>
      <c r="F871" s="13">
        <v>20</v>
      </c>
      <c r="G871" s="32">
        <v>1</v>
      </c>
      <c r="H871" s="30">
        <f>VLOOKUP(tVentas[[#This Row],[ProductID]],tProductos[#All],5,FALSE)</f>
        <v>554.96</v>
      </c>
      <c r="I871" s="31">
        <f>(tVentas[[#This Row],[PrecioUnitario]])*(tVentas[[#This Row],[Quantity]])</f>
        <v>11099.2</v>
      </c>
      <c r="J871" s="31">
        <f>tVentas[[#This Row],[ TotalPrice_SinDescuento]]*(1-tVentas[[#This Row],[Discount]]/100)</f>
        <v>10988.208000000001</v>
      </c>
      <c r="K871" s="52">
        <v>43116.373252314814</v>
      </c>
      <c r="L871" s="7" t="s">
        <v>4119</v>
      </c>
      <c r="M871" s="35">
        <f t="shared" si="26"/>
        <v>0</v>
      </c>
      <c r="N871" s="12" t="str">
        <f t="shared" si="27"/>
        <v/>
      </c>
      <c r="O871" t="str">
        <f>VLOOKUP(tVentas[[#This Row],[ProductID]],tProductos[[#All],[ProductID]:[CategoriaNombre]],2,FALSE)</f>
        <v>Poultry</v>
      </c>
    </row>
    <row r="872" spans="1:15">
      <c r="A872" s="13">
        <v>10882</v>
      </c>
      <c r="B872" s="13">
        <v>17</v>
      </c>
      <c r="C872" s="13">
        <v>89739</v>
      </c>
      <c r="D872" s="13">
        <v>329</v>
      </c>
      <c r="E872" s="12" t="str">
        <f>VLOOKUP(tVentas[[#This Row],[ProductID]],tProductos[#All],3,FALSE)</f>
        <v>Pork - Loin, Center Cut</v>
      </c>
      <c r="F872" s="13">
        <v>23</v>
      </c>
      <c r="G872" s="32">
        <v>0</v>
      </c>
      <c r="H872" s="30">
        <f>VLOOKUP(tVentas[[#This Row],[ProductID]],tProductos[#All],5,FALSE)</f>
        <v>393.49</v>
      </c>
      <c r="I872" s="31">
        <f>(tVentas[[#This Row],[PrecioUnitario]])*(tVentas[[#This Row],[Quantity]])</f>
        <v>9050.27</v>
      </c>
      <c r="J872" s="31">
        <f>tVentas[[#This Row],[ TotalPrice_SinDescuento]]*(1-tVentas[[#This Row],[Discount]]/100)</f>
        <v>9050.27</v>
      </c>
      <c r="K872" s="52">
        <v>43195.360891203702</v>
      </c>
      <c r="L872" s="7" t="s">
        <v>4120</v>
      </c>
      <c r="M872" s="35">
        <f t="shared" si="26"/>
        <v>0</v>
      </c>
      <c r="N872" s="12" t="str">
        <f t="shared" si="27"/>
        <v/>
      </c>
      <c r="O872" t="str">
        <f>VLOOKUP(tVentas[[#This Row],[ProductID]],tProductos[[#All],[ProductID]:[CategoriaNombre]],2,FALSE)</f>
        <v>Seafood</v>
      </c>
    </row>
    <row r="873" spans="1:15">
      <c r="A873" s="13">
        <v>10883</v>
      </c>
      <c r="B873" s="13">
        <v>5</v>
      </c>
      <c r="C873" s="13">
        <v>20741</v>
      </c>
      <c r="D873" s="13">
        <v>100</v>
      </c>
      <c r="E873" s="12" t="str">
        <f>VLOOKUP(tVentas[[#This Row],[ProductID]],tProductos[#All],3,FALSE)</f>
        <v>Pork - Loin, Bone - In</v>
      </c>
      <c r="F873" s="13">
        <v>6</v>
      </c>
      <c r="G873" s="32">
        <v>0</v>
      </c>
      <c r="H873" s="30">
        <f>VLOOKUP(tVentas[[#This Row],[ProductID]],tProductos[#All],5,FALSE)</f>
        <v>696.5</v>
      </c>
      <c r="I873" s="31">
        <f>(tVentas[[#This Row],[PrecioUnitario]])*(tVentas[[#This Row],[Quantity]])</f>
        <v>4179</v>
      </c>
      <c r="J873" s="31">
        <f>tVentas[[#This Row],[ TotalPrice_SinDescuento]]*(1-tVentas[[#This Row],[Discount]]/100)</f>
        <v>4179</v>
      </c>
      <c r="K873" s="52">
        <v>43171.511180555557</v>
      </c>
      <c r="L873" s="7" t="s">
        <v>4121</v>
      </c>
      <c r="M873" s="35">
        <f t="shared" si="26"/>
        <v>0</v>
      </c>
      <c r="N873" s="12" t="str">
        <f t="shared" si="27"/>
        <v/>
      </c>
      <c r="O873" t="str">
        <f>VLOOKUP(tVentas[[#This Row],[ProductID]],tProductos[[#All],[ProductID]:[CategoriaNombre]],2,FALSE)</f>
        <v>Poultry</v>
      </c>
    </row>
    <row r="874" spans="1:15">
      <c r="A874" s="13">
        <v>10884</v>
      </c>
      <c r="B874" s="13">
        <v>22</v>
      </c>
      <c r="C874" s="13">
        <v>93248</v>
      </c>
      <c r="D874" s="13">
        <v>200</v>
      </c>
      <c r="E874" s="12" t="str">
        <f>VLOOKUP(tVentas[[#This Row],[ProductID]],tProductos[#All],3,FALSE)</f>
        <v>Garlic - Peeled</v>
      </c>
      <c r="F874" s="13">
        <v>24</v>
      </c>
      <c r="G874" s="32">
        <v>0</v>
      </c>
      <c r="H874" s="30">
        <f>VLOOKUP(tVentas[[#This Row],[ProductID]],tProductos[#All],5,FALSE)</f>
        <v>111.29</v>
      </c>
      <c r="I874" s="31">
        <f>(tVentas[[#This Row],[PrecioUnitario]])*(tVentas[[#This Row],[Quantity]])</f>
        <v>2670.96</v>
      </c>
      <c r="J874" s="31">
        <f>tVentas[[#This Row],[ TotalPrice_SinDescuento]]*(1-tVentas[[#This Row],[Discount]]/100)</f>
        <v>2670.96</v>
      </c>
      <c r="K874" s="52">
        <v>43198.372627314813</v>
      </c>
      <c r="L874" s="7" t="s">
        <v>4122</v>
      </c>
      <c r="M874" s="35">
        <f t="shared" si="26"/>
        <v>0</v>
      </c>
      <c r="N874" s="12" t="str">
        <f t="shared" si="27"/>
        <v/>
      </c>
      <c r="O874" t="str">
        <f>VLOOKUP(tVentas[[#This Row],[ProductID]],tProductos[[#All],[ProductID]:[CategoriaNombre]],2,FALSE)</f>
        <v>Beverages</v>
      </c>
    </row>
    <row r="875" spans="1:15">
      <c r="A875" s="13">
        <v>10885</v>
      </c>
      <c r="B875" s="13">
        <v>4</v>
      </c>
      <c r="C875" s="13">
        <v>37847</v>
      </c>
      <c r="D875" s="13">
        <v>337</v>
      </c>
      <c r="E875" s="12" t="str">
        <f>VLOOKUP(tVentas[[#This Row],[ProductID]],tProductos[#All],3,FALSE)</f>
        <v>Bread - Rye</v>
      </c>
      <c r="F875" s="13">
        <v>10</v>
      </c>
      <c r="G875" s="32">
        <v>0</v>
      </c>
      <c r="H875" s="30">
        <f>VLOOKUP(tVentas[[#This Row],[ProductID]],tProductos[#All],5,FALSE)</f>
        <v>835.37</v>
      </c>
      <c r="I875" s="31">
        <f>(tVentas[[#This Row],[PrecioUnitario]])*(tVentas[[#This Row],[Quantity]])</f>
        <v>8353.7000000000007</v>
      </c>
      <c r="J875" s="31">
        <f>tVentas[[#This Row],[ TotalPrice_SinDescuento]]*(1-tVentas[[#This Row],[Discount]]/100)</f>
        <v>8353.7000000000007</v>
      </c>
      <c r="K875" s="52">
        <v>43222.65047453704</v>
      </c>
      <c r="L875" s="7" t="s">
        <v>4123</v>
      </c>
      <c r="M875" s="35">
        <f t="shared" si="26"/>
        <v>0</v>
      </c>
      <c r="N875" s="12" t="str">
        <f t="shared" si="27"/>
        <v/>
      </c>
      <c r="O875" t="str">
        <f>VLOOKUP(tVentas[[#This Row],[ProductID]],tProductos[[#All],[ProductID]:[CategoriaNombre]],2,FALSE)</f>
        <v>Cereals</v>
      </c>
    </row>
    <row r="876" spans="1:15">
      <c r="A876" s="13">
        <v>10886</v>
      </c>
      <c r="B876" s="13">
        <v>20</v>
      </c>
      <c r="C876" s="13">
        <v>98131</v>
      </c>
      <c r="D876" s="13">
        <v>93</v>
      </c>
      <c r="E876" s="12" t="str">
        <f>VLOOKUP(tVentas[[#This Row],[ProductID]],tProductos[#All],3,FALSE)</f>
        <v>Bandage - Fexible 1x3</v>
      </c>
      <c r="F876" s="13">
        <v>25</v>
      </c>
      <c r="G876" s="32">
        <v>1</v>
      </c>
      <c r="H876" s="30">
        <f>VLOOKUP(tVentas[[#This Row],[ProductID]],tProductos[#All],5,FALSE)</f>
        <v>8.11</v>
      </c>
      <c r="I876" s="31">
        <f>(tVentas[[#This Row],[PrecioUnitario]])*(tVentas[[#This Row],[Quantity]])</f>
        <v>202.75</v>
      </c>
      <c r="J876" s="31">
        <f>tVentas[[#This Row],[ TotalPrice_SinDescuento]]*(1-tVentas[[#This Row],[Discount]]/100)</f>
        <v>200.7225</v>
      </c>
      <c r="K876" s="52">
        <v>43176.958032407405</v>
      </c>
      <c r="L876" s="7" t="s">
        <v>4124</v>
      </c>
      <c r="M876" s="35">
        <f t="shared" si="26"/>
        <v>0</v>
      </c>
      <c r="N876" s="12" t="str">
        <f t="shared" si="27"/>
        <v/>
      </c>
      <c r="O876" t="str">
        <f>VLOOKUP(tVentas[[#This Row],[ProductID]],tProductos[[#All],[ProductID]:[CategoriaNombre]],2,FALSE)</f>
        <v>Grain</v>
      </c>
    </row>
    <row r="877" spans="1:15">
      <c r="A877" s="13">
        <v>10887</v>
      </c>
      <c r="B877" s="13">
        <v>18</v>
      </c>
      <c r="C877" s="13">
        <v>93535</v>
      </c>
      <c r="D877" s="13">
        <v>88</v>
      </c>
      <c r="E877" s="12" t="str">
        <f>VLOOKUP(tVentas[[#This Row],[ProductID]],tProductos[#All],3,FALSE)</f>
        <v>Remy Red</v>
      </c>
      <c r="F877" s="13">
        <v>24</v>
      </c>
      <c r="G877" s="32">
        <v>0</v>
      </c>
      <c r="H877" s="30">
        <f>VLOOKUP(tVentas[[#This Row],[ProductID]],tProductos[#All],5,FALSE)</f>
        <v>91.99</v>
      </c>
      <c r="I877" s="31">
        <f>(tVentas[[#This Row],[PrecioUnitario]])*(tVentas[[#This Row],[Quantity]])</f>
        <v>2207.7599999999998</v>
      </c>
      <c r="J877" s="31">
        <f>tVentas[[#This Row],[ TotalPrice_SinDescuento]]*(1-tVentas[[#This Row],[Discount]]/100)</f>
        <v>2207.7599999999998</v>
      </c>
      <c r="K877" s="52">
        <v>43139.396504629629</v>
      </c>
      <c r="L877" s="7" t="s">
        <v>4125</v>
      </c>
      <c r="M877" s="35">
        <f t="shared" si="26"/>
        <v>0</v>
      </c>
      <c r="N877" s="12" t="str">
        <f t="shared" si="27"/>
        <v/>
      </c>
      <c r="O877" t="str">
        <f>VLOOKUP(tVentas[[#This Row],[ProductID]],tProductos[[#All],[ProductID]:[CategoriaNombre]],2,FALSE)</f>
        <v>Shell fish</v>
      </c>
    </row>
    <row r="878" spans="1:15">
      <c r="A878" s="13">
        <v>10888</v>
      </c>
      <c r="B878" s="13">
        <v>22</v>
      </c>
      <c r="C878" s="13">
        <v>12049</v>
      </c>
      <c r="D878" s="13">
        <v>409</v>
      </c>
      <c r="E878" s="12" t="str">
        <f>VLOOKUP(tVentas[[#This Row],[ProductID]],tProductos[#All],3,FALSE)</f>
        <v>Skirt - 29 Foot</v>
      </c>
      <c r="F878" s="13">
        <v>4</v>
      </c>
      <c r="G878" s="32">
        <v>0</v>
      </c>
      <c r="H878" s="30">
        <f>VLOOKUP(tVentas[[#This Row],[ProductID]],tProductos[#All],5,FALSE)</f>
        <v>23.52</v>
      </c>
      <c r="I878" s="31">
        <f>(tVentas[[#This Row],[PrecioUnitario]])*(tVentas[[#This Row],[Quantity]])</f>
        <v>94.08</v>
      </c>
      <c r="J878" s="31">
        <f>tVentas[[#This Row],[ TotalPrice_SinDescuento]]*(1-tVentas[[#This Row],[Discount]]/100)</f>
        <v>94.08</v>
      </c>
      <c r="K878" s="52">
        <v>43148.801979166667</v>
      </c>
      <c r="L878" s="7" t="s">
        <v>4126</v>
      </c>
      <c r="M878" s="35">
        <f t="shared" si="26"/>
        <v>0</v>
      </c>
      <c r="N878" s="12" t="str">
        <f t="shared" si="27"/>
        <v/>
      </c>
      <c r="O878" t="str">
        <f>VLOOKUP(tVentas[[#This Row],[ProductID]],tProductos[[#All],[ProductID]:[CategoriaNombre]],2,FALSE)</f>
        <v>Produce</v>
      </c>
    </row>
    <row r="879" spans="1:15">
      <c r="A879" s="13">
        <v>10889</v>
      </c>
      <c r="B879" s="13">
        <v>15</v>
      </c>
      <c r="C879" s="13">
        <v>26481</v>
      </c>
      <c r="D879" s="13">
        <v>107</v>
      </c>
      <c r="E879" s="12" t="str">
        <f>VLOOKUP(tVentas[[#This Row],[ProductID]],tProductos[#All],3,FALSE)</f>
        <v>Bread - French Baquette</v>
      </c>
      <c r="F879" s="13">
        <v>7</v>
      </c>
      <c r="G879" s="32">
        <v>0</v>
      </c>
      <c r="H879" s="30">
        <f>VLOOKUP(tVentas[[#This Row],[ProductID]],tProductos[#All],5,FALSE)</f>
        <v>74.150000000000006</v>
      </c>
      <c r="I879" s="31">
        <f>(tVentas[[#This Row],[PrecioUnitario]])*(tVentas[[#This Row],[Quantity]])</f>
        <v>519.05000000000007</v>
      </c>
      <c r="J879" s="31">
        <f>tVentas[[#This Row],[ TotalPrice_SinDescuento]]*(1-tVentas[[#This Row],[Discount]]/100)</f>
        <v>519.05000000000007</v>
      </c>
      <c r="K879" s="52">
        <v>43229.480462962965</v>
      </c>
      <c r="L879" s="7" t="s">
        <v>4127</v>
      </c>
      <c r="M879" s="35">
        <f t="shared" si="26"/>
        <v>0</v>
      </c>
      <c r="N879" s="12" t="str">
        <f t="shared" si="27"/>
        <v/>
      </c>
      <c r="O879" t="str">
        <f>VLOOKUP(tVentas[[#This Row],[ProductID]],tProductos[[#All],[ProductID]:[CategoriaNombre]],2,FALSE)</f>
        <v>Confections</v>
      </c>
    </row>
    <row r="880" spans="1:15">
      <c r="A880" s="13">
        <v>10890</v>
      </c>
      <c r="B880" s="13">
        <v>13</v>
      </c>
      <c r="C880" s="13">
        <v>96794</v>
      </c>
      <c r="D880" s="13">
        <v>64</v>
      </c>
      <c r="E880" s="12" t="str">
        <f>VLOOKUP(tVentas[[#This Row],[ProductID]],tProductos[#All],3,FALSE)</f>
        <v>Vinegar - Sherry</v>
      </c>
      <c r="F880" s="13">
        <v>25</v>
      </c>
      <c r="G880" s="32">
        <v>0</v>
      </c>
      <c r="H880" s="30">
        <f>VLOOKUP(tVentas[[#This Row],[ProductID]],tProductos[#All],5,FALSE)</f>
        <v>165.22</v>
      </c>
      <c r="I880" s="31">
        <f>(tVentas[[#This Row],[PrecioUnitario]])*(tVentas[[#This Row],[Quantity]])</f>
        <v>4130.5</v>
      </c>
      <c r="J880" s="31">
        <f>tVentas[[#This Row],[ TotalPrice_SinDescuento]]*(1-tVentas[[#This Row],[Discount]]/100)</f>
        <v>4130.5</v>
      </c>
      <c r="K880" s="52">
        <v>43160.591689814813</v>
      </c>
      <c r="L880" s="7" t="s">
        <v>4128</v>
      </c>
      <c r="M880" s="35">
        <f t="shared" si="26"/>
        <v>0</v>
      </c>
      <c r="N880" s="12" t="str">
        <f t="shared" si="27"/>
        <v/>
      </c>
      <c r="O880" t="str">
        <f>VLOOKUP(tVentas[[#This Row],[ProductID]],tProductos[[#All],[ProductID]:[CategoriaNombre]],2,FALSE)</f>
        <v>Seafood</v>
      </c>
    </row>
    <row r="881" spans="1:15">
      <c r="A881" s="13">
        <v>10891</v>
      </c>
      <c r="B881" s="13">
        <v>20</v>
      </c>
      <c r="C881" s="13">
        <v>75037</v>
      </c>
      <c r="D881" s="13">
        <v>65</v>
      </c>
      <c r="E881" s="12" t="str">
        <f>VLOOKUP(tVentas[[#This Row],[ProductID]],tProductos[#All],3,FALSE)</f>
        <v>Brandy - Bar</v>
      </c>
      <c r="F881" s="13">
        <v>19</v>
      </c>
      <c r="G881" s="32">
        <v>0</v>
      </c>
      <c r="H881" s="30">
        <f>VLOOKUP(tVentas[[#This Row],[ProductID]],tProductos[#All],5,FALSE)</f>
        <v>221.1</v>
      </c>
      <c r="I881" s="31">
        <f>(tVentas[[#This Row],[PrecioUnitario]])*(tVentas[[#This Row],[Quantity]])</f>
        <v>4200.8999999999996</v>
      </c>
      <c r="J881" s="31">
        <f>tVentas[[#This Row],[ TotalPrice_SinDescuento]]*(1-tVentas[[#This Row],[Discount]]/100)</f>
        <v>4200.8999999999996</v>
      </c>
      <c r="K881" s="52">
        <v>43226.492372685185</v>
      </c>
      <c r="L881" s="7" t="s">
        <v>4129</v>
      </c>
      <c r="M881" s="35">
        <f t="shared" si="26"/>
        <v>0</v>
      </c>
      <c r="N881" s="12" t="str">
        <f t="shared" si="27"/>
        <v/>
      </c>
      <c r="O881" t="str">
        <f>VLOOKUP(tVentas[[#This Row],[ProductID]],tProductos[[#All],[ProductID]:[CategoriaNombre]],2,FALSE)</f>
        <v>Cereals</v>
      </c>
    </row>
    <row r="882" spans="1:15">
      <c r="A882" s="13">
        <v>10892</v>
      </c>
      <c r="B882" s="13">
        <v>22</v>
      </c>
      <c r="C882" s="13">
        <v>86384</v>
      </c>
      <c r="D882" s="13">
        <v>123</v>
      </c>
      <c r="E882" s="12" t="str">
        <f>VLOOKUP(tVentas[[#This Row],[ProductID]],tProductos[#All],3,FALSE)</f>
        <v>Oil - Shortening - All - Purpose</v>
      </c>
      <c r="F882" s="13">
        <v>22</v>
      </c>
      <c r="G882" s="32">
        <v>0</v>
      </c>
      <c r="H882" s="30">
        <f>VLOOKUP(tVentas[[#This Row],[ProductID]],tProductos[#All],5,FALSE)</f>
        <v>481.48</v>
      </c>
      <c r="I882" s="31">
        <f>(tVentas[[#This Row],[PrecioUnitario]])*(tVentas[[#This Row],[Quantity]])</f>
        <v>10592.560000000001</v>
      </c>
      <c r="J882" s="31">
        <f>tVentas[[#This Row],[ TotalPrice_SinDescuento]]*(1-tVentas[[#This Row],[Discount]]/100)</f>
        <v>10592.560000000001</v>
      </c>
      <c r="K882" s="52">
        <v>43202.47283564815</v>
      </c>
      <c r="L882" s="7" t="s">
        <v>4130</v>
      </c>
      <c r="M882" s="35">
        <f t="shared" si="26"/>
        <v>0</v>
      </c>
      <c r="N882" s="12" t="str">
        <f t="shared" si="27"/>
        <v/>
      </c>
      <c r="O882" t="str">
        <f>VLOOKUP(tVentas[[#This Row],[ProductID]],tProductos[[#All],[ProductID]:[CategoriaNombre]],2,FALSE)</f>
        <v>Dairy</v>
      </c>
    </row>
    <row r="883" spans="1:15">
      <c r="A883" s="13">
        <v>10893</v>
      </c>
      <c r="B883" s="13">
        <v>13</v>
      </c>
      <c r="C883" s="13">
        <v>51205</v>
      </c>
      <c r="D883" s="13">
        <v>213</v>
      </c>
      <c r="E883" s="12" t="str">
        <f>VLOOKUP(tVentas[[#This Row],[ProductID]],tProductos[#All],3,FALSE)</f>
        <v>Pate - Cognac</v>
      </c>
      <c r="F883" s="13">
        <v>13</v>
      </c>
      <c r="G883" s="32">
        <v>0</v>
      </c>
      <c r="H883" s="30">
        <f>VLOOKUP(tVentas[[#This Row],[ProductID]],tProductos[#All],5,FALSE)</f>
        <v>705.89</v>
      </c>
      <c r="I883" s="31">
        <f>(tVentas[[#This Row],[PrecioUnitario]])*(tVentas[[#This Row],[Quantity]])</f>
        <v>9176.57</v>
      </c>
      <c r="J883" s="31">
        <f>tVentas[[#This Row],[ TotalPrice_SinDescuento]]*(1-tVentas[[#This Row],[Discount]]/100)</f>
        <v>9176.57</v>
      </c>
      <c r="K883" s="52">
        <v>43157.875833333332</v>
      </c>
      <c r="L883" s="7" t="s">
        <v>4131</v>
      </c>
      <c r="M883" s="35">
        <f t="shared" si="26"/>
        <v>0</v>
      </c>
      <c r="N883" s="12" t="str">
        <f t="shared" si="27"/>
        <v/>
      </c>
      <c r="O883" t="str">
        <f>VLOOKUP(tVentas[[#This Row],[ProductID]],tProductos[[#All],[ProductID]:[CategoriaNombre]],2,FALSE)</f>
        <v>Snails</v>
      </c>
    </row>
    <row r="884" spans="1:15">
      <c r="A884" s="13">
        <v>10894</v>
      </c>
      <c r="B884" s="13">
        <v>16</v>
      </c>
      <c r="C884" s="13">
        <v>31821</v>
      </c>
      <c r="D884" s="13">
        <v>367</v>
      </c>
      <c r="E884" s="12" t="str">
        <f>VLOOKUP(tVentas[[#This Row],[ProductID]],tProductos[#All],3,FALSE)</f>
        <v>Bread - Italian Corn Meal Poly</v>
      </c>
      <c r="F884" s="13">
        <v>9</v>
      </c>
      <c r="G884" s="32">
        <v>0</v>
      </c>
      <c r="H884" s="30">
        <f>VLOOKUP(tVentas[[#This Row],[ProductID]],tProductos[#All],5,FALSE)</f>
        <v>638.28</v>
      </c>
      <c r="I884" s="31">
        <f>(tVentas[[#This Row],[PrecioUnitario]])*(tVentas[[#This Row],[Quantity]])</f>
        <v>5744.5199999999995</v>
      </c>
      <c r="J884" s="31">
        <f>tVentas[[#This Row],[ TotalPrice_SinDescuento]]*(1-tVentas[[#This Row],[Discount]]/100)</f>
        <v>5744.5199999999995</v>
      </c>
      <c r="K884" s="52">
        <v>43199.299201388887</v>
      </c>
      <c r="L884" s="7" t="s">
        <v>4132</v>
      </c>
      <c r="M884" s="35">
        <f t="shared" si="26"/>
        <v>0</v>
      </c>
      <c r="N884" s="12" t="str">
        <f t="shared" si="27"/>
        <v/>
      </c>
      <c r="O884" t="str">
        <f>VLOOKUP(tVentas[[#This Row],[ProductID]],tProductos[[#All],[ProductID]:[CategoriaNombre]],2,FALSE)</f>
        <v>Beverages</v>
      </c>
    </row>
    <row r="885" spans="1:15">
      <c r="A885" s="13">
        <v>10896</v>
      </c>
      <c r="B885" s="13">
        <v>19</v>
      </c>
      <c r="C885" s="13">
        <v>38584</v>
      </c>
      <c r="D885" s="13">
        <v>118</v>
      </c>
      <c r="E885" s="12" t="str">
        <f>VLOOKUP(tVentas[[#This Row],[ProductID]],tProductos[#All],3,FALSE)</f>
        <v>Garbag Bags - Black</v>
      </c>
      <c r="F885" s="13">
        <v>10</v>
      </c>
      <c r="G885" s="32">
        <v>0</v>
      </c>
      <c r="H885" s="30">
        <f>VLOOKUP(tVentas[[#This Row],[ProductID]],tProductos[#All],5,FALSE)</f>
        <v>65.959999999999994</v>
      </c>
      <c r="I885" s="31">
        <f>(tVentas[[#This Row],[PrecioUnitario]])*(tVentas[[#This Row],[Quantity]])</f>
        <v>659.59999999999991</v>
      </c>
      <c r="J885" s="31">
        <f>tVentas[[#This Row],[ TotalPrice_SinDescuento]]*(1-tVentas[[#This Row],[Discount]]/100)</f>
        <v>659.59999999999991</v>
      </c>
      <c r="K885" s="52">
        <v>43159.629131944443</v>
      </c>
      <c r="L885" s="7" t="s">
        <v>4134</v>
      </c>
      <c r="M885" s="35">
        <f t="shared" ref="M885:M947" si="28">COUNTBLANK(A885:L885) /COUNTA(A885:L885)</f>
        <v>0</v>
      </c>
      <c r="N885" s="12" t="str">
        <f t="shared" ref="N885:N947" si="29">IF($M885&gt;0.4,"ELIMINAR","")</f>
        <v/>
      </c>
      <c r="O885" t="str">
        <f>VLOOKUP(tVentas[[#This Row],[ProductID]],tProductos[[#All],[ProductID]:[CategoriaNombre]],2,FALSE)</f>
        <v>Poultry</v>
      </c>
    </row>
    <row r="886" spans="1:15">
      <c r="A886" s="13">
        <v>10897</v>
      </c>
      <c r="B886" s="13">
        <v>10</v>
      </c>
      <c r="C886" s="13">
        <v>53943</v>
      </c>
      <c r="D886" s="13">
        <v>333</v>
      </c>
      <c r="E886" s="12" t="str">
        <f>VLOOKUP(tVentas[[#This Row],[ProductID]],tProductos[#All],3,FALSE)</f>
        <v>Cheese - Cottage Cheese</v>
      </c>
      <c r="F886" s="13">
        <v>14</v>
      </c>
      <c r="G886" s="32">
        <v>0</v>
      </c>
      <c r="H886" s="30">
        <f>VLOOKUP(tVentas[[#This Row],[ProductID]],tProductos[#All],5,FALSE)</f>
        <v>202.36</v>
      </c>
      <c r="I886" s="31">
        <f>(tVentas[[#This Row],[PrecioUnitario]])*(tVentas[[#This Row],[Quantity]])</f>
        <v>2833.04</v>
      </c>
      <c r="J886" s="31">
        <f>tVentas[[#This Row],[ TotalPrice_SinDescuento]]*(1-tVentas[[#This Row],[Discount]]/100)</f>
        <v>2833.04</v>
      </c>
      <c r="K886" s="52">
        <v>43158.066874999997</v>
      </c>
      <c r="L886" s="7" t="s">
        <v>4135</v>
      </c>
      <c r="M886" s="35">
        <f t="shared" si="28"/>
        <v>0</v>
      </c>
      <c r="N886" s="12" t="str">
        <f t="shared" si="29"/>
        <v/>
      </c>
      <c r="O886" t="str">
        <f>VLOOKUP(tVentas[[#This Row],[ProductID]],tProductos[[#All],[ProductID]:[CategoriaNombre]],2,FALSE)</f>
        <v>Meat</v>
      </c>
    </row>
    <row r="887" spans="1:15">
      <c r="A887" s="13">
        <v>10898</v>
      </c>
      <c r="B887" s="13">
        <v>6</v>
      </c>
      <c r="C887" s="13">
        <v>30179</v>
      </c>
      <c r="D887" s="13">
        <v>414</v>
      </c>
      <c r="E887" s="12" t="str">
        <f>VLOOKUP(tVentas[[#This Row],[ProductID]],tProductos[#All],3,FALSE)</f>
        <v>Sauerkraut</v>
      </c>
      <c r="F887" s="13">
        <v>8</v>
      </c>
      <c r="G887" s="32">
        <v>0</v>
      </c>
      <c r="H887" s="30">
        <f>VLOOKUP(tVentas[[#This Row],[ProductID]],tProductos[#All],5,FALSE)</f>
        <v>830.58</v>
      </c>
      <c r="I887" s="31">
        <f>(tVentas[[#This Row],[PrecioUnitario]])*(tVentas[[#This Row],[Quantity]])</f>
        <v>6644.64</v>
      </c>
      <c r="J887" s="31">
        <f>tVentas[[#This Row],[ TotalPrice_SinDescuento]]*(1-tVentas[[#This Row],[Discount]]/100)</f>
        <v>6644.64</v>
      </c>
      <c r="K887" s="52">
        <v>43205.830023148148</v>
      </c>
      <c r="L887" s="7" t="s">
        <v>4136</v>
      </c>
      <c r="M887" s="35">
        <f t="shared" si="28"/>
        <v>0</v>
      </c>
      <c r="N887" s="12" t="str">
        <f t="shared" si="29"/>
        <v/>
      </c>
      <c r="O887" t="str">
        <f>VLOOKUP(tVentas[[#This Row],[ProductID]],tProductos[[#All],[ProductID]:[CategoriaNombre]],2,FALSE)</f>
        <v>Meat</v>
      </c>
    </row>
    <row r="888" spans="1:15">
      <c r="A888" s="13">
        <v>10899</v>
      </c>
      <c r="B888" s="13">
        <v>13</v>
      </c>
      <c r="C888" s="13">
        <v>25671</v>
      </c>
      <c r="D888" s="13">
        <v>154</v>
      </c>
      <c r="E888" s="12" t="str">
        <f>VLOOKUP(tVentas[[#This Row],[ProductID]],tProductos[#All],3,FALSE)</f>
        <v>Ice Cream Bar - Drumstick</v>
      </c>
      <c r="F888" s="13">
        <v>7</v>
      </c>
      <c r="G888" s="32">
        <v>0</v>
      </c>
      <c r="H888" s="30">
        <f>VLOOKUP(tVentas[[#This Row],[ProductID]],tProductos[#All],5,FALSE)</f>
        <v>24.756</v>
      </c>
      <c r="I888" s="31">
        <f>(tVentas[[#This Row],[PrecioUnitario]])*(tVentas[[#This Row],[Quantity]])</f>
        <v>173.292</v>
      </c>
      <c r="J888" s="31">
        <f>tVentas[[#This Row],[ TotalPrice_SinDescuento]]*(1-tVentas[[#This Row],[Discount]]/100)</f>
        <v>173.292</v>
      </c>
      <c r="K888" s="52">
        <v>43229.139467592591</v>
      </c>
      <c r="L888" s="7" t="s">
        <v>4137</v>
      </c>
      <c r="M888" s="35">
        <f t="shared" si="28"/>
        <v>0</v>
      </c>
      <c r="N888" s="12" t="str">
        <f t="shared" si="29"/>
        <v/>
      </c>
      <c r="O888" t="str">
        <f>VLOOKUP(tVentas[[#This Row],[ProductID]],tProductos[[#All],[ProductID]:[CategoriaNombre]],2,FALSE)</f>
        <v>Dairy</v>
      </c>
    </row>
    <row r="889" spans="1:15">
      <c r="A889" s="13">
        <v>10900</v>
      </c>
      <c r="B889" s="13">
        <v>2</v>
      </c>
      <c r="C889" s="13">
        <v>7182</v>
      </c>
      <c r="D889" s="13">
        <v>45</v>
      </c>
      <c r="E889" s="12" t="str">
        <f>VLOOKUP(tVentas[[#This Row],[ProductID]],tProductos[#All],3,FALSE)</f>
        <v>Beef - Ground Medium</v>
      </c>
      <c r="F889" s="13">
        <v>2</v>
      </c>
      <c r="G889" s="32">
        <v>0</v>
      </c>
      <c r="H889" s="30">
        <f>VLOOKUP(tVentas[[#This Row],[ProductID]],tProductos[#All],5,FALSE)</f>
        <v>795.32399999999996</v>
      </c>
      <c r="I889" s="31">
        <f>(tVentas[[#This Row],[PrecioUnitario]])*(tVentas[[#This Row],[Quantity]])</f>
        <v>1590.6479999999999</v>
      </c>
      <c r="J889" s="31">
        <f>tVentas[[#This Row],[ TotalPrice_SinDescuento]]*(1-tVentas[[#This Row],[Discount]]/100)</f>
        <v>1590.6479999999999</v>
      </c>
      <c r="K889" s="52">
        <v>43226.569594907407</v>
      </c>
      <c r="L889" s="7" t="s">
        <v>4138</v>
      </c>
      <c r="M889" s="35">
        <f t="shared" si="28"/>
        <v>0</v>
      </c>
      <c r="N889" s="12" t="str">
        <f t="shared" si="29"/>
        <v/>
      </c>
      <c r="O889" t="str">
        <f>VLOOKUP(tVentas[[#This Row],[ProductID]],tProductos[[#All],[ProductID]:[CategoriaNombre]],2,FALSE)</f>
        <v>Dairy</v>
      </c>
    </row>
    <row r="890" spans="1:15">
      <c r="A890" s="13">
        <v>10901</v>
      </c>
      <c r="B890" s="13">
        <v>1</v>
      </c>
      <c r="C890" s="13">
        <v>39957</v>
      </c>
      <c r="D890" s="13">
        <v>225</v>
      </c>
      <c r="E890" s="12" t="str">
        <f>VLOOKUP(tVentas[[#This Row],[ProductID]],tProductos[#All],3,FALSE)</f>
        <v>Wine - Charddonnay Errazuriz</v>
      </c>
      <c r="F890" s="13">
        <v>11</v>
      </c>
      <c r="G890" s="32">
        <v>0</v>
      </c>
      <c r="H890" s="30">
        <f>VLOOKUP(tVentas[[#This Row],[ProductID]],tProductos[#All],5,FALSE)</f>
        <v>103.72</v>
      </c>
      <c r="I890" s="31">
        <f>(tVentas[[#This Row],[PrecioUnitario]])*(tVentas[[#This Row],[Quantity]])</f>
        <v>1140.92</v>
      </c>
      <c r="J890" s="31">
        <f>tVentas[[#This Row],[ TotalPrice_SinDescuento]]*(1-tVentas[[#This Row],[Discount]]/100)</f>
        <v>1140.92</v>
      </c>
      <c r="K890" s="52">
        <v>43166.601273148146</v>
      </c>
      <c r="L890" s="7" t="s">
        <v>4139</v>
      </c>
      <c r="M890" s="35">
        <f t="shared" si="28"/>
        <v>0</v>
      </c>
      <c r="N890" s="12" t="str">
        <f t="shared" si="29"/>
        <v/>
      </c>
      <c r="O890" t="str">
        <f>VLOOKUP(tVentas[[#This Row],[ProductID]],tProductos[[#All],[ProductID]:[CategoriaNombre]],2,FALSE)</f>
        <v>Cereals</v>
      </c>
    </row>
    <row r="891" spans="1:15">
      <c r="A891" s="13">
        <v>10902</v>
      </c>
      <c r="B891" s="13">
        <v>17</v>
      </c>
      <c r="C891" s="13">
        <v>9978</v>
      </c>
      <c r="D891" s="13">
        <v>303</v>
      </c>
      <c r="E891" s="12" t="str">
        <f>VLOOKUP(tVentas[[#This Row],[ProductID]],tProductos[#All],3,FALSE)</f>
        <v>Cod - Black Whole Fillet</v>
      </c>
      <c r="F891" s="13">
        <v>3</v>
      </c>
      <c r="G891" s="32">
        <v>1</v>
      </c>
      <c r="H891" s="30">
        <f>VLOOKUP(tVentas[[#This Row],[ProductID]],tProductos[#All],5,FALSE)</f>
        <v>726.13</v>
      </c>
      <c r="I891" s="31">
        <f>(tVentas[[#This Row],[PrecioUnitario]])*(tVentas[[#This Row],[Quantity]])</f>
        <v>2178.39</v>
      </c>
      <c r="J891" s="31">
        <f>tVentas[[#This Row],[ TotalPrice_SinDescuento]]*(1-tVentas[[#This Row],[Discount]]/100)</f>
        <v>2156.6061</v>
      </c>
      <c r="K891" s="52">
        <v>43110.058136574073</v>
      </c>
      <c r="L891" s="7" t="s">
        <v>4140</v>
      </c>
      <c r="M891" s="35">
        <f t="shared" si="28"/>
        <v>0</v>
      </c>
      <c r="N891" s="12" t="str">
        <f t="shared" si="29"/>
        <v/>
      </c>
      <c r="O891" t="str">
        <f>VLOOKUP(tVentas[[#This Row],[ProductID]],tProductos[[#All],[ProductID]:[CategoriaNombre]],2,FALSE)</f>
        <v>Meat</v>
      </c>
    </row>
    <row r="892" spans="1:15">
      <c r="A892" s="13">
        <v>10903</v>
      </c>
      <c r="B892" s="13">
        <v>23</v>
      </c>
      <c r="C892" s="13">
        <v>71346</v>
      </c>
      <c r="D892" s="13">
        <v>377</v>
      </c>
      <c r="E892" s="12" t="str">
        <f>VLOOKUP(tVentas[[#This Row],[ProductID]],tProductos[#All],3,FALSE)</f>
        <v>Wine - Red, Cooking</v>
      </c>
      <c r="F892" s="13">
        <v>19</v>
      </c>
      <c r="G892" s="32">
        <v>0</v>
      </c>
      <c r="H892" s="30">
        <f>VLOOKUP(tVentas[[#This Row],[ProductID]],tProductos[#All],5,FALSE)</f>
        <v>750.78</v>
      </c>
      <c r="I892" s="31">
        <f>(tVentas[[#This Row],[PrecioUnitario]])*(tVentas[[#This Row],[Quantity]])</f>
        <v>14264.82</v>
      </c>
      <c r="J892" s="31">
        <f>tVentas[[#This Row],[ TotalPrice_SinDescuento]]*(1-tVentas[[#This Row],[Discount]]/100)</f>
        <v>14264.82</v>
      </c>
      <c r="K892" s="52">
        <v>43221.567754629628</v>
      </c>
      <c r="L892" s="7" t="s">
        <v>4141</v>
      </c>
      <c r="M892" s="35">
        <f t="shared" si="28"/>
        <v>0</v>
      </c>
      <c r="N892" s="12" t="str">
        <f t="shared" si="29"/>
        <v/>
      </c>
      <c r="O892" t="str">
        <f>VLOOKUP(tVentas[[#This Row],[ProductID]],tProductos[[#All],[ProductID]:[CategoriaNombre]],2,FALSE)</f>
        <v>Confections</v>
      </c>
    </row>
    <row r="893" spans="1:15">
      <c r="A893" s="13">
        <v>10904</v>
      </c>
      <c r="B893" s="13">
        <v>18</v>
      </c>
      <c r="C893" s="13">
        <v>38157</v>
      </c>
      <c r="D893" s="13">
        <v>378</v>
      </c>
      <c r="E893" s="12" t="str">
        <f>VLOOKUP(tVentas[[#This Row],[ProductID]],tProductos[#All],3,FALSE)</f>
        <v>Bread Foccacia Whole</v>
      </c>
      <c r="F893" s="13">
        <v>10</v>
      </c>
      <c r="G893" s="32">
        <v>0</v>
      </c>
      <c r="H893" s="30">
        <f>VLOOKUP(tVentas[[#This Row],[ProductID]],tProductos[#All],5,FALSE)</f>
        <v>907.87</v>
      </c>
      <c r="I893" s="31">
        <f>(tVentas[[#This Row],[PrecioUnitario]])*(tVentas[[#This Row],[Quantity]])</f>
        <v>9078.7000000000007</v>
      </c>
      <c r="J893" s="31">
        <f>tVentas[[#This Row],[ TotalPrice_SinDescuento]]*(1-tVentas[[#This Row],[Discount]]/100)</f>
        <v>9078.7000000000007</v>
      </c>
      <c r="K893" s="52">
        <v>43101.557060185187</v>
      </c>
      <c r="L893" s="7" t="s">
        <v>4142</v>
      </c>
      <c r="M893" s="35">
        <f t="shared" si="28"/>
        <v>0</v>
      </c>
      <c r="N893" s="12" t="str">
        <f t="shared" si="29"/>
        <v/>
      </c>
      <c r="O893" t="str">
        <f>VLOOKUP(tVentas[[#This Row],[ProductID]],tProductos[[#All],[ProductID]:[CategoriaNombre]],2,FALSE)</f>
        <v>Poultry</v>
      </c>
    </row>
    <row r="894" spans="1:15">
      <c r="A894" s="13">
        <v>10905</v>
      </c>
      <c r="B894" s="13">
        <v>19</v>
      </c>
      <c r="C894" s="13">
        <v>76750</v>
      </c>
      <c r="D894" s="13">
        <v>103</v>
      </c>
      <c r="E894" s="12" t="str">
        <f>VLOOKUP(tVentas[[#This Row],[ProductID]],tProductos[#All],3,FALSE)</f>
        <v>Cream Of Tartar</v>
      </c>
      <c r="F894" s="13">
        <v>20</v>
      </c>
      <c r="G894" s="32">
        <v>0</v>
      </c>
      <c r="H894" s="30">
        <f>VLOOKUP(tVentas[[#This Row],[ProductID]],tProductos[#All],5,FALSE)</f>
        <v>727.53</v>
      </c>
      <c r="I894" s="31">
        <f>(tVentas[[#This Row],[PrecioUnitario]])*(tVentas[[#This Row],[Quantity]])</f>
        <v>14550.599999999999</v>
      </c>
      <c r="J894" s="31">
        <f>tVentas[[#This Row],[ TotalPrice_SinDescuento]]*(1-tVentas[[#This Row],[Discount]]/100)</f>
        <v>14550.599999999999</v>
      </c>
      <c r="K894" s="52">
        <v>43149.40152777778</v>
      </c>
      <c r="L894" s="7" t="s">
        <v>4143</v>
      </c>
      <c r="M894" s="35">
        <f t="shared" si="28"/>
        <v>0</v>
      </c>
      <c r="N894" s="12" t="str">
        <f t="shared" si="29"/>
        <v/>
      </c>
      <c r="O894" t="str">
        <f>VLOOKUP(tVentas[[#This Row],[ProductID]],tProductos[[#All],[ProductID]:[CategoriaNombre]],2,FALSE)</f>
        <v>Meat</v>
      </c>
    </row>
    <row r="895" spans="1:15">
      <c r="A895" s="13">
        <v>10906</v>
      </c>
      <c r="B895" s="13">
        <v>6</v>
      </c>
      <c r="C895" s="13">
        <v>32039</v>
      </c>
      <c r="D895" s="13">
        <v>417</v>
      </c>
      <c r="E895" s="12" t="str">
        <f>VLOOKUP(tVentas[[#This Row],[ProductID]],tProductos[#All],3,FALSE)</f>
        <v>Lamb - Pieces, Diced</v>
      </c>
      <c r="F895" s="13">
        <v>9</v>
      </c>
      <c r="G895" s="32">
        <v>0</v>
      </c>
      <c r="H895" s="30">
        <f>VLOOKUP(tVentas[[#This Row],[ProductID]],tProductos[#All],5,FALSE)</f>
        <v>433.78</v>
      </c>
      <c r="I895" s="31">
        <f>(tVentas[[#This Row],[PrecioUnitario]])*(tVentas[[#This Row],[Quantity]])</f>
        <v>3904.0199999999995</v>
      </c>
      <c r="J895" s="31">
        <f>tVentas[[#This Row],[ TotalPrice_SinDescuento]]*(1-tVentas[[#This Row],[Discount]]/100)</f>
        <v>3904.0199999999995</v>
      </c>
      <c r="K895" s="52">
        <v>43193.772499999999</v>
      </c>
      <c r="L895" s="7" t="s">
        <v>4144</v>
      </c>
      <c r="M895" s="35">
        <f t="shared" si="28"/>
        <v>0</v>
      </c>
      <c r="N895" s="12" t="str">
        <f t="shared" si="29"/>
        <v/>
      </c>
      <c r="O895" t="str">
        <f>VLOOKUP(tVentas[[#This Row],[ProductID]],tProductos[[#All],[ProductID]:[CategoriaNombre]],2,FALSE)</f>
        <v>Beverages</v>
      </c>
    </row>
    <row r="896" spans="1:15">
      <c r="A896" s="13">
        <v>10907</v>
      </c>
      <c r="B896" s="13">
        <v>5</v>
      </c>
      <c r="C896" s="13">
        <v>33671</v>
      </c>
      <c r="D896" s="13">
        <v>249</v>
      </c>
      <c r="E896" s="12" t="str">
        <f>VLOOKUP(tVentas[[#This Row],[ProductID]],tProductos[#All],3,FALSE)</f>
        <v>Cookie Dough - Double</v>
      </c>
      <c r="F896" s="13">
        <v>9</v>
      </c>
      <c r="G896" s="32">
        <v>0</v>
      </c>
      <c r="H896" s="30">
        <f>VLOOKUP(tVentas[[#This Row],[ProductID]],tProductos[#All],5,FALSE)</f>
        <v>766.2</v>
      </c>
      <c r="I896" s="31">
        <f>(tVentas[[#This Row],[PrecioUnitario]])*(tVentas[[#This Row],[Quantity]])</f>
        <v>6895.8</v>
      </c>
      <c r="J896" s="31">
        <f>tVentas[[#This Row],[ TotalPrice_SinDescuento]]*(1-tVentas[[#This Row],[Discount]]/100)</f>
        <v>6895.8</v>
      </c>
      <c r="K896" s="52">
        <v>43110.424178240741</v>
      </c>
      <c r="L896" s="7" t="s">
        <v>4145</v>
      </c>
      <c r="M896" s="35">
        <f t="shared" si="28"/>
        <v>0</v>
      </c>
      <c r="N896" s="12" t="str">
        <f t="shared" si="29"/>
        <v/>
      </c>
      <c r="O896" t="str">
        <f>VLOOKUP(tVentas[[#This Row],[ProductID]],tProductos[[#All],[ProductID]:[CategoriaNombre]],2,FALSE)</f>
        <v>Snails</v>
      </c>
    </row>
    <row r="897" spans="1:15">
      <c r="A897" s="13">
        <v>10908</v>
      </c>
      <c r="B897" s="13">
        <v>23</v>
      </c>
      <c r="C897" s="13">
        <v>26832</v>
      </c>
      <c r="D897" s="13">
        <v>109</v>
      </c>
      <c r="E897" s="12" t="str">
        <f>VLOOKUP(tVentas[[#This Row],[ProductID]],tProductos[#All],3,FALSE)</f>
        <v>Muffin - Zero Transfat</v>
      </c>
      <c r="F897" s="13">
        <v>7</v>
      </c>
      <c r="G897" s="32">
        <v>0</v>
      </c>
      <c r="H897" s="30">
        <f>VLOOKUP(tVentas[[#This Row],[ProductID]],tProductos[#All],5,FALSE)</f>
        <v>493.79</v>
      </c>
      <c r="I897" s="31">
        <f>(tVentas[[#This Row],[PrecioUnitario]])*(tVentas[[#This Row],[Quantity]])</f>
        <v>3456.53</v>
      </c>
      <c r="J897" s="31">
        <f>tVentas[[#This Row],[ TotalPrice_SinDescuento]]*(1-tVentas[[#This Row],[Discount]]/100)</f>
        <v>3456.53</v>
      </c>
      <c r="K897" s="52">
        <v>43220.037083333336</v>
      </c>
      <c r="L897" s="7" t="s">
        <v>4146</v>
      </c>
      <c r="M897" s="35">
        <f t="shared" si="28"/>
        <v>0</v>
      </c>
      <c r="N897" s="12" t="str">
        <f t="shared" si="29"/>
        <v/>
      </c>
      <c r="O897" t="str">
        <f>VLOOKUP(tVentas[[#This Row],[ProductID]],tProductos[[#All],[ProductID]:[CategoriaNombre]],2,FALSE)</f>
        <v>Confections</v>
      </c>
    </row>
    <row r="898" spans="1:15">
      <c r="A898" s="13">
        <v>10909</v>
      </c>
      <c r="B898" s="13">
        <v>10</v>
      </c>
      <c r="C898" s="13">
        <v>19772</v>
      </c>
      <c r="D898" s="13">
        <v>178</v>
      </c>
      <c r="E898" s="12" t="str">
        <f>VLOOKUP(tVentas[[#This Row],[ProductID]],tProductos[#All],3,FALSE)</f>
        <v>Pernod</v>
      </c>
      <c r="F898" s="13">
        <v>6</v>
      </c>
      <c r="G898" s="32">
        <v>0</v>
      </c>
      <c r="H898" s="30">
        <f>VLOOKUP(tVentas[[#This Row],[ProductID]],tProductos[#All],5,FALSE)</f>
        <v>523.62</v>
      </c>
      <c r="I898" s="31">
        <f>(tVentas[[#This Row],[PrecioUnitario]])*(tVentas[[#This Row],[Quantity]])</f>
        <v>3141.7200000000003</v>
      </c>
      <c r="J898" s="31">
        <f>tVentas[[#This Row],[ TotalPrice_SinDescuento]]*(1-tVentas[[#This Row],[Discount]]/100)</f>
        <v>3141.7200000000003</v>
      </c>
      <c r="K898" s="52">
        <v>43120.129386574074</v>
      </c>
      <c r="L898" s="7" t="s">
        <v>4147</v>
      </c>
      <c r="M898" s="35">
        <f t="shared" si="28"/>
        <v>0</v>
      </c>
      <c r="N898" s="12" t="str">
        <f t="shared" si="29"/>
        <v/>
      </c>
      <c r="O898" t="str">
        <f>VLOOKUP(tVentas[[#This Row],[ProductID]],tProductos[[#All],[ProductID]:[CategoriaNombre]],2,FALSE)</f>
        <v>Snails</v>
      </c>
    </row>
    <row r="899" spans="1:15">
      <c r="A899" s="13">
        <v>10910</v>
      </c>
      <c r="B899" s="13">
        <v>4</v>
      </c>
      <c r="C899" s="13">
        <v>17082</v>
      </c>
      <c r="D899" s="13">
        <v>97</v>
      </c>
      <c r="E899" s="12" t="str">
        <f>VLOOKUP(tVentas[[#This Row],[ProductID]],tProductos[#All],3,FALSE)</f>
        <v>Veal - Inside</v>
      </c>
      <c r="F899" s="13">
        <v>5</v>
      </c>
      <c r="G899" s="32">
        <v>0</v>
      </c>
      <c r="H899" s="30">
        <f>VLOOKUP(tVentas[[#This Row],[ProductID]],tProductos[#All],5,FALSE)</f>
        <v>247.79</v>
      </c>
      <c r="I899" s="31">
        <f>(tVentas[[#This Row],[PrecioUnitario]])*(tVentas[[#This Row],[Quantity]])</f>
        <v>1238.95</v>
      </c>
      <c r="J899" s="31">
        <f>tVentas[[#This Row],[ TotalPrice_SinDescuento]]*(1-tVentas[[#This Row],[Discount]]/100)</f>
        <v>1238.95</v>
      </c>
      <c r="K899" s="52">
        <v>43179.557013888887</v>
      </c>
      <c r="L899" s="7" t="s">
        <v>4148</v>
      </c>
      <c r="M899" s="35">
        <f t="shared" si="28"/>
        <v>0</v>
      </c>
      <c r="N899" s="12" t="str">
        <f t="shared" si="29"/>
        <v/>
      </c>
      <c r="O899" t="str">
        <f>VLOOKUP(tVentas[[#This Row],[ProductID]],tProductos[[#All],[ProductID]:[CategoriaNombre]],2,FALSE)</f>
        <v>Dairy</v>
      </c>
    </row>
    <row r="900" spans="1:15">
      <c r="A900" s="13">
        <v>10911</v>
      </c>
      <c r="B900" s="13">
        <v>21</v>
      </c>
      <c r="C900" s="13">
        <v>86183</v>
      </c>
      <c r="D900" s="13">
        <v>166</v>
      </c>
      <c r="E900" s="12" t="str">
        <f>VLOOKUP(tVentas[[#This Row],[ProductID]],tProductos[#All],3,FALSE)</f>
        <v>Tray - 16in Rnd Blk</v>
      </c>
      <c r="F900" s="13">
        <v>22</v>
      </c>
      <c r="G900" s="32">
        <v>0</v>
      </c>
      <c r="H900" s="30">
        <f>VLOOKUP(tVentas[[#This Row],[ProductID]],tProductos[#All],5,FALSE)</f>
        <v>232.84</v>
      </c>
      <c r="I900" s="31">
        <f>(tVentas[[#This Row],[PrecioUnitario]])*(tVentas[[#This Row],[Quantity]])</f>
        <v>5122.4800000000005</v>
      </c>
      <c r="J900" s="31">
        <f>tVentas[[#This Row],[ TotalPrice_SinDescuento]]*(1-tVentas[[#This Row],[Discount]]/100)</f>
        <v>5122.4800000000005</v>
      </c>
      <c r="K900" s="52">
        <v>43228.019918981481</v>
      </c>
      <c r="L900" s="7" t="s">
        <v>4149</v>
      </c>
      <c r="M900" s="35">
        <f t="shared" si="28"/>
        <v>0</v>
      </c>
      <c r="N900" s="12" t="str">
        <f t="shared" si="29"/>
        <v/>
      </c>
      <c r="O900" t="str">
        <f>VLOOKUP(tVentas[[#This Row],[ProductID]],tProductos[[#All],[ProductID]:[CategoriaNombre]],2,FALSE)</f>
        <v>Beverages</v>
      </c>
    </row>
    <row r="901" spans="1:15">
      <c r="A901" s="13">
        <v>10912</v>
      </c>
      <c r="B901" s="13">
        <v>3</v>
      </c>
      <c r="C901" s="13">
        <v>65852</v>
      </c>
      <c r="D901" s="13">
        <v>1</v>
      </c>
      <c r="E901" s="12" t="str">
        <f>VLOOKUP(tVentas[[#This Row],[ProductID]],tProductos[#All],3,FALSE)</f>
        <v>Flour - Whole Wheat</v>
      </c>
      <c r="F901" s="13">
        <v>17</v>
      </c>
      <c r="G901" s="32">
        <v>0</v>
      </c>
      <c r="H901" s="30">
        <f>VLOOKUP(tVentas[[#This Row],[ProductID]],tProductos[#All],5,FALSE)</f>
        <v>742.98</v>
      </c>
      <c r="I901" s="31">
        <f>(tVentas[[#This Row],[PrecioUnitario]])*(tVentas[[#This Row],[Quantity]])</f>
        <v>12630.66</v>
      </c>
      <c r="J901" s="31">
        <f>tVentas[[#This Row],[ TotalPrice_SinDescuento]]*(1-tVentas[[#This Row],[Discount]]/100)</f>
        <v>12630.66</v>
      </c>
      <c r="K901" s="52">
        <v>43133.568726851852</v>
      </c>
      <c r="L901" s="7" t="s">
        <v>4150</v>
      </c>
      <c r="M901" s="35">
        <f t="shared" si="28"/>
        <v>0</v>
      </c>
      <c r="N901" s="12" t="str">
        <f t="shared" si="29"/>
        <v/>
      </c>
      <c r="O901" t="str">
        <f>VLOOKUP(tVentas[[#This Row],[ProductID]],tProductos[[#All],[ProductID]:[CategoriaNombre]],2,FALSE)</f>
        <v>Cereals</v>
      </c>
    </row>
    <row r="902" spans="1:15">
      <c r="A902" s="13">
        <v>10913</v>
      </c>
      <c r="B902" s="13">
        <v>7</v>
      </c>
      <c r="C902" s="13">
        <v>85503</v>
      </c>
      <c r="D902" s="13">
        <v>330</v>
      </c>
      <c r="E902" s="12" t="str">
        <f>VLOOKUP(tVentas[[#This Row],[ProductID]],tProductos[#All],3,FALSE)</f>
        <v>Olives - Kalamata</v>
      </c>
      <c r="F902" s="13">
        <v>22</v>
      </c>
      <c r="G902" s="32">
        <v>0</v>
      </c>
      <c r="H902" s="30">
        <f>VLOOKUP(tVentas[[#This Row],[ProductID]],tProductos[#All],5,FALSE)</f>
        <v>187.91</v>
      </c>
      <c r="I902" s="31">
        <f>(tVentas[[#This Row],[PrecioUnitario]])*(tVentas[[#This Row],[Quantity]])</f>
        <v>4134.0199999999995</v>
      </c>
      <c r="J902" s="31">
        <f>tVentas[[#This Row],[ TotalPrice_SinDescuento]]*(1-tVentas[[#This Row],[Discount]]/100)</f>
        <v>4134.0199999999995</v>
      </c>
      <c r="K902" s="52">
        <v>43112.510127314818</v>
      </c>
      <c r="L902" s="7" t="s">
        <v>4151</v>
      </c>
      <c r="M902" s="35">
        <f t="shared" si="28"/>
        <v>0</v>
      </c>
      <c r="N902" s="12" t="str">
        <f t="shared" si="29"/>
        <v/>
      </c>
      <c r="O902" t="str">
        <f>VLOOKUP(tVentas[[#This Row],[ProductID]],tProductos[[#All],[ProductID]:[CategoriaNombre]],2,FALSE)</f>
        <v>Snails</v>
      </c>
    </row>
    <row r="903" spans="1:15">
      <c r="A903" s="13">
        <v>10914</v>
      </c>
      <c r="B903" s="13">
        <v>23</v>
      </c>
      <c r="C903" s="13">
        <v>21450</v>
      </c>
      <c r="D903" s="13">
        <v>35</v>
      </c>
      <c r="E903" s="12" t="str">
        <f>VLOOKUP(tVentas[[#This Row],[ProductID]],tProductos[#All],3,FALSE)</f>
        <v>Water - Mineral, Natural</v>
      </c>
      <c r="F903" s="13">
        <v>6</v>
      </c>
      <c r="G903" s="32">
        <v>0</v>
      </c>
      <c r="H903" s="30">
        <f>VLOOKUP(tVentas[[#This Row],[ProductID]],tProductos[#All],5,FALSE)</f>
        <v>157.22999999999999</v>
      </c>
      <c r="I903" s="31">
        <f>(tVentas[[#This Row],[PrecioUnitario]])*(tVentas[[#This Row],[Quantity]])</f>
        <v>943.37999999999988</v>
      </c>
      <c r="J903" s="31">
        <f>tVentas[[#This Row],[ TotalPrice_SinDescuento]]*(1-tVentas[[#This Row],[Discount]]/100)</f>
        <v>943.37999999999988</v>
      </c>
      <c r="K903" s="52">
        <v>43126.185960648145</v>
      </c>
      <c r="L903" s="7" t="s">
        <v>4152</v>
      </c>
      <c r="M903" s="35">
        <f t="shared" si="28"/>
        <v>0</v>
      </c>
      <c r="N903" s="12" t="str">
        <f t="shared" si="29"/>
        <v/>
      </c>
      <c r="O903" t="str">
        <f>VLOOKUP(tVentas[[#This Row],[ProductID]],tProductos[[#All],[ProductID]:[CategoriaNombre]],2,FALSE)</f>
        <v>Seafood</v>
      </c>
    </row>
    <row r="904" spans="1:15">
      <c r="A904" s="13">
        <v>10915</v>
      </c>
      <c r="B904" s="13">
        <v>22</v>
      </c>
      <c r="C904" s="13">
        <v>24189</v>
      </c>
      <c r="D904" s="13">
        <v>99</v>
      </c>
      <c r="E904" s="12" t="str">
        <f>VLOOKUP(tVentas[[#This Row],[ProductID]],tProductos[#All],3,FALSE)</f>
        <v>Mustard - Seed</v>
      </c>
      <c r="F904" s="13">
        <v>7</v>
      </c>
      <c r="G904" s="32">
        <v>0</v>
      </c>
      <c r="H904" s="30">
        <f>VLOOKUP(tVentas[[#This Row],[ProductID]],tProductos[#All],5,FALSE)</f>
        <v>274.87</v>
      </c>
      <c r="I904" s="31">
        <f>(tVentas[[#This Row],[PrecioUnitario]])*(tVentas[[#This Row],[Quantity]])</f>
        <v>1924.0900000000001</v>
      </c>
      <c r="J904" s="31">
        <f>tVentas[[#This Row],[ TotalPrice_SinDescuento]]*(1-tVentas[[#This Row],[Discount]]/100)</f>
        <v>1924.0900000000001</v>
      </c>
      <c r="K904" s="52">
        <v>43167.813136574077</v>
      </c>
      <c r="L904" s="7" t="s">
        <v>4153</v>
      </c>
      <c r="M904" s="35">
        <f t="shared" si="28"/>
        <v>0</v>
      </c>
      <c r="N904" s="12" t="str">
        <f t="shared" si="29"/>
        <v/>
      </c>
      <c r="O904" t="str">
        <f>VLOOKUP(tVentas[[#This Row],[ProductID]],tProductos[[#All],[ProductID]:[CategoriaNombre]],2,FALSE)</f>
        <v>Beverages</v>
      </c>
    </row>
    <row r="905" spans="1:15">
      <c r="A905" s="13">
        <v>10916</v>
      </c>
      <c r="B905" s="13">
        <v>17</v>
      </c>
      <c r="C905" s="13">
        <v>55511</v>
      </c>
      <c r="D905" s="13">
        <v>155</v>
      </c>
      <c r="E905" s="12" t="str">
        <f>VLOOKUP(tVentas[[#This Row],[ProductID]],tProductos[#All],3,FALSE)</f>
        <v>Peas - Pigeon, Dry</v>
      </c>
      <c r="F905" s="13">
        <v>15</v>
      </c>
      <c r="G905" s="32">
        <v>0</v>
      </c>
      <c r="H905" s="30">
        <f>VLOOKUP(tVentas[[#This Row],[ProductID]],tProductos[#All],5,FALSE)</f>
        <v>635.52</v>
      </c>
      <c r="I905" s="31">
        <f>(tVentas[[#This Row],[PrecioUnitario]])*(tVentas[[#This Row],[Quantity]])</f>
        <v>9532.7999999999993</v>
      </c>
      <c r="J905" s="31">
        <f>tVentas[[#This Row],[ TotalPrice_SinDescuento]]*(1-tVentas[[#This Row],[Discount]]/100)</f>
        <v>9532.7999999999993</v>
      </c>
      <c r="K905" s="52">
        <v>43154.183587962965</v>
      </c>
      <c r="L905" s="7" t="s">
        <v>4154</v>
      </c>
      <c r="M905" s="35">
        <f t="shared" si="28"/>
        <v>0</v>
      </c>
      <c r="N905" s="12" t="str">
        <f t="shared" si="29"/>
        <v/>
      </c>
      <c r="O905" t="str">
        <f>VLOOKUP(tVentas[[#This Row],[ProductID]],tProductos[[#All],[ProductID]:[CategoriaNombre]],2,FALSE)</f>
        <v>Poultry</v>
      </c>
    </row>
    <row r="906" spans="1:15">
      <c r="A906" s="13">
        <v>10917</v>
      </c>
      <c r="B906" s="13">
        <v>22</v>
      </c>
      <c r="C906" s="13">
        <v>54941</v>
      </c>
      <c r="D906" s="13">
        <v>227</v>
      </c>
      <c r="E906" s="12" t="str">
        <f>VLOOKUP(tVentas[[#This Row],[ProductID]],tProductos[#All],3,FALSE)</f>
        <v>Cheese - Taleggio D.o.p.</v>
      </c>
      <c r="F906" s="13">
        <v>14</v>
      </c>
      <c r="G906" s="32">
        <v>0</v>
      </c>
      <c r="H906" s="30">
        <f>VLOOKUP(tVentas[[#This Row],[ProductID]],tProductos[#All],5,FALSE)</f>
        <v>554.69000000000005</v>
      </c>
      <c r="I906" s="31">
        <f>(tVentas[[#This Row],[PrecioUnitario]])*(tVentas[[#This Row],[Quantity]])</f>
        <v>7765.6600000000008</v>
      </c>
      <c r="J906" s="31">
        <f>tVentas[[#This Row],[ TotalPrice_SinDescuento]]*(1-tVentas[[#This Row],[Discount]]/100)</f>
        <v>7765.6600000000008</v>
      </c>
      <c r="K906" s="52">
        <v>43224.422233796293</v>
      </c>
      <c r="L906" s="7" t="s">
        <v>4155</v>
      </c>
      <c r="M906" s="35">
        <f t="shared" si="28"/>
        <v>0</v>
      </c>
      <c r="N906" s="12" t="str">
        <f t="shared" si="29"/>
        <v/>
      </c>
      <c r="O906" t="str">
        <f>VLOOKUP(tVentas[[#This Row],[ProductID]],tProductos[[#All],[ProductID]:[CategoriaNombre]],2,FALSE)</f>
        <v>Beverages</v>
      </c>
    </row>
    <row r="907" spans="1:15">
      <c r="A907" s="13">
        <v>10918</v>
      </c>
      <c r="B907" s="13">
        <v>17</v>
      </c>
      <c r="C907" s="13">
        <v>17790</v>
      </c>
      <c r="D907" s="13">
        <v>409</v>
      </c>
      <c r="E907" s="12" t="str">
        <f>VLOOKUP(tVentas[[#This Row],[ProductID]],tProductos[#All],3,FALSE)</f>
        <v>Skirt - 29 Foot</v>
      </c>
      <c r="F907" s="13">
        <v>5</v>
      </c>
      <c r="G907" s="32">
        <v>2</v>
      </c>
      <c r="H907" s="30">
        <f>VLOOKUP(tVentas[[#This Row],[ProductID]],tProductos[#All],5,FALSE)</f>
        <v>23.52</v>
      </c>
      <c r="I907" s="31">
        <f>(tVentas[[#This Row],[PrecioUnitario]])*(tVentas[[#This Row],[Quantity]])</f>
        <v>117.6</v>
      </c>
      <c r="J907" s="31">
        <f>tVentas[[#This Row],[ TotalPrice_SinDescuento]]*(1-tVentas[[#This Row],[Discount]]/100)</f>
        <v>115.24799999999999</v>
      </c>
      <c r="K907" s="52">
        <v>43206.37226851852</v>
      </c>
      <c r="L907" s="7" t="s">
        <v>4156</v>
      </c>
      <c r="M907" s="35">
        <f t="shared" si="28"/>
        <v>0</v>
      </c>
      <c r="N907" s="12" t="str">
        <f t="shared" si="29"/>
        <v/>
      </c>
      <c r="O907" t="str">
        <f>VLOOKUP(tVentas[[#This Row],[ProductID]],tProductos[[#All],[ProductID]:[CategoriaNombre]],2,FALSE)</f>
        <v>Produce</v>
      </c>
    </row>
    <row r="908" spans="1:15">
      <c r="A908" s="13">
        <v>10919</v>
      </c>
      <c r="B908" s="13">
        <v>3</v>
      </c>
      <c r="C908" s="13">
        <v>70100</v>
      </c>
      <c r="D908" s="13">
        <v>38</v>
      </c>
      <c r="E908" s="12" t="str">
        <f>VLOOKUP(tVentas[[#This Row],[ProductID]],tProductos[#All],3,FALSE)</f>
        <v>Sage - Ground</v>
      </c>
      <c r="F908" s="13">
        <v>18</v>
      </c>
      <c r="G908" s="32">
        <v>0</v>
      </c>
      <c r="H908" s="30">
        <f>VLOOKUP(tVentas[[#This Row],[ProductID]],tProductos[#All],5,FALSE)</f>
        <v>816.57</v>
      </c>
      <c r="I908" s="31">
        <f>(tVentas[[#This Row],[PrecioUnitario]])*(tVentas[[#This Row],[Quantity]])</f>
        <v>14698.26</v>
      </c>
      <c r="J908" s="31">
        <f>tVentas[[#This Row],[ TotalPrice_SinDescuento]]*(1-tVentas[[#This Row],[Discount]]/100)</f>
        <v>14698.26</v>
      </c>
      <c r="K908" s="52">
        <v>43106.708553240744</v>
      </c>
      <c r="L908" s="7" t="s">
        <v>4157</v>
      </c>
      <c r="M908" s="35">
        <f t="shared" si="28"/>
        <v>0</v>
      </c>
      <c r="N908" s="12" t="str">
        <f t="shared" si="29"/>
        <v/>
      </c>
      <c r="O908" t="str">
        <f>VLOOKUP(tVentas[[#This Row],[ProductID]],tProductos[[#All],[ProductID]:[CategoriaNombre]],2,FALSE)</f>
        <v>Seafood</v>
      </c>
    </row>
    <row r="909" spans="1:15">
      <c r="A909" s="13">
        <v>10921</v>
      </c>
      <c r="B909" s="13">
        <v>1</v>
      </c>
      <c r="C909" s="13">
        <v>9045</v>
      </c>
      <c r="D909" s="13">
        <v>100</v>
      </c>
      <c r="E909" s="12" t="str">
        <f>VLOOKUP(tVentas[[#This Row],[ProductID]],tProductos[#All],3,FALSE)</f>
        <v>Pork - Loin, Bone - In</v>
      </c>
      <c r="F909" s="13">
        <v>3</v>
      </c>
      <c r="G909" s="32">
        <v>0</v>
      </c>
      <c r="H909" s="30">
        <f>VLOOKUP(tVentas[[#This Row],[ProductID]],tProductos[#All],5,FALSE)</f>
        <v>696.5</v>
      </c>
      <c r="I909" s="31">
        <f>(tVentas[[#This Row],[PrecioUnitario]])*(tVentas[[#This Row],[Quantity]])</f>
        <v>2089.5</v>
      </c>
      <c r="J909" s="31">
        <f>tVentas[[#This Row],[ TotalPrice_SinDescuento]]*(1-tVentas[[#This Row],[Discount]]/100)</f>
        <v>2089.5</v>
      </c>
      <c r="K909" s="52">
        <v>43164.7653587963</v>
      </c>
      <c r="L909" s="7" t="s">
        <v>4159</v>
      </c>
      <c r="M909" s="35">
        <f t="shared" si="28"/>
        <v>0</v>
      </c>
      <c r="N909" s="12" t="str">
        <f t="shared" si="29"/>
        <v/>
      </c>
      <c r="O909" t="str">
        <f>VLOOKUP(tVentas[[#This Row],[ProductID]],tProductos[[#All],[ProductID]:[CategoriaNombre]],2,FALSE)</f>
        <v>Poultry</v>
      </c>
    </row>
    <row r="910" spans="1:15">
      <c r="A910" s="13">
        <v>10922</v>
      </c>
      <c r="B910" s="13">
        <v>9</v>
      </c>
      <c r="C910" s="13">
        <v>45650</v>
      </c>
      <c r="D910" s="13">
        <v>40</v>
      </c>
      <c r="E910" s="12" t="str">
        <f>VLOOKUP(tVentas[[#This Row],[ProductID]],tProductos[#All],3,FALSE)</f>
        <v>Cocktail Napkin Blue</v>
      </c>
      <c r="F910" s="13">
        <v>12</v>
      </c>
      <c r="G910" s="32">
        <v>0</v>
      </c>
      <c r="H910" s="30">
        <f>VLOOKUP(tVentas[[#This Row],[ProductID]],tProductos[#All],5,FALSE)</f>
        <v>89.37</v>
      </c>
      <c r="I910" s="31">
        <f>(tVentas[[#This Row],[PrecioUnitario]])*(tVentas[[#This Row],[Quantity]])</f>
        <v>1072.44</v>
      </c>
      <c r="J910" s="31">
        <f>tVentas[[#This Row],[ TotalPrice_SinDescuento]]*(1-tVentas[[#This Row],[Discount]]/100)</f>
        <v>1072.44</v>
      </c>
      <c r="K910" s="52">
        <v>43173.303680555553</v>
      </c>
      <c r="L910" s="7" t="s">
        <v>4160</v>
      </c>
      <c r="M910" s="35">
        <f t="shared" si="28"/>
        <v>0</v>
      </c>
      <c r="N910" s="12" t="str">
        <f t="shared" si="29"/>
        <v/>
      </c>
      <c r="O910" t="str">
        <f>VLOOKUP(tVentas[[#This Row],[ProductID]],tProductos[[#All],[ProductID]:[CategoriaNombre]],2,FALSE)</f>
        <v>Grain</v>
      </c>
    </row>
    <row r="911" spans="1:15">
      <c r="A911" s="13">
        <v>10923</v>
      </c>
      <c r="B911" s="13">
        <v>14</v>
      </c>
      <c r="C911" s="13">
        <v>656</v>
      </c>
      <c r="D911" s="13">
        <v>286</v>
      </c>
      <c r="E911" s="12" t="str">
        <f>VLOOKUP(tVentas[[#This Row],[ProductID]],tProductos[#All],3,FALSE)</f>
        <v>Beef - Prime Rib Aaa</v>
      </c>
      <c r="F911" s="13">
        <v>1</v>
      </c>
      <c r="G911" s="32">
        <v>0</v>
      </c>
      <c r="H911" s="30">
        <f>VLOOKUP(tVentas[[#This Row],[ProductID]],tProductos[#All],5,FALSE)</f>
        <v>404.89</v>
      </c>
      <c r="I911" s="31">
        <f>(tVentas[[#This Row],[PrecioUnitario]])*(tVentas[[#This Row],[Quantity]])</f>
        <v>404.89</v>
      </c>
      <c r="J911" s="31">
        <f>tVentas[[#This Row],[ TotalPrice_SinDescuento]]*(1-tVentas[[#This Row],[Discount]]/100)</f>
        <v>404.89</v>
      </c>
      <c r="K911" s="52">
        <v>43122.652060185188</v>
      </c>
      <c r="L911" s="7" t="s">
        <v>4161</v>
      </c>
      <c r="M911" s="35">
        <f t="shared" si="28"/>
        <v>0</v>
      </c>
      <c r="N911" s="12" t="str">
        <f t="shared" si="29"/>
        <v/>
      </c>
      <c r="O911" t="str">
        <f>VLOOKUP(tVentas[[#This Row],[ProductID]],tProductos[[#All],[ProductID]:[CategoriaNombre]],2,FALSE)</f>
        <v>Shell fish</v>
      </c>
    </row>
    <row r="912" spans="1:15">
      <c r="A912" s="13">
        <v>10924</v>
      </c>
      <c r="B912" s="13">
        <v>17</v>
      </c>
      <c r="C912" s="13">
        <v>14855</v>
      </c>
      <c r="D912" s="13">
        <v>358</v>
      </c>
      <c r="E912" s="12" t="str">
        <f>VLOOKUP(tVentas[[#This Row],[ProductID]],tProductos[#All],3,FALSE)</f>
        <v>Cheese - Boursin, Garlic / Herbs</v>
      </c>
      <c r="F912" s="13">
        <v>4</v>
      </c>
      <c r="G912" s="32">
        <v>0</v>
      </c>
      <c r="H912" s="30">
        <f>VLOOKUP(tVentas[[#This Row],[ProductID]],tProductos[#All],5,FALSE)</f>
        <v>847.11</v>
      </c>
      <c r="I912" s="31">
        <f>(tVentas[[#This Row],[PrecioUnitario]])*(tVentas[[#This Row],[Quantity]])</f>
        <v>3388.44</v>
      </c>
      <c r="J912" s="31">
        <f>tVentas[[#This Row],[ TotalPrice_SinDescuento]]*(1-tVentas[[#This Row],[Discount]]/100)</f>
        <v>3388.44</v>
      </c>
      <c r="K912" s="52">
        <v>43130.970914351848</v>
      </c>
      <c r="L912" s="7" t="s">
        <v>4162</v>
      </c>
      <c r="M912" s="35">
        <f t="shared" si="28"/>
        <v>0</v>
      </c>
      <c r="N912" s="12" t="str">
        <f t="shared" si="29"/>
        <v/>
      </c>
      <c r="O912" t="str">
        <f>VLOOKUP(tVentas[[#This Row],[ProductID]],tProductos[[#All],[ProductID]:[CategoriaNombre]],2,FALSE)</f>
        <v>Poultry</v>
      </c>
    </row>
    <row r="913" spans="1:15">
      <c r="A913" s="13">
        <v>10925</v>
      </c>
      <c r="B913" s="13">
        <v>12</v>
      </c>
      <c r="C913" s="13">
        <v>64704</v>
      </c>
      <c r="D913" s="13">
        <v>400</v>
      </c>
      <c r="E913" s="12" t="str">
        <f>VLOOKUP(tVentas[[#This Row],[ProductID]],tProductos[#All],3,FALSE)</f>
        <v>Carbonated Water - Blackcherry</v>
      </c>
      <c r="F913" s="13">
        <v>17</v>
      </c>
      <c r="G913" s="32">
        <v>0</v>
      </c>
      <c r="H913" s="30">
        <f>VLOOKUP(tVentas[[#This Row],[ProductID]],tProductos[#All],5,FALSE)</f>
        <v>181.49</v>
      </c>
      <c r="I913" s="31">
        <f>(tVentas[[#This Row],[PrecioUnitario]])*(tVentas[[#This Row],[Quantity]])</f>
        <v>3085.33</v>
      </c>
      <c r="J913" s="31">
        <f>tVentas[[#This Row],[ TotalPrice_SinDescuento]]*(1-tVentas[[#This Row],[Discount]]/100)</f>
        <v>3085.33</v>
      </c>
      <c r="K913" s="52">
        <v>43201.314953703702</v>
      </c>
      <c r="L913" s="7" t="s">
        <v>4163</v>
      </c>
      <c r="M913" s="35">
        <f t="shared" si="28"/>
        <v>0</v>
      </c>
      <c r="N913" s="12" t="str">
        <f t="shared" si="29"/>
        <v/>
      </c>
      <c r="O913" t="str">
        <f>VLOOKUP(tVentas[[#This Row],[ProductID]],tProductos[[#All],[ProductID]:[CategoriaNombre]],2,FALSE)</f>
        <v>Confections</v>
      </c>
    </row>
    <row r="914" spans="1:15">
      <c r="A914" s="13">
        <v>10926</v>
      </c>
      <c r="B914" s="13">
        <v>18</v>
      </c>
      <c r="C914" s="13">
        <v>60586</v>
      </c>
      <c r="D914" s="13">
        <v>405</v>
      </c>
      <c r="E914" s="12" t="str">
        <f>VLOOKUP(tVentas[[#This Row],[ProductID]],tProductos[#All],3,FALSE)</f>
        <v>Pastry - Raisin Muffin - Mini</v>
      </c>
      <c r="F914" s="13">
        <v>16</v>
      </c>
      <c r="G914" s="32">
        <v>0</v>
      </c>
      <c r="H914" s="30">
        <f>VLOOKUP(tVentas[[#This Row],[ProductID]],tProductos[#All],5,FALSE)</f>
        <v>4.17</v>
      </c>
      <c r="I914" s="31">
        <f>(tVentas[[#This Row],[PrecioUnitario]])*(tVentas[[#This Row],[Quantity]])</f>
        <v>66.72</v>
      </c>
      <c r="J914" s="31">
        <f>tVentas[[#This Row],[ TotalPrice_SinDescuento]]*(1-tVentas[[#This Row],[Discount]]/100)</f>
        <v>66.72</v>
      </c>
      <c r="K914" s="52">
        <v>43144.060046296298</v>
      </c>
      <c r="L914" s="7" t="s">
        <v>4164</v>
      </c>
      <c r="M914" s="35">
        <f t="shared" si="28"/>
        <v>0</v>
      </c>
      <c r="N914" s="12" t="str">
        <f t="shared" si="29"/>
        <v/>
      </c>
      <c r="O914" t="str">
        <f>VLOOKUP(tVentas[[#This Row],[ProductID]],tProductos[[#All],[ProductID]:[CategoriaNombre]],2,FALSE)</f>
        <v>Produce</v>
      </c>
    </row>
    <row r="915" spans="1:15">
      <c r="A915" s="13">
        <v>10927</v>
      </c>
      <c r="B915" s="13">
        <v>17</v>
      </c>
      <c r="C915" s="13">
        <v>64932</v>
      </c>
      <c r="D915" s="13">
        <v>28</v>
      </c>
      <c r="E915" s="12" t="str">
        <f>VLOOKUP(tVentas[[#This Row],[ProductID]],tProductos[#All],3,FALSE)</f>
        <v>Sobe - Tropical Energy</v>
      </c>
      <c r="F915" s="13">
        <v>17</v>
      </c>
      <c r="G915" s="32">
        <v>0</v>
      </c>
      <c r="H915" s="30">
        <f>VLOOKUP(tVentas[[#This Row],[ProductID]],tProductos[#All],5,FALSE)</f>
        <v>123.15</v>
      </c>
      <c r="I915" s="31">
        <f>(tVentas[[#This Row],[PrecioUnitario]])*(tVentas[[#This Row],[Quantity]])</f>
        <v>2093.5500000000002</v>
      </c>
      <c r="J915" s="31">
        <f>tVentas[[#This Row],[ TotalPrice_SinDescuento]]*(1-tVentas[[#This Row],[Discount]]/100)</f>
        <v>2093.5500000000002</v>
      </c>
      <c r="K915" s="52">
        <v>43226.981886574074</v>
      </c>
      <c r="L915" s="7" t="s">
        <v>4165</v>
      </c>
      <c r="M915" s="35">
        <f t="shared" si="28"/>
        <v>0</v>
      </c>
      <c r="N915" s="12" t="str">
        <f t="shared" si="29"/>
        <v/>
      </c>
      <c r="O915" t="str">
        <f>VLOOKUP(tVentas[[#This Row],[ProductID]],tProductos[[#All],[ProductID]:[CategoriaNombre]],2,FALSE)</f>
        <v>Poultry</v>
      </c>
    </row>
    <row r="916" spans="1:15">
      <c r="A916" s="13">
        <v>10928</v>
      </c>
      <c r="B916" s="13">
        <v>15</v>
      </c>
      <c r="C916" s="13">
        <v>92301</v>
      </c>
      <c r="D916" s="13">
        <v>403</v>
      </c>
      <c r="E916" s="12" t="str">
        <f>VLOOKUP(tVentas[[#This Row],[ProductID]],tProductos[#All],3,FALSE)</f>
        <v>Liners - Baking Cups</v>
      </c>
      <c r="F916" s="13">
        <v>24</v>
      </c>
      <c r="G916" s="32">
        <v>0</v>
      </c>
      <c r="H916" s="30">
        <f>VLOOKUP(tVentas[[#This Row],[ProductID]],tProductos[#All],5,FALSE)</f>
        <v>681.89</v>
      </c>
      <c r="I916" s="31">
        <f>(tVentas[[#This Row],[PrecioUnitario]])*(tVentas[[#This Row],[Quantity]])</f>
        <v>16365.36</v>
      </c>
      <c r="J916" s="31">
        <f>tVentas[[#This Row],[ TotalPrice_SinDescuento]]*(1-tVentas[[#This Row],[Discount]]/100)</f>
        <v>16365.36</v>
      </c>
      <c r="K916" s="52">
        <v>43104.264374999999</v>
      </c>
      <c r="L916" s="7" t="s">
        <v>4166</v>
      </c>
      <c r="M916" s="35">
        <f t="shared" si="28"/>
        <v>0</v>
      </c>
      <c r="N916" s="12" t="str">
        <f t="shared" si="29"/>
        <v/>
      </c>
      <c r="O916" t="str">
        <f>VLOOKUP(tVentas[[#This Row],[ProductID]],tProductos[[#All],[ProductID]:[CategoriaNombre]],2,FALSE)</f>
        <v>Beverages</v>
      </c>
    </row>
    <row r="917" spans="1:15">
      <c r="A917" s="13">
        <v>10929</v>
      </c>
      <c r="B917" s="13">
        <v>18</v>
      </c>
      <c r="C917" s="13">
        <v>33286</v>
      </c>
      <c r="D917" s="13">
        <v>307</v>
      </c>
      <c r="E917" s="12" t="str">
        <f>VLOOKUP(tVentas[[#This Row],[ProductID]],tProductos[#All],3,FALSE)</f>
        <v>Foam Cup 6 Oz</v>
      </c>
      <c r="F917" s="13">
        <v>9</v>
      </c>
      <c r="G917" s="32">
        <v>0</v>
      </c>
      <c r="H917" s="30">
        <f>VLOOKUP(tVentas[[#This Row],[ProductID]],tProductos[#All],5,FALSE)</f>
        <v>502.25</v>
      </c>
      <c r="I917" s="31">
        <f>(tVentas[[#This Row],[PrecioUnitario]])*(tVentas[[#This Row],[Quantity]])</f>
        <v>4520.25</v>
      </c>
      <c r="J917" s="31">
        <f>tVentas[[#This Row],[ TotalPrice_SinDescuento]]*(1-tVentas[[#This Row],[Discount]]/100)</f>
        <v>4520.25</v>
      </c>
      <c r="K917" s="52">
        <v>43225.052847222221</v>
      </c>
      <c r="L917" s="7" t="s">
        <v>4167</v>
      </c>
      <c r="M917" s="35">
        <f t="shared" si="28"/>
        <v>0</v>
      </c>
      <c r="N917" s="12" t="str">
        <f t="shared" si="29"/>
        <v/>
      </c>
      <c r="O917" t="str">
        <f>VLOOKUP(tVentas[[#This Row],[ProductID]],tProductos[[#All],[ProductID]:[CategoriaNombre]],2,FALSE)</f>
        <v>Confections</v>
      </c>
    </row>
    <row r="918" spans="1:15">
      <c r="A918" s="13">
        <v>10930</v>
      </c>
      <c r="B918" s="13">
        <v>19</v>
      </c>
      <c r="C918" s="13">
        <v>62896</v>
      </c>
      <c r="D918" s="13">
        <v>173</v>
      </c>
      <c r="E918" s="12" t="str">
        <f>VLOOKUP(tVentas[[#This Row],[ProductID]],tProductos[#All],3,FALSE)</f>
        <v>Rosemary - Dry</v>
      </c>
      <c r="F918" s="13">
        <v>16</v>
      </c>
      <c r="G918" s="32">
        <v>2</v>
      </c>
      <c r="H918" s="30">
        <f>VLOOKUP(tVentas[[#This Row],[ProductID]],tProductos[#All],5,FALSE)</f>
        <v>44.54</v>
      </c>
      <c r="I918" s="31">
        <f>(tVentas[[#This Row],[PrecioUnitario]])*(tVentas[[#This Row],[Quantity]])</f>
        <v>712.64</v>
      </c>
      <c r="J918" s="31">
        <f>tVentas[[#This Row],[ TotalPrice_SinDescuento]]*(1-tVentas[[#This Row],[Discount]]/100)</f>
        <v>698.38720000000001</v>
      </c>
      <c r="K918" s="52">
        <v>43221.480821759258</v>
      </c>
      <c r="L918" s="7" t="s">
        <v>4168</v>
      </c>
      <c r="M918" s="35">
        <f t="shared" si="28"/>
        <v>0</v>
      </c>
      <c r="N918" s="12" t="str">
        <f t="shared" si="29"/>
        <v/>
      </c>
      <c r="O918" t="str">
        <f>VLOOKUP(tVentas[[#This Row],[ProductID]],tProductos[[#All],[ProductID]:[CategoriaNombre]],2,FALSE)</f>
        <v>Grain</v>
      </c>
    </row>
    <row r="919" spans="1:15">
      <c r="A919" s="13">
        <v>10931</v>
      </c>
      <c r="B919" s="13">
        <v>1</v>
      </c>
      <c r="C919" s="13">
        <v>50411</v>
      </c>
      <c r="D919" s="13">
        <v>348</v>
      </c>
      <c r="E919" s="12" t="str">
        <f>VLOOKUP(tVentas[[#This Row],[ProductID]],tProductos[#All],3,FALSE)</f>
        <v>Pasta - Cheese / Spinach Bauletti</v>
      </c>
      <c r="F919" s="13">
        <v>13</v>
      </c>
      <c r="G919" s="32">
        <v>2</v>
      </c>
      <c r="H919" s="30">
        <f>VLOOKUP(tVentas[[#This Row],[ProductID]],tProductos[#All],5,FALSE)</f>
        <v>553.67999999999995</v>
      </c>
      <c r="I919" s="31">
        <f>(tVentas[[#This Row],[PrecioUnitario]])*(tVentas[[#This Row],[Quantity]])</f>
        <v>7197.8399999999992</v>
      </c>
      <c r="J919" s="31">
        <f>tVentas[[#This Row],[ TotalPrice_SinDescuento]]*(1-tVentas[[#This Row],[Discount]]/100)</f>
        <v>7053.8831999999993</v>
      </c>
      <c r="K919" s="52">
        <v>43200.651666666665</v>
      </c>
      <c r="L919" s="7" t="s">
        <v>4169</v>
      </c>
      <c r="M919" s="35">
        <f t="shared" si="28"/>
        <v>0</v>
      </c>
      <c r="N919" s="12" t="str">
        <f t="shared" si="29"/>
        <v/>
      </c>
      <c r="O919" t="str">
        <f>VLOOKUP(tVentas[[#This Row],[ProductID]],tProductos[[#All],[ProductID]:[CategoriaNombre]],2,FALSE)</f>
        <v>Snails</v>
      </c>
    </row>
    <row r="920" spans="1:15">
      <c r="A920" s="13">
        <v>10932</v>
      </c>
      <c r="B920" s="13">
        <v>4</v>
      </c>
      <c r="C920" s="13">
        <v>46142</v>
      </c>
      <c r="D920" s="13">
        <v>206</v>
      </c>
      <c r="E920" s="12" t="str">
        <f>VLOOKUP(tVentas[[#This Row],[ProductID]],tProductos[#All],3,FALSE)</f>
        <v>Cocoa Butter</v>
      </c>
      <c r="F920" s="13">
        <v>12</v>
      </c>
      <c r="G920" s="32">
        <v>0</v>
      </c>
      <c r="H920" s="30">
        <f>VLOOKUP(tVentas[[#This Row],[ProductID]],tProductos[#All],5,FALSE)</f>
        <v>7.75</v>
      </c>
      <c r="I920" s="31">
        <f>(tVentas[[#This Row],[PrecioUnitario]])*(tVentas[[#This Row],[Quantity]])</f>
        <v>93</v>
      </c>
      <c r="J920" s="31">
        <f>tVentas[[#This Row],[ TotalPrice_SinDescuento]]*(1-tVentas[[#This Row],[Discount]]/100)</f>
        <v>93</v>
      </c>
      <c r="K920" s="52">
        <v>43198.529791666668</v>
      </c>
      <c r="L920" s="7" t="s">
        <v>4170</v>
      </c>
      <c r="M920" s="35">
        <f t="shared" si="28"/>
        <v>0</v>
      </c>
      <c r="N920" s="12" t="str">
        <f t="shared" si="29"/>
        <v/>
      </c>
      <c r="O920" t="str">
        <f>VLOOKUP(tVentas[[#This Row],[ProductID]],tProductos[[#All],[ProductID]:[CategoriaNombre]],2,FALSE)</f>
        <v>Cereals</v>
      </c>
    </row>
    <row r="921" spans="1:15">
      <c r="A921" s="13">
        <v>10933</v>
      </c>
      <c r="B921" s="13">
        <v>4</v>
      </c>
      <c r="C921" s="13">
        <v>8086</v>
      </c>
      <c r="D921" s="13">
        <v>446</v>
      </c>
      <c r="E921" s="12" t="str">
        <f>VLOOKUP(tVentas[[#This Row],[ProductID]],tProductos[#All],3,FALSE)</f>
        <v>Sunflower Seed Raw</v>
      </c>
      <c r="F921" s="13">
        <v>3</v>
      </c>
      <c r="G921" s="32">
        <v>0</v>
      </c>
      <c r="H921" s="30">
        <f>VLOOKUP(tVentas[[#This Row],[ProductID]],tProductos[#All],5,FALSE)</f>
        <v>490.45</v>
      </c>
      <c r="I921" s="31">
        <f>(tVentas[[#This Row],[PrecioUnitario]])*(tVentas[[#This Row],[Quantity]])</f>
        <v>1471.35</v>
      </c>
      <c r="J921" s="31">
        <f>tVentas[[#This Row],[ TotalPrice_SinDescuento]]*(1-tVentas[[#This Row],[Discount]]/100)</f>
        <v>1471.35</v>
      </c>
      <c r="K921" s="52">
        <v>43124.650543981479</v>
      </c>
      <c r="L921" s="7" t="s">
        <v>4171</v>
      </c>
      <c r="M921" s="35">
        <f t="shared" si="28"/>
        <v>0</v>
      </c>
      <c r="N921" s="12" t="str">
        <f t="shared" si="29"/>
        <v/>
      </c>
      <c r="O921" t="str">
        <f>VLOOKUP(tVentas[[#This Row],[ProductID]],tProductos[[#All],[ProductID]:[CategoriaNombre]],2,FALSE)</f>
        <v>Meat</v>
      </c>
    </row>
    <row r="922" spans="1:15">
      <c r="A922" s="13">
        <v>10934</v>
      </c>
      <c r="B922" s="13">
        <v>4</v>
      </c>
      <c r="C922" s="13">
        <v>67734</v>
      </c>
      <c r="D922" s="13">
        <v>227</v>
      </c>
      <c r="E922" s="12" t="str">
        <f>VLOOKUP(tVentas[[#This Row],[ProductID]],tProductos[#All],3,FALSE)</f>
        <v>Cheese - Taleggio D.o.p.</v>
      </c>
      <c r="F922" s="13">
        <v>18</v>
      </c>
      <c r="G922" s="32">
        <v>0</v>
      </c>
      <c r="H922" s="30">
        <f>VLOOKUP(tVentas[[#This Row],[ProductID]],tProductos[#All],5,FALSE)</f>
        <v>554.69000000000005</v>
      </c>
      <c r="I922" s="31">
        <f>(tVentas[[#This Row],[PrecioUnitario]])*(tVentas[[#This Row],[Quantity]])</f>
        <v>9984.4200000000019</v>
      </c>
      <c r="J922" s="31">
        <f>tVentas[[#This Row],[ TotalPrice_SinDescuento]]*(1-tVentas[[#This Row],[Discount]]/100)</f>
        <v>9984.4200000000019</v>
      </c>
      <c r="K922" s="52">
        <v>43228.346215277779</v>
      </c>
      <c r="L922" s="7" t="s">
        <v>4172</v>
      </c>
      <c r="M922" s="35">
        <f t="shared" si="28"/>
        <v>0</v>
      </c>
      <c r="N922" s="12" t="str">
        <f t="shared" si="29"/>
        <v/>
      </c>
      <c r="O922" t="str">
        <f>VLOOKUP(tVentas[[#This Row],[ProductID]],tProductos[[#All],[ProductID]:[CategoriaNombre]],2,FALSE)</f>
        <v>Beverages</v>
      </c>
    </row>
    <row r="923" spans="1:15">
      <c r="A923" s="13">
        <v>10935</v>
      </c>
      <c r="B923" s="13">
        <v>11</v>
      </c>
      <c r="C923" s="13">
        <v>26928</v>
      </c>
      <c r="D923" s="13">
        <v>215</v>
      </c>
      <c r="E923" s="12" t="str">
        <f>VLOOKUP(tVentas[[#This Row],[ProductID]],tProductos[#All],3,FALSE)</f>
        <v>Veal - Brisket, Provimi,bnls</v>
      </c>
      <c r="F923" s="13">
        <v>7</v>
      </c>
      <c r="G923" s="32">
        <v>0</v>
      </c>
      <c r="H923" s="30">
        <f>VLOOKUP(tVentas[[#This Row],[ProductID]],tProductos[#All],5,FALSE)</f>
        <v>901.15</v>
      </c>
      <c r="I923" s="31">
        <f>(tVentas[[#This Row],[PrecioUnitario]])*(tVentas[[#This Row],[Quantity]])</f>
        <v>6308.05</v>
      </c>
      <c r="J923" s="31">
        <f>tVentas[[#This Row],[ TotalPrice_SinDescuento]]*(1-tVentas[[#This Row],[Discount]]/100)</f>
        <v>6308.05</v>
      </c>
      <c r="K923" s="52">
        <v>43176.963310185187</v>
      </c>
      <c r="L923" s="7" t="s">
        <v>4173</v>
      </c>
      <c r="M923" s="35">
        <f t="shared" si="28"/>
        <v>0</v>
      </c>
      <c r="N923" s="12" t="str">
        <f t="shared" si="29"/>
        <v/>
      </c>
      <c r="O923" t="str">
        <f>VLOOKUP(tVentas[[#This Row],[ProductID]],tProductos[[#All],[ProductID]:[CategoriaNombre]],2,FALSE)</f>
        <v>Meat</v>
      </c>
    </row>
    <row r="924" spans="1:15">
      <c r="A924" s="13">
        <v>10936</v>
      </c>
      <c r="B924" s="13">
        <v>20</v>
      </c>
      <c r="C924" s="13">
        <v>66419</v>
      </c>
      <c r="D924" s="13">
        <v>426</v>
      </c>
      <c r="E924" s="12" t="str">
        <f>VLOOKUP(tVentas[[#This Row],[ProductID]],tProductos[#All],3,FALSE)</f>
        <v>Scallops - Live In Shell</v>
      </c>
      <c r="F924" s="13">
        <v>17</v>
      </c>
      <c r="G924" s="32">
        <v>2</v>
      </c>
      <c r="H924" s="30">
        <f>VLOOKUP(tVentas[[#This Row],[ProductID]],tProductos[#All],5,FALSE)</f>
        <v>835.75</v>
      </c>
      <c r="I924" s="31">
        <f>(tVentas[[#This Row],[PrecioUnitario]])*(tVentas[[#This Row],[Quantity]])</f>
        <v>14207.75</v>
      </c>
      <c r="J924" s="31">
        <f>tVentas[[#This Row],[ TotalPrice_SinDescuento]]*(1-tVentas[[#This Row],[Discount]]/100)</f>
        <v>13923.594999999999</v>
      </c>
      <c r="K924" s="52">
        <v>43178.077511574076</v>
      </c>
      <c r="L924" s="7" t="s">
        <v>4174</v>
      </c>
      <c r="M924" s="35">
        <f t="shared" si="28"/>
        <v>0</v>
      </c>
      <c r="N924" s="12" t="str">
        <f t="shared" si="29"/>
        <v/>
      </c>
      <c r="O924" t="str">
        <f>VLOOKUP(tVentas[[#This Row],[ProductID]],tProductos[[#All],[ProductID]:[CategoriaNombre]],2,FALSE)</f>
        <v>Cereals</v>
      </c>
    </row>
    <row r="925" spans="1:15">
      <c r="A925" s="13">
        <v>10937</v>
      </c>
      <c r="B925" s="13">
        <v>17</v>
      </c>
      <c r="C925" s="13">
        <v>18394</v>
      </c>
      <c r="D925" s="13">
        <v>404</v>
      </c>
      <c r="E925" s="12" t="str">
        <f>VLOOKUP(tVentas[[#This Row],[ProductID]],tProductos[#All],3,FALSE)</f>
        <v>Pants Custom Dry Clean</v>
      </c>
      <c r="F925" s="13">
        <v>5</v>
      </c>
      <c r="G925" s="32">
        <v>2</v>
      </c>
      <c r="H925" s="30">
        <f>VLOOKUP(tVentas[[#This Row],[ProductID]],tProductos[#All],5,FALSE)</f>
        <v>65.02</v>
      </c>
      <c r="I925" s="31">
        <f>(tVentas[[#This Row],[PrecioUnitario]])*(tVentas[[#This Row],[Quantity]])</f>
        <v>325.09999999999997</v>
      </c>
      <c r="J925" s="31">
        <f>tVentas[[#This Row],[ TotalPrice_SinDescuento]]*(1-tVentas[[#This Row],[Discount]]/100)</f>
        <v>318.59799999999996</v>
      </c>
      <c r="K925" s="52">
        <v>43170.926388888889</v>
      </c>
      <c r="L925" s="7" t="s">
        <v>4175</v>
      </c>
      <c r="M925" s="35">
        <f t="shared" si="28"/>
        <v>0</v>
      </c>
      <c r="N925" s="12" t="str">
        <f t="shared" si="29"/>
        <v/>
      </c>
      <c r="O925" t="str">
        <f>VLOOKUP(tVentas[[#This Row],[ProductID]],tProductos[[#All],[ProductID]:[CategoriaNombre]],2,FALSE)</f>
        <v>Confections</v>
      </c>
    </row>
    <row r="926" spans="1:15">
      <c r="A926" s="13">
        <v>10938</v>
      </c>
      <c r="B926" s="13">
        <v>11</v>
      </c>
      <c r="C926" s="13">
        <v>81343</v>
      </c>
      <c r="D926" s="13">
        <v>174</v>
      </c>
      <c r="E926" s="12" t="str">
        <f>VLOOKUP(tVentas[[#This Row],[ProductID]],tProductos[#All],3,FALSE)</f>
        <v>Guinea Fowl</v>
      </c>
      <c r="F926" s="13">
        <v>21</v>
      </c>
      <c r="G926" s="32">
        <v>0</v>
      </c>
      <c r="H926" s="30">
        <f>VLOOKUP(tVentas[[#This Row],[ProductID]],tProductos[#All],5,FALSE)</f>
        <v>615.04</v>
      </c>
      <c r="I926" s="31">
        <f>(tVentas[[#This Row],[PrecioUnitario]])*(tVentas[[#This Row],[Quantity]])</f>
        <v>12915.84</v>
      </c>
      <c r="J926" s="31">
        <f>tVentas[[#This Row],[ TotalPrice_SinDescuento]]*(1-tVentas[[#This Row],[Discount]]/100)</f>
        <v>12915.84</v>
      </c>
      <c r="K926" s="52">
        <v>43124.805497685185</v>
      </c>
      <c r="L926" s="7" t="s">
        <v>4176</v>
      </c>
      <c r="M926" s="35">
        <f t="shared" si="28"/>
        <v>0</v>
      </c>
      <c r="N926" s="12" t="str">
        <f t="shared" si="29"/>
        <v/>
      </c>
      <c r="O926" t="str">
        <f>VLOOKUP(tVentas[[#This Row],[ProductID]],tProductos[[#All],[ProductID]:[CategoriaNombre]],2,FALSE)</f>
        <v>Produce</v>
      </c>
    </row>
    <row r="927" spans="1:15">
      <c r="A927" s="13">
        <v>10939</v>
      </c>
      <c r="B927" s="13">
        <v>4</v>
      </c>
      <c r="C927" s="13">
        <v>16499</v>
      </c>
      <c r="D927" s="13">
        <v>98</v>
      </c>
      <c r="E927" s="12" t="str">
        <f>VLOOKUP(tVentas[[#This Row],[ProductID]],tProductos[#All],3,FALSE)</f>
        <v>Shrimp - 31/40</v>
      </c>
      <c r="F927" s="13">
        <v>5</v>
      </c>
      <c r="G927" s="32">
        <v>0</v>
      </c>
      <c r="H927" s="30">
        <f>VLOOKUP(tVentas[[#This Row],[ProductID]],tProductos[#All],5,FALSE)</f>
        <v>998.75</v>
      </c>
      <c r="I927" s="31">
        <f>(tVentas[[#This Row],[PrecioUnitario]])*(tVentas[[#This Row],[Quantity]])</f>
        <v>4993.75</v>
      </c>
      <c r="J927" s="31">
        <f>tVentas[[#This Row],[ TotalPrice_SinDescuento]]*(1-tVentas[[#This Row],[Discount]]/100)</f>
        <v>4993.75</v>
      </c>
      <c r="K927" s="52">
        <v>43194.803831018522</v>
      </c>
      <c r="L927" s="7" t="s">
        <v>4177</v>
      </c>
      <c r="M927" s="35">
        <f t="shared" si="28"/>
        <v>0</v>
      </c>
      <c r="N927" s="12" t="str">
        <f t="shared" si="29"/>
        <v/>
      </c>
      <c r="O927" t="str">
        <f>VLOOKUP(tVentas[[#This Row],[ProductID]],tProductos[[#All],[ProductID]:[CategoriaNombre]],2,FALSE)</f>
        <v>Cereals</v>
      </c>
    </row>
    <row r="928" spans="1:15">
      <c r="A928" s="13">
        <v>10940</v>
      </c>
      <c r="B928" s="13">
        <v>21</v>
      </c>
      <c r="C928" s="13">
        <v>5808</v>
      </c>
      <c r="D928" s="13">
        <v>372</v>
      </c>
      <c r="E928" s="12" t="str">
        <f>VLOOKUP(tVentas[[#This Row],[ProductID]],tProductos[#All],3,FALSE)</f>
        <v>Wine - Two Oceans Cabernet</v>
      </c>
      <c r="F928" s="13">
        <v>2</v>
      </c>
      <c r="G928" s="32">
        <v>0</v>
      </c>
      <c r="H928" s="30">
        <f>VLOOKUP(tVentas[[#This Row],[ProductID]],tProductos[#All],5,FALSE)</f>
        <v>62.82</v>
      </c>
      <c r="I928" s="31">
        <f>(tVentas[[#This Row],[PrecioUnitario]])*(tVentas[[#This Row],[Quantity]])</f>
        <v>125.64</v>
      </c>
      <c r="J928" s="31">
        <f>tVentas[[#This Row],[ TotalPrice_SinDescuento]]*(1-tVentas[[#This Row],[Discount]]/100)</f>
        <v>125.64</v>
      </c>
      <c r="K928" s="52">
        <v>43123.109652777777</v>
      </c>
      <c r="L928" s="7" t="s">
        <v>4178</v>
      </c>
      <c r="M928" s="35">
        <f t="shared" si="28"/>
        <v>0</v>
      </c>
      <c r="N928" s="12" t="str">
        <f t="shared" si="29"/>
        <v/>
      </c>
      <c r="O928" t="str">
        <f>VLOOKUP(tVentas[[#This Row],[ProductID]],tProductos[[#All],[ProductID]:[CategoriaNombre]],2,FALSE)</f>
        <v>Cereals</v>
      </c>
    </row>
    <row r="929" spans="1:15">
      <c r="A929" s="13">
        <v>10941</v>
      </c>
      <c r="B929" s="13">
        <v>16</v>
      </c>
      <c r="C929" s="13">
        <v>64460</v>
      </c>
      <c r="D929" s="13">
        <v>296</v>
      </c>
      <c r="E929" s="12" t="str">
        <f>VLOOKUP(tVentas[[#This Row],[ProductID]],tProductos[#All],3,FALSE)</f>
        <v>Wine - Valpolicella Masi</v>
      </c>
      <c r="F929" s="13">
        <v>17</v>
      </c>
      <c r="G929" s="32">
        <v>0</v>
      </c>
      <c r="H929" s="30">
        <f>VLOOKUP(tVentas[[#This Row],[ProductID]],tProductos[#All],5,FALSE)</f>
        <v>313.54000000000002</v>
      </c>
      <c r="I929" s="31">
        <f>(tVentas[[#This Row],[PrecioUnitario]])*(tVentas[[#This Row],[Quantity]])</f>
        <v>5330.18</v>
      </c>
      <c r="J929" s="31">
        <f>tVentas[[#This Row],[ TotalPrice_SinDescuento]]*(1-tVentas[[#This Row],[Discount]]/100)</f>
        <v>5330.18</v>
      </c>
      <c r="K929" s="52">
        <v>43105.600138888891</v>
      </c>
      <c r="L929" s="7" t="s">
        <v>4179</v>
      </c>
      <c r="M929" s="35">
        <f t="shared" si="28"/>
        <v>0</v>
      </c>
      <c r="N929" s="12" t="str">
        <f t="shared" si="29"/>
        <v/>
      </c>
      <c r="O929" t="str">
        <f>VLOOKUP(tVentas[[#This Row],[ProductID]],tProductos[[#All],[ProductID]:[CategoriaNombre]],2,FALSE)</f>
        <v>Cereals</v>
      </c>
    </row>
    <row r="930" spans="1:15">
      <c r="A930" s="13">
        <v>10942</v>
      </c>
      <c r="B930" s="13">
        <v>19</v>
      </c>
      <c r="C930" s="13">
        <v>66704</v>
      </c>
      <c r="D930" s="13">
        <v>432</v>
      </c>
      <c r="E930" s="12" t="str">
        <f>VLOOKUP(tVentas[[#This Row],[ProductID]],tProductos[#All],3,FALSE)</f>
        <v>Beer - Original Organic Lager</v>
      </c>
      <c r="F930" s="13">
        <v>17</v>
      </c>
      <c r="G930" s="32">
        <v>1</v>
      </c>
      <c r="H930" s="30">
        <f>VLOOKUP(tVentas[[#This Row],[ProductID]],tProductos[#All],5,FALSE)</f>
        <v>327.14999999999998</v>
      </c>
      <c r="I930" s="31">
        <f>(tVentas[[#This Row],[PrecioUnitario]])*(tVentas[[#This Row],[Quantity]])</f>
        <v>5561.5499999999993</v>
      </c>
      <c r="J930" s="31">
        <f>tVentas[[#This Row],[ TotalPrice_SinDescuento]]*(1-tVentas[[#This Row],[Discount]]/100)</f>
        <v>5505.9344999999994</v>
      </c>
      <c r="K930" s="52">
        <v>43213.2262962963</v>
      </c>
      <c r="L930" s="7" t="s">
        <v>4180</v>
      </c>
      <c r="M930" s="35">
        <f t="shared" si="28"/>
        <v>0</v>
      </c>
      <c r="N930" s="12" t="str">
        <f t="shared" si="29"/>
        <v/>
      </c>
      <c r="O930" t="str">
        <f>VLOOKUP(tVentas[[#This Row],[ProductID]],tProductos[[#All],[ProductID]:[CategoriaNombre]],2,FALSE)</f>
        <v>Shell fish</v>
      </c>
    </row>
    <row r="931" spans="1:15">
      <c r="A931" s="13">
        <v>10943</v>
      </c>
      <c r="B931" s="13">
        <v>13</v>
      </c>
      <c r="C931" s="13">
        <v>91036</v>
      </c>
      <c r="D931" s="13">
        <v>231</v>
      </c>
      <c r="E931" s="12" t="str">
        <f>VLOOKUP(tVentas[[#This Row],[ProductID]],tProductos[#All],3,FALSE)</f>
        <v>Crush - Cream Soda</v>
      </c>
      <c r="F931" s="13">
        <v>24</v>
      </c>
      <c r="G931" s="32">
        <v>0</v>
      </c>
      <c r="H931" s="30">
        <f>VLOOKUP(tVentas[[#This Row],[ProductID]],tProductos[#All],5,FALSE)</f>
        <v>683.06</v>
      </c>
      <c r="I931" s="31">
        <f>(tVentas[[#This Row],[PrecioUnitario]])*(tVentas[[#This Row],[Quantity]])</f>
        <v>16393.439999999999</v>
      </c>
      <c r="J931" s="31">
        <f>tVentas[[#This Row],[ TotalPrice_SinDescuento]]*(1-tVentas[[#This Row],[Discount]]/100)</f>
        <v>16393.439999999999</v>
      </c>
      <c r="K931" s="52">
        <v>43186.920949074076</v>
      </c>
      <c r="L931" s="7" t="s">
        <v>4181</v>
      </c>
      <c r="M931" s="35">
        <f t="shared" si="28"/>
        <v>0</v>
      </c>
      <c r="N931" s="12" t="str">
        <f t="shared" si="29"/>
        <v/>
      </c>
      <c r="O931" t="str">
        <f>VLOOKUP(tVentas[[#This Row],[ProductID]],tProductos[[#All],[ProductID]:[CategoriaNombre]],2,FALSE)</f>
        <v>Beverages</v>
      </c>
    </row>
    <row r="932" spans="1:15">
      <c r="A932" s="13">
        <v>10944</v>
      </c>
      <c r="B932" s="13">
        <v>11</v>
      </c>
      <c r="C932" s="13">
        <v>9399</v>
      </c>
      <c r="D932" s="13">
        <v>10</v>
      </c>
      <c r="E932" s="12" t="str">
        <f>VLOOKUP(tVentas[[#This Row],[ProductID]],tProductos[#All],3,FALSE)</f>
        <v>Scampi Tail</v>
      </c>
      <c r="F932" s="13">
        <v>3</v>
      </c>
      <c r="G932" s="32">
        <v>0</v>
      </c>
      <c r="H932" s="30">
        <f>VLOOKUP(tVentas[[#This Row],[ProductID]],tProductos[#All],5,FALSE)</f>
        <v>950.95</v>
      </c>
      <c r="I932" s="31">
        <f>(tVentas[[#This Row],[PrecioUnitario]])*(tVentas[[#This Row],[Quantity]])</f>
        <v>2852.8500000000004</v>
      </c>
      <c r="J932" s="31">
        <f>tVentas[[#This Row],[ TotalPrice_SinDescuento]]*(1-tVentas[[#This Row],[Discount]]/100)</f>
        <v>2852.8500000000004</v>
      </c>
      <c r="K932" s="52">
        <v>43120.267118055555</v>
      </c>
      <c r="L932" s="7" t="s">
        <v>4182</v>
      </c>
      <c r="M932" s="35">
        <f t="shared" si="28"/>
        <v>0</v>
      </c>
      <c r="N932" s="12" t="str">
        <f t="shared" si="29"/>
        <v/>
      </c>
      <c r="O932" t="str">
        <f>VLOOKUP(tVentas[[#This Row],[ProductID]],tProductos[[#All],[ProductID]:[CategoriaNombre]],2,FALSE)</f>
        <v>Dairy</v>
      </c>
    </row>
    <row r="933" spans="1:15">
      <c r="A933" s="13">
        <v>10945</v>
      </c>
      <c r="B933" s="13">
        <v>16</v>
      </c>
      <c r="C933" s="13">
        <v>10611</v>
      </c>
      <c r="D933" s="13">
        <v>350</v>
      </c>
      <c r="E933" s="12" t="str">
        <f>VLOOKUP(tVentas[[#This Row],[ProductID]],tProductos[#All],3,FALSE)</f>
        <v>Isomalt</v>
      </c>
      <c r="F933" s="13">
        <v>3</v>
      </c>
      <c r="G933" s="32">
        <v>2</v>
      </c>
      <c r="H933" s="30">
        <f>VLOOKUP(tVentas[[#This Row],[ProductID]],tProductos[#All],5,FALSE)</f>
        <v>8.2799999999999994</v>
      </c>
      <c r="I933" s="31">
        <f>(tVentas[[#This Row],[PrecioUnitario]])*(tVentas[[#This Row],[Quantity]])</f>
        <v>24.839999999999996</v>
      </c>
      <c r="J933" s="31">
        <f>tVentas[[#This Row],[ TotalPrice_SinDescuento]]*(1-tVentas[[#This Row],[Discount]]/100)</f>
        <v>24.343199999999996</v>
      </c>
      <c r="K933" s="52">
        <v>43199.24496527778</v>
      </c>
      <c r="L933" s="7" t="s">
        <v>4183</v>
      </c>
      <c r="M933" s="35">
        <f t="shared" si="28"/>
        <v>0</v>
      </c>
      <c r="N933" s="12" t="str">
        <f t="shared" si="29"/>
        <v/>
      </c>
      <c r="O933" t="str">
        <f>VLOOKUP(tVentas[[#This Row],[ProductID]],tProductos[[#All],[ProductID]:[CategoriaNombre]],2,FALSE)</f>
        <v>Grain</v>
      </c>
    </row>
    <row r="934" spans="1:15">
      <c r="A934" s="13">
        <v>10946</v>
      </c>
      <c r="B934" s="13">
        <v>17</v>
      </c>
      <c r="C934" s="13">
        <v>9185</v>
      </c>
      <c r="D934" s="13">
        <v>65</v>
      </c>
      <c r="E934" s="12" t="str">
        <f>VLOOKUP(tVentas[[#This Row],[ProductID]],tProductos[#All],3,FALSE)</f>
        <v>Brandy - Bar</v>
      </c>
      <c r="F934" s="13">
        <v>3</v>
      </c>
      <c r="G934" s="32">
        <v>0</v>
      </c>
      <c r="H934" s="30">
        <f>VLOOKUP(tVentas[[#This Row],[ProductID]],tProductos[#All],5,FALSE)</f>
        <v>221.1</v>
      </c>
      <c r="I934" s="31">
        <f>(tVentas[[#This Row],[PrecioUnitario]])*(tVentas[[#This Row],[Quantity]])</f>
        <v>663.3</v>
      </c>
      <c r="J934" s="31">
        <f>tVentas[[#This Row],[ TotalPrice_SinDescuento]]*(1-tVentas[[#This Row],[Discount]]/100)</f>
        <v>663.3</v>
      </c>
      <c r="K934" s="52">
        <v>43102.460543981484</v>
      </c>
      <c r="L934" s="7" t="s">
        <v>4184</v>
      </c>
      <c r="M934" s="35">
        <f t="shared" si="28"/>
        <v>0</v>
      </c>
      <c r="N934" s="12" t="str">
        <f t="shared" si="29"/>
        <v/>
      </c>
      <c r="O934" t="str">
        <f>VLOOKUP(tVentas[[#This Row],[ProductID]],tProductos[[#All],[ProductID]:[CategoriaNombre]],2,FALSE)</f>
        <v>Cereals</v>
      </c>
    </row>
    <row r="935" spans="1:15">
      <c r="A935" s="13">
        <v>10947</v>
      </c>
      <c r="B935" s="13">
        <v>16</v>
      </c>
      <c r="C935" s="13">
        <v>882</v>
      </c>
      <c r="D935" s="13">
        <v>246</v>
      </c>
      <c r="E935" s="12" t="str">
        <f>VLOOKUP(tVentas[[#This Row],[ProductID]],tProductos[#All],3,FALSE)</f>
        <v>Ice Cream Bar - Hageen Daz To</v>
      </c>
      <c r="F935" s="13">
        <v>1</v>
      </c>
      <c r="G935" s="32">
        <v>0</v>
      </c>
      <c r="H935" s="30">
        <f>VLOOKUP(tVentas[[#This Row],[ProductID]],tProductos[#All],5,FALSE)</f>
        <v>485.37</v>
      </c>
      <c r="I935" s="31">
        <f>(tVentas[[#This Row],[PrecioUnitario]])*(tVentas[[#This Row],[Quantity]])</f>
        <v>485.37</v>
      </c>
      <c r="J935" s="31">
        <f>tVentas[[#This Row],[ TotalPrice_SinDescuento]]*(1-tVentas[[#This Row],[Discount]]/100)</f>
        <v>485.37</v>
      </c>
      <c r="K935" s="52">
        <v>43128.022962962961</v>
      </c>
      <c r="L935" s="7" t="s">
        <v>4185</v>
      </c>
      <c r="M935" s="35">
        <f t="shared" si="28"/>
        <v>0</v>
      </c>
      <c r="N935" s="12" t="str">
        <f t="shared" si="29"/>
        <v/>
      </c>
      <c r="O935" t="str">
        <f>VLOOKUP(tVentas[[#This Row],[ProductID]],tProductos[[#All],[ProductID]:[CategoriaNombre]],2,FALSE)</f>
        <v>Poultry</v>
      </c>
    </row>
    <row r="936" spans="1:15">
      <c r="A936" s="13">
        <v>10948</v>
      </c>
      <c r="B936" s="13">
        <v>14</v>
      </c>
      <c r="C936" s="13">
        <v>29755</v>
      </c>
      <c r="D936" s="13">
        <v>179</v>
      </c>
      <c r="E936" s="12" t="str">
        <f>VLOOKUP(tVentas[[#This Row],[ProductID]],tProductos[#All],3,FALSE)</f>
        <v>Yoghurt Tubes</v>
      </c>
      <c r="F936" s="13">
        <v>8</v>
      </c>
      <c r="G936" s="32">
        <v>0</v>
      </c>
      <c r="H936" s="30">
        <f>VLOOKUP(tVentas[[#This Row],[ProductID]],tProductos[#All],5,FALSE)</f>
        <v>838.75</v>
      </c>
      <c r="I936" s="31">
        <f>(tVentas[[#This Row],[PrecioUnitario]])*(tVentas[[#This Row],[Quantity]])</f>
        <v>6710</v>
      </c>
      <c r="J936" s="31">
        <f>tVentas[[#This Row],[ TotalPrice_SinDescuento]]*(1-tVentas[[#This Row],[Discount]]/100)</f>
        <v>6710</v>
      </c>
      <c r="K936" s="52">
        <v>43214.982245370367</v>
      </c>
      <c r="L936" s="7" t="s">
        <v>4186</v>
      </c>
      <c r="M936" s="35">
        <f t="shared" si="28"/>
        <v>0</v>
      </c>
      <c r="N936" s="12" t="str">
        <f t="shared" si="29"/>
        <v/>
      </c>
      <c r="O936" t="str">
        <f>VLOOKUP(tVentas[[#This Row],[ProductID]],tProductos[[#All],[ProductID]:[CategoriaNombre]],2,FALSE)</f>
        <v>Seafood</v>
      </c>
    </row>
    <row r="937" spans="1:15">
      <c r="A937" s="13">
        <v>10949</v>
      </c>
      <c r="B937" s="13">
        <v>17</v>
      </c>
      <c r="C937" s="13">
        <v>7632</v>
      </c>
      <c r="D937" s="13">
        <v>269</v>
      </c>
      <c r="E937" s="12" t="str">
        <f>VLOOKUP(tVentas[[#This Row],[ProductID]],tProductos[#All],3,FALSE)</f>
        <v>Wine - Blue Nun Qualitatswein</v>
      </c>
      <c r="F937" s="13">
        <v>2</v>
      </c>
      <c r="G937" s="32">
        <v>0</v>
      </c>
      <c r="H937" s="30">
        <f>VLOOKUP(tVentas[[#This Row],[ProductID]],tProductos[#All],5,FALSE)</f>
        <v>26.7</v>
      </c>
      <c r="I937" s="31">
        <f>(tVentas[[#This Row],[PrecioUnitario]])*(tVentas[[#This Row],[Quantity]])</f>
        <v>53.4</v>
      </c>
      <c r="J937" s="31">
        <f>tVentas[[#This Row],[ TotalPrice_SinDescuento]]*(1-tVentas[[#This Row],[Discount]]/100)</f>
        <v>53.4</v>
      </c>
      <c r="K937" s="52">
        <v>43177.286874999998</v>
      </c>
      <c r="L937" s="7" t="s">
        <v>4187</v>
      </c>
      <c r="M937" s="35">
        <f t="shared" si="28"/>
        <v>0</v>
      </c>
      <c r="N937" s="12" t="str">
        <f t="shared" si="29"/>
        <v/>
      </c>
      <c r="O937" t="str">
        <f>VLOOKUP(tVentas[[#This Row],[ProductID]],tProductos[[#All],[ProductID]:[CategoriaNombre]],2,FALSE)</f>
        <v>Produce</v>
      </c>
    </row>
    <row r="938" spans="1:15">
      <c r="A938" s="13">
        <v>10950</v>
      </c>
      <c r="B938" s="13">
        <v>20</v>
      </c>
      <c r="C938" s="13">
        <v>79508</v>
      </c>
      <c r="D938" s="13">
        <v>321</v>
      </c>
      <c r="E938" s="12" t="str">
        <f>VLOOKUP(tVentas[[#This Row],[ProductID]],tProductos[#All],3,FALSE)</f>
        <v>Potatoes - Instant, Mashed</v>
      </c>
      <c r="F938" s="13">
        <v>21</v>
      </c>
      <c r="G938" s="32">
        <v>2</v>
      </c>
      <c r="H938" s="30">
        <f>VLOOKUP(tVentas[[#This Row],[ProductID]],tProductos[#All],5,FALSE)</f>
        <v>104</v>
      </c>
      <c r="I938" s="31">
        <f>(tVentas[[#This Row],[PrecioUnitario]])*(tVentas[[#This Row],[Quantity]])</f>
        <v>2184</v>
      </c>
      <c r="J938" s="31">
        <f>tVentas[[#This Row],[ TotalPrice_SinDescuento]]*(1-tVentas[[#This Row],[Discount]]/100)</f>
        <v>2140.3200000000002</v>
      </c>
      <c r="K938" s="52">
        <v>43220.062696759262</v>
      </c>
      <c r="L938" s="7" t="s">
        <v>4188</v>
      </c>
      <c r="M938" s="35">
        <f t="shared" si="28"/>
        <v>0</v>
      </c>
      <c r="N938" s="12" t="str">
        <f t="shared" si="29"/>
        <v/>
      </c>
      <c r="O938" t="str">
        <f>VLOOKUP(tVentas[[#This Row],[ProductID]],tProductos[[#All],[ProductID]:[CategoriaNombre]],2,FALSE)</f>
        <v>Confections</v>
      </c>
    </row>
    <row r="939" spans="1:15">
      <c r="A939" s="13">
        <v>10951</v>
      </c>
      <c r="B939" s="13">
        <v>21</v>
      </c>
      <c r="C939" s="13">
        <v>82403</v>
      </c>
      <c r="D939" s="13">
        <v>343</v>
      </c>
      <c r="E939" s="12" t="str">
        <f>VLOOKUP(tVentas[[#This Row],[ProductID]],tProductos[#All],3,FALSE)</f>
        <v>Otomegusa Dashi Konbu</v>
      </c>
      <c r="F939" s="13">
        <v>21</v>
      </c>
      <c r="G939" s="32">
        <v>2</v>
      </c>
      <c r="H939" s="30">
        <f>VLOOKUP(tVentas[[#This Row],[ProductID]],tProductos[#All],5,FALSE)</f>
        <v>512.05999999999995</v>
      </c>
      <c r="I939" s="31">
        <f>(tVentas[[#This Row],[PrecioUnitario]])*(tVentas[[#This Row],[Quantity]])</f>
        <v>10753.259999999998</v>
      </c>
      <c r="J939" s="31">
        <f>tVentas[[#This Row],[ TotalPrice_SinDescuento]]*(1-tVentas[[#This Row],[Discount]]/100)</f>
        <v>10538.194799999997</v>
      </c>
      <c r="K939" s="52">
        <v>43146.115624999999</v>
      </c>
      <c r="L939" s="7" t="s">
        <v>4189</v>
      </c>
      <c r="M939" s="35">
        <f t="shared" si="28"/>
        <v>0</v>
      </c>
      <c r="N939" s="12" t="str">
        <f t="shared" si="29"/>
        <v/>
      </c>
      <c r="O939" t="str">
        <f>VLOOKUP(tVentas[[#This Row],[ProductID]],tProductos[[#All],[ProductID]:[CategoriaNombre]],2,FALSE)</f>
        <v>Confections</v>
      </c>
    </row>
    <row r="940" spans="1:15">
      <c r="A940" s="13">
        <v>10952</v>
      </c>
      <c r="B940" s="13">
        <v>17</v>
      </c>
      <c r="C940" s="13">
        <v>36153</v>
      </c>
      <c r="D940" s="13">
        <v>377</v>
      </c>
      <c r="E940" s="12" t="str">
        <f>VLOOKUP(tVentas[[#This Row],[ProductID]],tProductos[#All],3,FALSE)</f>
        <v>Wine - Red, Cooking</v>
      </c>
      <c r="F940" s="13">
        <v>10</v>
      </c>
      <c r="G940" s="32">
        <v>0</v>
      </c>
      <c r="H940" s="30">
        <f>VLOOKUP(tVentas[[#This Row],[ProductID]],tProductos[#All],5,FALSE)</f>
        <v>750.78</v>
      </c>
      <c r="I940" s="31">
        <f>(tVentas[[#This Row],[PrecioUnitario]])*(tVentas[[#This Row],[Quantity]])</f>
        <v>7507.7999999999993</v>
      </c>
      <c r="J940" s="31">
        <f>tVentas[[#This Row],[ TotalPrice_SinDescuento]]*(1-tVentas[[#This Row],[Discount]]/100)</f>
        <v>7507.7999999999993</v>
      </c>
      <c r="K940" s="52">
        <v>43165.20689814815</v>
      </c>
      <c r="L940" s="7" t="s">
        <v>4190</v>
      </c>
      <c r="M940" s="35">
        <f t="shared" si="28"/>
        <v>0</v>
      </c>
      <c r="N940" s="12" t="str">
        <f t="shared" si="29"/>
        <v/>
      </c>
      <c r="O940" t="str">
        <f>VLOOKUP(tVentas[[#This Row],[ProductID]],tProductos[[#All],[ProductID]:[CategoriaNombre]],2,FALSE)</f>
        <v>Confections</v>
      </c>
    </row>
    <row r="941" spans="1:15">
      <c r="A941" s="13">
        <v>10953</v>
      </c>
      <c r="B941" s="13">
        <v>3</v>
      </c>
      <c r="C941" s="13">
        <v>58839</v>
      </c>
      <c r="D941" s="13">
        <v>377</v>
      </c>
      <c r="E941" s="12" t="str">
        <f>VLOOKUP(tVentas[[#This Row],[ProductID]],tProductos[#All],3,FALSE)</f>
        <v>Wine - Red, Cooking</v>
      </c>
      <c r="F941" s="13">
        <v>15</v>
      </c>
      <c r="G941" s="32">
        <v>0</v>
      </c>
      <c r="H941" s="30">
        <f>VLOOKUP(tVentas[[#This Row],[ProductID]],tProductos[#All],5,FALSE)</f>
        <v>750.78</v>
      </c>
      <c r="I941" s="31">
        <f>(tVentas[[#This Row],[PrecioUnitario]])*(tVentas[[#This Row],[Quantity]])</f>
        <v>11261.699999999999</v>
      </c>
      <c r="J941" s="31">
        <f>tVentas[[#This Row],[ TotalPrice_SinDescuento]]*(1-tVentas[[#This Row],[Discount]]/100)</f>
        <v>11261.699999999999</v>
      </c>
      <c r="K941" s="52">
        <v>43181.694606481484</v>
      </c>
      <c r="L941" s="7" t="s">
        <v>4191</v>
      </c>
      <c r="M941" s="35">
        <f t="shared" si="28"/>
        <v>0</v>
      </c>
      <c r="N941" s="12" t="str">
        <f t="shared" si="29"/>
        <v/>
      </c>
      <c r="O941" t="str">
        <f>VLOOKUP(tVentas[[#This Row],[ProductID]],tProductos[[#All],[ProductID]:[CategoriaNombre]],2,FALSE)</f>
        <v>Confections</v>
      </c>
    </row>
    <row r="942" spans="1:15">
      <c r="A942" s="13">
        <v>10954</v>
      </c>
      <c r="B942" s="13">
        <v>3</v>
      </c>
      <c r="C942" s="13">
        <v>80946</v>
      </c>
      <c r="D942" s="13">
        <v>175</v>
      </c>
      <c r="E942" s="12" t="str">
        <f>VLOOKUP(tVentas[[#This Row],[ProductID]],tProductos[#All],3,FALSE)</f>
        <v>Oil - Safflower</v>
      </c>
      <c r="F942" s="13">
        <v>21</v>
      </c>
      <c r="G942" s="32">
        <v>0</v>
      </c>
      <c r="H942" s="30">
        <f>VLOOKUP(tVentas[[#This Row],[ProductID]],tProductos[#All],5,FALSE)</f>
        <v>917.67</v>
      </c>
      <c r="I942" s="31">
        <f>(tVentas[[#This Row],[PrecioUnitario]])*(tVentas[[#This Row],[Quantity]])</f>
        <v>19271.07</v>
      </c>
      <c r="J942" s="31">
        <f>tVentas[[#This Row],[ TotalPrice_SinDescuento]]*(1-tVentas[[#This Row],[Discount]]/100)</f>
        <v>19271.07</v>
      </c>
      <c r="K942" s="52">
        <v>43200.121458333335</v>
      </c>
      <c r="L942" s="7" t="s">
        <v>4192</v>
      </c>
      <c r="M942" s="35">
        <f t="shared" si="28"/>
        <v>0</v>
      </c>
      <c r="N942" s="12" t="str">
        <f t="shared" si="29"/>
        <v/>
      </c>
      <c r="O942" t="str">
        <f>VLOOKUP(tVentas[[#This Row],[ProductID]],tProductos[[#All],[ProductID]:[CategoriaNombre]],2,FALSE)</f>
        <v>Confections</v>
      </c>
    </row>
    <row r="943" spans="1:15">
      <c r="A943" s="13">
        <v>10955</v>
      </c>
      <c r="B943" s="13">
        <v>2</v>
      </c>
      <c r="C943" s="13">
        <v>96897</v>
      </c>
      <c r="D943" s="13">
        <v>398</v>
      </c>
      <c r="E943" s="12" t="str">
        <f>VLOOKUP(tVentas[[#This Row],[ProductID]],tProductos[#All],3,FALSE)</f>
        <v>Wine - Wyndham Estate Bin 777</v>
      </c>
      <c r="F943" s="13">
        <v>25</v>
      </c>
      <c r="G943" s="32">
        <v>1</v>
      </c>
      <c r="H943" s="30">
        <f>VLOOKUP(tVentas[[#This Row],[ProductID]],tProductos[#All],5,FALSE)</f>
        <v>423.63</v>
      </c>
      <c r="I943" s="31">
        <f>(tVentas[[#This Row],[PrecioUnitario]])*(tVentas[[#This Row],[Quantity]])</f>
        <v>10590.75</v>
      </c>
      <c r="J943" s="31">
        <f>tVentas[[#This Row],[ TotalPrice_SinDescuento]]*(1-tVentas[[#This Row],[Discount]]/100)</f>
        <v>10484.842500000001</v>
      </c>
      <c r="K943" s="52">
        <v>43165.374108796299</v>
      </c>
      <c r="L943" s="7" t="s">
        <v>4193</v>
      </c>
      <c r="M943" s="35">
        <f t="shared" si="28"/>
        <v>0</v>
      </c>
      <c r="N943" s="12" t="str">
        <f t="shared" si="29"/>
        <v/>
      </c>
      <c r="O943" t="str">
        <f>VLOOKUP(tVentas[[#This Row],[ProductID]],tProductos[[#All],[ProductID]:[CategoriaNombre]],2,FALSE)</f>
        <v>Produce</v>
      </c>
    </row>
    <row r="944" spans="1:15">
      <c r="A944" s="13">
        <v>10956</v>
      </c>
      <c r="B944" s="13">
        <v>15</v>
      </c>
      <c r="C944" s="13">
        <v>93066</v>
      </c>
      <c r="D944" s="13">
        <v>185</v>
      </c>
      <c r="E944" s="12" t="str">
        <f>VLOOKUP(tVentas[[#This Row],[ProductID]],tProductos[#All],3,FALSE)</f>
        <v>Foam Dinner Plate</v>
      </c>
      <c r="F944" s="13">
        <v>24</v>
      </c>
      <c r="G944" s="32">
        <v>0</v>
      </c>
      <c r="H944" s="30">
        <f>VLOOKUP(tVentas[[#This Row],[ProductID]],tProductos[#All],5,FALSE)</f>
        <v>484.19</v>
      </c>
      <c r="I944" s="31">
        <f>(tVentas[[#This Row],[PrecioUnitario]])*(tVentas[[#This Row],[Quantity]])</f>
        <v>11620.56</v>
      </c>
      <c r="J944" s="31">
        <f>tVentas[[#This Row],[ TotalPrice_SinDescuento]]*(1-tVentas[[#This Row],[Discount]]/100)</f>
        <v>11620.56</v>
      </c>
      <c r="K944" s="52">
        <v>43154.265914351854</v>
      </c>
      <c r="L944" s="7" t="s">
        <v>4194</v>
      </c>
      <c r="M944" s="35">
        <f t="shared" si="28"/>
        <v>0</v>
      </c>
      <c r="N944" s="12" t="str">
        <f t="shared" si="29"/>
        <v/>
      </c>
      <c r="O944" t="str">
        <f>VLOOKUP(tVentas[[#This Row],[ProductID]],tProductos[[#All],[ProductID]:[CategoriaNombre]],2,FALSE)</f>
        <v>Seafood</v>
      </c>
    </row>
    <row r="945" spans="1:15">
      <c r="A945" s="13">
        <v>10957</v>
      </c>
      <c r="B945" s="13">
        <v>4</v>
      </c>
      <c r="C945" s="13">
        <v>9323</v>
      </c>
      <c r="D945" s="13">
        <v>18</v>
      </c>
      <c r="E945" s="12" t="str">
        <f>VLOOKUP(tVentas[[#This Row],[ProductID]],tProductos[#All],3,FALSE)</f>
        <v>Lamb - Whole, Fresh</v>
      </c>
      <c r="F945" s="13">
        <v>3</v>
      </c>
      <c r="G945" s="32">
        <v>0</v>
      </c>
      <c r="H945" s="30">
        <f>VLOOKUP(tVentas[[#This Row],[ProductID]],tProductos[#All],5,FALSE)</f>
        <v>233.96</v>
      </c>
      <c r="I945" s="31">
        <f>(tVentas[[#This Row],[PrecioUnitario]])*(tVentas[[#This Row],[Quantity]])</f>
        <v>701.88</v>
      </c>
      <c r="J945" s="31">
        <f>tVentas[[#This Row],[ TotalPrice_SinDescuento]]*(1-tVentas[[#This Row],[Discount]]/100)</f>
        <v>701.88</v>
      </c>
      <c r="K945" s="52">
        <v>43144.949212962965</v>
      </c>
      <c r="L945" s="7" t="s">
        <v>4195</v>
      </c>
      <c r="M945" s="35">
        <f t="shared" si="28"/>
        <v>0</v>
      </c>
      <c r="N945" s="12" t="str">
        <f t="shared" si="29"/>
        <v/>
      </c>
      <c r="O945" t="str">
        <f>VLOOKUP(tVentas[[#This Row],[ProductID]],tProductos[[#All],[ProductID]:[CategoriaNombre]],2,FALSE)</f>
        <v>Snails</v>
      </c>
    </row>
    <row r="946" spans="1:15">
      <c r="A946" s="13">
        <v>10958</v>
      </c>
      <c r="B946" s="13">
        <v>6</v>
      </c>
      <c r="C946" s="13">
        <v>56491</v>
      </c>
      <c r="D946" s="13">
        <v>19</v>
      </c>
      <c r="E946" s="12" t="str">
        <f>VLOOKUP(tVentas[[#This Row],[ProductID]],tProductos[#All],3,FALSE)</f>
        <v>Tea - Earl Grey</v>
      </c>
      <c r="F946" s="13">
        <v>15</v>
      </c>
      <c r="G946" s="32">
        <v>0</v>
      </c>
      <c r="H946" s="30">
        <f>VLOOKUP(tVentas[[#This Row],[ProductID]],tProductos[#All],5,FALSE)</f>
        <v>225.61</v>
      </c>
      <c r="I946" s="31">
        <f>(tVentas[[#This Row],[PrecioUnitario]])*(tVentas[[#This Row],[Quantity]])</f>
        <v>3384.15</v>
      </c>
      <c r="J946" s="31">
        <f>tVentas[[#This Row],[ TotalPrice_SinDescuento]]*(1-tVentas[[#This Row],[Discount]]/100)</f>
        <v>3384.15</v>
      </c>
      <c r="K946" s="52">
        <v>43209.087222222224</v>
      </c>
      <c r="L946" s="7" t="s">
        <v>4196</v>
      </c>
      <c r="M946" s="35">
        <f t="shared" si="28"/>
        <v>0</v>
      </c>
      <c r="N946" s="12" t="str">
        <f t="shared" si="29"/>
        <v/>
      </c>
      <c r="O946" t="str">
        <f>VLOOKUP(tVentas[[#This Row],[ProductID]],tProductos[[#All],[ProductID]:[CategoriaNombre]],2,FALSE)</f>
        <v>Cereals</v>
      </c>
    </row>
    <row r="947" spans="1:15">
      <c r="A947" s="13">
        <v>10959</v>
      </c>
      <c r="B947" s="13">
        <v>6</v>
      </c>
      <c r="C947" s="13">
        <v>72213</v>
      </c>
      <c r="D947" s="13">
        <v>431</v>
      </c>
      <c r="E947" s="12" t="str">
        <f>VLOOKUP(tVentas[[#This Row],[ProductID]],tProductos[#All],3,FALSE)</f>
        <v>Muffin Chocolate Individual Wrap</v>
      </c>
      <c r="F947" s="13">
        <v>19</v>
      </c>
      <c r="G947" s="32">
        <v>0</v>
      </c>
      <c r="H947" s="30">
        <f>VLOOKUP(tVentas[[#This Row],[ProductID]],tProductos[#All],5,FALSE)</f>
        <v>199.95</v>
      </c>
      <c r="I947" s="31">
        <f>(tVentas[[#This Row],[PrecioUnitario]])*(tVentas[[#This Row],[Quantity]])</f>
        <v>3799.0499999999997</v>
      </c>
      <c r="J947" s="31">
        <f>tVentas[[#This Row],[ TotalPrice_SinDescuento]]*(1-tVentas[[#This Row],[Discount]]/100)</f>
        <v>3799.0499999999997</v>
      </c>
      <c r="K947" s="52">
        <v>43121.252800925926</v>
      </c>
      <c r="L947" s="7" t="s">
        <v>4197</v>
      </c>
      <c r="M947" s="35">
        <f t="shared" si="28"/>
        <v>0</v>
      </c>
      <c r="N947" s="12" t="str">
        <f t="shared" si="29"/>
        <v/>
      </c>
      <c r="O947" t="str">
        <f>VLOOKUP(tVentas[[#This Row],[ProductID]],tProductos[[#All],[ProductID]:[CategoriaNombre]],2,FALSE)</f>
        <v>Snails</v>
      </c>
    </row>
    <row r="948" spans="1:15">
      <c r="A948" s="13">
        <v>10960</v>
      </c>
      <c r="B948" s="13">
        <v>2</v>
      </c>
      <c r="C948" s="13">
        <v>16164</v>
      </c>
      <c r="D948" s="13">
        <v>150</v>
      </c>
      <c r="E948" s="12" t="str">
        <f>VLOOKUP(tVentas[[#This Row],[ProductID]],tProductos[#All],3,FALSE)</f>
        <v>Langers - Ruby Red Grapfruit</v>
      </c>
      <c r="F948" s="13">
        <v>5</v>
      </c>
      <c r="G948" s="32">
        <v>0</v>
      </c>
      <c r="H948" s="30">
        <f>VLOOKUP(tVentas[[#This Row],[ProductID]],tProductos[#All],5,FALSE)</f>
        <v>406.55</v>
      </c>
      <c r="I948" s="31">
        <f>(tVentas[[#This Row],[PrecioUnitario]])*(tVentas[[#This Row],[Quantity]])</f>
        <v>2032.75</v>
      </c>
      <c r="J948" s="31">
        <f>tVentas[[#This Row],[ TotalPrice_SinDescuento]]*(1-tVentas[[#This Row],[Discount]]/100)</f>
        <v>2032.75</v>
      </c>
      <c r="K948" s="52">
        <v>43187.497025462966</v>
      </c>
      <c r="L948" s="7" t="s">
        <v>4198</v>
      </c>
      <c r="M948" s="35">
        <f t="shared" ref="M948:M986" si="30">COUNTBLANK(A948:L948) /COUNTA(A948:L948)</f>
        <v>0</v>
      </c>
      <c r="N948" s="12" t="str">
        <f t="shared" ref="N948:N986" si="31">IF($M948&gt;0.4,"ELIMINAR","")</f>
        <v/>
      </c>
      <c r="O948" t="str">
        <f>VLOOKUP(tVentas[[#This Row],[ProductID]],tProductos[[#All],[ProductID]:[CategoriaNombre]],2,FALSE)</f>
        <v>Poultry</v>
      </c>
    </row>
    <row r="949" spans="1:15">
      <c r="A949" s="13">
        <v>10961</v>
      </c>
      <c r="B949" s="13">
        <v>13</v>
      </c>
      <c r="C949" s="13">
        <v>65867</v>
      </c>
      <c r="D949" s="13">
        <v>390</v>
      </c>
      <c r="E949" s="12" t="str">
        <f>VLOOKUP(tVentas[[#This Row],[ProductID]],tProductos[#All],3,FALSE)</f>
        <v>Seedlings - Mix, Organic</v>
      </c>
      <c r="F949" s="13">
        <v>17</v>
      </c>
      <c r="G949" s="32">
        <v>0</v>
      </c>
      <c r="H949" s="30">
        <f>VLOOKUP(tVentas[[#This Row],[ProductID]],tProductos[#All],5,FALSE)</f>
        <v>12.95</v>
      </c>
      <c r="I949" s="31">
        <f>(tVentas[[#This Row],[PrecioUnitario]])*(tVentas[[#This Row],[Quantity]])</f>
        <v>220.14999999999998</v>
      </c>
      <c r="J949" s="31">
        <f>tVentas[[#This Row],[ TotalPrice_SinDescuento]]*(1-tVentas[[#This Row],[Discount]]/100)</f>
        <v>220.14999999999998</v>
      </c>
      <c r="K949" s="52">
        <v>43152.419652777775</v>
      </c>
      <c r="L949" s="7" t="s">
        <v>4199</v>
      </c>
      <c r="M949" s="35">
        <f t="shared" si="30"/>
        <v>0</v>
      </c>
      <c r="N949" s="12" t="str">
        <f t="shared" si="31"/>
        <v/>
      </c>
      <c r="O949" t="str">
        <f>VLOOKUP(tVentas[[#This Row],[ProductID]],tProductos[[#All],[ProductID]:[CategoriaNombre]],2,FALSE)</f>
        <v>Cereals</v>
      </c>
    </row>
    <row r="950" spans="1:15">
      <c r="A950" s="13">
        <v>10962</v>
      </c>
      <c r="B950" s="13">
        <v>14</v>
      </c>
      <c r="C950" s="13">
        <v>40129</v>
      </c>
      <c r="D950" s="13">
        <v>299</v>
      </c>
      <c r="E950" s="12" t="str">
        <f>VLOOKUP(tVentas[[#This Row],[ProductID]],tProductos[#All],3,FALSE)</f>
        <v>Fuji Apples</v>
      </c>
      <c r="F950" s="13">
        <v>11</v>
      </c>
      <c r="G950" s="32">
        <v>0</v>
      </c>
      <c r="H950" s="30">
        <f>VLOOKUP(tVentas[[#This Row],[ProductID]],tProductos[#All],5,FALSE)</f>
        <v>801.37</v>
      </c>
      <c r="I950" s="31">
        <f>(tVentas[[#This Row],[PrecioUnitario]])*(tVentas[[#This Row],[Quantity]])</f>
        <v>8815.07</v>
      </c>
      <c r="J950" s="31">
        <f>tVentas[[#This Row],[ TotalPrice_SinDescuento]]*(1-tVentas[[#This Row],[Discount]]/100)</f>
        <v>8815.07</v>
      </c>
      <c r="K950" s="52">
        <v>43190.508113425924</v>
      </c>
      <c r="L950" s="7" t="s">
        <v>4200</v>
      </c>
      <c r="M950" s="35">
        <f t="shared" si="30"/>
        <v>0</v>
      </c>
      <c r="N950" s="12" t="str">
        <f t="shared" si="31"/>
        <v/>
      </c>
      <c r="O950" t="str">
        <f>VLOOKUP(tVentas[[#This Row],[ProductID]],tProductos[[#All],[ProductID]:[CategoriaNombre]],2,FALSE)</f>
        <v>Dairy</v>
      </c>
    </row>
    <row r="951" spans="1:15">
      <c r="A951" s="13">
        <v>10963</v>
      </c>
      <c r="B951" s="13">
        <v>5</v>
      </c>
      <c r="C951" s="13">
        <v>92305</v>
      </c>
      <c r="D951" s="13">
        <v>255</v>
      </c>
      <c r="E951" s="12" t="str">
        <f>VLOOKUP(tVentas[[#This Row],[ProductID]],tProductos[#All],3,FALSE)</f>
        <v>Kellogs All Bran Bars</v>
      </c>
      <c r="F951" s="13">
        <v>24</v>
      </c>
      <c r="G951" s="32">
        <v>1</v>
      </c>
      <c r="H951" s="30">
        <f>VLOOKUP(tVentas[[#This Row],[ProductID]],tProductos[#All],5,FALSE)</f>
        <v>292.27999999999997</v>
      </c>
      <c r="I951" s="31">
        <f>(tVentas[[#This Row],[PrecioUnitario]])*(tVentas[[#This Row],[Quantity]])</f>
        <v>7014.7199999999993</v>
      </c>
      <c r="J951" s="31">
        <f>tVentas[[#This Row],[ TotalPrice_SinDescuento]]*(1-tVentas[[#This Row],[Discount]]/100)</f>
        <v>6944.572799999999</v>
      </c>
      <c r="K951" s="52">
        <v>43115.371342592596</v>
      </c>
      <c r="L951" s="7" t="s">
        <v>4201</v>
      </c>
      <c r="M951" s="35">
        <f t="shared" si="30"/>
        <v>0</v>
      </c>
      <c r="N951" s="12" t="str">
        <f t="shared" si="31"/>
        <v/>
      </c>
      <c r="O951" t="str">
        <f>VLOOKUP(tVentas[[#This Row],[ProductID]],tProductos[[#All],[ProductID]:[CategoriaNombre]],2,FALSE)</f>
        <v>Cereals</v>
      </c>
    </row>
    <row r="952" spans="1:15">
      <c r="A952" s="13">
        <v>10964</v>
      </c>
      <c r="B952" s="13">
        <v>14</v>
      </c>
      <c r="C952" s="13">
        <v>55636</v>
      </c>
      <c r="D952" s="13">
        <v>6</v>
      </c>
      <c r="E952" s="12" t="str">
        <f>VLOOKUP(tVentas[[#This Row],[ProductID]],tProductos[#All],3,FALSE)</f>
        <v>Wine - Magnotta - Cab Sauv</v>
      </c>
      <c r="F952" s="13">
        <v>15</v>
      </c>
      <c r="G952" s="32">
        <v>0</v>
      </c>
      <c r="H952" s="30">
        <f>VLOOKUP(tVentas[[#This Row],[ProductID]],tProductos[#All],5,FALSE)</f>
        <v>797.18</v>
      </c>
      <c r="I952" s="31">
        <f>(tVentas[[#This Row],[PrecioUnitario]])*(tVentas[[#This Row],[Quantity]])</f>
        <v>11957.699999999999</v>
      </c>
      <c r="J952" s="31">
        <f>tVentas[[#This Row],[ TotalPrice_SinDescuento]]*(1-tVentas[[#This Row],[Discount]]/100)</f>
        <v>11957.699999999999</v>
      </c>
      <c r="K952" s="52">
        <v>43228.556261574071</v>
      </c>
      <c r="L952" s="7" t="s">
        <v>4202</v>
      </c>
      <c r="M952" s="35">
        <f t="shared" si="30"/>
        <v>0</v>
      </c>
      <c r="N952" s="12" t="str">
        <f t="shared" si="31"/>
        <v/>
      </c>
      <c r="O952" t="str">
        <f>VLOOKUP(tVentas[[#This Row],[ProductID]],tProductos[[#All],[ProductID]:[CategoriaNombre]],2,FALSE)</f>
        <v>Grain</v>
      </c>
    </row>
    <row r="953" spans="1:15">
      <c r="A953" s="13">
        <v>10965</v>
      </c>
      <c r="B953" s="13">
        <v>4</v>
      </c>
      <c r="C953" s="13">
        <v>65430</v>
      </c>
      <c r="D953" s="13">
        <v>201</v>
      </c>
      <c r="E953" s="12" t="str">
        <f>VLOOKUP(tVentas[[#This Row],[ProductID]],tProductos[#All],3,FALSE)</f>
        <v>Grenadine</v>
      </c>
      <c r="F953" s="13">
        <v>17</v>
      </c>
      <c r="G953" s="32">
        <v>0</v>
      </c>
      <c r="H953" s="30">
        <f>VLOOKUP(tVentas[[#This Row],[ProductID]],tProductos[#All],5,FALSE)</f>
        <v>963.87</v>
      </c>
      <c r="I953" s="31">
        <f>(tVentas[[#This Row],[PrecioUnitario]])*(tVentas[[#This Row],[Quantity]])</f>
        <v>16385.79</v>
      </c>
      <c r="J953" s="31">
        <f>tVentas[[#This Row],[ TotalPrice_SinDescuento]]*(1-tVentas[[#This Row],[Discount]]/100)</f>
        <v>16385.79</v>
      </c>
      <c r="K953" s="52">
        <v>43149.477719907409</v>
      </c>
      <c r="L953" s="7" t="s">
        <v>4203</v>
      </c>
      <c r="M953" s="35">
        <f t="shared" si="30"/>
        <v>0</v>
      </c>
      <c r="N953" s="12" t="str">
        <f t="shared" si="31"/>
        <v/>
      </c>
      <c r="O953" t="str">
        <f>VLOOKUP(tVentas[[#This Row],[ProductID]],tProductos[[#All],[ProductID]:[CategoriaNombre]],2,FALSE)</f>
        <v>Grain</v>
      </c>
    </row>
    <row r="954" spans="1:15">
      <c r="A954" s="13">
        <v>10966</v>
      </c>
      <c r="B954" s="13">
        <v>17</v>
      </c>
      <c r="C954" s="13">
        <v>40042</v>
      </c>
      <c r="D954" s="13">
        <v>413</v>
      </c>
      <c r="E954" s="12" t="str">
        <f>VLOOKUP(tVentas[[#This Row],[ProductID]],tProductos[#All],3,FALSE)</f>
        <v>Ice Cream Bar - Oreo Cone</v>
      </c>
      <c r="F954" s="13">
        <v>11</v>
      </c>
      <c r="G954" s="32">
        <v>1</v>
      </c>
      <c r="H954" s="30">
        <f>VLOOKUP(tVentas[[#This Row],[ProductID]],tProductos[#All],5,FALSE)</f>
        <v>954.06</v>
      </c>
      <c r="I954" s="31">
        <f>(tVentas[[#This Row],[PrecioUnitario]])*(tVentas[[#This Row],[Quantity]])</f>
        <v>10494.66</v>
      </c>
      <c r="J954" s="31">
        <f>tVentas[[#This Row],[ TotalPrice_SinDescuento]]*(1-tVentas[[#This Row],[Discount]]/100)</f>
        <v>10389.713400000001</v>
      </c>
      <c r="K954" s="52">
        <v>43211.027222222219</v>
      </c>
      <c r="L954" s="7" t="s">
        <v>4204</v>
      </c>
      <c r="M954" s="35">
        <f t="shared" si="30"/>
        <v>0</v>
      </c>
      <c r="N954" s="12" t="str">
        <f t="shared" si="31"/>
        <v/>
      </c>
      <c r="O954" t="str">
        <f>VLOOKUP(tVentas[[#This Row],[ProductID]],tProductos[[#All],[ProductID]:[CategoriaNombre]],2,FALSE)</f>
        <v>Cereals</v>
      </c>
    </row>
    <row r="955" spans="1:15">
      <c r="A955" s="13">
        <v>10967</v>
      </c>
      <c r="B955" s="13">
        <v>23</v>
      </c>
      <c r="C955" s="13">
        <v>57767</v>
      </c>
      <c r="D955" s="13">
        <v>7</v>
      </c>
      <c r="E955" s="12" t="str">
        <f>VLOOKUP(tVentas[[#This Row],[ProductID]],tProductos[#All],3,FALSE)</f>
        <v>Table Cloth - 53x69 Colour</v>
      </c>
      <c r="F955" s="13">
        <v>15</v>
      </c>
      <c r="G955" s="32">
        <v>1</v>
      </c>
      <c r="H955" s="30">
        <f>VLOOKUP(tVentas[[#This Row],[ProductID]],tProductos[#All],5,FALSE)</f>
        <v>31.87</v>
      </c>
      <c r="I955" s="31">
        <f>(tVentas[[#This Row],[PrecioUnitario]])*(tVentas[[#This Row],[Quantity]])</f>
        <v>478.05</v>
      </c>
      <c r="J955" s="31">
        <f>tVentas[[#This Row],[ TotalPrice_SinDescuento]]*(1-tVentas[[#This Row],[Discount]]/100)</f>
        <v>473.26949999999999</v>
      </c>
      <c r="K955" s="52">
        <v>43204.369375000002</v>
      </c>
      <c r="L955" s="7" t="s">
        <v>4205</v>
      </c>
      <c r="M955" s="35">
        <f t="shared" si="30"/>
        <v>0</v>
      </c>
      <c r="N955" s="12" t="str">
        <f t="shared" si="31"/>
        <v/>
      </c>
      <c r="O955" t="str">
        <f>VLOOKUP(tVentas[[#This Row],[ProductID]],tProductos[[#All],[ProductID]:[CategoriaNombre]],2,FALSE)</f>
        <v>Poultry</v>
      </c>
    </row>
    <row r="956" spans="1:15">
      <c r="A956" s="13">
        <v>10968</v>
      </c>
      <c r="B956" s="13">
        <v>4</v>
      </c>
      <c r="C956" s="13">
        <v>17770</v>
      </c>
      <c r="D956" s="13">
        <v>103</v>
      </c>
      <c r="E956" s="12" t="str">
        <f>VLOOKUP(tVentas[[#This Row],[ProductID]],tProductos[#All],3,FALSE)</f>
        <v>Cream Of Tartar</v>
      </c>
      <c r="F956" s="13">
        <v>5</v>
      </c>
      <c r="G956" s="32">
        <v>0</v>
      </c>
      <c r="H956" s="30">
        <f>VLOOKUP(tVentas[[#This Row],[ProductID]],tProductos[#All],5,FALSE)</f>
        <v>727.53</v>
      </c>
      <c r="I956" s="31">
        <f>(tVentas[[#This Row],[PrecioUnitario]])*(tVentas[[#This Row],[Quantity]])</f>
        <v>3637.6499999999996</v>
      </c>
      <c r="J956" s="31">
        <f>tVentas[[#This Row],[ TotalPrice_SinDescuento]]*(1-tVentas[[#This Row],[Discount]]/100)</f>
        <v>3637.6499999999996</v>
      </c>
      <c r="K956" s="52">
        <v>43135.222511574073</v>
      </c>
      <c r="L956" s="7" t="s">
        <v>4206</v>
      </c>
      <c r="M956" s="35">
        <f t="shared" si="30"/>
        <v>0</v>
      </c>
      <c r="N956" s="12" t="str">
        <f t="shared" si="31"/>
        <v/>
      </c>
      <c r="O956" t="str">
        <f>VLOOKUP(tVentas[[#This Row],[ProductID]],tProductos[[#All],[ProductID]:[CategoriaNombre]],2,FALSE)</f>
        <v>Meat</v>
      </c>
    </row>
    <row r="957" spans="1:15">
      <c r="A957" s="13">
        <v>10969</v>
      </c>
      <c r="B957" s="13">
        <v>12</v>
      </c>
      <c r="C957" s="13">
        <v>93281</v>
      </c>
      <c r="D957" s="13">
        <v>272</v>
      </c>
      <c r="E957" s="12" t="str">
        <f>VLOOKUP(tVentas[[#This Row],[ProductID]],tProductos[#All],3,FALSE)</f>
        <v>Chocolate - Semi Sweet, Calets</v>
      </c>
      <c r="F957" s="13">
        <v>24</v>
      </c>
      <c r="G957" s="32">
        <v>0</v>
      </c>
      <c r="H957" s="30">
        <f>VLOOKUP(tVentas[[#This Row],[ProductID]],tProductos[#All],5,FALSE)</f>
        <v>681.13</v>
      </c>
      <c r="I957" s="31">
        <f>(tVentas[[#This Row],[PrecioUnitario]])*(tVentas[[#This Row],[Quantity]])</f>
        <v>16347.119999999999</v>
      </c>
      <c r="J957" s="31">
        <f>tVentas[[#This Row],[ TotalPrice_SinDescuento]]*(1-tVentas[[#This Row],[Discount]]/100)</f>
        <v>16347.119999999999</v>
      </c>
      <c r="K957" s="52">
        <v>43165.546817129631</v>
      </c>
      <c r="L957" s="7" t="s">
        <v>4207</v>
      </c>
      <c r="M957" s="35">
        <f t="shared" si="30"/>
        <v>0</v>
      </c>
      <c r="N957" s="12" t="str">
        <f t="shared" si="31"/>
        <v/>
      </c>
      <c r="O957" t="str">
        <f>VLOOKUP(tVentas[[#This Row],[ProductID]],tProductos[[#All],[ProductID]:[CategoriaNombre]],2,FALSE)</f>
        <v>Shell fish</v>
      </c>
    </row>
    <row r="958" spans="1:15">
      <c r="A958" s="13">
        <v>10970</v>
      </c>
      <c r="B958" s="13">
        <v>3</v>
      </c>
      <c r="C958" s="13">
        <v>56530</v>
      </c>
      <c r="D958" s="13">
        <v>125</v>
      </c>
      <c r="E958" s="12" t="str">
        <f>VLOOKUP(tVentas[[#This Row],[ProductID]],tProductos[#All],3,FALSE)</f>
        <v>Nut - Chestnuts, Whole</v>
      </c>
      <c r="F958" s="13">
        <v>15</v>
      </c>
      <c r="G958" s="32">
        <v>0</v>
      </c>
      <c r="H958" s="30">
        <f>VLOOKUP(tVentas[[#This Row],[ProductID]],tProductos[#All],5,FALSE)</f>
        <v>61.41</v>
      </c>
      <c r="I958" s="31">
        <f>(tVentas[[#This Row],[PrecioUnitario]])*(tVentas[[#This Row],[Quantity]])</f>
        <v>921.15</v>
      </c>
      <c r="J958" s="31">
        <f>tVentas[[#This Row],[ TotalPrice_SinDescuento]]*(1-tVentas[[#This Row],[Discount]]/100)</f>
        <v>921.15</v>
      </c>
      <c r="K958" s="52">
        <v>43178.108449074076</v>
      </c>
      <c r="L958" s="7" t="s">
        <v>4208</v>
      </c>
      <c r="M958" s="35">
        <f t="shared" si="30"/>
        <v>0</v>
      </c>
      <c r="N958" s="12" t="str">
        <f t="shared" si="31"/>
        <v/>
      </c>
      <c r="O958" t="str">
        <f>VLOOKUP(tVentas[[#This Row],[ProductID]],tProductos[[#All],[ProductID]:[CategoriaNombre]],2,FALSE)</f>
        <v>Poultry</v>
      </c>
    </row>
    <row r="959" spans="1:15">
      <c r="A959" s="13">
        <v>10971</v>
      </c>
      <c r="B959" s="13">
        <v>23</v>
      </c>
      <c r="C959" s="13">
        <v>37117</v>
      </c>
      <c r="D959" s="13">
        <v>203</v>
      </c>
      <c r="E959" s="12" t="str">
        <f>VLOOKUP(tVentas[[#This Row],[ProductID]],tProductos[#All],3,FALSE)</f>
        <v>Chicken - Leg, Boneless</v>
      </c>
      <c r="F959" s="13">
        <v>10</v>
      </c>
      <c r="G959" s="32">
        <v>0</v>
      </c>
      <c r="H959" s="30">
        <f>VLOOKUP(tVentas[[#This Row],[ProductID]],tProductos[#All],5,FALSE)</f>
        <v>599.54999999999995</v>
      </c>
      <c r="I959" s="31">
        <f>(tVentas[[#This Row],[PrecioUnitario]])*(tVentas[[#This Row],[Quantity]])</f>
        <v>5995.5</v>
      </c>
      <c r="J959" s="31">
        <f>tVentas[[#This Row],[ TotalPrice_SinDescuento]]*(1-tVentas[[#This Row],[Discount]]/100)</f>
        <v>5995.5</v>
      </c>
      <c r="K959" s="52">
        <v>43226.886759259258</v>
      </c>
      <c r="L959" s="7" t="s">
        <v>4209</v>
      </c>
      <c r="M959" s="35">
        <f t="shared" si="30"/>
        <v>0</v>
      </c>
      <c r="N959" s="12" t="str">
        <f t="shared" si="31"/>
        <v/>
      </c>
      <c r="O959" t="str">
        <f>VLOOKUP(tVentas[[#This Row],[ProductID]],tProductos[[#All],[ProductID]:[CategoriaNombre]],2,FALSE)</f>
        <v>Confections</v>
      </c>
    </row>
    <row r="960" spans="1:15">
      <c r="A960" s="13">
        <v>10972</v>
      </c>
      <c r="B960" s="13">
        <v>11</v>
      </c>
      <c r="C960" s="13">
        <v>72357</v>
      </c>
      <c r="D960" s="13">
        <v>54</v>
      </c>
      <c r="E960" s="12" t="str">
        <f>VLOOKUP(tVentas[[#This Row],[ProductID]],tProductos[#All],3,FALSE)</f>
        <v>Liners - Banana, Paper</v>
      </c>
      <c r="F960" s="13">
        <v>19</v>
      </c>
      <c r="G960" s="32">
        <v>0</v>
      </c>
      <c r="H960" s="30">
        <f>VLOOKUP(tVentas[[#This Row],[ProductID]],tProductos[#All],5,FALSE)</f>
        <v>535.59</v>
      </c>
      <c r="I960" s="31">
        <f>(tVentas[[#This Row],[PrecioUnitario]])*(tVentas[[#This Row],[Quantity]])</f>
        <v>10176.210000000001</v>
      </c>
      <c r="J960" s="31">
        <f>tVentas[[#This Row],[ TotalPrice_SinDescuento]]*(1-tVentas[[#This Row],[Discount]]/100)</f>
        <v>10176.210000000001</v>
      </c>
      <c r="K960" s="52">
        <v>43130.37809027778</v>
      </c>
      <c r="L960" s="7" t="s">
        <v>4210</v>
      </c>
      <c r="M960" s="35">
        <f t="shared" si="30"/>
        <v>0</v>
      </c>
      <c r="N960" s="12" t="str">
        <f t="shared" si="31"/>
        <v/>
      </c>
      <c r="O960" t="str">
        <f>VLOOKUP(tVentas[[#This Row],[ProductID]],tProductos[[#All],[ProductID]:[CategoriaNombre]],2,FALSE)</f>
        <v>Poultry</v>
      </c>
    </row>
    <row r="961" spans="1:15">
      <c r="A961" s="13">
        <v>10973</v>
      </c>
      <c r="B961" s="13">
        <v>13</v>
      </c>
      <c r="C961" s="13">
        <v>1292</v>
      </c>
      <c r="D961" s="13">
        <v>311</v>
      </c>
      <c r="E961" s="12" t="str">
        <f>VLOOKUP(tVentas[[#This Row],[ProductID]],tProductos[#All],3,FALSE)</f>
        <v>Wonton Wrappers</v>
      </c>
      <c r="F961" s="13">
        <v>1</v>
      </c>
      <c r="G961" s="32">
        <v>0</v>
      </c>
      <c r="H961" s="30">
        <f>VLOOKUP(tVentas[[#This Row],[ProductID]],tProductos[#All],5,FALSE)</f>
        <v>40.200000000000003</v>
      </c>
      <c r="I961" s="31">
        <f>(tVentas[[#This Row],[PrecioUnitario]])*(tVentas[[#This Row],[Quantity]])</f>
        <v>40.200000000000003</v>
      </c>
      <c r="J961" s="31">
        <f>tVentas[[#This Row],[ TotalPrice_SinDescuento]]*(1-tVentas[[#This Row],[Discount]]/100)</f>
        <v>40.200000000000003</v>
      </c>
      <c r="K961" s="52">
        <v>43130.618402777778</v>
      </c>
      <c r="L961" s="7" t="s">
        <v>4211</v>
      </c>
      <c r="M961" s="35">
        <f t="shared" si="30"/>
        <v>0</v>
      </c>
      <c r="N961" s="12" t="str">
        <f t="shared" si="31"/>
        <v/>
      </c>
      <c r="O961" t="str">
        <f>VLOOKUP(tVentas[[#This Row],[ProductID]],tProductos[[#All],[ProductID]:[CategoriaNombre]],2,FALSE)</f>
        <v>Poultry</v>
      </c>
    </row>
    <row r="962" spans="1:15">
      <c r="A962" s="13">
        <v>10974</v>
      </c>
      <c r="B962" s="13">
        <v>6</v>
      </c>
      <c r="C962" s="13">
        <v>64292</v>
      </c>
      <c r="D962" s="13">
        <v>118</v>
      </c>
      <c r="E962" s="12" t="str">
        <f>VLOOKUP(tVentas[[#This Row],[ProductID]],tProductos[#All],3,FALSE)</f>
        <v>Garbag Bags - Black</v>
      </c>
      <c r="F962" s="13">
        <v>17</v>
      </c>
      <c r="G962" s="32">
        <v>2</v>
      </c>
      <c r="H962" s="30">
        <f>VLOOKUP(tVentas[[#This Row],[ProductID]],tProductos[#All],5,FALSE)</f>
        <v>65.959999999999994</v>
      </c>
      <c r="I962" s="31">
        <f>(tVentas[[#This Row],[PrecioUnitario]])*(tVentas[[#This Row],[Quantity]])</f>
        <v>1121.32</v>
      </c>
      <c r="J962" s="31">
        <f>tVentas[[#This Row],[ TotalPrice_SinDescuento]]*(1-tVentas[[#This Row],[Discount]]/100)</f>
        <v>1098.8935999999999</v>
      </c>
      <c r="K962" s="52">
        <v>43184.262615740743</v>
      </c>
      <c r="L962" s="7" t="s">
        <v>4212</v>
      </c>
      <c r="M962" s="35">
        <f t="shared" si="30"/>
        <v>0</v>
      </c>
      <c r="N962" s="12" t="str">
        <f t="shared" si="31"/>
        <v/>
      </c>
      <c r="O962" t="str">
        <f>VLOOKUP(tVentas[[#This Row],[ProductID]],tProductos[[#All],[ProductID]:[CategoriaNombre]],2,FALSE)</f>
        <v>Poultry</v>
      </c>
    </row>
    <row r="963" spans="1:15">
      <c r="A963" s="13">
        <v>10975</v>
      </c>
      <c r="B963" s="13">
        <v>18</v>
      </c>
      <c r="C963" s="13">
        <v>77783</v>
      </c>
      <c r="D963" s="13">
        <v>137</v>
      </c>
      <c r="E963" s="12" t="str">
        <f>VLOOKUP(tVentas[[#This Row],[ProductID]],tProductos[#All],3,FALSE)</f>
        <v>Wine - White, Schroder And Schyl</v>
      </c>
      <c r="F963" s="13">
        <v>20</v>
      </c>
      <c r="G963" s="32">
        <v>0</v>
      </c>
      <c r="H963" s="30">
        <f>VLOOKUP(tVentas[[#This Row],[ProductID]],tProductos[#All],5,FALSE)</f>
        <v>840.56</v>
      </c>
      <c r="I963" s="31">
        <f>(tVentas[[#This Row],[PrecioUnitario]])*(tVentas[[#This Row],[Quantity]])</f>
        <v>16811.199999999997</v>
      </c>
      <c r="J963" s="31">
        <f>tVentas[[#This Row],[ TotalPrice_SinDescuento]]*(1-tVentas[[#This Row],[Discount]]/100)</f>
        <v>16811.199999999997</v>
      </c>
      <c r="K963" s="52">
        <v>43102.108425925922</v>
      </c>
      <c r="L963" s="7" t="s">
        <v>4213</v>
      </c>
      <c r="M963" s="35">
        <f t="shared" si="30"/>
        <v>0</v>
      </c>
      <c r="N963" s="12" t="str">
        <f t="shared" si="31"/>
        <v/>
      </c>
      <c r="O963" t="str">
        <f>VLOOKUP(tVentas[[#This Row],[ProductID]],tProductos[[#All],[ProductID]:[CategoriaNombre]],2,FALSE)</f>
        <v>Snails</v>
      </c>
    </row>
    <row r="964" spans="1:15">
      <c r="A964" s="13">
        <v>10976</v>
      </c>
      <c r="B964" s="13">
        <v>5</v>
      </c>
      <c r="C964" s="13">
        <v>41101</v>
      </c>
      <c r="D964" s="13">
        <v>121</v>
      </c>
      <c r="E964" s="12" t="str">
        <f>VLOOKUP(tVentas[[#This Row],[ProductID]],tProductos[#All],3,FALSE)</f>
        <v>Muffin Batt - Blueberry Passion</v>
      </c>
      <c r="F964" s="13">
        <v>11</v>
      </c>
      <c r="G964" s="32">
        <v>0</v>
      </c>
      <c r="H964" s="30">
        <f>VLOOKUP(tVentas[[#This Row],[ProductID]],tProductos[#All],5,FALSE)</f>
        <v>60.97</v>
      </c>
      <c r="I964" s="31">
        <f>(tVentas[[#This Row],[PrecioUnitario]])*(tVentas[[#This Row],[Quantity]])</f>
        <v>670.67</v>
      </c>
      <c r="J964" s="31">
        <f>tVentas[[#This Row],[ TotalPrice_SinDescuento]]*(1-tVentas[[#This Row],[Discount]]/100)</f>
        <v>670.67</v>
      </c>
      <c r="K964" s="52">
        <v>43181.5390625</v>
      </c>
      <c r="L964" s="7" t="s">
        <v>4214</v>
      </c>
      <c r="M964" s="35">
        <f t="shared" si="30"/>
        <v>0</v>
      </c>
      <c r="N964" s="12" t="str">
        <f t="shared" si="31"/>
        <v/>
      </c>
      <c r="O964" t="str">
        <f>VLOOKUP(tVentas[[#This Row],[ProductID]],tProductos[[#All],[ProductID]:[CategoriaNombre]],2,FALSE)</f>
        <v>Produce</v>
      </c>
    </row>
    <row r="965" spans="1:15">
      <c r="A965" s="13">
        <v>10977</v>
      </c>
      <c r="B965" s="13">
        <v>20</v>
      </c>
      <c r="C965" s="13">
        <v>53373</v>
      </c>
      <c r="D965" s="13">
        <v>261</v>
      </c>
      <c r="E965" s="12" t="str">
        <f>VLOOKUP(tVentas[[#This Row],[ProductID]],tProductos[#All],3,FALSE)</f>
        <v>Chinese Foods - Chicken</v>
      </c>
      <c r="F965" s="13">
        <v>14</v>
      </c>
      <c r="G965" s="32">
        <v>0</v>
      </c>
      <c r="H965" s="30">
        <f>VLOOKUP(tVentas[[#This Row],[ProductID]],tProductos[#All],5,FALSE)</f>
        <v>220.9</v>
      </c>
      <c r="I965" s="31">
        <f>(tVentas[[#This Row],[PrecioUnitario]])*(tVentas[[#This Row],[Quantity]])</f>
        <v>3092.6</v>
      </c>
      <c r="J965" s="31">
        <f>tVentas[[#This Row],[ TotalPrice_SinDescuento]]*(1-tVentas[[#This Row],[Discount]]/100)</f>
        <v>3092.6</v>
      </c>
      <c r="K965" s="52">
        <v>43216.382731481484</v>
      </c>
      <c r="L965" s="7" t="s">
        <v>4215</v>
      </c>
      <c r="M965" s="35">
        <f t="shared" si="30"/>
        <v>0</v>
      </c>
      <c r="N965" s="12" t="str">
        <f t="shared" si="31"/>
        <v/>
      </c>
      <c r="O965" t="str">
        <f>VLOOKUP(tVentas[[#This Row],[ProductID]],tProductos[[#All],[ProductID]:[CategoriaNombre]],2,FALSE)</f>
        <v>Poultry</v>
      </c>
    </row>
    <row r="966" spans="1:15">
      <c r="A966" s="13">
        <v>10978</v>
      </c>
      <c r="B966" s="13">
        <v>3</v>
      </c>
      <c r="C966" s="13">
        <v>90016</v>
      </c>
      <c r="D966" s="13">
        <v>276</v>
      </c>
      <c r="E966" s="12" t="str">
        <f>VLOOKUP(tVentas[[#This Row],[ProductID]],tProductos[#All],3,FALSE)</f>
        <v>Snapple - Iced Tea Peach</v>
      </c>
      <c r="F966" s="13">
        <v>23</v>
      </c>
      <c r="G966" s="32">
        <v>0</v>
      </c>
      <c r="H966" s="30">
        <f>VLOOKUP(tVentas[[#This Row],[ProductID]],tProductos[#All],5,FALSE)</f>
        <v>492.5</v>
      </c>
      <c r="I966" s="31">
        <f>(tVentas[[#This Row],[PrecioUnitario]])*(tVentas[[#This Row],[Quantity]])</f>
        <v>11327.5</v>
      </c>
      <c r="J966" s="31">
        <f>tVentas[[#This Row],[ TotalPrice_SinDescuento]]*(1-tVentas[[#This Row],[Discount]]/100)</f>
        <v>11327.5</v>
      </c>
      <c r="K966" s="52">
        <v>43103.384942129633</v>
      </c>
      <c r="L966" s="7" t="s">
        <v>4216</v>
      </c>
      <c r="M966" s="35">
        <f t="shared" si="30"/>
        <v>0</v>
      </c>
      <c r="N966" s="12" t="str">
        <f t="shared" si="31"/>
        <v/>
      </c>
      <c r="O966" t="str">
        <f>VLOOKUP(tVentas[[#This Row],[ProductID]],tProductos[[#All],[ProductID]:[CategoriaNombre]],2,FALSE)</f>
        <v>Beverages</v>
      </c>
    </row>
    <row r="967" spans="1:15">
      <c r="A967" s="13">
        <v>10979</v>
      </c>
      <c r="B967" s="13">
        <v>2</v>
      </c>
      <c r="C967" s="13">
        <v>4245</v>
      </c>
      <c r="D967" s="13">
        <v>9</v>
      </c>
      <c r="E967" s="12" t="str">
        <f>VLOOKUP(tVentas[[#This Row],[ProductID]],tProductos[#All],3,FALSE)</f>
        <v>Rabbit - Whole</v>
      </c>
      <c r="F967" s="13">
        <v>2</v>
      </c>
      <c r="G967" s="32">
        <v>2</v>
      </c>
      <c r="H967" s="30">
        <f>VLOOKUP(tVentas[[#This Row],[ProductID]],tProductos[#All],5,FALSE)</f>
        <v>844.21</v>
      </c>
      <c r="I967" s="31">
        <f>(tVentas[[#This Row],[PrecioUnitario]])*(tVentas[[#This Row],[Quantity]])</f>
        <v>1688.42</v>
      </c>
      <c r="J967" s="31">
        <f>tVentas[[#This Row],[ TotalPrice_SinDescuento]]*(1-tVentas[[#This Row],[Discount]]/100)</f>
        <v>1654.6516000000001</v>
      </c>
      <c r="K967" s="52">
        <v>43161.725949074076</v>
      </c>
      <c r="L967" s="7" t="s">
        <v>4217</v>
      </c>
      <c r="M967" s="35">
        <f t="shared" si="30"/>
        <v>0</v>
      </c>
      <c r="N967" s="12" t="str">
        <f t="shared" si="31"/>
        <v/>
      </c>
      <c r="O967" t="str">
        <f>VLOOKUP(tVentas[[#This Row],[ProductID]],tProductos[[#All],[ProductID]:[CategoriaNombre]],2,FALSE)</f>
        <v>Produce</v>
      </c>
    </row>
    <row r="968" spans="1:15">
      <c r="A968" s="13">
        <v>10980</v>
      </c>
      <c r="B968" s="13">
        <v>18</v>
      </c>
      <c r="C968" s="13">
        <v>55519</v>
      </c>
      <c r="D968" s="13">
        <v>336</v>
      </c>
      <c r="E968" s="12" t="str">
        <f>VLOOKUP(tVentas[[#This Row],[ProductID]],tProductos[#All],3,FALSE)</f>
        <v>Broom - Corn</v>
      </c>
      <c r="F968" s="13">
        <v>15</v>
      </c>
      <c r="G968" s="32">
        <v>1</v>
      </c>
      <c r="H968" s="30">
        <f>VLOOKUP(tVentas[[#This Row],[ProductID]],tProductos[#All],5,FALSE)</f>
        <v>719.24</v>
      </c>
      <c r="I968" s="31">
        <f>(tVentas[[#This Row],[PrecioUnitario]])*(tVentas[[#This Row],[Quantity]])</f>
        <v>10788.6</v>
      </c>
      <c r="J968" s="31">
        <f>tVentas[[#This Row],[ TotalPrice_SinDescuento]]*(1-tVentas[[#This Row],[Discount]]/100)</f>
        <v>10680.714</v>
      </c>
      <c r="K968" s="52">
        <v>43199.854409722226</v>
      </c>
      <c r="L968" s="7" t="s">
        <v>4218</v>
      </c>
      <c r="M968" s="35">
        <f t="shared" si="30"/>
        <v>0</v>
      </c>
      <c r="N968" s="12" t="str">
        <f t="shared" si="31"/>
        <v/>
      </c>
      <c r="O968" t="str">
        <f>VLOOKUP(tVentas[[#This Row],[ProductID]],tProductos[[#All],[ProductID]:[CategoriaNombre]],2,FALSE)</f>
        <v>Shell fish</v>
      </c>
    </row>
    <row r="969" spans="1:15">
      <c r="A969" s="13">
        <v>10981</v>
      </c>
      <c r="B969" s="13">
        <v>3</v>
      </c>
      <c r="C969" s="13">
        <v>59705</v>
      </c>
      <c r="D969" s="13">
        <v>160</v>
      </c>
      <c r="E969" s="12" t="str">
        <f>VLOOKUP(tVentas[[#This Row],[ProductID]],tProductos[#All],3,FALSE)</f>
        <v>Beef Ground Medium</v>
      </c>
      <c r="F969" s="13">
        <v>16</v>
      </c>
      <c r="G969" s="32">
        <v>0</v>
      </c>
      <c r="H969" s="30">
        <f>VLOOKUP(tVentas[[#This Row],[ProductID]],tProductos[#All],5,FALSE)</f>
        <v>546.87</v>
      </c>
      <c r="I969" s="31">
        <f>(tVentas[[#This Row],[PrecioUnitario]])*(tVentas[[#This Row],[Quantity]])</f>
        <v>8749.92</v>
      </c>
      <c r="J969" s="31">
        <f>tVentas[[#This Row],[ TotalPrice_SinDescuento]]*(1-tVentas[[#This Row],[Discount]]/100)</f>
        <v>8749.92</v>
      </c>
      <c r="K969" s="52">
        <v>43117.03707175926</v>
      </c>
      <c r="L969" s="7" t="s">
        <v>4219</v>
      </c>
      <c r="M969" s="35">
        <f t="shared" si="30"/>
        <v>0</v>
      </c>
      <c r="N969" s="12" t="str">
        <f t="shared" si="31"/>
        <v/>
      </c>
      <c r="O969" t="str">
        <f>VLOOKUP(tVentas[[#This Row],[ProductID]],tProductos[[#All],[ProductID]:[CategoriaNombre]],2,FALSE)</f>
        <v>Meat</v>
      </c>
    </row>
    <row r="970" spans="1:15">
      <c r="A970" s="13">
        <v>10982</v>
      </c>
      <c r="B970" s="13">
        <v>4</v>
      </c>
      <c r="C970" s="13">
        <v>35178</v>
      </c>
      <c r="D970" s="13">
        <v>302</v>
      </c>
      <c r="E970" s="12" t="str">
        <f>VLOOKUP(tVentas[[#This Row],[ProductID]],tProductos[#All],3,FALSE)</f>
        <v>Doilies - 5, Paper</v>
      </c>
      <c r="F970" s="13">
        <v>9</v>
      </c>
      <c r="G970" s="32">
        <v>2</v>
      </c>
      <c r="H970" s="30">
        <f>VLOOKUP(tVentas[[#This Row],[ProductID]],tProductos[#All],5,FALSE)</f>
        <v>611.59</v>
      </c>
      <c r="I970" s="31">
        <f>(tVentas[[#This Row],[PrecioUnitario]])*(tVentas[[#This Row],[Quantity]])</f>
        <v>5504.31</v>
      </c>
      <c r="J970" s="31">
        <f>tVentas[[#This Row],[ TotalPrice_SinDescuento]]*(1-tVentas[[#This Row],[Discount]]/100)</f>
        <v>5394.2238000000007</v>
      </c>
      <c r="K970" s="52">
        <v>43112.99962962963</v>
      </c>
      <c r="L970" s="7" t="s">
        <v>4220</v>
      </c>
      <c r="M970" s="35">
        <f t="shared" si="30"/>
        <v>0</v>
      </c>
      <c r="N970" s="12" t="str">
        <f t="shared" si="31"/>
        <v/>
      </c>
      <c r="O970" t="str">
        <f>VLOOKUP(tVentas[[#This Row],[ProductID]],tProductos[[#All],[ProductID]:[CategoriaNombre]],2,FALSE)</f>
        <v>Produce</v>
      </c>
    </row>
    <row r="971" spans="1:15">
      <c r="A971" s="13">
        <v>10983</v>
      </c>
      <c r="B971" s="13">
        <v>21</v>
      </c>
      <c r="C971" s="13">
        <v>84669</v>
      </c>
      <c r="D971" s="13">
        <v>135</v>
      </c>
      <c r="E971" s="12" t="str">
        <f>VLOOKUP(tVentas[[#This Row],[ProductID]],tProductos[#All],3,FALSE)</f>
        <v>Wiberg Super Cure</v>
      </c>
      <c r="F971" s="13">
        <v>22</v>
      </c>
      <c r="G971" s="32">
        <v>0</v>
      </c>
      <c r="H971" s="30">
        <f>VLOOKUP(tVentas[[#This Row],[ProductID]],tProductos[#All],5,FALSE)</f>
        <v>109.64</v>
      </c>
      <c r="I971" s="31">
        <f>(tVentas[[#This Row],[PrecioUnitario]])*(tVentas[[#This Row],[Quantity]])</f>
        <v>2412.08</v>
      </c>
      <c r="J971" s="31">
        <f>tVentas[[#This Row],[ TotalPrice_SinDescuento]]*(1-tVentas[[#This Row],[Discount]]/100)</f>
        <v>2412.08</v>
      </c>
      <c r="K971" s="52">
        <v>43156.977500000001</v>
      </c>
      <c r="L971" s="7" t="s">
        <v>4221</v>
      </c>
      <c r="M971" s="35">
        <f t="shared" si="30"/>
        <v>0</v>
      </c>
      <c r="N971" s="12" t="str">
        <f t="shared" si="31"/>
        <v/>
      </c>
      <c r="O971" t="str">
        <f>VLOOKUP(tVentas[[#This Row],[ProductID]],tProductos[[#All],[ProductID]:[CategoriaNombre]],2,FALSE)</f>
        <v>Snails</v>
      </c>
    </row>
    <row r="972" spans="1:15">
      <c r="A972" s="13">
        <v>10984</v>
      </c>
      <c r="B972" s="13">
        <v>21</v>
      </c>
      <c r="C972" s="13">
        <v>52538</v>
      </c>
      <c r="D972" s="13">
        <v>438</v>
      </c>
      <c r="E972" s="12" t="str">
        <f>VLOOKUP(tVentas[[#This Row],[ProductID]],tProductos[#All],3,FALSE)</f>
        <v>Juice - Orange</v>
      </c>
      <c r="F972" s="13">
        <v>14</v>
      </c>
      <c r="G972" s="32">
        <v>0</v>
      </c>
      <c r="H972" s="30">
        <f>VLOOKUP(tVentas[[#This Row],[ProductID]],tProductos[#All],5,FALSE)</f>
        <v>449.41</v>
      </c>
      <c r="I972" s="31">
        <f>(tVentas[[#This Row],[PrecioUnitario]])*(tVentas[[#This Row],[Quantity]])</f>
        <v>6291.7400000000007</v>
      </c>
      <c r="J972" s="31">
        <f>tVentas[[#This Row],[ TotalPrice_SinDescuento]]*(1-tVentas[[#This Row],[Discount]]/100)</f>
        <v>6291.7400000000007</v>
      </c>
      <c r="K972" s="52">
        <v>43105.99015046296</v>
      </c>
      <c r="L972" s="7" t="s">
        <v>4222</v>
      </c>
      <c r="M972" s="35">
        <f t="shared" si="30"/>
        <v>0</v>
      </c>
      <c r="N972" s="12" t="str">
        <f t="shared" si="31"/>
        <v/>
      </c>
      <c r="O972" t="str">
        <f>VLOOKUP(tVentas[[#This Row],[ProductID]],tProductos[[#All],[ProductID]:[CategoriaNombre]],2,FALSE)</f>
        <v>Shell fish</v>
      </c>
    </row>
    <row r="973" spans="1:15">
      <c r="A973" s="13">
        <v>10985</v>
      </c>
      <c r="B973" s="13">
        <v>22</v>
      </c>
      <c r="C973" s="13">
        <v>79252</v>
      </c>
      <c r="D973" s="13">
        <v>282</v>
      </c>
      <c r="E973" s="12" t="str">
        <f>VLOOKUP(tVentas[[#This Row],[ProductID]],tProductos[#All],3,FALSE)</f>
        <v>Lemonade - Natural, 591 Ml</v>
      </c>
      <c r="F973" s="13">
        <v>21</v>
      </c>
      <c r="G973" s="32">
        <v>1</v>
      </c>
      <c r="H973" s="30">
        <f>VLOOKUP(tVentas[[#This Row],[ProductID]],tProductos[#All],5,FALSE)</f>
        <v>561.5</v>
      </c>
      <c r="I973" s="31">
        <f>(tVentas[[#This Row],[PrecioUnitario]])*(tVentas[[#This Row],[Quantity]])</f>
        <v>11791.5</v>
      </c>
      <c r="J973" s="31">
        <f>tVentas[[#This Row],[ TotalPrice_SinDescuento]]*(1-tVentas[[#This Row],[Discount]]/100)</f>
        <v>11673.584999999999</v>
      </c>
      <c r="K973" s="52">
        <v>43176.36519675926</v>
      </c>
      <c r="L973" s="7" t="s">
        <v>4223</v>
      </c>
      <c r="M973" s="35">
        <f t="shared" si="30"/>
        <v>0</v>
      </c>
      <c r="N973" s="12" t="str">
        <f t="shared" si="31"/>
        <v/>
      </c>
      <c r="O973" t="str">
        <f>VLOOKUP(tVentas[[#This Row],[ProductID]],tProductos[[#All],[ProductID]:[CategoriaNombre]],2,FALSE)</f>
        <v>Snails</v>
      </c>
    </row>
    <row r="974" spans="1:15">
      <c r="A974" s="13">
        <v>10986</v>
      </c>
      <c r="B974" s="13">
        <v>7</v>
      </c>
      <c r="C974" s="13">
        <v>14258</v>
      </c>
      <c r="D974" s="13">
        <v>424</v>
      </c>
      <c r="E974" s="12" t="str">
        <f>VLOOKUP(tVentas[[#This Row],[ProductID]],tProductos[#All],3,FALSE)</f>
        <v>Vinegar - Tarragon</v>
      </c>
      <c r="F974" s="13">
        <v>4</v>
      </c>
      <c r="G974" s="32">
        <v>0</v>
      </c>
      <c r="H974" s="30">
        <f>VLOOKUP(tVentas[[#This Row],[ProductID]],tProductos[#All],5,FALSE)</f>
        <v>858.82</v>
      </c>
      <c r="I974" s="31">
        <f>(tVentas[[#This Row],[PrecioUnitario]])*(tVentas[[#This Row],[Quantity]])</f>
        <v>3435.28</v>
      </c>
      <c r="J974" s="31">
        <f>tVentas[[#This Row],[ TotalPrice_SinDescuento]]*(1-tVentas[[#This Row],[Discount]]/100)</f>
        <v>3435.28</v>
      </c>
      <c r="K974" s="52">
        <v>43136.444780092592</v>
      </c>
      <c r="L974" s="7" t="s">
        <v>4224</v>
      </c>
      <c r="M974" s="35">
        <f t="shared" si="30"/>
        <v>0</v>
      </c>
      <c r="N974" s="12" t="str">
        <f t="shared" si="31"/>
        <v/>
      </c>
      <c r="O974" t="str">
        <f>VLOOKUP(tVentas[[#This Row],[ProductID]],tProductos[[#All],[ProductID]:[CategoriaNombre]],2,FALSE)</f>
        <v>Cereals</v>
      </c>
    </row>
    <row r="975" spans="1:15">
      <c r="A975" s="13">
        <v>10987</v>
      </c>
      <c r="B975" s="13">
        <v>1</v>
      </c>
      <c r="C975" s="13">
        <v>86062</v>
      </c>
      <c r="D975" s="13">
        <v>281</v>
      </c>
      <c r="E975" s="12" t="str">
        <f>VLOOKUP(tVentas[[#This Row],[ProductID]],tProductos[#All],3,FALSE)</f>
        <v>Bar Mix - Pina Colada, 355 Ml</v>
      </c>
      <c r="F975" s="13">
        <v>22</v>
      </c>
      <c r="G975" s="32">
        <v>0</v>
      </c>
      <c r="H975" s="30">
        <f>VLOOKUP(tVentas[[#This Row],[ProductID]],tProductos[#All],5,FALSE)</f>
        <v>330.83</v>
      </c>
      <c r="I975" s="31">
        <f>(tVentas[[#This Row],[PrecioUnitario]])*(tVentas[[#This Row],[Quantity]])</f>
        <v>7278.2599999999993</v>
      </c>
      <c r="J975" s="31">
        <f>tVentas[[#This Row],[ TotalPrice_SinDescuento]]*(1-tVentas[[#This Row],[Discount]]/100)</f>
        <v>7278.2599999999993</v>
      </c>
      <c r="K975" s="52">
        <v>43117.835185185184</v>
      </c>
      <c r="L975" s="7" t="s">
        <v>4225</v>
      </c>
      <c r="M975" s="35">
        <f t="shared" si="30"/>
        <v>0</v>
      </c>
      <c r="N975" s="12" t="str">
        <f t="shared" si="31"/>
        <v/>
      </c>
      <c r="O975" t="str">
        <f>VLOOKUP(tVentas[[#This Row],[ProductID]],tProductos[[#All],[ProductID]:[CategoriaNombre]],2,FALSE)</f>
        <v>Shell fish</v>
      </c>
    </row>
    <row r="976" spans="1:15">
      <c r="A976" s="13">
        <v>10988</v>
      </c>
      <c r="B976" s="13">
        <v>1</v>
      </c>
      <c r="C976" s="13">
        <v>25900</v>
      </c>
      <c r="D976" s="13">
        <v>272</v>
      </c>
      <c r="E976" s="12" t="str">
        <f>VLOOKUP(tVentas[[#This Row],[ProductID]],tProductos[#All],3,FALSE)</f>
        <v>Chocolate - Semi Sweet, Calets</v>
      </c>
      <c r="F976" s="13">
        <v>7</v>
      </c>
      <c r="G976" s="32">
        <v>0</v>
      </c>
      <c r="H976" s="30">
        <f>VLOOKUP(tVentas[[#This Row],[ProductID]],tProductos[#All],5,FALSE)</f>
        <v>681.13</v>
      </c>
      <c r="I976" s="31">
        <f>(tVentas[[#This Row],[PrecioUnitario]])*(tVentas[[#This Row],[Quantity]])</f>
        <v>4767.91</v>
      </c>
      <c r="J976" s="31">
        <f>tVentas[[#This Row],[ TotalPrice_SinDescuento]]*(1-tVentas[[#This Row],[Discount]]/100)</f>
        <v>4767.91</v>
      </c>
      <c r="K976" s="52">
        <v>43154.529074074075</v>
      </c>
      <c r="L976" s="7" t="s">
        <v>4226</v>
      </c>
      <c r="M976" s="35">
        <f t="shared" si="30"/>
        <v>0</v>
      </c>
      <c r="N976" s="12" t="str">
        <f t="shared" si="31"/>
        <v/>
      </c>
      <c r="O976" t="str">
        <f>VLOOKUP(tVentas[[#This Row],[ProductID]],tProductos[[#All],[ProductID]:[CategoriaNombre]],2,FALSE)</f>
        <v>Shell fish</v>
      </c>
    </row>
    <row r="977" spans="1:15">
      <c r="A977" s="13">
        <v>10989</v>
      </c>
      <c r="B977" s="13">
        <v>3</v>
      </c>
      <c r="C977" s="13">
        <v>69596</v>
      </c>
      <c r="D977" s="13">
        <v>282</v>
      </c>
      <c r="E977" s="12" t="str">
        <f>VLOOKUP(tVentas[[#This Row],[ProductID]],tProductos[#All],3,FALSE)</f>
        <v>Lemonade - Natural, 591 Ml</v>
      </c>
      <c r="F977" s="13">
        <v>18</v>
      </c>
      <c r="G977" s="32">
        <v>0</v>
      </c>
      <c r="H977" s="30">
        <f>VLOOKUP(tVentas[[#This Row],[ProductID]],tProductos[#All],5,FALSE)</f>
        <v>561.5</v>
      </c>
      <c r="I977" s="31">
        <f>(tVentas[[#This Row],[PrecioUnitario]])*(tVentas[[#This Row],[Quantity]])</f>
        <v>10107</v>
      </c>
      <c r="J977" s="31">
        <f>tVentas[[#This Row],[ TotalPrice_SinDescuento]]*(1-tVentas[[#This Row],[Discount]]/100)</f>
        <v>10107</v>
      </c>
      <c r="K977" s="52">
        <v>43163.97210648148</v>
      </c>
      <c r="L977" s="7" t="s">
        <v>4227</v>
      </c>
      <c r="M977" s="35">
        <f t="shared" si="30"/>
        <v>0</v>
      </c>
      <c r="N977" s="12" t="str">
        <f t="shared" si="31"/>
        <v/>
      </c>
      <c r="O977" t="str">
        <f>VLOOKUP(tVentas[[#This Row],[ProductID]],tProductos[[#All],[ProductID]:[CategoriaNombre]],2,FALSE)</f>
        <v>Snails</v>
      </c>
    </row>
    <row r="978" spans="1:15">
      <c r="A978" s="13">
        <v>10990</v>
      </c>
      <c r="B978" s="13">
        <v>20</v>
      </c>
      <c r="C978" s="13">
        <v>32622</v>
      </c>
      <c r="D978" s="13">
        <v>30</v>
      </c>
      <c r="E978" s="12" t="str">
        <f>VLOOKUP(tVentas[[#This Row],[ProductID]],tProductos[#All],3,FALSE)</f>
        <v>Cheese - Brie, Triple Creme</v>
      </c>
      <c r="F978" s="13">
        <v>9</v>
      </c>
      <c r="G978" s="32">
        <v>0</v>
      </c>
      <c r="H978" s="30">
        <f>VLOOKUP(tVentas[[#This Row],[ProductID]],tProductos[#All],5,FALSE)</f>
        <v>67.89</v>
      </c>
      <c r="I978" s="31">
        <f>(tVentas[[#This Row],[PrecioUnitario]])*(tVentas[[#This Row],[Quantity]])</f>
        <v>611.01</v>
      </c>
      <c r="J978" s="31">
        <f>tVentas[[#This Row],[ TotalPrice_SinDescuento]]*(1-tVentas[[#This Row],[Discount]]/100)</f>
        <v>611.01</v>
      </c>
      <c r="K978" s="52">
        <v>43123.697395833333</v>
      </c>
      <c r="L978" s="7" t="s">
        <v>4228</v>
      </c>
      <c r="M978" s="35">
        <f t="shared" si="30"/>
        <v>0</v>
      </c>
      <c r="N978" s="12" t="str">
        <f t="shared" si="31"/>
        <v/>
      </c>
      <c r="O978" t="str">
        <f>VLOOKUP(tVentas[[#This Row],[ProductID]],tProductos[[#All],[ProductID]:[CategoriaNombre]],2,FALSE)</f>
        <v>Seafood</v>
      </c>
    </row>
    <row r="979" spans="1:15">
      <c r="A979" s="13">
        <v>10991</v>
      </c>
      <c r="B979" s="13">
        <v>16</v>
      </c>
      <c r="C979" s="13">
        <v>57097</v>
      </c>
      <c r="D979" s="13">
        <v>409</v>
      </c>
      <c r="E979" s="12" t="str">
        <f>VLOOKUP(tVentas[[#This Row],[ProductID]],tProductos[#All],3,FALSE)</f>
        <v>Skirt - 29 Foot</v>
      </c>
      <c r="F979" s="13">
        <v>15</v>
      </c>
      <c r="G979" s="32">
        <v>0</v>
      </c>
      <c r="H979" s="30">
        <f>VLOOKUP(tVentas[[#This Row],[ProductID]],tProductos[#All],5,FALSE)</f>
        <v>23.52</v>
      </c>
      <c r="I979" s="31">
        <f>(tVentas[[#This Row],[PrecioUnitario]])*(tVentas[[#This Row],[Quantity]])</f>
        <v>352.8</v>
      </c>
      <c r="J979" s="31">
        <f>tVentas[[#This Row],[ TotalPrice_SinDescuento]]*(1-tVentas[[#This Row],[Discount]]/100)</f>
        <v>352.8</v>
      </c>
      <c r="K979" s="52">
        <v>43134.128298611111</v>
      </c>
      <c r="L979" s="7" t="s">
        <v>4229</v>
      </c>
      <c r="M979" s="35">
        <f t="shared" si="30"/>
        <v>0</v>
      </c>
      <c r="N979" s="12" t="str">
        <f t="shared" si="31"/>
        <v/>
      </c>
      <c r="O979" t="str">
        <f>VLOOKUP(tVentas[[#This Row],[ProductID]],tProductos[[#All],[ProductID]:[CategoriaNombre]],2,FALSE)</f>
        <v>Produce</v>
      </c>
    </row>
    <row r="980" spans="1:15">
      <c r="A980" s="13">
        <v>10992</v>
      </c>
      <c r="B980" s="13">
        <v>11</v>
      </c>
      <c r="C980" s="13">
        <v>60662</v>
      </c>
      <c r="D980" s="13">
        <v>385</v>
      </c>
      <c r="E980" s="12" t="str">
        <f>VLOOKUP(tVentas[[#This Row],[ProductID]],tProductos[#All],3,FALSE)</f>
        <v>Pork - Back, Short Cut, Boneless</v>
      </c>
      <c r="F980" s="13">
        <v>16</v>
      </c>
      <c r="G980" s="32">
        <v>0</v>
      </c>
      <c r="H980" s="30">
        <f>VLOOKUP(tVentas[[#This Row],[ProductID]],tProductos[#All],5,FALSE)</f>
        <v>227.09</v>
      </c>
      <c r="I980" s="31">
        <f>(tVentas[[#This Row],[PrecioUnitario]])*(tVentas[[#This Row],[Quantity]])</f>
        <v>3633.44</v>
      </c>
      <c r="J980" s="31">
        <f>tVentas[[#This Row],[ TotalPrice_SinDescuento]]*(1-tVentas[[#This Row],[Discount]]/100)</f>
        <v>3633.44</v>
      </c>
      <c r="K980" s="52">
        <v>43191.839166666665</v>
      </c>
      <c r="L980" s="7" t="s">
        <v>4230</v>
      </c>
      <c r="M980" s="35">
        <f t="shared" si="30"/>
        <v>0</v>
      </c>
      <c r="N980" s="12" t="str">
        <f t="shared" si="31"/>
        <v/>
      </c>
      <c r="O980" t="str">
        <f>VLOOKUP(tVentas[[#This Row],[ProductID]],tProductos[[#All],[ProductID]:[CategoriaNombre]],2,FALSE)</f>
        <v>Snails</v>
      </c>
    </row>
    <row r="981" spans="1:15">
      <c r="A981" s="13">
        <v>10993</v>
      </c>
      <c r="B981" s="13">
        <v>5</v>
      </c>
      <c r="C981" s="13">
        <v>9131</v>
      </c>
      <c r="D981" s="13">
        <v>196</v>
      </c>
      <c r="E981" s="12" t="str">
        <f>VLOOKUP(tVentas[[#This Row],[ProductID]],tProductos[#All],3,FALSE)</f>
        <v>Longos - Grilled Salmon With Bbq</v>
      </c>
      <c r="F981" s="13">
        <v>3</v>
      </c>
      <c r="G981" s="32">
        <v>0</v>
      </c>
      <c r="H981" s="30">
        <f>VLOOKUP(tVentas[[#This Row],[ProductID]],tProductos[#All],5,FALSE)</f>
        <v>82.28</v>
      </c>
      <c r="I981" s="31">
        <f>(tVentas[[#This Row],[PrecioUnitario]])*(tVentas[[#This Row],[Quantity]])</f>
        <v>246.84</v>
      </c>
      <c r="J981" s="31">
        <f>tVentas[[#This Row],[ TotalPrice_SinDescuento]]*(1-tVentas[[#This Row],[Discount]]/100)</f>
        <v>246.84</v>
      </c>
      <c r="K981" s="52">
        <v>43104.55269675926</v>
      </c>
      <c r="L981" s="7" t="s">
        <v>4231</v>
      </c>
      <c r="M981" s="35">
        <f t="shared" si="30"/>
        <v>0</v>
      </c>
      <c r="N981" s="12" t="str">
        <f t="shared" si="31"/>
        <v/>
      </c>
      <c r="O981" t="str">
        <f>VLOOKUP(tVentas[[#This Row],[ProductID]],tProductos[[#All],[ProductID]:[CategoriaNombre]],2,FALSE)</f>
        <v>Confections</v>
      </c>
    </row>
    <row r="982" spans="1:15">
      <c r="A982" s="13">
        <v>10994</v>
      </c>
      <c r="B982" s="13">
        <v>2</v>
      </c>
      <c r="C982" s="13">
        <v>335</v>
      </c>
      <c r="D982" s="13">
        <v>400</v>
      </c>
      <c r="E982" s="12" t="str">
        <f>VLOOKUP(tVentas[[#This Row],[ProductID]],tProductos[#All],3,FALSE)</f>
        <v>Carbonated Water - Blackcherry</v>
      </c>
      <c r="F982" s="13">
        <v>1</v>
      </c>
      <c r="G982" s="32">
        <v>0</v>
      </c>
      <c r="H982" s="30">
        <f>VLOOKUP(tVentas[[#This Row],[ProductID]],tProductos[#All],5,FALSE)</f>
        <v>181.49</v>
      </c>
      <c r="I982" s="31">
        <f>(tVentas[[#This Row],[PrecioUnitario]])*(tVentas[[#This Row],[Quantity]])</f>
        <v>181.49</v>
      </c>
      <c r="J982" s="31">
        <f>tVentas[[#This Row],[ TotalPrice_SinDescuento]]*(1-tVentas[[#This Row],[Discount]]/100)</f>
        <v>181.49</v>
      </c>
      <c r="K982" s="52">
        <v>43108.306805555556</v>
      </c>
      <c r="L982" s="7" t="s">
        <v>4232</v>
      </c>
      <c r="M982" s="35">
        <f t="shared" si="30"/>
        <v>0</v>
      </c>
      <c r="N982" s="12" t="str">
        <f t="shared" si="31"/>
        <v/>
      </c>
      <c r="O982" t="str">
        <f>VLOOKUP(tVentas[[#This Row],[ProductID]],tProductos[[#All],[ProductID]:[CategoriaNombre]],2,FALSE)</f>
        <v>Confections</v>
      </c>
    </row>
    <row r="983" spans="1:15">
      <c r="A983" s="13">
        <v>10995</v>
      </c>
      <c r="B983" s="13">
        <v>8</v>
      </c>
      <c r="C983" s="13">
        <v>38701</v>
      </c>
      <c r="D983" s="13">
        <v>435</v>
      </c>
      <c r="E983" s="12" t="str">
        <f>VLOOKUP(tVentas[[#This Row],[ProductID]],tProductos[#All],3,FALSE)</f>
        <v>Salsify, Organic</v>
      </c>
      <c r="F983" s="13">
        <v>10</v>
      </c>
      <c r="G983" s="32">
        <v>0</v>
      </c>
      <c r="H983" s="30">
        <f>VLOOKUP(tVentas[[#This Row],[ProductID]],tProductos[#All],5,FALSE)</f>
        <v>326.10000000000002</v>
      </c>
      <c r="I983" s="31">
        <f>(tVentas[[#This Row],[PrecioUnitario]])*(tVentas[[#This Row],[Quantity]])</f>
        <v>3261</v>
      </c>
      <c r="J983" s="31">
        <f>tVentas[[#This Row],[ TotalPrice_SinDescuento]]*(1-tVentas[[#This Row],[Discount]]/100)</f>
        <v>3261</v>
      </c>
      <c r="K983" s="52">
        <v>43200.69</v>
      </c>
      <c r="L983" s="7" t="s">
        <v>4233</v>
      </c>
      <c r="M983" s="35">
        <f t="shared" si="30"/>
        <v>0</v>
      </c>
      <c r="N983" s="12" t="str">
        <f t="shared" si="31"/>
        <v/>
      </c>
      <c r="O983" t="str">
        <f>VLOOKUP(tVentas[[#This Row],[ProductID]],tProductos[[#All],[ProductID]:[CategoriaNombre]],2,FALSE)</f>
        <v>Grain</v>
      </c>
    </row>
    <row r="984" spans="1:15">
      <c r="A984" s="13">
        <v>10997</v>
      </c>
      <c r="B984" s="13">
        <v>15</v>
      </c>
      <c r="C984" s="13">
        <v>73158</v>
      </c>
      <c r="D984" s="13">
        <v>177</v>
      </c>
      <c r="E984" s="12" t="str">
        <f>VLOOKUP(tVentas[[#This Row],[ProductID]],tProductos[#All],3,FALSE)</f>
        <v>Coconut - Shredded, Sweet</v>
      </c>
      <c r="F984" s="13">
        <v>19</v>
      </c>
      <c r="G984" s="32">
        <v>0</v>
      </c>
      <c r="H984" s="30">
        <f>VLOOKUP(tVentas[[#This Row],[ProductID]],tProductos[#All],5,FALSE)</f>
        <v>691.67</v>
      </c>
      <c r="I984" s="31">
        <f>(tVentas[[#This Row],[PrecioUnitario]])*(tVentas[[#This Row],[Quantity]])</f>
        <v>13141.73</v>
      </c>
      <c r="J984" s="31">
        <f>tVentas[[#This Row],[ TotalPrice_SinDescuento]]*(1-tVentas[[#This Row],[Discount]]/100)</f>
        <v>13141.73</v>
      </c>
      <c r="K984" s="52">
        <v>43145.09202546296</v>
      </c>
      <c r="L984" s="7" t="s">
        <v>4235</v>
      </c>
      <c r="M984" s="35">
        <f t="shared" si="30"/>
        <v>0</v>
      </c>
      <c r="N984" s="12" t="str">
        <f t="shared" si="31"/>
        <v/>
      </c>
      <c r="O984" t="str">
        <f>VLOOKUP(tVentas[[#This Row],[ProductID]],tProductos[[#All],[ProductID]:[CategoriaNombre]],2,FALSE)</f>
        <v>Cereals</v>
      </c>
    </row>
    <row r="985" spans="1:15">
      <c r="A985" s="13">
        <v>10998</v>
      </c>
      <c r="B985" s="13">
        <v>22</v>
      </c>
      <c r="C985" s="13">
        <v>35401</v>
      </c>
      <c r="D985" s="13">
        <v>226</v>
      </c>
      <c r="E985" s="12" t="str">
        <f>VLOOKUP(tVentas[[#This Row],[ProductID]],tProductos[#All],3,FALSE)</f>
        <v>Chestnuts - Whole,canned</v>
      </c>
      <c r="F985" s="13">
        <v>9</v>
      </c>
      <c r="G985" s="32">
        <v>0</v>
      </c>
      <c r="H985" s="30">
        <f>VLOOKUP(tVentas[[#This Row],[ProductID]],tProductos[#All],5,FALSE)</f>
        <v>920.87</v>
      </c>
      <c r="I985" s="31">
        <f>(tVentas[[#This Row],[PrecioUnitario]])*(tVentas[[#This Row],[Quantity]])</f>
        <v>8287.83</v>
      </c>
      <c r="J985" s="31">
        <f>tVentas[[#This Row],[ TotalPrice_SinDescuento]]*(1-tVentas[[#This Row],[Discount]]/100)</f>
        <v>8287.83</v>
      </c>
      <c r="K985" s="52">
        <v>43198.854953703703</v>
      </c>
      <c r="L985" s="7" t="s">
        <v>4236</v>
      </c>
      <c r="M985" s="35">
        <f t="shared" si="30"/>
        <v>0</v>
      </c>
      <c r="N985" s="12" t="str">
        <f t="shared" si="31"/>
        <v/>
      </c>
      <c r="O985" t="str">
        <f>VLOOKUP(tVentas[[#This Row],[ProductID]],tProductos[[#All],[ProductID]:[CategoriaNombre]],2,FALSE)</f>
        <v>Snails</v>
      </c>
    </row>
    <row r="986" spans="1:15">
      <c r="A986" s="13">
        <v>10999</v>
      </c>
      <c r="B986" s="13">
        <v>8</v>
      </c>
      <c r="C986" s="13">
        <v>42729</v>
      </c>
      <c r="D986" s="13">
        <v>261</v>
      </c>
      <c r="E986" s="12" t="str">
        <f>VLOOKUP(tVentas[[#This Row],[ProductID]],tProductos[#All],3,FALSE)</f>
        <v>Chinese Foods - Chicken</v>
      </c>
      <c r="F986" s="13">
        <v>11</v>
      </c>
      <c r="G986" s="32">
        <v>0</v>
      </c>
      <c r="H986" s="30">
        <f>VLOOKUP(tVentas[[#This Row],[ProductID]],tProductos[#All],5,FALSE)</f>
        <v>220.9</v>
      </c>
      <c r="I986" s="31">
        <f>(tVentas[[#This Row],[PrecioUnitario]])*(tVentas[[#This Row],[Quantity]])</f>
        <v>2429.9</v>
      </c>
      <c r="J986" s="31">
        <f>tVentas[[#This Row],[ TotalPrice_SinDescuento]]*(1-tVentas[[#This Row],[Discount]]/100)</f>
        <v>2429.9</v>
      </c>
      <c r="K986" s="52">
        <v>43188.364687499998</v>
      </c>
      <c r="L986" s="7" t="s">
        <v>4237</v>
      </c>
      <c r="M986" s="35">
        <f t="shared" si="30"/>
        <v>0</v>
      </c>
      <c r="N986" s="12" t="str">
        <f t="shared" si="31"/>
        <v/>
      </c>
      <c r="O986" t="str">
        <f>VLOOKUP(tVentas[[#This Row],[ProductID]],tProductos[[#All],[ProductID]:[CategoriaNombre]],2,FALSE)</f>
        <v>Poultry</v>
      </c>
    </row>
    <row r="987" spans="1:15">
      <c r="I987" s="2"/>
      <c r="J987" s="2">
        <f>SUM(J2:J986)</f>
        <v>6124514.5912800096</v>
      </c>
      <c r="K987" s="1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8175-B460-4BBA-AEF2-E7EE0D720888}">
  <dimension ref="A1:N453"/>
  <sheetViews>
    <sheetView zoomScale="90" zoomScaleNormal="90" workbookViewId="0">
      <pane ySplit="1" topLeftCell="A2" activePane="bottomLeft" state="frozen"/>
      <selection activeCell="B1" sqref="B1"/>
      <selection pane="bottomLeft"/>
    </sheetView>
  </sheetViews>
  <sheetFormatPr defaultColWidth="9.140625" defaultRowHeight="15"/>
  <cols>
    <col min="1" max="1" width="12" bestFit="1" customWidth="1"/>
    <col min="2" max="2" width="19.140625" bestFit="1" customWidth="1"/>
    <col min="3" max="3" width="31.42578125" bestFit="1" customWidth="1"/>
    <col min="4" max="4" width="13.7109375" bestFit="1" customWidth="1"/>
    <col min="5" max="5" width="15.140625" bestFit="1" customWidth="1"/>
    <col min="6" max="6" width="13.85546875" bestFit="1" customWidth="1"/>
    <col min="7" max="7" width="11.42578125" bestFit="1" customWidth="1"/>
    <col min="8" max="9" width="13.85546875" bestFit="1" customWidth="1"/>
    <col min="10" max="10" width="11.42578125" bestFit="1" customWidth="1"/>
    <col min="11" max="11" width="13.85546875" bestFit="1" customWidth="1"/>
    <col min="13" max="13" width="20" bestFit="1" customWidth="1"/>
  </cols>
  <sheetData>
    <row r="1" spans="1:14">
      <c r="A1" s="3" t="s">
        <v>3233</v>
      </c>
      <c r="B1" s="3" t="s">
        <v>5227</v>
      </c>
      <c r="C1" s="4" t="s">
        <v>4238</v>
      </c>
      <c r="D1" s="4" t="s">
        <v>5228</v>
      </c>
      <c r="E1" s="4" t="s">
        <v>2528</v>
      </c>
      <c r="F1" s="4" t="s">
        <v>4239</v>
      </c>
      <c r="G1" s="4" t="s">
        <v>4240</v>
      </c>
      <c r="H1" s="4" t="s">
        <v>4241</v>
      </c>
      <c r="I1" s="4" t="s">
        <v>4242</v>
      </c>
      <c r="J1" s="4" t="s">
        <v>4243</v>
      </c>
      <c r="K1" s="5" t="s">
        <v>4244</v>
      </c>
    </row>
    <row r="2" spans="1:14">
      <c r="A2" s="6">
        <v>1</v>
      </c>
      <c r="B2" t="str">
        <f>VLOOKUP(tProductos[[#This Row],[CategoryID]],tCategorias[#All],2,FALSE)</f>
        <v>Cereals</v>
      </c>
      <c r="C2" s="7" t="s">
        <v>4245</v>
      </c>
      <c r="D2">
        <f>YEAR(tProductos[[#This Row],[ModifyDate]])</f>
        <v>2018</v>
      </c>
      <c r="E2" s="28">
        <v>742.98</v>
      </c>
      <c r="F2" s="13">
        <v>3</v>
      </c>
      <c r="G2" s="7" t="s">
        <v>4246</v>
      </c>
      <c r="H2" s="17">
        <v>43147.348483796297</v>
      </c>
      <c r="I2" s="7" t="s">
        <v>4247</v>
      </c>
      <c r="J2" s="7" t="s">
        <v>4248</v>
      </c>
      <c r="K2" s="14">
        <v>0</v>
      </c>
    </row>
    <row r="3" spans="1:14">
      <c r="A3" s="6">
        <v>2</v>
      </c>
      <c r="B3" s="23" t="str">
        <f>VLOOKUP(tProductos[[#This Row],[CategoryID]],tCategorias[#All],2,FALSE)</f>
        <v>Cereals</v>
      </c>
      <c r="C3" s="7" t="s">
        <v>4249</v>
      </c>
      <c r="D3" s="12">
        <f>YEAR(tProductos[[#This Row],[ModifyDate]])</f>
        <v>2017</v>
      </c>
      <c r="E3" s="28">
        <v>912.32</v>
      </c>
      <c r="F3" s="13">
        <v>3</v>
      </c>
      <c r="G3" s="7" t="s">
        <v>4246</v>
      </c>
      <c r="H3" s="17">
        <v>42778.485543981478</v>
      </c>
      <c r="I3" s="7" t="s">
        <v>4248</v>
      </c>
      <c r="J3" s="7" t="s">
        <v>4248</v>
      </c>
      <c r="K3" s="14">
        <v>0</v>
      </c>
      <c r="M3" s="27" t="s">
        <v>5242</v>
      </c>
      <c r="N3" s="38">
        <f>COUNTIF(tProductos[ProductName],"*Beef*")</f>
        <v>16</v>
      </c>
    </row>
    <row r="4" spans="1:14">
      <c r="A4" s="6">
        <v>3</v>
      </c>
      <c r="B4" s="23" t="str">
        <f>VLOOKUP(tProductos[[#This Row],[CategoryID]],tCategorias[#All],2,FALSE)</f>
        <v>Poultry</v>
      </c>
      <c r="C4" s="7" t="s">
        <v>4250</v>
      </c>
      <c r="D4" s="12">
        <f>YEAR(tProductos[[#This Row],[ModifyDate]])</f>
        <v>2018</v>
      </c>
      <c r="E4" s="28">
        <v>91.37</v>
      </c>
      <c r="F4" s="13">
        <v>9</v>
      </c>
      <c r="G4" s="7" t="s">
        <v>4246</v>
      </c>
      <c r="H4" s="17">
        <v>43174.341574074075</v>
      </c>
      <c r="I4" s="7" t="s">
        <v>4251</v>
      </c>
      <c r="J4" s="7" t="s">
        <v>4252</v>
      </c>
      <c r="K4" s="14">
        <v>1110</v>
      </c>
      <c r="M4" s="27" t="s">
        <v>5243</v>
      </c>
      <c r="N4" s="38">
        <f>COUNTIF(tProductos[ProductName],"*Soup*")</f>
        <v>13</v>
      </c>
    </row>
    <row r="5" spans="1:14">
      <c r="A5" s="6">
        <v>4</v>
      </c>
      <c r="B5" s="23" t="str">
        <f>VLOOKUP(tProductos[[#This Row],[CategoryID]],tCategorias[#All],2,FALSE)</f>
        <v>Poultry</v>
      </c>
      <c r="C5" s="7" t="s">
        <v>4253</v>
      </c>
      <c r="D5" s="12">
        <f>YEAR(tProductos[[#This Row],[ModifyDate]])</f>
        <v>2017</v>
      </c>
      <c r="E5" s="28">
        <v>543.04999999999995</v>
      </c>
      <c r="F5" s="13">
        <v>9</v>
      </c>
      <c r="G5" s="7" t="s">
        <v>4246</v>
      </c>
      <c r="H5" s="17">
        <v>42932.032280092593</v>
      </c>
      <c r="I5" s="7" t="s">
        <v>4247</v>
      </c>
      <c r="J5" s="7" t="s">
        <v>4248</v>
      </c>
      <c r="K5" s="14">
        <v>0</v>
      </c>
    </row>
    <row r="6" spans="1:14">
      <c r="A6" s="6">
        <v>5</v>
      </c>
      <c r="B6" s="23" t="str">
        <f>VLOOKUP(tProductos[[#This Row],[CategoryID]],tCategorias[#All],2,FALSE)</f>
        <v>Shell fish</v>
      </c>
      <c r="C6" s="7" t="s">
        <v>4254</v>
      </c>
      <c r="D6" s="12">
        <f>YEAR(tProductos[[#This Row],[ModifyDate]])</f>
        <v>2017</v>
      </c>
      <c r="E6" s="28">
        <v>654.77</v>
      </c>
      <c r="F6" s="13">
        <v>2</v>
      </c>
      <c r="G6" s="7" t="s">
        <v>4255</v>
      </c>
      <c r="H6" s="17">
        <v>42963.592766203707</v>
      </c>
      <c r="I6" s="7" t="s">
        <v>4247</v>
      </c>
      <c r="J6" s="7" t="s">
        <v>4256</v>
      </c>
      <c r="K6" s="14">
        <v>270</v>
      </c>
    </row>
    <row r="7" spans="1:14">
      <c r="A7" s="6">
        <v>6</v>
      </c>
      <c r="B7" s="23" t="str">
        <f>VLOOKUP(tProductos[[#This Row],[CategoryID]],tCategorias[#All],2,FALSE)</f>
        <v>Grain</v>
      </c>
      <c r="C7" s="7" t="s">
        <v>4257</v>
      </c>
      <c r="D7" s="12">
        <f>YEAR(tProductos[[#This Row],[ModifyDate]])</f>
        <v>2017</v>
      </c>
      <c r="E7" s="28">
        <v>797.18</v>
      </c>
      <c r="F7" s="13">
        <v>8</v>
      </c>
      <c r="G7" s="7" t="s">
        <v>4258</v>
      </c>
      <c r="H7" s="17">
        <v>42880.631018518521</v>
      </c>
      <c r="I7" s="7" t="s">
        <v>4248</v>
      </c>
      <c r="J7" s="7" t="s">
        <v>4248</v>
      </c>
      <c r="K7" s="14">
        <v>0</v>
      </c>
    </row>
    <row r="8" spans="1:14">
      <c r="A8" s="6">
        <v>7</v>
      </c>
      <c r="B8" s="23" t="str">
        <f>VLOOKUP(tProductos[[#This Row],[CategoryID]],tCategorias[#All],2,FALSE)</f>
        <v>Poultry</v>
      </c>
      <c r="C8" s="7" t="s">
        <v>4259</v>
      </c>
      <c r="D8" s="12">
        <f>YEAR(tProductos[[#This Row],[ModifyDate]])</f>
        <v>2017</v>
      </c>
      <c r="E8" s="28">
        <v>31.87</v>
      </c>
      <c r="F8" s="13">
        <v>9</v>
      </c>
      <c r="G8" s="7" t="s">
        <v>4246</v>
      </c>
      <c r="H8" s="17">
        <v>42790.635069444441</v>
      </c>
      <c r="I8" s="7" t="s">
        <v>4247</v>
      </c>
      <c r="J8" s="7" t="s">
        <v>4252</v>
      </c>
      <c r="K8" s="14">
        <v>0</v>
      </c>
    </row>
    <row r="9" spans="1:14">
      <c r="A9" s="6">
        <v>8</v>
      </c>
      <c r="B9" s="23" t="str">
        <f>VLOOKUP(tProductos[[#This Row],[CategoryID]],tCategorias[#All],2,FALSE)</f>
        <v>Beverages</v>
      </c>
      <c r="C9" s="7" t="s">
        <v>4260</v>
      </c>
      <c r="D9" s="12">
        <f>YEAR(tProductos[[#This Row],[ModifyDate]])</f>
        <v>2018</v>
      </c>
      <c r="E9" s="28">
        <v>898.57</v>
      </c>
      <c r="F9" s="13">
        <v>5</v>
      </c>
      <c r="G9" s="7" t="s">
        <v>4246</v>
      </c>
      <c r="H9" s="17">
        <v>43183.223171296297</v>
      </c>
      <c r="I9" s="7" t="s">
        <v>4248</v>
      </c>
      <c r="J9" s="7" t="s">
        <v>4256</v>
      </c>
      <c r="K9" s="14">
        <v>1080</v>
      </c>
    </row>
    <row r="10" spans="1:14">
      <c r="A10" s="6">
        <v>9</v>
      </c>
      <c r="B10" s="23" t="str">
        <f>VLOOKUP(tProductos[[#This Row],[CategoryID]],tCategorias[#All],2,FALSE)</f>
        <v>Produce</v>
      </c>
      <c r="C10" s="7" t="s">
        <v>4261</v>
      </c>
      <c r="D10" s="12">
        <f>YEAR(tProductos[[#This Row],[ModifyDate]])</f>
        <v>2017</v>
      </c>
      <c r="E10" s="28">
        <v>844.21</v>
      </c>
      <c r="F10" s="13">
        <v>11</v>
      </c>
      <c r="G10" s="7" t="s">
        <v>4246</v>
      </c>
      <c r="H10" s="17">
        <v>42903.508391203701</v>
      </c>
      <c r="I10" s="7" t="s">
        <v>4247</v>
      </c>
      <c r="J10" s="7" t="s">
        <v>4248</v>
      </c>
      <c r="K10" s="14">
        <v>0</v>
      </c>
    </row>
    <row r="11" spans="1:14">
      <c r="A11" s="6">
        <v>10</v>
      </c>
      <c r="B11" s="23" t="str">
        <f>VLOOKUP(tProductos[[#This Row],[CategoryID]],tCategorias[#All],2,FALSE)</f>
        <v>Dairy</v>
      </c>
      <c r="C11" s="7" t="s">
        <v>4262</v>
      </c>
      <c r="D11" s="12">
        <f>YEAR(tProductos[[#This Row],[ModifyDate]])</f>
        <v>2017</v>
      </c>
      <c r="E11" s="28">
        <v>950.95</v>
      </c>
      <c r="F11" s="13">
        <v>4</v>
      </c>
      <c r="G11" s="7" t="s">
        <v>4255</v>
      </c>
      <c r="H11" s="17">
        <v>42946.424837962964</v>
      </c>
      <c r="I11" s="7" t="s">
        <v>4251</v>
      </c>
      <c r="J11" s="7" t="s">
        <v>4256</v>
      </c>
      <c r="K11" s="14">
        <v>1050</v>
      </c>
    </row>
    <row r="12" spans="1:14">
      <c r="A12" s="6">
        <v>11</v>
      </c>
      <c r="B12" s="23" t="str">
        <f>VLOOKUP(tProductos[[#This Row],[CategoryID]],tCategorias[#All],2,FALSE)</f>
        <v>Poultry</v>
      </c>
      <c r="C12" s="7" t="s">
        <v>4263</v>
      </c>
      <c r="D12" s="12">
        <f>YEAR(tProductos[[#This Row],[ModifyDate]])</f>
        <v>2017</v>
      </c>
      <c r="E12" s="28">
        <v>62.94</v>
      </c>
      <c r="F12" s="13">
        <v>9</v>
      </c>
      <c r="G12" s="7" t="s">
        <v>4255</v>
      </c>
      <c r="H12" s="17">
        <v>42740.876631944448</v>
      </c>
      <c r="I12" s="7" t="s">
        <v>4247</v>
      </c>
      <c r="J12" s="7" t="s">
        <v>4256</v>
      </c>
      <c r="K12" s="14">
        <v>670</v>
      </c>
    </row>
    <row r="13" spans="1:14">
      <c r="A13" s="6">
        <v>12</v>
      </c>
      <c r="B13" s="23" t="str">
        <f>VLOOKUP(tProductos[[#This Row],[CategoryID]],tCategorias[#All],2,FALSE)</f>
        <v>Dairy</v>
      </c>
      <c r="C13" s="7" t="s">
        <v>4264</v>
      </c>
      <c r="D13" s="12">
        <f>YEAR(tProductos[[#This Row],[ModifyDate]])</f>
        <v>2017</v>
      </c>
      <c r="E13" s="28">
        <v>493.35</v>
      </c>
      <c r="F13" s="13">
        <v>4</v>
      </c>
      <c r="G13" s="7" t="s">
        <v>4246</v>
      </c>
      <c r="H13" s="17">
        <v>43040.409710648149</v>
      </c>
      <c r="I13" s="7" t="s">
        <v>4247</v>
      </c>
      <c r="J13" s="7" t="s">
        <v>4256</v>
      </c>
      <c r="K13" s="14">
        <v>0</v>
      </c>
    </row>
    <row r="14" spans="1:14">
      <c r="A14" s="6">
        <v>13</v>
      </c>
      <c r="B14" s="23" t="str">
        <f>VLOOKUP(tProductos[[#This Row],[CategoryID]],tCategorias[#All],2,FALSE)</f>
        <v>Produce</v>
      </c>
      <c r="C14" s="7" t="s">
        <v>4265</v>
      </c>
      <c r="D14" s="12">
        <f>YEAR(tProductos[[#This Row],[ModifyDate]])</f>
        <v>2017</v>
      </c>
      <c r="E14" s="28">
        <v>282.23</v>
      </c>
      <c r="F14" s="13">
        <v>11</v>
      </c>
      <c r="G14" s="7" t="s">
        <v>4255</v>
      </c>
      <c r="H14" s="17">
        <v>42751.825821759259</v>
      </c>
      <c r="I14" s="7" t="s">
        <v>4247</v>
      </c>
      <c r="J14" s="7" t="s">
        <v>4252</v>
      </c>
      <c r="K14" s="14">
        <v>690</v>
      </c>
    </row>
    <row r="15" spans="1:14">
      <c r="A15" s="6">
        <v>14</v>
      </c>
      <c r="B15" s="23" t="str">
        <f>VLOOKUP(tProductos[[#This Row],[CategoryID]],tCategorias[#All],2,FALSE)</f>
        <v>Meat</v>
      </c>
      <c r="C15" s="7" t="s">
        <v>4266</v>
      </c>
      <c r="D15" s="12">
        <f>YEAR(tProductos[[#This Row],[ModifyDate]])</f>
        <v>2017</v>
      </c>
      <c r="E15" s="28">
        <v>33.32</v>
      </c>
      <c r="F15" s="13">
        <v>7</v>
      </c>
      <c r="G15" s="7" t="s">
        <v>4246</v>
      </c>
      <c r="H15" s="17">
        <v>42792.486666666664</v>
      </c>
      <c r="I15" s="7" t="s">
        <v>4247</v>
      </c>
      <c r="J15" s="7" t="s">
        <v>4256</v>
      </c>
      <c r="K15" s="14">
        <v>0</v>
      </c>
    </row>
    <row r="16" spans="1:14">
      <c r="A16" s="6">
        <v>15</v>
      </c>
      <c r="B16" s="23" t="str">
        <f>VLOOKUP(tProductos[[#This Row],[CategoryID]],tCategorias[#All],2,FALSE)</f>
        <v>Confections</v>
      </c>
      <c r="C16" s="7" t="s">
        <v>4267</v>
      </c>
      <c r="D16" s="12">
        <f>YEAR(tProductos[[#This Row],[ModifyDate]])</f>
        <v>2017</v>
      </c>
      <c r="E16" s="28">
        <v>32.44</v>
      </c>
      <c r="F16" s="13">
        <v>1</v>
      </c>
      <c r="G16" s="7" t="s">
        <v>4255</v>
      </c>
      <c r="H16" s="17">
        <v>42797.407743055555</v>
      </c>
      <c r="I16" s="7" t="s">
        <v>4251</v>
      </c>
      <c r="J16" s="7" t="s">
        <v>4256</v>
      </c>
      <c r="K16" s="14">
        <v>0</v>
      </c>
    </row>
    <row r="17" spans="1:11">
      <c r="A17" s="6">
        <v>16</v>
      </c>
      <c r="B17" s="23" t="str">
        <f>VLOOKUP(tProductos[[#This Row],[CategoryID]],tCategorias[#All],2,FALSE)</f>
        <v>Shell fish</v>
      </c>
      <c r="C17" s="7" t="s">
        <v>4268</v>
      </c>
      <c r="D17" s="12">
        <f>YEAR(tProductos[[#This Row],[ModifyDate]])</f>
        <v>2017</v>
      </c>
      <c r="E17" s="28">
        <v>547.24</v>
      </c>
      <c r="F17" s="13">
        <v>2</v>
      </c>
      <c r="G17" s="7" t="s">
        <v>4255</v>
      </c>
      <c r="H17" s="17">
        <v>42758.392905092594</v>
      </c>
      <c r="I17" s="7" t="s">
        <v>4247</v>
      </c>
      <c r="J17" s="7" t="s">
        <v>4256</v>
      </c>
      <c r="K17" s="14">
        <v>0</v>
      </c>
    </row>
    <row r="18" spans="1:11">
      <c r="A18" s="6">
        <v>17</v>
      </c>
      <c r="B18" s="23" t="str">
        <f>VLOOKUP(tProductos[[#This Row],[CategoryID]],tCategorias[#All],2,FALSE)</f>
        <v>Snails</v>
      </c>
      <c r="C18" s="7" t="s">
        <v>4269</v>
      </c>
      <c r="D18" s="12">
        <f>YEAR(tProductos[[#This Row],[ModifyDate]])</f>
        <v>2017</v>
      </c>
      <c r="E18" s="28">
        <v>439.18</v>
      </c>
      <c r="F18" s="13">
        <v>10</v>
      </c>
      <c r="G18" s="7" t="s">
        <v>4246</v>
      </c>
      <c r="H18" s="17">
        <v>42795.585474537038</v>
      </c>
      <c r="I18" s="7" t="s">
        <v>4248</v>
      </c>
      <c r="J18" s="7" t="s">
        <v>4248</v>
      </c>
      <c r="K18" s="14">
        <v>0</v>
      </c>
    </row>
    <row r="19" spans="1:11">
      <c r="A19" s="6">
        <v>18</v>
      </c>
      <c r="B19" s="23" t="str">
        <f>VLOOKUP(tProductos[[#This Row],[CategoryID]],tCategorias[#All],2,FALSE)</f>
        <v>Snails</v>
      </c>
      <c r="C19" s="7" t="s">
        <v>4270</v>
      </c>
      <c r="D19" s="12">
        <f>YEAR(tProductos[[#This Row],[ModifyDate]])</f>
        <v>2017</v>
      </c>
      <c r="E19" s="28">
        <v>233.96</v>
      </c>
      <c r="F19" s="13">
        <v>10</v>
      </c>
      <c r="G19" s="7" t="s">
        <v>4246</v>
      </c>
      <c r="H19" s="17">
        <v>43088.697974537034</v>
      </c>
      <c r="I19" s="7" t="s">
        <v>4248</v>
      </c>
      <c r="J19" s="7" t="s">
        <v>4252</v>
      </c>
      <c r="K19" s="14">
        <v>0</v>
      </c>
    </row>
    <row r="20" spans="1:11">
      <c r="A20" s="6">
        <v>19</v>
      </c>
      <c r="B20" s="23" t="str">
        <f>VLOOKUP(tProductos[[#This Row],[CategoryID]],tCategorias[#All],2,FALSE)</f>
        <v>Cereals</v>
      </c>
      <c r="C20" s="7" t="s">
        <v>4271</v>
      </c>
      <c r="D20" s="12">
        <f>YEAR(tProductos[[#This Row],[ModifyDate]])</f>
        <v>2017</v>
      </c>
      <c r="E20" s="28">
        <v>225.61</v>
      </c>
      <c r="F20" s="13">
        <v>3</v>
      </c>
      <c r="G20" s="7" t="s">
        <v>4246</v>
      </c>
      <c r="H20" s="17">
        <v>42900.944363425922</v>
      </c>
      <c r="I20" s="7" t="s">
        <v>4251</v>
      </c>
      <c r="J20" s="7" t="s">
        <v>4256</v>
      </c>
      <c r="K20" s="14">
        <v>940</v>
      </c>
    </row>
    <row r="21" spans="1:11">
      <c r="A21" s="6">
        <v>20</v>
      </c>
      <c r="B21" s="23" t="str">
        <f>VLOOKUP(tProductos[[#This Row],[CategoryID]],tCategorias[#All],2,FALSE)</f>
        <v>Cereals</v>
      </c>
      <c r="C21" s="7" t="s">
        <v>4272</v>
      </c>
      <c r="D21" s="12">
        <f>YEAR(tProductos[[#This Row],[ModifyDate]])</f>
        <v>2017</v>
      </c>
      <c r="E21" s="28">
        <v>859.01</v>
      </c>
      <c r="F21" s="13">
        <v>3</v>
      </c>
      <c r="G21" s="7" t="s">
        <v>4255</v>
      </c>
      <c r="H21" s="17">
        <v>42937.468032407407</v>
      </c>
      <c r="I21" s="7" t="s">
        <v>4247</v>
      </c>
      <c r="J21" s="7" t="s">
        <v>4256</v>
      </c>
      <c r="K21" s="14">
        <v>0</v>
      </c>
    </row>
    <row r="22" spans="1:11">
      <c r="A22" s="6">
        <v>21</v>
      </c>
      <c r="B22" s="23" t="str">
        <f>VLOOKUP(tProductos[[#This Row],[CategoryID]],tCategorias[#All],2,FALSE)</f>
        <v>Meat</v>
      </c>
      <c r="C22" s="7" t="s">
        <v>4273</v>
      </c>
      <c r="D22" s="12">
        <f>YEAR(tProductos[[#This Row],[ModifyDate]])</f>
        <v>2018</v>
      </c>
      <c r="E22" s="28">
        <v>467.25</v>
      </c>
      <c r="F22" s="13">
        <v>7</v>
      </c>
      <c r="G22" s="7" t="s">
        <v>4258</v>
      </c>
      <c r="H22" s="17">
        <v>43229.374837962961</v>
      </c>
      <c r="I22" s="7" t="s">
        <v>4247</v>
      </c>
      <c r="J22" s="7" t="s">
        <v>4248</v>
      </c>
      <c r="K22" s="14">
        <v>0</v>
      </c>
    </row>
    <row r="23" spans="1:11">
      <c r="A23" s="6">
        <v>22</v>
      </c>
      <c r="B23" s="23" t="str">
        <f>VLOOKUP(tProductos[[#This Row],[CategoryID]],tCategorias[#All],2,FALSE)</f>
        <v>Seafood</v>
      </c>
      <c r="C23" s="7" t="s">
        <v>4274</v>
      </c>
      <c r="D23" s="12">
        <f>YEAR(tProductos[[#This Row],[ModifyDate]])</f>
        <v>2017</v>
      </c>
      <c r="E23" s="28">
        <v>278.95</v>
      </c>
      <c r="F23" s="13">
        <v>6</v>
      </c>
      <c r="G23" s="7" t="s">
        <v>4246</v>
      </c>
      <c r="H23" s="17">
        <v>42864.589166666665</v>
      </c>
      <c r="I23" s="7" t="s">
        <v>4251</v>
      </c>
      <c r="J23" s="7" t="s">
        <v>4248</v>
      </c>
      <c r="K23" s="14">
        <v>480</v>
      </c>
    </row>
    <row r="24" spans="1:11">
      <c r="A24" s="6">
        <v>23</v>
      </c>
      <c r="B24" s="23" t="str">
        <f>VLOOKUP(tProductos[[#This Row],[CategoryID]],tCategorias[#All],2,FALSE)</f>
        <v>Produce</v>
      </c>
      <c r="C24" s="7" t="s">
        <v>4275</v>
      </c>
      <c r="D24" s="12">
        <f>YEAR(tProductos[[#This Row],[ModifyDate]])</f>
        <v>2017</v>
      </c>
      <c r="E24" s="28">
        <v>790.18</v>
      </c>
      <c r="F24" s="13">
        <v>11</v>
      </c>
      <c r="G24" s="7" t="s">
        <v>4246</v>
      </c>
      <c r="H24" s="17">
        <v>42966.304513888892</v>
      </c>
      <c r="I24" s="7" t="s">
        <v>4247</v>
      </c>
      <c r="J24" s="7" t="s">
        <v>4256</v>
      </c>
      <c r="K24" s="14">
        <v>0</v>
      </c>
    </row>
    <row r="25" spans="1:11">
      <c r="A25" s="6">
        <v>24</v>
      </c>
      <c r="B25" s="23" t="str">
        <f>VLOOKUP(tProductos[[#This Row],[CategoryID]],tCategorias[#All],2,FALSE)</f>
        <v>Cereals</v>
      </c>
      <c r="C25" s="7" t="s">
        <v>4276</v>
      </c>
      <c r="D25" s="12">
        <f>YEAR(tProductos[[#This Row],[ModifyDate]])</f>
        <v>2017</v>
      </c>
      <c r="E25" s="28">
        <v>89.03</v>
      </c>
      <c r="F25" s="13">
        <v>3</v>
      </c>
      <c r="G25" s="7" t="s">
        <v>4246</v>
      </c>
      <c r="H25" s="17">
        <v>42878.150023148148</v>
      </c>
      <c r="I25" s="7" t="s">
        <v>4247</v>
      </c>
      <c r="J25" s="7" t="s">
        <v>4256</v>
      </c>
      <c r="K25" s="14">
        <v>650</v>
      </c>
    </row>
    <row r="26" spans="1:11">
      <c r="A26" s="6">
        <v>25</v>
      </c>
      <c r="B26" s="23" t="str">
        <f>VLOOKUP(tProductos[[#This Row],[CategoryID]],tCategorias[#All],2,FALSE)</f>
        <v>Snails</v>
      </c>
      <c r="C26" s="7" t="s">
        <v>4277</v>
      </c>
      <c r="D26" s="12">
        <f>YEAR(tProductos[[#This Row],[ModifyDate]])</f>
        <v>2017</v>
      </c>
      <c r="E26" s="28">
        <v>807.66</v>
      </c>
      <c r="F26" s="13">
        <v>10</v>
      </c>
      <c r="G26" s="7" t="s">
        <v>4258</v>
      </c>
      <c r="H26" s="17">
        <v>42834.646307870367</v>
      </c>
      <c r="I26" s="7" t="s">
        <v>4247</v>
      </c>
      <c r="J26" s="7" t="s">
        <v>4256</v>
      </c>
      <c r="K26" s="14">
        <v>0</v>
      </c>
    </row>
    <row r="27" spans="1:11">
      <c r="A27" s="6">
        <v>26</v>
      </c>
      <c r="B27" s="23" t="str">
        <f>VLOOKUP(tProductos[[#This Row],[CategoryID]],tCategorias[#All],2,FALSE)</f>
        <v>Produce</v>
      </c>
      <c r="C27" s="7" t="s">
        <v>4278</v>
      </c>
      <c r="D27" s="12">
        <f>YEAR(tProductos[[#This Row],[ModifyDate]])</f>
        <v>2018</v>
      </c>
      <c r="E27" s="28">
        <v>337.82</v>
      </c>
      <c r="F27" s="13">
        <v>11</v>
      </c>
      <c r="G27" s="7" t="s">
        <v>4246</v>
      </c>
      <c r="H27" s="17">
        <v>43185.813506944447</v>
      </c>
      <c r="I27" s="7" t="s">
        <v>4251</v>
      </c>
      <c r="J27" s="7" t="s">
        <v>4252</v>
      </c>
      <c r="K27" s="14">
        <v>100</v>
      </c>
    </row>
    <row r="28" spans="1:11">
      <c r="A28" s="6">
        <v>27</v>
      </c>
      <c r="B28" s="23" t="str">
        <f>VLOOKUP(tProductos[[#This Row],[CategoryID]],tCategorias[#All],2,FALSE)</f>
        <v>Confections</v>
      </c>
      <c r="C28" s="7" t="s">
        <v>4279</v>
      </c>
      <c r="D28" s="12">
        <f>YEAR(tProductos[[#This Row],[ModifyDate]])</f>
        <v>2017</v>
      </c>
      <c r="E28" s="28">
        <v>171.72</v>
      </c>
      <c r="F28" s="13">
        <v>1</v>
      </c>
      <c r="G28" s="7" t="s">
        <v>4246</v>
      </c>
      <c r="H28" s="17">
        <v>43037.727395833332</v>
      </c>
      <c r="I28" s="7" t="s">
        <v>4248</v>
      </c>
      <c r="J28" s="7" t="s">
        <v>4248</v>
      </c>
      <c r="K28" s="14">
        <v>860</v>
      </c>
    </row>
    <row r="29" spans="1:11">
      <c r="A29" s="6">
        <v>28</v>
      </c>
      <c r="B29" s="23" t="str">
        <f>VLOOKUP(tProductos[[#This Row],[CategoryID]],tCategorias[#All],2,FALSE)</f>
        <v>Poultry</v>
      </c>
      <c r="C29" s="7" t="s">
        <v>4280</v>
      </c>
      <c r="D29" s="12">
        <f>YEAR(tProductos[[#This Row],[ModifyDate]])</f>
        <v>2017</v>
      </c>
      <c r="E29" s="28">
        <v>123.15</v>
      </c>
      <c r="F29" s="13">
        <v>9</v>
      </c>
      <c r="G29" s="7" t="s">
        <v>4258</v>
      </c>
      <c r="H29" s="17">
        <v>43033.183194444442</v>
      </c>
      <c r="I29" s="7" t="s">
        <v>4247</v>
      </c>
      <c r="J29" s="7" t="s">
        <v>4256</v>
      </c>
      <c r="K29" s="14">
        <v>0</v>
      </c>
    </row>
    <row r="30" spans="1:11">
      <c r="A30" s="6">
        <v>29</v>
      </c>
      <c r="B30" s="23" t="str">
        <f>VLOOKUP(tProductos[[#This Row],[CategoryID]],tCategorias[#All],2,FALSE)</f>
        <v>Meat</v>
      </c>
      <c r="C30" s="7" t="s">
        <v>4281</v>
      </c>
      <c r="D30" s="12">
        <f>YEAR(tProductos[[#This Row],[ModifyDate]])</f>
        <v>2017</v>
      </c>
      <c r="E30" s="28">
        <v>335.88</v>
      </c>
      <c r="F30" s="13">
        <v>7</v>
      </c>
      <c r="G30" s="7" t="s">
        <v>4255</v>
      </c>
      <c r="H30" s="17">
        <v>42953.723194444443</v>
      </c>
      <c r="I30" s="7" t="s">
        <v>4247</v>
      </c>
      <c r="J30" s="7" t="s">
        <v>4256</v>
      </c>
      <c r="K30" s="14">
        <v>500</v>
      </c>
    </row>
    <row r="31" spans="1:11">
      <c r="A31" s="6">
        <v>30</v>
      </c>
      <c r="B31" s="23" t="str">
        <f>VLOOKUP(tProductos[[#This Row],[CategoryID]],tCategorias[#All],2,FALSE)</f>
        <v>Seafood</v>
      </c>
      <c r="C31" s="7" t="s">
        <v>4282</v>
      </c>
      <c r="D31" s="12">
        <f>YEAR(tProductos[[#This Row],[ModifyDate]])</f>
        <v>2018</v>
      </c>
      <c r="E31" s="28">
        <v>67.89</v>
      </c>
      <c r="F31" s="13">
        <v>6</v>
      </c>
      <c r="G31" s="7" t="s">
        <v>4255</v>
      </c>
      <c r="H31" s="17">
        <v>43180.811655092592</v>
      </c>
      <c r="I31" s="7" t="s">
        <v>4251</v>
      </c>
      <c r="J31" s="7" t="s">
        <v>4248</v>
      </c>
      <c r="K31" s="14">
        <v>720</v>
      </c>
    </row>
    <row r="32" spans="1:11">
      <c r="A32" s="6">
        <v>31</v>
      </c>
      <c r="B32" s="23" t="str">
        <f>VLOOKUP(tProductos[[#This Row],[CategoryID]],tCategorias[#All],2,FALSE)</f>
        <v>Shell fish</v>
      </c>
      <c r="C32" s="7" t="s">
        <v>4283</v>
      </c>
      <c r="D32" s="12">
        <f>YEAR(tProductos[[#This Row],[ModifyDate]])</f>
        <v>2017</v>
      </c>
      <c r="E32" s="28">
        <v>739.85</v>
      </c>
      <c r="F32" s="13">
        <v>2</v>
      </c>
      <c r="G32" s="7" t="s">
        <v>4246</v>
      </c>
      <c r="H32" s="17">
        <v>42842.981319444443</v>
      </c>
      <c r="I32" s="7" t="s">
        <v>4247</v>
      </c>
      <c r="J32" s="7" t="s">
        <v>4252</v>
      </c>
      <c r="K32" s="14">
        <v>0</v>
      </c>
    </row>
    <row r="33" spans="1:11">
      <c r="A33" s="6">
        <v>32</v>
      </c>
      <c r="B33" s="23" t="str">
        <f>VLOOKUP(tProductos[[#This Row],[CategoryID]],tCategorias[#All],2,FALSE)</f>
        <v>Cereals</v>
      </c>
      <c r="C33" s="7" t="s">
        <v>4284</v>
      </c>
      <c r="D33" s="12">
        <f>YEAR(tProductos[[#This Row],[ModifyDate]])</f>
        <v>2017</v>
      </c>
      <c r="E33" s="28">
        <v>964.12</v>
      </c>
      <c r="F33" s="13">
        <v>3</v>
      </c>
      <c r="G33" s="7" t="s">
        <v>4258</v>
      </c>
      <c r="H33" s="17">
        <v>42744.770208333335</v>
      </c>
      <c r="I33" s="7" t="s">
        <v>4247</v>
      </c>
      <c r="J33" s="7" t="s">
        <v>4256</v>
      </c>
      <c r="K33" s="14">
        <v>0</v>
      </c>
    </row>
    <row r="34" spans="1:11">
      <c r="A34" s="6">
        <v>33</v>
      </c>
      <c r="B34" s="23" t="str">
        <f>VLOOKUP(tProductos[[#This Row],[CategoryID]],tCategorias[#All],2,FALSE)</f>
        <v>Snails</v>
      </c>
      <c r="C34" s="7" t="s">
        <v>4285</v>
      </c>
      <c r="D34" s="12">
        <f>YEAR(tProductos[[#This Row],[ModifyDate]])</f>
        <v>2017</v>
      </c>
      <c r="E34" s="28">
        <v>455.55</v>
      </c>
      <c r="F34" s="13">
        <v>10</v>
      </c>
      <c r="G34" s="7" t="s">
        <v>4246</v>
      </c>
      <c r="H34" s="17">
        <v>42767.639155092591</v>
      </c>
      <c r="I34" s="7" t="s">
        <v>4251</v>
      </c>
      <c r="J34" s="7" t="s">
        <v>4256</v>
      </c>
      <c r="K34" s="14">
        <v>0</v>
      </c>
    </row>
    <row r="35" spans="1:11">
      <c r="A35" s="6">
        <v>34</v>
      </c>
      <c r="B35" s="23" t="str">
        <f>VLOOKUP(tProductos[[#This Row],[CategoryID]],tCategorias[#All],2,FALSE)</f>
        <v>Seafood</v>
      </c>
      <c r="C35" s="7" t="s">
        <v>4286</v>
      </c>
      <c r="D35" s="12">
        <f>YEAR(tProductos[[#This Row],[ModifyDate]])</f>
        <v>2017</v>
      </c>
      <c r="E35" s="28">
        <v>433.46</v>
      </c>
      <c r="F35" s="13">
        <v>6</v>
      </c>
      <c r="G35" s="7" t="s">
        <v>4246</v>
      </c>
      <c r="H35" s="17">
        <v>42999.670381944445</v>
      </c>
      <c r="I35" s="7" t="s">
        <v>4251</v>
      </c>
      <c r="J35" s="7" t="s">
        <v>4248</v>
      </c>
      <c r="K35" s="14">
        <v>70</v>
      </c>
    </row>
    <row r="36" spans="1:11">
      <c r="A36" s="6">
        <v>35</v>
      </c>
      <c r="B36" s="23" t="str">
        <f>VLOOKUP(tProductos[[#This Row],[CategoryID]],tCategorias[#All],2,FALSE)</f>
        <v>Seafood</v>
      </c>
      <c r="C36" s="7" t="s">
        <v>4287</v>
      </c>
      <c r="D36" s="12">
        <f>YEAR(tProductos[[#This Row],[ModifyDate]])</f>
        <v>2017</v>
      </c>
      <c r="E36" s="28">
        <v>157.22999999999999</v>
      </c>
      <c r="F36" s="13">
        <v>6</v>
      </c>
      <c r="G36" s="7" t="s">
        <v>4255</v>
      </c>
      <c r="H36" s="17">
        <v>43009.650081018517</v>
      </c>
      <c r="I36" s="7" t="s">
        <v>4247</v>
      </c>
      <c r="J36" s="7" t="s">
        <v>4256</v>
      </c>
      <c r="K36" s="14">
        <v>970</v>
      </c>
    </row>
    <row r="37" spans="1:11">
      <c r="A37" s="6">
        <v>36</v>
      </c>
      <c r="B37" s="23" t="str">
        <f>VLOOKUP(tProductos[[#This Row],[CategoryID]],tCategorias[#All],2,FALSE)</f>
        <v>Poultry</v>
      </c>
      <c r="C37" s="7" t="s">
        <v>4288</v>
      </c>
      <c r="D37" s="12">
        <f>YEAR(tProductos[[#This Row],[ModifyDate]])</f>
        <v>2018</v>
      </c>
      <c r="E37" s="28">
        <v>692.57</v>
      </c>
      <c r="F37" s="13">
        <v>9</v>
      </c>
      <c r="G37" s="7" t="s">
        <v>4255</v>
      </c>
      <c r="H37" s="17">
        <v>43163.767337962963</v>
      </c>
      <c r="I37" s="7" t="s">
        <v>4247</v>
      </c>
      <c r="J37" s="7" t="s">
        <v>4256</v>
      </c>
      <c r="K37" s="14">
        <v>0</v>
      </c>
    </row>
    <row r="38" spans="1:11">
      <c r="A38" s="6">
        <v>37</v>
      </c>
      <c r="B38" s="23" t="str">
        <f>VLOOKUP(tProductos[[#This Row],[CategoryID]],tCategorias[#All],2,FALSE)</f>
        <v>Meat</v>
      </c>
      <c r="C38" s="7" t="s">
        <v>4289</v>
      </c>
      <c r="D38" s="12">
        <f>YEAR(tProductos[[#This Row],[ModifyDate]])</f>
        <v>2017</v>
      </c>
      <c r="E38" s="28">
        <v>803.17</v>
      </c>
      <c r="F38" s="13">
        <v>7</v>
      </c>
      <c r="G38" s="7" t="s">
        <v>4255</v>
      </c>
      <c r="H38" s="17">
        <v>42793.584479166668</v>
      </c>
      <c r="I38" s="7" t="s">
        <v>4248</v>
      </c>
      <c r="J38" s="7" t="s">
        <v>4252</v>
      </c>
      <c r="K38" s="14">
        <v>0</v>
      </c>
    </row>
    <row r="39" spans="1:11">
      <c r="A39" s="6">
        <v>38</v>
      </c>
      <c r="B39" s="23" t="str">
        <f>VLOOKUP(tProductos[[#This Row],[CategoryID]],tCategorias[#All],2,FALSE)</f>
        <v>Seafood</v>
      </c>
      <c r="C39" s="7" t="s">
        <v>4290</v>
      </c>
      <c r="D39" s="12">
        <f>YEAR(tProductos[[#This Row],[ModifyDate]])</f>
        <v>2017</v>
      </c>
      <c r="E39" s="28">
        <v>816.57</v>
      </c>
      <c r="F39" s="13">
        <v>6</v>
      </c>
      <c r="G39" s="7" t="s">
        <v>4258</v>
      </c>
      <c r="H39" s="17">
        <v>43004.031666666669</v>
      </c>
      <c r="I39" s="7" t="s">
        <v>4251</v>
      </c>
      <c r="J39" s="7" t="s">
        <v>4252</v>
      </c>
      <c r="K39" s="14">
        <v>0</v>
      </c>
    </row>
    <row r="40" spans="1:11">
      <c r="A40" s="6">
        <v>39</v>
      </c>
      <c r="B40" s="23" t="str">
        <f>VLOOKUP(tProductos[[#This Row],[CategoryID]],tCategorias[#All],2,FALSE)</f>
        <v>Produce</v>
      </c>
      <c r="C40" s="7" t="s">
        <v>4291</v>
      </c>
      <c r="D40" s="12">
        <f>YEAR(tProductos[[#This Row],[ModifyDate]])</f>
        <v>2017</v>
      </c>
      <c r="E40" s="28">
        <v>752.05</v>
      </c>
      <c r="F40" s="13">
        <v>11</v>
      </c>
      <c r="G40" s="7" t="s">
        <v>4246</v>
      </c>
      <c r="H40" s="17">
        <v>42951.910925925928</v>
      </c>
      <c r="I40" s="7" t="s">
        <v>4251</v>
      </c>
      <c r="J40" s="7" t="s">
        <v>4252</v>
      </c>
      <c r="K40" s="14">
        <v>1200</v>
      </c>
    </row>
    <row r="41" spans="1:11">
      <c r="A41" s="6">
        <v>40</v>
      </c>
      <c r="B41" s="23" t="str">
        <f>VLOOKUP(tProductos[[#This Row],[CategoryID]],tCategorias[#All],2,FALSE)</f>
        <v>Grain</v>
      </c>
      <c r="C41" s="7" t="s">
        <v>4292</v>
      </c>
      <c r="D41" s="12">
        <f>YEAR(tProductos[[#This Row],[ModifyDate]])</f>
        <v>2017</v>
      </c>
      <c r="E41" s="28">
        <v>89.37</v>
      </c>
      <c r="F41" s="13">
        <v>8</v>
      </c>
      <c r="G41" s="7" t="s">
        <v>4255</v>
      </c>
      <c r="H41" s="17">
        <v>42914.128865740742</v>
      </c>
      <c r="I41" s="7" t="s">
        <v>4248</v>
      </c>
      <c r="J41" s="7" t="s">
        <v>4248</v>
      </c>
      <c r="K41" s="14">
        <v>0</v>
      </c>
    </row>
    <row r="42" spans="1:11">
      <c r="A42" s="6">
        <v>41</v>
      </c>
      <c r="B42" s="23" t="str">
        <f>VLOOKUP(tProductos[[#This Row],[CategoryID]],tCategorias[#All],2,FALSE)</f>
        <v>Meat</v>
      </c>
      <c r="C42" s="7" t="s">
        <v>4293</v>
      </c>
      <c r="D42" s="12">
        <f>YEAR(tProductos[[#This Row],[ModifyDate]])</f>
        <v>2018</v>
      </c>
      <c r="E42" s="28">
        <v>81.72</v>
      </c>
      <c r="F42" s="13">
        <v>7</v>
      </c>
      <c r="G42" s="7" t="s">
        <v>4246</v>
      </c>
      <c r="H42" s="17">
        <v>43174.668703703705</v>
      </c>
      <c r="I42" s="7" t="s">
        <v>4248</v>
      </c>
      <c r="J42" s="7" t="s">
        <v>4256</v>
      </c>
      <c r="K42" s="14">
        <v>0</v>
      </c>
    </row>
    <row r="43" spans="1:11">
      <c r="A43" s="6">
        <v>42</v>
      </c>
      <c r="B43" s="23" t="str">
        <f>VLOOKUP(tProductos[[#This Row],[CategoryID]],tCategorias[#All],2,FALSE)</f>
        <v>Confections</v>
      </c>
      <c r="C43" s="7" t="s">
        <v>4294</v>
      </c>
      <c r="D43" s="12">
        <f>YEAR(tProductos[[#This Row],[ModifyDate]])</f>
        <v>2018</v>
      </c>
      <c r="E43" s="28">
        <v>810.48</v>
      </c>
      <c r="F43" s="13">
        <v>1</v>
      </c>
      <c r="G43" s="7" t="s">
        <v>4258</v>
      </c>
      <c r="H43" s="17">
        <v>43191.360613425924</v>
      </c>
      <c r="I43" s="7" t="s">
        <v>4251</v>
      </c>
      <c r="J43" s="7" t="s">
        <v>4252</v>
      </c>
      <c r="K43" s="14">
        <v>0</v>
      </c>
    </row>
    <row r="44" spans="1:11">
      <c r="A44" s="6">
        <v>43</v>
      </c>
      <c r="B44" s="23" t="str">
        <f>VLOOKUP(tProductos[[#This Row],[CategoryID]],tCategorias[#All],2,FALSE)</f>
        <v>Poultry</v>
      </c>
      <c r="C44" s="7" t="s">
        <v>4295</v>
      </c>
      <c r="D44" s="12">
        <f>YEAR(tProductos[[#This Row],[ModifyDate]])</f>
        <v>2017</v>
      </c>
      <c r="E44" s="28">
        <v>163.98</v>
      </c>
      <c r="F44" s="13">
        <v>9</v>
      </c>
      <c r="G44" s="7" t="s">
        <v>4258</v>
      </c>
      <c r="H44" s="17">
        <v>42959.569641203707</v>
      </c>
      <c r="I44" s="7" t="s">
        <v>4251</v>
      </c>
      <c r="J44" s="7" t="s">
        <v>4256</v>
      </c>
      <c r="K44" s="14">
        <v>960</v>
      </c>
    </row>
    <row r="45" spans="1:11">
      <c r="A45" s="6">
        <v>44</v>
      </c>
      <c r="B45" s="23" t="str">
        <f>VLOOKUP(tProductos[[#This Row],[CategoryID]],tCategorias[#All],2,FALSE)</f>
        <v>Meat</v>
      </c>
      <c r="C45" s="7" t="s">
        <v>4296</v>
      </c>
      <c r="D45" s="12">
        <f>YEAR(tProductos[[#This Row],[ModifyDate]])</f>
        <v>2018</v>
      </c>
      <c r="E45" s="28">
        <v>485.98</v>
      </c>
      <c r="F45" s="13">
        <v>7</v>
      </c>
      <c r="G45" s="7" t="s">
        <v>4258</v>
      </c>
      <c r="H45" s="17">
        <v>43199.686666666668</v>
      </c>
      <c r="I45" s="7" t="s">
        <v>4247</v>
      </c>
      <c r="J45" s="7" t="s">
        <v>4256</v>
      </c>
      <c r="K45" s="14">
        <v>0</v>
      </c>
    </row>
    <row r="46" spans="1:11">
      <c r="A46" s="6">
        <v>45</v>
      </c>
      <c r="B46" s="23" t="str">
        <f>VLOOKUP(tProductos[[#This Row],[CategoryID]],tCategorias[#All],2,FALSE)</f>
        <v>Dairy</v>
      </c>
      <c r="C46" s="7" t="s">
        <v>4297</v>
      </c>
      <c r="D46" s="12">
        <f>YEAR(tProductos[[#This Row],[ModifyDate]])</f>
        <v>2018</v>
      </c>
      <c r="E46" s="28">
        <v>795.32399999999996</v>
      </c>
      <c r="F46" s="13">
        <v>4</v>
      </c>
      <c r="G46" s="7" t="s">
        <v>4246</v>
      </c>
      <c r="H46" s="17">
        <v>43182.708333333336</v>
      </c>
      <c r="I46" s="7" t="s">
        <v>4251</v>
      </c>
      <c r="J46" s="7" t="s">
        <v>4256</v>
      </c>
      <c r="K46" s="14">
        <v>0</v>
      </c>
    </row>
    <row r="47" spans="1:11">
      <c r="A47" s="6">
        <v>46</v>
      </c>
      <c r="B47" s="23" t="str">
        <f>VLOOKUP(tProductos[[#This Row],[CategoryID]],tCategorias[#All],2,FALSE)</f>
        <v>Poultry</v>
      </c>
      <c r="C47" s="7" t="s">
        <v>4298</v>
      </c>
      <c r="D47" s="12">
        <f>YEAR(tProductos[[#This Row],[ModifyDate]])</f>
        <v>2017</v>
      </c>
      <c r="E47" s="28">
        <v>867.91</v>
      </c>
      <c r="F47" s="13">
        <v>9</v>
      </c>
      <c r="G47" s="7" t="s">
        <v>4258</v>
      </c>
      <c r="H47" s="17">
        <v>42928.894421296296</v>
      </c>
      <c r="I47" s="7" t="s">
        <v>4247</v>
      </c>
      <c r="J47" s="7" t="s">
        <v>4252</v>
      </c>
      <c r="K47" s="14">
        <v>0</v>
      </c>
    </row>
    <row r="48" spans="1:11">
      <c r="A48" s="6">
        <v>47</v>
      </c>
      <c r="B48" s="23" t="str">
        <f>VLOOKUP(tProductos[[#This Row],[CategoryID]],tCategorias[#All],2,FALSE)</f>
        <v>Poultry</v>
      </c>
      <c r="C48" s="7" t="s">
        <v>4299</v>
      </c>
      <c r="D48" s="12">
        <f>YEAR(tProductos[[#This Row],[ModifyDate]])</f>
        <v>2018</v>
      </c>
      <c r="E48" s="28">
        <v>471.33</v>
      </c>
      <c r="F48" s="13">
        <v>9</v>
      </c>
      <c r="G48" s="7" t="s">
        <v>4258</v>
      </c>
      <c r="H48" s="17">
        <v>43147.11859953704</v>
      </c>
      <c r="I48" s="7" t="s">
        <v>4251</v>
      </c>
      <c r="J48" s="7" t="s">
        <v>4252</v>
      </c>
      <c r="K48" s="14">
        <v>0</v>
      </c>
    </row>
    <row r="49" spans="1:11">
      <c r="A49" s="6">
        <v>48</v>
      </c>
      <c r="B49" s="23" t="str">
        <f>VLOOKUP(tProductos[[#This Row],[CategoryID]],tCategorias[#All],2,FALSE)</f>
        <v>Meat</v>
      </c>
      <c r="C49" s="7" t="s">
        <v>4300</v>
      </c>
      <c r="D49" s="12">
        <f>YEAR(tProductos[[#This Row],[ModifyDate]])</f>
        <v>2017</v>
      </c>
      <c r="E49" s="28">
        <v>603.62</v>
      </c>
      <c r="F49" s="13">
        <v>7</v>
      </c>
      <c r="G49" s="7" t="s">
        <v>4255</v>
      </c>
      <c r="H49" s="17">
        <v>43065.146562499998</v>
      </c>
      <c r="I49" s="7" t="s">
        <v>4248</v>
      </c>
      <c r="J49" s="7" t="s">
        <v>4248</v>
      </c>
      <c r="K49" s="14">
        <v>1140</v>
      </c>
    </row>
    <row r="50" spans="1:11">
      <c r="A50" s="6">
        <v>49</v>
      </c>
      <c r="B50" s="23" t="str">
        <f>VLOOKUP(tProductos[[#This Row],[CategoryID]],tCategorias[#All],2,FALSE)</f>
        <v>Grain</v>
      </c>
      <c r="C50" s="7" t="s">
        <v>4301</v>
      </c>
      <c r="D50" s="12">
        <f>YEAR(tProductos[[#This Row],[ModifyDate]])</f>
        <v>2017</v>
      </c>
      <c r="E50" s="28">
        <v>614.30999999999995</v>
      </c>
      <c r="F50" s="13">
        <v>8</v>
      </c>
      <c r="G50" s="7" t="s">
        <v>4258</v>
      </c>
      <c r="H50" s="17">
        <v>42738.515069444446</v>
      </c>
      <c r="I50" s="7" t="s">
        <v>4247</v>
      </c>
      <c r="J50" s="7" t="s">
        <v>4252</v>
      </c>
      <c r="K50" s="14">
        <v>0</v>
      </c>
    </row>
    <row r="51" spans="1:11">
      <c r="A51" s="6">
        <v>50</v>
      </c>
      <c r="B51" s="23" t="str">
        <f>VLOOKUP(tProductos[[#This Row],[CategoryID]],tCategorias[#All],2,FALSE)</f>
        <v>Meat</v>
      </c>
      <c r="C51" s="7" t="s">
        <v>4302</v>
      </c>
      <c r="D51" s="12">
        <f>YEAR(tProductos[[#This Row],[ModifyDate]])</f>
        <v>2018</v>
      </c>
      <c r="E51" s="28">
        <v>432.86</v>
      </c>
      <c r="F51" s="13">
        <v>7</v>
      </c>
      <c r="G51" s="7" t="s">
        <v>4258</v>
      </c>
      <c r="H51" s="17">
        <v>43211.001574074071</v>
      </c>
      <c r="I51" s="7" t="s">
        <v>4251</v>
      </c>
      <c r="J51" s="7" t="s">
        <v>4256</v>
      </c>
      <c r="K51" s="14">
        <v>0</v>
      </c>
    </row>
    <row r="52" spans="1:11">
      <c r="A52" s="6">
        <v>51</v>
      </c>
      <c r="B52" s="23" t="str">
        <f>VLOOKUP(tProductos[[#This Row],[CategoryID]],tCategorias[#All],2,FALSE)</f>
        <v>Produce</v>
      </c>
      <c r="C52" s="7" t="s">
        <v>4303</v>
      </c>
      <c r="D52" s="12">
        <f>YEAR(tProductos[[#This Row],[ModifyDate]])</f>
        <v>2017</v>
      </c>
      <c r="E52" s="28">
        <v>810.13</v>
      </c>
      <c r="F52" s="13">
        <v>11</v>
      </c>
      <c r="G52" s="7" t="s">
        <v>4246</v>
      </c>
      <c r="H52" s="17">
        <v>42871.776446759257</v>
      </c>
      <c r="I52" s="7" t="s">
        <v>4248</v>
      </c>
      <c r="J52" s="7" t="s">
        <v>4248</v>
      </c>
      <c r="K52" s="14">
        <v>0</v>
      </c>
    </row>
    <row r="53" spans="1:11">
      <c r="A53" s="6">
        <v>52</v>
      </c>
      <c r="B53" s="23" t="str">
        <f>VLOOKUP(tProductos[[#This Row],[CategoryID]],tCategorias[#All],2,FALSE)</f>
        <v>Confections</v>
      </c>
      <c r="C53" s="7" t="s">
        <v>4304</v>
      </c>
      <c r="D53" s="12">
        <f>YEAR(tProductos[[#This Row],[ModifyDate]])</f>
        <v>2017</v>
      </c>
      <c r="E53" s="28">
        <v>556.04999999999995</v>
      </c>
      <c r="F53" s="13">
        <v>1</v>
      </c>
      <c r="G53" s="7" t="s">
        <v>4255</v>
      </c>
      <c r="H53" s="17">
        <v>42913.277129629627</v>
      </c>
      <c r="I53" s="7" t="s">
        <v>4247</v>
      </c>
      <c r="J53" s="7" t="s">
        <v>4252</v>
      </c>
      <c r="K53" s="14">
        <v>0</v>
      </c>
    </row>
    <row r="54" spans="1:11">
      <c r="A54" s="6">
        <v>53</v>
      </c>
      <c r="B54" s="23" t="str">
        <f>VLOOKUP(tProductos[[#This Row],[CategoryID]],tCategorias[#All],2,FALSE)</f>
        <v>Grain</v>
      </c>
      <c r="C54" s="7" t="s">
        <v>4305</v>
      </c>
      <c r="D54" s="12">
        <f>YEAR(tProductos[[#This Row],[ModifyDate]])</f>
        <v>2018</v>
      </c>
      <c r="E54" s="28">
        <v>926.27</v>
      </c>
      <c r="F54" s="13">
        <v>8</v>
      </c>
      <c r="G54" s="7" t="s">
        <v>4246</v>
      </c>
      <c r="H54" s="17">
        <v>43147.654687499999</v>
      </c>
      <c r="I54" s="7" t="s">
        <v>4251</v>
      </c>
      <c r="J54" s="7" t="s">
        <v>4256</v>
      </c>
      <c r="K54" s="14">
        <v>0</v>
      </c>
    </row>
    <row r="55" spans="1:11">
      <c r="A55" s="6">
        <v>54</v>
      </c>
      <c r="B55" s="23" t="str">
        <f>VLOOKUP(tProductos[[#This Row],[CategoryID]],tCategorias[#All],2,FALSE)</f>
        <v>Poultry</v>
      </c>
      <c r="C55" s="7" t="s">
        <v>4306</v>
      </c>
      <c r="D55" s="12">
        <f>YEAR(tProductos[[#This Row],[ModifyDate]])</f>
        <v>2017</v>
      </c>
      <c r="E55" s="28">
        <v>535.59</v>
      </c>
      <c r="F55" s="13">
        <v>9</v>
      </c>
      <c r="G55" s="7" t="s">
        <v>4246</v>
      </c>
      <c r="H55" s="17">
        <v>42909.146574074075</v>
      </c>
      <c r="I55" s="7" t="s">
        <v>4251</v>
      </c>
      <c r="J55" s="7" t="s">
        <v>4256</v>
      </c>
      <c r="K55" s="14">
        <v>0</v>
      </c>
    </row>
    <row r="56" spans="1:11">
      <c r="A56" s="6">
        <v>55</v>
      </c>
      <c r="B56" s="23" t="str">
        <f>VLOOKUP(tProductos[[#This Row],[CategoryID]],tCategorias[#All],2,FALSE)</f>
        <v>Cereals</v>
      </c>
      <c r="C56" s="7" t="s">
        <v>4307</v>
      </c>
      <c r="D56" s="12">
        <f>YEAR(tProductos[[#This Row],[ModifyDate]])</f>
        <v>2018</v>
      </c>
      <c r="E56" s="28">
        <v>66.180000000000007</v>
      </c>
      <c r="F56" s="13">
        <v>3</v>
      </c>
      <c r="G56" s="7" t="s">
        <v>4258</v>
      </c>
      <c r="H56" s="17">
        <v>43164.347708333335</v>
      </c>
      <c r="I56" s="7" t="s">
        <v>4248</v>
      </c>
      <c r="J56" s="7" t="s">
        <v>4252</v>
      </c>
      <c r="K56" s="14">
        <v>850</v>
      </c>
    </row>
    <row r="57" spans="1:11">
      <c r="A57" s="6">
        <v>56</v>
      </c>
      <c r="B57" s="23" t="str">
        <f>VLOOKUP(tProductos[[#This Row],[CategoryID]],tCategorias[#All],2,FALSE)</f>
        <v>Poultry</v>
      </c>
      <c r="C57" s="7" t="s">
        <v>4308</v>
      </c>
      <c r="D57" s="12">
        <f>YEAR(tProductos[[#This Row],[ModifyDate]])</f>
        <v>2017</v>
      </c>
      <c r="E57" s="28">
        <v>464.03</v>
      </c>
      <c r="F57" s="13">
        <v>9</v>
      </c>
      <c r="G57" s="7" t="s">
        <v>4255</v>
      </c>
      <c r="H57" s="17">
        <v>43018.759328703702</v>
      </c>
      <c r="I57" s="7" t="s">
        <v>4251</v>
      </c>
      <c r="J57" s="7" t="s">
        <v>4252</v>
      </c>
      <c r="K57" s="14">
        <v>0</v>
      </c>
    </row>
    <row r="58" spans="1:11">
      <c r="A58" s="6">
        <v>57</v>
      </c>
      <c r="B58" s="23" t="str">
        <f>VLOOKUP(tProductos[[#This Row],[CategoryID]],tCategorias[#All],2,FALSE)</f>
        <v>Cereals</v>
      </c>
      <c r="C58" s="7" t="s">
        <v>4309</v>
      </c>
      <c r="D58" s="12">
        <f>YEAR(tProductos[[#This Row],[ModifyDate]])</f>
        <v>2017</v>
      </c>
      <c r="E58" s="28">
        <v>122.14</v>
      </c>
      <c r="F58" s="13">
        <v>3</v>
      </c>
      <c r="G58" s="7" t="s">
        <v>4255</v>
      </c>
      <c r="H58" s="17">
        <v>43042.181030092594</v>
      </c>
      <c r="I58" s="7" t="s">
        <v>4248</v>
      </c>
      <c r="J58" s="7" t="s">
        <v>4256</v>
      </c>
      <c r="K58" s="14">
        <v>1030</v>
      </c>
    </row>
    <row r="59" spans="1:11">
      <c r="A59" s="6">
        <v>58</v>
      </c>
      <c r="B59" s="23" t="str">
        <f>VLOOKUP(tProductos[[#This Row],[CategoryID]],tCategorias[#All],2,FALSE)</f>
        <v>Meat</v>
      </c>
      <c r="C59" s="7" t="s">
        <v>4310</v>
      </c>
      <c r="D59" s="12">
        <f>YEAR(tProductos[[#This Row],[ModifyDate]])</f>
        <v>2017</v>
      </c>
      <c r="E59" s="28">
        <v>201</v>
      </c>
      <c r="F59" s="13">
        <v>7</v>
      </c>
      <c r="G59" s="7" t="s">
        <v>4255</v>
      </c>
      <c r="H59" s="17">
        <v>43032.19153935185</v>
      </c>
      <c r="I59" s="7" t="s">
        <v>4247</v>
      </c>
      <c r="J59" s="7" t="s">
        <v>4248</v>
      </c>
      <c r="K59" s="14">
        <v>910</v>
      </c>
    </row>
    <row r="60" spans="1:11">
      <c r="A60" s="6">
        <v>59</v>
      </c>
      <c r="B60" s="23" t="str">
        <f>VLOOKUP(tProductos[[#This Row],[CategoryID]],tCategorias[#All],2,FALSE)</f>
        <v>Snails</v>
      </c>
      <c r="C60" s="7" t="s">
        <v>4311</v>
      </c>
      <c r="D60" s="12">
        <f>YEAR(tProductos[[#This Row],[ModifyDate]])</f>
        <v>2017</v>
      </c>
      <c r="E60" s="28">
        <v>735.38</v>
      </c>
      <c r="F60" s="13">
        <v>10</v>
      </c>
      <c r="G60" s="7" t="s">
        <v>4258</v>
      </c>
      <c r="H60" s="17">
        <v>42833.385972222219</v>
      </c>
      <c r="I60" s="7" t="s">
        <v>4248</v>
      </c>
      <c r="J60" s="7" t="s">
        <v>4252</v>
      </c>
      <c r="K60" s="14">
        <v>0</v>
      </c>
    </row>
    <row r="61" spans="1:11">
      <c r="A61" s="6">
        <v>60</v>
      </c>
      <c r="B61" s="23" t="str">
        <f>VLOOKUP(tProductos[[#This Row],[CategoryID]],tCategorias[#All],2,FALSE)</f>
        <v>Shell fish</v>
      </c>
      <c r="C61" s="7" t="s">
        <v>4312</v>
      </c>
      <c r="D61" s="12">
        <f>YEAR(tProductos[[#This Row],[ModifyDate]])</f>
        <v>2017</v>
      </c>
      <c r="E61" s="28">
        <v>316.94</v>
      </c>
      <c r="F61" s="13">
        <v>2</v>
      </c>
      <c r="G61" s="7" t="s">
        <v>4246</v>
      </c>
      <c r="H61" s="17">
        <v>43007.77925925926</v>
      </c>
      <c r="I61" s="7" t="s">
        <v>4251</v>
      </c>
      <c r="J61" s="7" t="s">
        <v>4248</v>
      </c>
      <c r="K61" s="14">
        <v>0</v>
      </c>
    </row>
    <row r="62" spans="1:11">
      <c r="A62" s="6">
        <v>61</v>
      </c>
      <c r="B62" s="23" t="str">
        <f>VLOOKUP(tProductos[[#This Row],[CategoryID]],tCategorias[#All],2,FALSE)</f>
        <v>Grain</v>
      </c>
      <c r="C62" s="7" t="s">
        <v>4313</v>
      </c>
      <c r="D62" s="12">
        <f>YEAR(tProductos[[#This Row],[ModifyDate]])</f>
        <v>2017</v>
      </c>
      <c r="E62" s="28">
        <v>62.54</v>
      </c>
      <c r="F62" s="13">
        <v>8</v>
      </c>
      <c r="G62" s="7" t="s">
        <v>4255</v>
      </c>
      <c r="H62" s="17">
        <v>43072.903611111113</v>
      </c>
      <c r="I62" s="7" t="s">
        <v>4247</v>
      </c>
      <c r="J62" s="7" t="s">
        <v>4252</v>
      </c>
      <c r="K62" s="14">
        <v>900</v>
      </c>
    </row>
    <row r="63" spans="1:11">
      <c r="A63" s="6">
        <v>62</v>
      </c>
      <c r="B63" s="23" t="str">
        <f>VLOOKUP(tProductos[[#This Row],[CategoryID]],tCategorias[#All],2,FALSE)</f>
        <v>Confections</v>
      </c>
      <c r="C63" s="7" t="s">
        <v>4314</v>
      </c>
      <c r="D63" s="12">
        <f>YEAR(tProductos[[#This Row],[ModifyDate]])</f>
        <v>2017</v>
      </c>
      <c r="E63" s="28">
        <v>195.21</v>
      </c>
      <c r="F63" s="13">
        <v>1</v>
      </c>
      <c r="G63" s="7" t="s">
        <v>4246</v>
      </c>
      <c r="H63" s="17">
        <v>42987.451874999999</v>
      </c>
      <c r="I63" s="7" t="s">
        <v>4248</v>
      </c>
      <c r="J63" s="7" t="s">
        <v>4248</v>
      </c>
      <c r="K63" s="14">
        <v>130</v>
      </c>
    </row>
    <row r="64" spans="1:11">
      <c r="A64" s="6">
        <v>63</v>
      </c>
      <c r="B64" s="23" t="str">
        <f>VLOOKUP(tProductos[[#This Row],[CategoryID]],tCategorias[#All],2,FALSE)</f>
        <v>Poultry</v>
      </c>
      <c r="C64" s="7" t="s">
        <v>4315</v>
      </c>
      <c r="D64" s="12">
        <f>YEAR(tProductos[[#This Row],[ModifyDate]])</f>
        <v>2017</v>
      </c>
      <c r="E64" s="28">
        <v>562.67999999999995</v>
      </c>
      <c r="F64" s="13">
        <v>9</v>
      </c>
      <c r="G64" s="7" t="s">
        <v>4255</v>
      </c>
      <c r="H64" s="17">
        <v>42965.499976851854</v>
      </c>
      <c r="I64" s="7" t="s">
        <v>4251</v>
      </c>
      <c r="J64" s="7" t="s">
        <v>4248</v>
      </c>
      <c r="K64" s="14">
        <v>0</v>
      </c>
    </row>
    <row r="65" spans="1:11">
      <c r="A65" s="6">
        <v>64</v>
      </c>
      <c r="B65" s="23" t="str">
        <f>VLOOKUP(tProductos[[#This Row],[CategoryID]],tCategorias[#All],2,FALSE)</f>
        <v>Seafood</v>
      </c>
      <c r="C65" s="7" t="s">
        <v>4316</v>
      </c>
      <c r="D65" s="12">
        <f>YEAR(tProductos[[#This Row],[ModifyDate]])</f>
        <v>2017</v>
      </c>
      <c r="E65" s="28">
        <v>165.22</v>
      </c>
      <c r="F65" s="13">
        <v>6</v>
      </c>
      <c r="G65" s="7" t="s">
        <v>4255</v>
      </c>
      <c r="H65" s="17">
        <v>42952.696736111109</v>
      </c>
      <c r="I65" s="7" t="s">
        <v>4248</v>
      </c>
      <c r="J65" s="7" t="s">
        <v>4256</v>
      </c>
      <c r="K65" s="14">
        <v>940</v>
      </c>
    </row>
    <row r="66" spans="1:11">
      <c r="A66" s="6">
        <v>65</v>
      </c>
      <c r="B66" s="23" t="str">
        <f>VLOOKUP(tProductos[[#This Row],[CategoryID]],tCategorias[#All],2,FALSE)</f>
        <v>Cereals</v>
      </c>
      <c r="C66" s="7" t="s">
        <v>4317</v>
      </c>
      <c r="D66" s="12">
        <f>YEAR(tProductos[[#This Row],[ModifyDate]])</f>
        <v>2017</v>
      </c>
      <c r="E66" s="28">
        <v>221.1</v>
      </c>
      <c r="F66" s="13">
        <v>3</v>
      </c>
      <c r="G66" s="7" t="s">
        <v>4258</v>
      </c>
      <c r="H66" s="17">
        <v>42839.443518518521</v>
      </c>
      <c r="I66" s="7" t="s">
        <v>4251</v>
      </c>
      <c r="J66" s="7" t="s">
        <v>4252</v>
      </c>
      <c r="K66" s="14">
        <v>0</v>
      </c>
    </row>
    <row r="67" spans="1:11">
      <c r="A67" s="6">
        <v>66</v>
      </c>
      <c r="B67" s="23" t="str">
        <f>VLOOKUP(tProductos[[#This Row],[CategoryID]],tCategorias[#All],2,FALSE)</f>
        <v>Meat</v>
      </c>
      <c r="C67" s="7" t="s">
        <v>4318</v>
      </c>
      <c r="D67" s="12">
        <f>YEAR(tProductos[[#This Row],[ModifyDate]])</f>
        <v>2018</v>
      </c>
      <c r="E67" s="28">
        <v>98.82</v>
      </c>
      <c r="F67" s="13">
        <v>7</v>
      </c>
      <c r="G67" s="7" t="s">
        <v>4246</v>
      </c>
      <c r="H67" s="17">
        <v>43226.106435185182</v>
      </c>
      <c r="I67" s="7" t="s">
        <v>4251</v>
      </c>
      <c r="J67" s="7" t="s">
        <v>4252</v>
      </c>
      <c r="K67" s="14">
        <v>0</v>
      </c>
    </row>
    <row r="68" spans="1:11">
      <c r="A68" s="6">
        <v>67</v>
      </c>
      <c r="B68" s="23" t="str">
        <f>VLOOKUP(tProductos[[#This Row],[CategoryID]],tCategorias[#All],2,FALSE)</f>
        <v>Beverages</v>
      </c>
      <c r="C68" s="7" t="s">
        <v>4319</v>
      </c>
      <c r="D68" s="12">
        <f>YEAR(tProductos[[#This Row],[ModifyDate]])</f>
        <v>2017</v>
      </c>
      <c r="E68" s="28">
        <v>37.799999999999997</v>
      </c>
      <c r="F68" s="13">
        <v>5</v>
      </c>
      <c r="G68" s="7" t="s">
        <v>4255</v>
      </c>
      <c r="H68" s="17">
        <v>43008.770555555559</v>
      </c>
      <c r="I68" s="7" t="s">
        <v>4248</v>
      </c>
      <c r="J68" s="7" t="s">
        <v>4256</v>
      </c>
      <c r="K68" s="14">
        <v>1080</v>
      </c>
    </row>
    <row r="69" spans="1:11">
      <c r="A69" s="6">
        <v>68</v>
      </c>
      <c r="B69" s="23" t="str">
        <f>VLOOKUP(tProductos[[#This Row],[CategoryID]],tCategorias[#All],2,FALSE)</f>
        <v>Seafood</v>
      </c>
      <c r="C69" s="7" t="s">
        <v>4320</v>
      </c>
      <c r="D69" s="12">
        <f>YEAR(tProductos[[#This Row],[ModifyDate]])</f>
        <v>2017</v>
      </c>
      <c r="E69" s="28">
        <v>848.76</v>
      </c>
      <c r="F69" s="13">
        <v>6</v>
      </c>
      <c r="G69" s="7" t="s">
        <v>4258</v>
      </c>
      <c r="H69" s="17">
        <v>42982.155439814815</v>
      </c>
      <c r="I69" s="7" t="s">
        <v>4247</v>
      </c>
      <c r="J69" s="7" t="s">
        <v>4252</v>
      </c>
      <c r="K69" s="14">
        <v>720</v>
      </c>
    </row>
    <row r="70" spans="1:11">
      <c r="A70" s="6">
        <v>69</v>
      </c>
      <c r="B70" s="23" t="str">
        <f>VLOOKUP(tProductos[[#This Row],[CategoryID]],tCategorias[#All],2,FALSE)</f>
        <v>Confections</v>
      </c>
      <c r="C70" s="7" t="s">
        <v>4321</v>
      </c>
      <c r="D70" s="12">
        <f>YEAR(tProductos[[#This Row],[ModifyDate]])</f>
        <v>2017</v>
      </c>
      <c r="E70" s="28">
        <v>876.09</v>
      </c>
      <c r="F70" s="13">
        <v>1</v>
      </c>
      <c r="G70" s="7" t="s">
        <v>4255</v>
      </c>
      <c r="H70" s="17">
        <v>43012.836585648147</v>
      </c>
      <c r="I70" s="7" t="s">
        <v>4248</v>
      </c>
      <c r="J70" s="7" t="s">
        <v>4256</v>
      </c>
      <c r="K70" s="14">
        <v>0</v>
      </c>
    </row>
    <row r="71" spans="1:11">
      <c r="A71" s="6">
        <v>70</v>
      </c>
      <c r="B71" s="23" t="str">
        <f>VLOOKUP(tProductos[[#This Row],[CategoryID]],tCategorias[#All],2,FALSE)</f>
        <v>Dairy</v>
      </c>
      <c r="C71" s="7" t="s">
        <v>4322</v>
      </c>
      <c r="D71" s="12">
        <f>YEAR(tProductos[[#This Row],[ModifyDate]])</f>
        <v>2017</v>
      </c>
      <c r="E71" s="28">
        <v>631.84</v>
      </c>
      <c r="F71" s="13">
        <v>4</v>
      </c>
      <c r="G71" s="7" t="s">
        <v>4255</v>
      </c>
      <c r="H71" s="17">
        <v>42863.640416666669</v>
      </c>
      <c r="I71" s="7" t="s">
        <v>4251</v>
      </c>
      <c r="J71" s="7" t="s">
        <v>4256</v>
      </c>
      <c r="K71" s="14">
        <v>450</v>
      </c>
    </row>
    <row r="72" spans="1:11">
      <c r="A72" s="6">
        <v>71</v>
      </c>
      <c r="B72" s="23" t="str">
        <f>VLOOKUP(tProductos[[#This Row],[CategoryID]],tCategorias[#All],2,FALSE)</f>
        <v>Seafood</v>
      </c>
      <c r="C72" s="7" t="s">
        <v>4323</v>
      </c>
      <c r="D72" s="12">
        <f>YEAR(tProductos[[#This Row],[ModifyDate]])</f>
        <v>2018</v>
      </c>
      <c r="E72" s="28">
        <v>744.07</v>
      </c>
      <c r="F72" s="13">
        <v>6</v>
      </c>
      <c r="G72" s="7" t="s">
        <v>4255</v>
      </c>
      <c r="H72" s="17">
        <v>43194.808425925927</v>
      </c>
      <c r="I72" s="7" t="s">
        <v>4247</v>
      </c>
      <c r="J72" s="7" t="s">
        <v>4248</v>
      </c>
      <c r="K72" s="14">
        <v>0</v>
      </c>
    </row>
    <row r="73" spans="1:11">
      <c r="A73" s="6">
        <v>72</v>
      </c>
      <c r="B73" s="23" t="str">
        <f>VLOOKUP(tProductos[[#This Row],[CategoryID]],tCategorias[#All],2,FALSE)</f>
        <v>Dairy</v>
      </c>
      <c r="C73" s="7" t="s">
        <v>4324</v>
      </c>
      <c r="D73" s="12">
        <f>YEAR(tProductos[[#This Row],[ModifyDate]])</f>
        <v>2017</v>
      </c>
      <c r="E73" s="28">
        <v>622.6</v>
      </c>
      <c r="F73" s="13">
        <v>4</v>
      </c>
      <c r="G73" s="7" t="s">
        <v>4258</v>
      </c>
      <c r="H73" s="17">
        <v>43021.553807870368</v>
      </c>
      <c r="I73" s="7" t="s">
        <v>4247</v>
      </c>
      <c r="J73" s="7" t="s">
        <v>4252</v>
      </c>
      <c r="K73" s="14">
        <v>0</v>
      </c>
    </row>
    <row r="74" spans="1:11">
      <c r="A74" s="6">
        <v>73</v>
      </c>
      <c r="B74" s="23" t="str">
        <f>VLOOKUP(tProductos[[#This Row],[CategoryID]],tCategorias[#All],2,FALSE)</f>
        <v>Produce</v>
      </c>
      <c r="C74" s="7" t="s">
        <v>4325</v>
      </c>
      <c r="D74" s="12">
        <f>YEAR(tProductos[[#This Row],[ModifyDate]])</f>
        <v>2017</v>
      </c>
      <c r="E74" s="28">
        <v>841.9</v>
      </c>
      <c r="F74" s="13">
        <v>11</v>
      </c>
      <c r="G74" s="7" t="s">
        <v>4255</v>
      </c>
      <c r="H74" s="17">
        <v>42872.787037037036</v>
      </c>
      <c r="I74" s="7" t="s">
        <v>4251</v>
      </c>
      <c r="J74" s="7" t="s">
        <v>4256</v>
      </c>
      <c r="K74" s="14">
        <v>0</v>
      </c>
    </row>
    <row r="75" spans="1:11">
      <c r="A75" s="6">
        <v>74</v>
      </c>
      <c r="B75" s="23" t="str">
        <f>VLOOKUP(tProductos[[#This Row],[CategoryID]],tCategorias[#All],2,FALSE)</f>
        <v>Meat</v>
      </c>
      <c r="C75" s="7" t="s">
        <v>4326</v>
      </c>
      <c r="D75" s="12">
        <f>YEAR(tProductos[[#This Row],[ModifyDate]])</f>
        <v>2018</v>
      </c>
      <c r="E75" s="28">
        <v>135.24</v>
      </c>
      <c r="F75" s="13">
        <v>7</v>
      </c>
      <c r="G75" s="7" t="s">
        <v>4246</v>
      </c>
      <c r="H75" s="17">
        <v>43216.815497685187</v>
      </c>
      <c r="I75" s="7" t="s">
        <v>4247</v>
      </c>
      <c r="J75" s="7" t="s">
        <v>4252</v>
      </c>
      <c r="K75" s="14">
        <v>260</v>
      </c>
    </row>
    <row r="76" spans="1:11">
      <c r="A76" s="6">
        <v>75</v>
      </c>
      <c r="B76" s="23" t="str">
        <f>VLOOKUP(tProductos[[#This Row],[CategoryID]],tCategorias[#All],2,FALSE)</f>
        <v>Grain</v>
      </c>
      <c r="C76" s="7" t="s">
        <v>4327</v>
      </c>
      <c r="D76" s="12">
        <f>YEAR(tProductos[[#This Row],[ModifyDate]])</f>
        <v>2017</v>
      </c>
      <c r="E76" s="28">
        <v>418</v>
      </c>
      <c r="F76" s="13">
        <v>8</v>
      </c>
      <c r="G76" s="7" t="s">
        <v>4258</v>
      </c>
      <c r="H76" s="17">
        <v>42992.799328703702</v>
      </c>
      <c r="I76" s="7" t="s">
        <v>4247</v>
      </c>
      <c r="J76" s="7" t="s">
        <v>4248</v>
      </c>
      <c r="K76" s="14">
        <v>1160</v>
      </c>
    </row>
    <row r="77" spans="1:11">
      <c r="A77" s="6">
        <v>76</v>
      </c>
      <c r="B77" s="23" t="str">
        <f>VLOOKUP(tProductos[[#This Row],[CategoryID]],tCategorias[#All],2,FALSE)</f>
        <v>Seafood</v>
      </c>
      <c r="C77" s="7" t="s">
        <v>4328</v>
      </c>
      <c r="D77" s="12">
        <f>YEAR(tProductos[[#This Row],[ModifyDate]])</f>
        <v>2017</v>
      </c>
      <c r="E77" s="28">
        <v>656.76</v>
      </c>
      <c r="F77" s="13">
        <v>6</v>
      </c>
      <c r="G77" s="7" t="s">
        <v>4255</v>
      </c>
      <c r="H77" s="17">
        <v>42774.014224537037</v>
      </c>
      <c r="I77" s="7" t="s">
        <v>4247</v>
      </c>
      <c r="J77" s="7" t="s">
        <v>4252</v>
      </c>
      <c r="K77" s="14">
        <v>950</v>
      </c>
    </row>
    <row r="78" spans="1:11">
      <c r="A78" s="6">
        <v>77</v>
      </c>
      <c r="B78" s="23" t="str">
        <f>VLOOKUP(tProductos[[#This Row],[CategoryID]],tCategorias[#All],2,FALSE)</f>
        <v>Poultry</v>
      </c>
      <c r="C78" s="7" t="s">
        <v>4329</v>
      </c>
      <c r="D78" s="12">
        <f>YEAR(tProductos[[#This Row],[ModifyDate]])</f>
        <v>2018</v>
      </c>
      <c r="E78" s="28">
        <v>114.97</v>
      </c>
      <c r="F78" s="13">
        <v>9</v>
      </c>
      <c r="G78" s="7" t="s">
        <v>4246</v>
      </c>
      <c r="H78" s="17">
        <v>43135.019525462965</v>
      </c>
      <c r="I78" s="7" t="s">
        <v>4247</v>
      </c>
      <c r="J78" s="7" t="s">
        <v>4252</v>
      </c>
      <c r="K78" s="14">
        <v>0</v>
      </c>
    </row>
    <row r="79" spans="1:11">
      <c r="A79" s="6">
        <v>78</v>
      </c>
      <c r="B79" s="23" t="str">
        <f>VLOOKUP(tProductos[[#This Row],[CategoryID]],tCategorias[#All],2,FALSE)</f>
        <v>Dairy</v>
      </c>
      <c r="C79" s="7" t="s">
        <v>4330</v>
      </c>
      <c r="D79" s="12">
        <f>YEAR(tProductos[[#This Row],[ModifyDate]])</f>
        <v>2017</v>
      </c>
      <c r="E79" s="28">
        <v>304.202</v>
      </c>
      <c r="F79" s="13">
        <v>4</v>
      </c>
      <c r="G79" s="7" t="s">
        <v>4246</v>
      </c>
      <c r="H79" s="17">
        <v>42996.617835648147</v>
      </c>
      <c r="I79" s="7" t="s">
        <v>4251</v>
      </c>
      <c r="J79" s="7" t="s">
        <v>4248</v>
      </c>
      <c r="K79" s="14">
        <v>0</v>
      </c>
    </row>
    <row r="80" spans="1:11">
      <c r="A80" s="6">
        <v>79</v>
      </c>
      <c r="B80" s="23" t="str">
        <f>VLOOKUP(tProductos[[#This Row],[CategoryID]],tCategorias[#All],2,FALSE)</f>
        <v>Produce</v>
      </c>
      <c r="C80" s="7" t="s">
        <v>4331</v>
      </c>
      <c r="D80" s="12">
        <f>YEAR(tProductos[[#This Row],[ModifyDate]])</f>
        <v>2017</v>
      </c>
      <c r="E80" s="28">
        <v>95.04</v>
      </c>
      <c r="F80" s="13">
        <v>11</v>
      </c>
      <c r="G80" s="7" t="s">
        <v>4258</v>
      </c>
      <c r="H80" s="17">
        <v>42925.441689814812</v>
      </c>
      <c r="I80" s="7" t="s">
        <v>4251</v>
      </c>
      <c r="J80" s="7" t="s">
        <v>4252</v>
      </c>
      <c r="K80" s="14">
        <v>1040</v>
      </c>
    </row>
    <row r="81" spans="1:11">
      <c r="A81" s="6">
        <v>80</v>
      </c>
      <c r="B81" s="23" t="str">
        <f>VLOOKUP(tProductos[[#This Row],[CategoryID]],tCategorias[#All],2,FALSE)</f>
        <v>Shell fish</v>
      </c>
      <c r="C81" s="7" t="s">
        <v>4332</v>
      </c>
      <c r="D81" s="12">
        <f>YEAR(tProductos[[#This Row],[ModifyDate]])</f>
        <v>2018</v>
      </c>
      <c r="E81" s="28">
        <v>939.75</v>
      </c>
      <c r="F81" s="13">
        <v>2</v>
      </c>
      <c r="G81" s="7" t="s">
        <v>4258</v>
      </c>
      <c r="H81" s="17">
        <v>43135.751886574071</v>
      </c>
      <c r="I81" s="7" t="s">
        <v>4251</v>
      </c>
      <c r="J81" s="7" t="s">
        <v>4256</v>
      </c>
      <c r="K81" s="14">
        <v>0</v>
      </c>
    </row>
    <row r="82" spans="1:11">
      <c r="A82" s="6">
        <v>81</v>
      </c>
      <c r="B82" s="23" t="str">
        <f>VLOOKUP(tProductos[[#This Row],[CategoryID]],tCategorias[#All],2,FALSE)</f>
        <v>Shell fish</v>
      </c>
      <c r="C82" s="7" t="s">
        <v>4333</v>
      </c>
      <c r="D82" s="12">
        <f>YEAR(tProductos[[#This Row],[ModifyDate]])</f>
        <v>2017</v>
      </c>
      <c r="E82" s="28">
        <v>866.48</v>
      </c>
      <c r="F82" s="13">
        <v>2</v>
      </c>
      <c r="G82" s="7" t="s">
        <v>4246</v>
      </c>
      <c r="H82" s="17">
        <v>42774.694907407407</v>
      </c>
      <c r="I82" s="7" t="s">
        <v>4248</v>
      </c>
      <c r="J82" s="7" t="s">
        <v>4248</v>
      </c>
      <c r="K82" s="14">
        <v>0</v>
      </c>
    </row>
    <row r="83" spans="1:11">
      <c r="A83" s="6">
        <v>82</v>
      </c>
      <c r="B83" s="23" t="str">
        <f>VLOOKUP(tProductos[[#This Row],[CategoryID]],tCategorias[#All],2,FALSE)</f>
        <v>Beverages</v>
      </c>
      <c r="C83" s="7" t="s">
        <v>4334</v>
      </c>
      <c r="D83" s="12">
        <f>YEAR(tProductos[[#This Row],[ModifyDate]])</f>
        <v>2018</v>
      </c>
      <c r="E83" s="28">
        <v>568.09</v>
      </c>
      <c r="F83" s="13">
        <v>5</v>
      </c>
      <c r="G83" s="7" t="s">
        <v>4255</v>
      </c>
      <c r="H83" s="17">
        <v>43202.580833333333</v>
      </c>
      <c r="I83" s="7" t="s">
        <v>4248</v>
      </c>
      <c r="J83" s="7" t="s">
        <v>4248</v>
      </c>
      <c r="K83" s="14">
        <v>630</v>
      </c>
    </row>
    <row r="84" spans="1:11">
      <c r="A84" s="6">
        <v>83</v>
      </c>
      <c r="B84" s="23" t="str">
        <f>VLOOKUP(tProductos[[#This Row],[CategoryID]],tCategorias[#All],2,FALSE)</f>
        <v>Confections</v>
      </c>
      <c r="C84" s="7" t="s">
        <v>4335</v>
      </c>
      <c r="D84" s="12">
        <f>YEAR(tProductos[[#This Row],[ModifyDate]])</f>
        <v>2017</v>
      </c>
      <c r="E84" s="28">
        <v>508.83</v>
      </c>
      <c r="F84" s="13">
        <v>1</v>
      </c>
      <c r="G84" s="7" t="s">
        <v>4258</v>
      </c>
      <c r="H84" s="17">
        <v>43030.668124999997</v>
      </c>
      <c r="I84" s="7" t="s">
        <v>4247</v>
      </c>
      <c r="J84" s="7" t="s">
        <v>4248</v>
      </c>
      <c r="K84" s="14">
        <v>1160</v>
      </c>
    </row>
    <row r="85" spans="1:11">
      <c r="A85" s="6">
        <v>84</v>
      </c>
      <c r="B85" s="23" t="str">
        <f>VLOOKUP(tProductos[[#This Row],[CategoryID]],tCategorias[#All],2,FALSE)</f>
        <v>Confections</v>
      </c>
      <c r="C85" s="7" t="s">
        <v>4336</v>
      </c>
      <c r="D85" s="12">
        <f>YEAR(tProductos[[#This Row],[ModifyDate]])</f>
        <v>2017</v>
      </c>
      <c r="E85" s="28">
        <v>903.01</v>
      </c>
      <c r="F85" s="13">
        <v>1</v>
      </c>
      <c r="G85" s="7" t="s">
        <v>4246</v>
      </c>
      <c r="H85" s="17">
        <v>42972.721620370372</v>
      </c>
      <c r="I85" s="7" t="s">
        <v>4247</v>
      </c>
      <c r="J85" s="7" t="s">
        <v>4252</v>
      </c>
      <c r="K85" s="14">
        <v>0</v>
      </c>
    </row>
    <row r="86" spans="1:11">
      <c r="A86" s="6">
        <v>85</v>
      </c>
      <c r="B86" s="23" t="str">
        <f>VLOOKUP(tProductos[[#This Row],[CategoryID]],tCategorias[#All],2,FALSE)</f>
        <v>Meat</v>
      </c>
      <c r="C86" s="7" t="s">
        <v>4337</v>
      </c>
      <c r="D86" s="12">
        <f>YEAR(tProductos[[#This Row],[ModifyDate]])</f>
        <v>2017</v>
      </c>
      <c r="E86" s="28">
        <v>868.85</v>
      </c>
      <c r="F86" s="13">
        <v>7</v>
      </c>
      <c r="G86" s="7" t="s">
        <v>4258</v>
      </c>
      <c r="H86" s="17">
        <v>43045.035208333335</v>
      </c>
      <c r="I86" s="7" t="s">
        <v>4247</v>
      </c>
      <c r="J86" s="7" t="s">
        <v>4248</v>
      </c>
      <c r="K86" s="14">
        <v>0</v>
      </c>
    </row>
    <row r="87" spans="1:11">
      <c r="A87" s="6">
        <v>86</v>
      </c>
      <c r="B87" s="23" t="str">
        <f>VLOOKUP(tProductos[[#This Row],[CategoryID]],tCategorias[#All],2,FALSE)</f>
        <v>Shell fish</v>
      </c>
      <c r="C87" s="7" t="s">
        <v>4338</v>
      </c>
      <c r="D87" s="12">
        <f>YEAR(tProductos[[#This Row],[ModifyDate]])</f>
        <v>2018</v>
      </c>
      <c r="E87" s="28">
        <v>183.79</v>
      </c>
      <c r="F87" s="13">
        <v>2</v>
      </c>
      <c r="G87" s="7" t="s">
        <v>4255</v>
      </c>
      <c r="H87" s="17">
        <v>43159.704189814816</v>
      </c>
      <c r="I87" s="7" t="s">
        <v>4251</v>
      </c>
      <c r="J87" s="7" t="s">
        <v>4252</v>
      </c>
      <c r="K87" s="14">
        <v>0</v>
      </c>
    </row>
    <row r="88" spans="1:11">
      <c r="A88" s="6">
        <v>87</v>
      </c>
      <c r="B88" s="23" t="str">
        <f>VLOOKUP(tProductos[[#This Row],[CategoryID]],tCategorias[#All],2,FALSE)</f>
        <v>Meat</v>
      </c>
      <c r="C88" s="7" t="s">
        <v>4339</v>
      </c>
      <c r="D88" s="12">
        <f>YEAR(tProductos[[#This Row],[ModifyDate]])</f>
        <v>2017</v>
      </c>
      <c r="E88" s="28">
        <v>37.840000000000003</v>
      </c>
      <c r="F88" s="13">
        <v>7</v>
      </c>
      <c r="G88" s="7" t="s">
        <v>4255</v>
      </c>
      <c r="H88" s="17">
        <v>42827.115520833337</v>
      </c>
      <c r="I88" s="7" t="s">
        <v>4248</v>
      </c>
      <c r="J88" s="7" t="s">
        <v>4252</v>
      </c>
      <c r="K88" s="14">
        <v>0</v>
      </c>
    </row>
    <row r="89" spans="1:11">
      <c r="A89" s="6">
        <v>88</v>
      </c>
      <c r="B89" s="23" t="str">
        <f>VLOOKUP(tProductos[[#This Row],[CategoryID]],tCategorias[#All],2,FALSE)</f>
        <v>Shell fish</v>
      </c>
      <c r="C89" s="7" t="s">
        <v>4340</v>
      </c>
      <c r="D89" s="12">
        <f>YEAR(tProductos[[#This Row],[ModifyDate]])</f>
        <v>2017</v>
      </c>
      <c r="E89" s="28">
        <v>91.99</v>
      </c>
      <c r="F89" s="13">
        <v>2</v>
      </c>
      <c r="G89" s="7" t="s">
        <v>4255</v>
      </c>
      <c r="H89" s="17">
        <v>43088.492569444446</v>
      </c>
      <c r="I89" s="7" t="s">
        <v>4247</v>
      </c>
      <c r="J89" s="7" t="s">
        <v>4248</v>
      </c>
      <c r="K89" s="14">
        <v>0</v>
      </c>
    </row>
    <row r="90" spans="1:11">
      <c r="A90" s="6">
        <v>89</v>
      </c>
      <c r="B90" s="23" t="str">
        <f>VLOOKUP(tProductos[[#This Row],[CategoryID]],tCategorias[#All],2,FALSE)</f>
        <v>Cereals</v>
      </c>
      <c r="C90" s="7" t="s">
        <v>4341</v>
      </c>
      <c r="D90" s="12">
        <f>YEAR(tProductos[[#This Row],[ModifyDate]])</f>
        <v>2017</v>
      </c>
      <c r="E90" s="28">
        <v>367.28</v>
      </c>
      <c r="F90" s="13">
        <v>3</v>
      </c>
      <c r="G90" s="7" t="s">
        <v>4246</v>
      </c>
      <c r="H90" s="17">
        <v>43065.32267361111</v>
      </c>
      <c r="I90" s="7" t="s">
        <v>4251</v>
      </c>
      <c r="J90" s="7" t="s">
        <v>4256</v>
      </c>
      <c r="K90" s="14">
        <v>0</v>
      </c>
    </row>
    <row r="91" spans="1:11">
      <c r="A91" s="6">
        <v>90</v>
      </c>
      <c r="B91" s="23" t="str">
        <f>VLOOKUP(tProductos[[#This Row],[CategoryID]],tCategorias[#All],2,FALSE)</f>
        <v>Poultry</v>
      </c>
      <c r="C91" s="7" t="s">
        <v>4342</v>
      </c>
      <c r="D91" s="12">
        <f>YEAR(tProductos[[#This Row],[ModifyDate]])</f>
        <v>2018</v>
      </c>
      <c r="E91" s="28">
        <v>6.93</v>
      </c>
      <c r="F91" s="13">
        <v>9</v>
      </c>
      <c r="G91" s="7" t="s">
        <v>4258</v>
      </c>
      <c r="H91" s="17">
        <v>43220.890763888892</v>
      </c>
      <c r="I91" s="7" t="s">
        <v>4248</v>
      </c>
      <c r="J91" s="7" t="s">
        <v>4256</v>
      </c>
      <c r="K91" s="14">
        <v>370</v>
      </c>
    </row>
    <row r="92" spans="1:11">
      <c r="A92" s="6">
        <v>91</v>
      </c>
      <c r="B92" s="23" t="str">
        <f>VLOOKUP(tProductos[[#This Row],[CategoryID]],tCategorias[#All],2,FALSE)</f>
        <v>Seafood</v>
      </c>
      <c r="C92" s="7" t="s">
        <v>4343</v>
      </c>
      <c r="D92" s="12">
        <f>YEAR(tProductos[[#This Row],[ModifyDate]])</f>
        <v>2017</v>
      </c>
      <c r="E92" s="28">
        <v>570.41999999999996</v>
      </c>
      <c r="F92" s="13">
        <v>6</v>
      </c>
      <c r="G92" s="7" t="s">
        <v>4258</v>
      </c>
      <c r="H92" s="17">
        <v>42857.586296296293</v>
      </c>
      <c r="I92" s="7" t="s">
        <v>4247</v>
      </c>
      <c r="J92" s="7" t="s">
        <v>4256</v>
      </c>
      <c r="K92" s="14">
        <v>970</v>
      </c>
    </row>
    <row r="93" spans="1:11">
      <c r="A93" s="6">
        <v>92</v>
      </c>
      <c r="B93" s="23" t="str">
        <f>VLOOKUP(tProductos[[#This Row],[CategoryID]],tCategorias[#All],2,FALSE)</f>
        <v>Confections</v>
      </c>
      <c r="C93" s="7" t="s">
        <v>4344</v>
      </c>
      <c r="D93" s="12">
        <f>YEAR(tProductos[[#This Row],[ModifyDate]])</f>
        <v>2017</v>
      </c>
      <c r="E93" s="28">
        <v>602.16</v>
      </c>
      <c r="F93" s="13">
        <v>1</v>
      </c>
      <c r="G93" s="7" t="s">
        <v>4255</v>
      </c>
      <c r="H93" s="17">
        <v>42991.392939814818</v>
      </c>
      <c r="I93" s="7" t="s">
        <v>4251</v>
      </c>
      <c r="J93" s="7" t="s">
        <v>4248</v>
      </c>
      <c r="K93" s="14">
        <v>0</v>
      </c>
    </row>
    <row r="94" spans="1:11">
      <c r="A94" s="6">
        <v>93</v>
      </c>
      <c r="B94" s="23" t="str">
        <f>VLOOKUP(tProductos[[#This Row],[CategoryID]],tCategorias[#All],2,FALSE)</f>
        <v>Grain</v>
      </c>
      <c r="C94" s="7" t="s">
        <v>4345</v>
      </c>
      <c r="D94" s="12">
        <f>YEAR(tProductos[[#This Row],[ModifyDate]])</f>
        <v>2017</v>
      </c>
      <c r="E94" s="28">
        <v>8.11</v>
      </c>
      <c r="F94" s="13">
        <v>8</v>
      </c>
      <c r="G94" s="7" t="s">
        <v>4255</v>
      </c>
      <c r="H94" s="17">
        <v>42906.645694444444</v>
      </c>
      <c r="I94" s="7" t="s">
        <v>4247</v>
      </c>
      <c r="J94" s="7" t="s">
        <v>4252</v>
      </c>
      <c r="K94" s="14">
        <v>110</v>
      </c>
    </row>
    <row r="95" spans="1:11">
      <c r="A95" s="6">
        <v>94</v>
      </c>
      <c r="B95" s="23" t="str">
        <f>VLOOKUP(tProductos[[#This Row],[CategoryID]],tCategorias[#All],2,FALSE)</f>
        <v>Poultry</v>
      </c>
      <c r="C95" s="7" t="s">
        <v>4346</v>
      </c>
      <c r="D95" s="12">
        <f>YEAR(tProductos[[#This Row],[ModifyDate]])</f>
        <v>2018</v>
      </c>
      <c r="E95" s="28">
        <v>435.1</v>
      </c>
      <c r="F95" s="13">
        <v>9</v>
      </c>
      <c r="G95" s="7" t="s">
        <v>4258</v>
      </c>
      <c r="H95" s="17">
        <v>43174.131666666668</v>
      </c>
      <c r="I95" s="7" t="s">
        <v>4251</v>
      </c>
      <c r="J95" s="7" t="s">
        <v>4248</v>
      </c>
      <c r="K95" s="14">
        <v>1080</v>
      </c>
    </row>
    <row r="96" spans="1:11">
      <c r="A96" s="6">
        <v>95</v>
      </c>
      <c r="B96" s="23" t="str">
        <f>VLOOKUP(tProductos[[#This Row],[CategoryID]],tCategorias[#All],2,FALSE)</f>
        <v>Confections</v>
      </c>
      <c r="C96" s="7" t="s">
        <v>4347</v>
      </c>
      <c r="D96" s="12">
        <f>YEAR(tProductos[[#This Row],[ModifyDate]])</f>
        <v>2017</v>
      </c>
      <c r="E96" s="28">
        <v>463.91</v>
      </c>
      <c r="F96" s="13">
        <v>1</v>
      </c>
      <c r="G96" s="7" t="s">
        <v>4258</v>
      </c>
      <c r="H96" s="17">
        <v>43071.225254629629</v>
      </c>
      <c r="I96" s="7" t="s">
        <v>4248</v>
      </c>
      <c r="J96" s="7" t="s">
        <v>4248</v>
      </c>
      <c r="K96" s="14">
        <v>0</v>
      </c>
    </row>
    <row r="97" spans="1:11">
      <c r="A97" s="6">
        <v>96</v>
      </c>
      <c r="B97" s="23" t="str">
        <f>VLOOKUP(tProductos[[#This Row],[CategoryID]],tCategorias[#All],2,FALSE)</f>
        <v>Meat</v>
      </c>
      <c r="C97" s="7" t="s">
        <v>4348</v>
      </c>
      <c r="D97" s="12">
        <f>YEAR(tProductos[[#This Row],[ModifyDate]])</f>
        <v>2017</v>
      </c>
      <c r="E97" s="28">
        <v>621.99</v>
      </c>
      <c r="F97" s="13">
        <v>7</v>
      </c>
      <c r="G97" s="7" t="s">
        <v>4258</v>
      </c>
      <c r="H97" s="17">
        <v>42923.216828703706</v>
      </c>
      <c r="I97" s="7" t="s">
        <v>4248</v>
      </c>
      <c r="J97" s="7" t="s">
        <v>4252</v>
      </c>
      <c r="K97" s="14">
        <v>0</v>
      </c>
    </row>
    <row r="98" spans="1:11">
      <c r="A98" s="6">
        <v>97</v>
      </c>
      <c r="B98" s="23" t="str">
        <f>VLOOKUP(tProductos[[#This Row],[CategoryID]],tCategorias[#All],2,FALSE)</f>
        <v>Dairy</v>
      </c>
      <c r="C98" s="7" t="s">
        <v>4349</v>
      </c>
      <c r="D98" s="12">
        <f>YEAR(tProductos[[#This Row],[ModifyDate]])</f>
        <v>2017</v>
      </c>
      <c r="E98" s="28">
        <v>247.79</v>
      </c>
      <c r="F98" s="13">
        <v>4</v>
      </c>
      <c r="G98" s="7" t="s">
        <v>4246</v>
      </c>
      <c r="H98" s="17">
        <v>42961.860636574071</v>
      </c>
      <c r="I98" s="7" t="s">
        <v>4251</v>
      </c>
      <c r="J98" s="7" t="s">
        <v>4256</v>
      </c>
      <c r="K98" s="14">
        <v>0</v>
      </c>
    </row>
    <row r="99" spans="1:11">
      <c r="A99" s="6">
        <v>98</v>
      </c>
      <c r="B99" s="23" t="str">
        <f>VLOOKUP(tProductos[[#This Row],[CategoryID]],tCategorias[#All],2,FALSE)</f>
        <v>Cereals</v>
      </c>
      <c r="C99" s="7" t="s">
        <v>4350</v>
      </c>
      <c r="D99" s="12">
        <f>YEAR(tProductos[[#This Row],[ModifyDate]])</f>
        <v>2017</v>
      </c>
      <c r="E99" s="28">
        <v>998.75</v>
      </c>
      <c r="F99" s="13">
        <v>3</v>
      </c>
      <c r="G99" s="7" t="s">
        <v>4258</v>
      </c>
      <c r="H99" s="17">
        <v>42742.87290509259</v>
      </c>
      <c r="I99" s="7" t="s">
        <v>4251</v>
      </c>
      <c r="J99" s="7" t="s">
        <v>4252</v>
      </c>
      <c r="K99" s="14">
        <v>0</v>
      </c>
    </row>
    <row r="100" spans="1:11">
      <c r="A100" s="6">
        <v>99</v>
      </c>
      <c r="B100" s="23" t="str">
        <f>VLOOKUP(tProductos[[#This Row],[CategoryID]],tCategorias[#All],2,FALSE)</f>
        <v>Beverages</v>
      </c>
      <c r="C100" s="7" t="s">
        <v>4351</v>
      </c>
      <c r="D100" s="12">
        <f>YEAR(tProductos[[#This Row],[ModifyDate]])</f>
        <v>2017</v>
      </c>
      <c r="E100" s="28">
        <v>274.87</v>
      </c>
      <c r="F100" s="13">
        <v>5</v>
      </c>
      <c r="G100" s="7" t="s">
        <v>4255</v>
      </c>
      <c r="H100" s="17">
        <v>43096.243159722224</v>
      </c>
      <c r="I100" s="7" t="s">
        <v>4251</v>
      </c>
      <c r="J100" s="7" t="s">
        <v>4256</v>
      </c>
      <c r="K100" s="14">
        <v>0</v>
      </c>
    </row>
    <row r="101" spans="1:11">
      <c r="A101" s="6">
        <v>100</v>
      </c>
      <c r="B101" s="23" t="str">
        <f>VLOOKUP(tProductos[[#This Row],[CategoryID]],tCategorias[#All],2,FALSE)</f>
        <v>Poultry</v>
      </c>
      <c r="C101" s="7" t="s">
        <v>4352</v>
      </c>
      <c r="D101" s="12">
        <f>YEAR(tProductos[[#This Row],[ModifyDate]])</f>
        <v>2018</v>
      </c>
      <c r="E101" s="28">
        <v>696.5</v>
      </c>
      <c r="F101" s="13">
        <v>9</v>
      </c>
      <c r="G101" s="7" t="s">
        <v>4255</v>
      </c>
      <c r="H101" s="17">
        <v>43186.601909722223</v>
      </c>
      <c r="I101" s="7" t="s">
        <v>4247</v>
      </c>
      <c r="J101" s="7" t="s">
        <v>4248</v>
      </c>
      <c r="K101" s="14">
        <v>70</v>
      </c>
    </row>
    <row r="102" spans="1:11">
      <c r="A102" s="6">
        <v>101</v>
      </c>
      <c r="B102" s="23" t="str">
        <f>VLOOKUP(tProductos[[#This Row],[CategoryID]],tCategorias[#All],2,FALSE)</f>
        <v>Dairy</v>
      </c>
      <c r="C102" s="7" t="s">
        <v>4353</v>
      </c>
      <c r="D102" s="12">
        <f>YEAR(tProductos[[#This Row],[ModifyDate]])</f>
        <v>2018</v>
      </c>
      <c r="E102" s="28">
        <v>83.01</v>
      </c>
      <c r="F102" s="13">
        <v>4</v>
      </c>
      <c r="G102" s="7" t="s">
        <v>4246</v>
      </c>
      <c r="H102" s="17">
        <v>43150.123865740738</v>
      </c>
      <c r="I102" s="7" t="s">
        <v>4247</v>
      </c>
      <c r="J102" s="7" t="s">
        <v>4248</v>
      </c>
      <c r="K102" s="14">
        <v>990</v>
      </c>
    </row>
    <row r="103" spans="1:11">
      <c r="A103" s="6">
        <v>102</v>
      </c>
      <c r="B103" s="23" t="str">
        <f>VLOOKUP(tProductos[[#This Row],[CategoryID]],tCategorias[#All],2,FALSE)</f>
        <v>Dairy</v>
      </c>
      <c r="C103" s="7" t="s">
        <v>4354</v>
      </c>
      <c r="D103" s="12">
        <f>YEAR(tProductos[[#This Row],[ModifyDate]])</f>
        <v>2017</v>
      </c>
      <c r="E103" s="28">
        <v>62.25</v>
      </c>
      <c r="F103" s="13">
        <v>4</v>
      </c>
      <c r="G103" s="7" t="s">
        <v>4258</v>
      </c>
      <c r="H103" s="17">
        <v>42900.963159722225</v>
      </c>
      <c r="I103" s="7" t="s">
        <v>4248</v>
      </c>
      <c r="J103" s="7" t="s">
        <v>4252</v>
      </c>
      <c r="K103" s="14">
        <v>0</v>
      </c>
    </row>
    <row r="104" spans="1:11">
      <c r="A104" s="6">
        <v>103</v>
      </c>
      <c r="B104" s="23" t="str">
        <f>VLOOKUP(tProductos[[#This Row],[CategoryID]],tCategorias[#All],2,FALSE)</f>
        <v>Meat</v>
      </c>
      <c r="C104" s="7" t="s">
        <v>4355</v>
      </c>
      <c r="D104" s="12">
        <f>YEAR(tProductos[[#This Row],[ModifyDate]])</f>
        <v>2017</v>
      </c>
      <c r="E104" s="28">
        <v>727.53</v>
      </c>
      <c r="F104" s="13">
        <v>7</v>
      </c>
      <c r="G104" s="7" t="s">
        <v>4255</v>
      </c>
      <c r="H104" s="17">
        <v>42788.309976851851</v>
      </c>
      <c r="I104" s="7" t="s">
        <v>4248</v>
      </c>
      <c r="J104" s="7" t="s">
        <v>4248</v>
      </c>
      <c r="K104" s="14">
        <v>0</v>
      </c>
    </row>
    <row r="105" spans="1:11">
      <c r="A105" s="6">
        <v>104</v>
      </c>
      <c r="B105" s="23" t="str">
        <f>VLOOKUP(tProductos[[#This Row],[CategoryID]],tCategorias[#All],2,FALSE)</f>
        <v>Beverages</v>
      </c>
      <c r="C105" s="7" t="s">
        <v>4356</v>
      </c>
      <c r="D105" s="12">
        <f>YEAR(tProductos[[#This Row],[ModifyDate]])</f>
        <v>2018</v>
      </c>
      <c r="E105" s="28">
        <v>982.47</v>
      </c>
      <c r="F105" s="13">
        <v>5</v>
      </c>
      <c r="G105" s="7" t="s">
        <v>4258</v>
      </c>
      <c r="H105" s="17">
        <v>43104.874652777777</v>
      </c>
      <c r="I105" s="7" t="s">
        <v>4248</v>
      </c>
      <c r="J105" s="7" t="s">
        <v>4252</v>
      </c>
      <c r="K105" s="14">
        <v>0</v>
      </c>
    </row>
    <row r="106" spans="1:11">
      <c r="A106" s="6">
        <v>105</v>
      </c>
      <c r="B106" s="23" t="str">
        <f>VLOOKUP(tProductos[[#This Row],[CategoryID]],tCategorias[#All],2,FALSE)</f>
        <v>Confections</v>
      </c>
      <c r="C106" s="7" t="s">
        <v>4357</v>
      </c>
      <c r="D106" s="12">
        <f>YEAR(tProductos[[#This Row],[ModifyDate]])</f>
        <v>2017</v>
      </c>
      <c r="E106" s="28">
        <v>688.78</v>
      </c>
      <c r="F106" s="13">
        <v>1</v>
      </c>
      <c r="G106" s="7" t="s">
        <v>4246</v>
      </c>
      <c r="H106" s="17">
        <v>42752.193148148152</v>
      </c>
      <c r="I106" s="7" t="s">
        <v>4247</v>
      </c>
      <c r="J106" s="7" t="s">
        <v>4256</v>
      </c>
      <c r="K106" s="14">
        <v>0</v>
      </c>
    </row>
    <row r="107" spans="1:11">
      <c r="A107" s="6">
        <v>106</v>
      </c>
      <c r="B107" s="23" t="str">
        <f>VLOOKUP(tProductos[[#This Row],[CategoryID]],tCategorias[#All],2,FALSE)</f>
        <v>Meat</v>
      </c>
      <c r="C107" s="7" t="s">
        <v>4358</v>
      </c>
      <c r="D107" s="12">
        <f>YEAR(tProductos[[#This Row],[ModifyDate]])</f>
        <v>2017</v>
      </c>
      <c r="E107" s="28">
        <v>18.75</v>
      </c>
      <c r="F107" s="13">
        <v>7</v>
      </c>
      <c r="G107" s="7" t="s">
        <v>4258</v>
      </c>
      <c r="H107" s="17">
        <v>43080.222638888888</v>
      </c>
      <c r="I107" s="7" t="s">
        <v>4251</v>
      </c>
      <c r="J107" s="7" t="s">
        <v>4252</v>
      </c>
      <c r="K107" s="14">
        <v>190</v>
      </c>
    </row>
    <row r="108" spans="1:11">
      <c r="A108" s="6">
        <v>107</v>
      </c>
      <c r="B108" s="23" t="str">
        <f>VLOOKUP(tProductos[[#This Row],[CategoryID]],tCategorias[#All],2,FALSE)</f>
        <v>Confections</v>
      </c>
      <c r="C108" s="7" t="s">
        <v>4359</v>
      </c>
      <c r="D108" s="12">
        <f>YEAR(tProductos[[#This Row],[ModifyDate]])</f>
        <v>2017</v>
      </c>
      <c r="E108" s="28">
        <v>74.150000000000006</v>
      </c>
      <c r="F108" s="13">
        <v>1</v>
      </c>
      <c r="G108" s="7" t="s">
        <v>4258</v>
      </c>
      <c r="H108" s="17">
        <v>42776.490081018521</v>
      </c>
      <c r="I108" s="7" t="s">
        <v>4251</v>
      </c>
      <c r="J108" s="7" t="s">
        <v>4252</v>
      </c>
      <c r="K108" s="14">
        <v>0</v>
      </c>
    </row>
    <row r="109" spans="1:11">
      <c r="A109" s="6">
        <v>108</v>
      </c>
      <c r="B109" s="23" t="str">
        <f>VLOOKUP(tProductos[[#This Row],[CategoryID]],tCategorias[#All],2,FALSE)</f>
        <v>Confections</v>
      </c>
      <c r="C109" s="7" t="s">
        <v>4360</v>
      </c>
      <c r="D109" s="12">
        <f>YEAR(tProductos[[#This Row],[ModifyDate]])</f>
        <v>2018</v>
      </c>
      <c r="E109" s="28">
        <v>790.03</v>
      </c>
      <c r="F109" s="13">
        <v>1</v>
      </c>
      <c r="G109" s="7" t="s">
        <v>4258</v>
      </c>
      <c r="H109" s="17">
        <v>43160.839189814818</v>
      </c>
      <c r="I109" s="7" t="s">
        <v>4251</v>
      </c>
      <c r="J109" s="7" t="s">
        <v>4256</v>
      </c>
      <c r="K109" s="14">
        <v>0</v>
      </c>
    </row>
    <row r="110" spans="1:11">
      <c r="A110" s="6">
        <v>109</v>
      </c>
      <c r="B110" s="23" t="str">
        <f>VLOOKUP(tProductos[[#This Row],[CategoryID]],tCategorias[#All],2,FALSE)</f>
        <v>Confections</v>
      </c>
      <c r="C110" s="7" t="s">
        <v>4361</v>
      </c>
      <c r="D110" s="12">
        <f>YEAR(tProductos[[#This Row],[ModifyDate]])</f>
        <v>2018</v>
      </c>
      <c r="E110" s="28">
        <v>493.79</v>
      </c>
      <c r="F110" s="13">
        <v>1</v>
      </c>
      <c r="G110" s="7" t="s">
        <v>4246</v>
      </c>
      <c r="H110" s="17">
        <v>43146.347256944442</v>
      </c>
      <c r="I110" s="7" t="s">
        <v>4247</v>
      </c>
      <c r="J110" s="7" t="s">
        <v>4252</v>
      </c>
      <c r="K110" s="14">
        <v>0</v>
      </c>
    </row>
    <row r="111" spans="1:11">
      <c r="A111" s="6">
        <v>110</v>
      </c>
      <c r="B111" s="23" t="str">
        <f>VLOOKUP(tProductos[[#This Row],[CategoryID]],tCategorias[#All],2,FALSE)</f>
        <v>Poultry</v>
      </c>
      <c r="C111" s="7" t="s">
        <v>4362</v>
      </c>
      <c r="D111" s="12">
        <f>YEAR(tProductos[[#This Row],[ModifyDate]])</f>
        <v>2018</v>
      </c>
      <c r="E111" s="28">
        <v>409.41</v>
      </c>
      <c r="F111" s="13">
        <v>9</v>
      </c>
      <c r="G111" s="7" t="s">
        <v>4258</v>
      </c>
      <c r="H111" s="17">
        <v>43126.333483796298</v>
      </c>
      <c r="I111" s="7" t="s">
        <v>4247</v>
      </c>
      <c r="J111" s="7" t="s">
        <v>4248</v>
      </c>
      <c r="K111" s="14">
        <v>480</v>
      </c>
    </row>
    <row r="112" spans="1:11">
      <c r="A112" s="6">
        <v>111</v>
      </c>
      <c r="B112" s="23" t="str">
        <f>VLOOKUP(tProductos[[#This Row],[CategoryID]],tCategorias[#All],2,FALSE)</f>
        <v>Produce</v>
      </c>
      <c r="C112" s="7" t="s">
        <v>4363</v>
      </c>
      <c r="D112" s="12">
        <f>YEAR(tProductos[[#This Row],[ModifyDate]])</f>
        <v>2018</v>
      </c>
      <c r="E112" s="28">
        <v>349.06</v>
      </c>
      <c r="F112" s="13">
        <v>11</v>
      </c>
      <c r="G112" s="7" t="s">
        <v>4246</v>
      </c>
      <c r="H112" s="17">
        <v>43113.739803240744</v>
      </c>
      <c r="I112" s="7" t="s">
        <v>4247</v>
      </c>
      <c r="J112" s="7" t="s">
        <v>4248</v>
      </c>
      <c r="K112" s="14">
        <v>0</v>
      </c>
    </row>
    <row r="113" spans="1:11">
      <c r="A113" s="6">
        <v>112</v>
      </c>
      <c r="B113" s="23" t="str">
        <f>VLOOKUP(tProductos[[#This Row],[CategoryID]],tCategorias[#All],2,FALSE)</f>
        <v>Snails</v>
      </c>
      <c r="C113" s="7" t="s">
        <v>4364</v>
      </c>
      <c r="D113" s="12">
        <f>YEAR(tProductos[[#This Row],[ModifyDate]])</f>
        <v>2017</v>
      </c>
      <c r="E113" s="28">
        <v>817.94</v>
      </c>
      <c r="F113" s="13">
        <v>10</v>
      </c>
      <c r="G113" s="7" t="s">
        <v>4258</v>
      </c>
      <c r="H113" s="17">
        <v>42781.563194444447</v>
      </c>
      <c r="I113" s="7" t="s">
        <v>4251</v>
      </c>
      <c r="J113" s="7" t="s">
        <v>4248</v>
      </c>
      <c r="K113" s="14">
        <v>0</v>
      </c>
    </row>
    <row r="114" spans="1:11">
      <c r="A114" s="6">
        <v>113</v>
      </c>
      <c r="B114" s="23" t="str">
        <f>VLOOKUP(tProductos[[#This Row],[CategoryID]],tCategorias[#All],2,FALSE)</f>
        <v>Meat</v>
      </c>
      <c r="C114" s="7" t="s">
        <v>4365</v>
      </c>
      <c r="D114" s="12">
        <f>YEAR(tProductos[[#This Row],[ModifyDate]])</f>
        <v>2017</v>
      </c>
      <c r="E114" s="28">
        <v>105.96</v>
      </c>
      <c r="F114" s="13">
        <v>7</v>
      </c>
      <c r="G114" s="7" t="s">
        <v>4255</v>
      </c>
      <c r="H114" s="17">
        <v>42842.749849537038</v>
      </c>
      <c r="I114" s="7" t="s">
        <v>4248</v>
      </c>
      <c r="J114" s="7" t="s">
        <v>4252</v>
      </c>
      <c r="K114" s="14">
        <v>1060</v>
      </c>
    </row>
    <row r="115" spans="1:11">
      <c r="A115" s="6">
        <v>114</v>
      </c>
      <c r="B115" s="23" t="str">
        <f>VLOOKUP(tProductos[[#This Row],[CategoryID]],tCategorias[#All],2,FALSE)</f>
        <v>Grain</v>
      </c>
      <c r="C115" s="7" t="s">
        <v>4366</v>
      </c>
      <c r="D115" s="12">
        <f>YEAR(tProductos[[#This Row],[ModifyDate]])</f>
        <v>2017</v>
      </c>
      <c r="E115" s="28">
        <v>795.63</v>
      </c>
      <c r="F115" s="13">
        <v>8</v>
      </c>
      <c r="G115" s="7" t="s">
        <v>4258</v>
      </c>
      <c r="H115" s="17">
        <v>42927.634074074071</v>
      </c>
      <c r="I115" s="7" t="s">
        <v>4251</v>
      </c>
      <c r="J115" s="7" t="s">
        <v>4256</v>
      </c>
      <c r="K115" s="14">
        <v>930</v>
      </c>
    </row>
    <row r="116" spans="1:11">
      <c r="A116" s="6">
        <v>115</v>
      </c>
      <c r="B116" s="23" t="str">
        <f>VLOOKUP(tProductos[[#This Row],[CategoryID]],tCategorias[#All],2,FALSE)</f>
        <v>Produce</v>
      </c>
      <c r="C116" s="7" t="s">
        <v>4367</v>
      </c>
      <c r="D116" s="12">
        <f>YEAR(tProductos[[#This Row],[ModifyDate]])</f>
        <v>2017</v>
      </c>
      <c r="E116" s="28">
        <v>450.46</v>
      </c>
      <c r="F116" s="13">
        <v>11</v>
      </c>
      <c r="G116" s="7" t="s">
        <v>4255</v>
      </c>
      <c r="H116" s="17">
        <v>42969.084351851852</v>
      </c>
      <c r="I116" s="7" t="s">
        <v>4251</v>
      </c>
      <c r="J116" s="7" t="s">
        <v>4252</v>
      </c>
      <c r="K116" s="14">
        <v>0</v>
      </c>
    </row>
    <row r="117" spans="1:11">
      <c r="A117" s="6">
        <v>116</v>
      </c>
      <c r="B117" s="23" t="str">
        <f>VLOOKUP(tProductos[[#This Row],[CategoryID]],tCategorias[#All],2,FALSE)</f>
        <v>Cereals</v>
      </c>
      <c r="C117" s="7" t="s">
        <v>4368</v>
      </c>
      <c r="D117" s="12">
        <f>YEAR(tProductos[[#This Row],[ModifyDate]])</f>
        <v>2017</v>
      </c>
      <c r="E117" s="28">
        <v>5.73</v>
      </c>
      <c r="F117" s="13">
        <v>3</v>
      </c>
      <c r="G117" s="7" t="s">
        <v>4255</v>
      </c>
      <c r="H117" s="17">
        <v>43100.322777777779</v>
      </c>
      <c r="I117" s="7" t="s">
        <v>4251</v>
      </c>
      <c r="J117" s="7" t="s">
        <v>4256</v>
      </c>
      <c r="K117" s="14">
        <v>1040</v>
      </c>
    </row>
    <row r="118" spans="1:11">
      <c r="A118" s="6">
        <v>117</v>
      </c>
      <c r="B118" s="23" t="str">
        <f>VLOOKUP(tProductos[[#This Row],[CategoryID]],tCategorias[#All],2,FALSE)</f>
        <v>Produce</v>
      </c>
      <c r="C118" s="7" t="s">
        <v>4369</v>
      </c>
      <c r="D118" s="12">
        <f>YEAR(tProductos[[#This Row],[ModifyDate]])</f>
        <v>2018</v>
      </c>
      <c r="E118" s="28">
        <v>68.63</v>
      </c>
      <c r="F118" s="13">
        <v>11</v>
      </c>
      <c r="G118" s="7" t="s">
        <v>4258</v>
      </c>
      <c r="H118" s="17">
        <v>43186.783738425926</v>
      </c>
      <c r="I118" s="7" t="s">
        <v>4251</v>
      </c>
      <c r="J118" s="7" t="s">
        <v>4248</v>
      </c>
      <c r="K118" s="14">
        <v>0</v>
      </c>
    </row>
    <row r="119" spans="1:11">
      <c r="A119" s="6">
        <v>118</v>
      </c>
      <c r="B119" s="23" t="str">
        <f>VLOOKUP(tProductos[[#This Row],[CategoryID]],tCategorias[#All],2,FALSE)</f>
        <v>Poultry</v>
      </c>
      <c r="C119" s="7" t="s">
        <v>4370</v>
      </c>
      <c r="D119" s="12">
        <f>YEAR(tProductos[[#This Row],[ModifyDate]])</f>
        <v>2018</v>
      </c>
      <c r="E119" s="28">
        <v>65.959999999999994</v>
      </c>
      <c r="F119" s="13">
        <v>9</v>
      </c>
      <c r="G119" s="7" t="s">
        <v>4258</v>
      </c>
      <c r="H119" s="17">
        <v>43222.778356481482</v>
      </c>
      <c r="I119" s="7" t="s">
        <v>4251</v>
      </c>
      <c r="J119" s="7" t="s">
        <v>4248</v>
      </c>
      <c r="K119" s="14">
        <v>0</v>
      </c>
    </row>
    <row r="120" spans="1:11">
      <c r="A120" s="6">
        <v>119</v>
      </c>
      <c r="B120" s="23" t="str">
        <f>VLOOKUP(tProductos[[#This Row],[CategoryID]],tCategorias[#All],2,FALSE)</f>
        <v>Produce</v>
      </c>
      <c r="C120" s="7" t="s">
        <v>4371</v>
      </c>
      <c r="D120" s="12">
        <f>YEAR(tProductos[[#This Row],[ModifyDate]])</f>
        <v>2018</v>
      </c>
      <c r="E120" s="28">
        <v>296.37</v>
      </c>
      <c r="F120" s="13">
        <v>11</v>
      </c>
      <c r="G120" s="7" t="s">
        <v>4246</v>
      </c>
      <c r="H120" s="17">
        <v>43137.661527777775</v>
      </c>
      <c r="I120" s="7" t="s">
        <v>4248</v>
      </c>
      <c r="J120" s="7" t="s">
        <v>4252</v>
      </c>
      <c r="K120" s="14">
        <v>0</v>
      </c>
    </row>
    <row r="121" spans="1:11">
      <c r="A121" s="6">
        <v>120</v>
      </c>
      <c r="B121" s="23" t="str">
        <f>VLOOKUP(tProductos[[#This Row],[CategoryID]],tCategorias[#All],2,FALSE)</f>
        <v>Shell fish</v>
      </c>
      <c r="C121" s="7" t="s">
        <v>4372</v>
      </c>
      <c r="D121" s="12">
        <f>YEAR(tProductos[[#This Row],[ModifyDate]])</f>
        <v>2017</v>
      </c>
      <c r="E121" s="28">
        <v>27.31</v>
      </c>
      <c r="F121" s="13">
        <v>2</v>
      </c>
      <c r="G121" s="7" t="s">
        <v>4246</v>
      </c>
      <c r="H121" s="17">
        <v>42909.739328703705</v>
      </c>
      <c r="I121" s="7" t="s">
        <v>4247</v>
      </c>
      <c r="J121" s="7" t="s">
        <v>4248</v>
      </c>
      <c r="K121" s="14">
        <v>940</v>
      </c>
    </row>
    <row r="122" spans="1:11">
      <c r="A122" s="6">
        <v>121</v>
      </c>
      <c r="B122" s="23" t="str">
        <f>VLOOKUP(tProductos[[#This Row],[CategoryID]],tCategorias[#All],2,FALSE)</f>
        <v>Produce</v>
      </c>
      <c r="C122" s="7" t="s">
        <v>4373</v>
      </c>
      <c r="D122" s="12">
        <f>YEAR(tProductos[[#This Row],[ModifyDate]])</f>
        <v>2018</v>
      </c>
      <c r="E122" s="28">
        <v>60.97</v>
      </c>
      <c r="F122" s="13">
        <v>11</v>
      </c>
      <c r="G122" s="7" t="s">
        <v>4255</v>
      </c>
      <c r="H122" s="17">
        <v>43134.990914351853</v>
      </c>
      <c r="I122" s="7" t="s">
        <v>4247</v>
      </c>
      <c r="J122" s="7" t="s">
        <v>4248</v>
      </c>
      <c r="K122" s="14">
        <v>0</v>
      </c>
    </row>
    <row r="123" spans="1:11">
      <c r="A123" s="6">
        <v>122</v>
      </c>
      <c r="B123" s="23" t="str">
        <f>VLOOKUP(tProductos[[#This Row],[CategoryID]],tCategorias[#All],2,FALSE)</f>
        <v>Dairy</v>
      </c>
      <c r="C123" s="7" t="s">
        <v>4374</v>
      </c>
      <c r="D123" s="12">
        <f>YEAR(tProductos[[#This Row],[ModifyDate]])</f>
        <v>2018</v>
      </c>
      <c r="E123" s="28">
        <v>117.84</v>
      </c>
      <c r="F123" s="13">
        <v>4</v>
      </c>
      <c r="G123" s="7" t="s">
        <v>4258</v>
      </c>
      <c r="H123" s="17">
        <v>43150.277986111112</v>
      </c>
      <c r="I123" s="7" t="s">
        <v>4251</v>
      </c>
      <c r="J123" s="7" t="s">
        <v>4252</v>
      </c>
      <c r="K123" s="14">
        <v>0</v>
      </c>
    </row>
    <row r="124" spans="1:11">
      <c r="A124" s="6">
        <v>123</v>
      </c>
      <c r="B124" s="23" t="str">
        <f>VLOOKUP(tProductos[[#This Row],[CategoryID]],tCategorias[#All],2,FALSE)</f>
        <v>Dairy</v>
      </c>
      <c r="C124" s="7" t="s">
        <v>4375</v>
      </c>
      <c r="D124" s="12">
        <f>YEAR(tProductos[[#This Row],[ModifyDate]])</f>
        <v>2018</v>
      </c>
      <c r="E124" s="28">
        <v>481.48</v>
      </c>
      <c r="F124" s="13">
        <v>4</v>
      </c>
      <c r="G124" s="7" t="s">
        <v>4255</v>
      </c>
      <c r="H124" s="17">
        <v>43146.832766203705</v>
      </c>
      <c r="I124" s="7" t="s">
        <v>4248</v>
      </c>
      <c r="J124" s="7" t="s">
        <v>4248</v>
      </c>
      <c r="K124" s="14">
        <v>0</v>
      </c>
    </row>
    <row r="125" spans="1:11">
      <c r="A125" s="6">
        <v>124</v>
      </c>
      <c r="B125" s="23" t="str">
        <f>VLOOKUP(tProductos[[#This Row],[CategoryID]],tCategorias[#All],2,FALSE)</f>
        <v>Dairy</v>
      </c>
      <c r="C125" s="7" t="s">
        <v>4376</v>
      </c>
      <c r="D125" s="12">
        <f>YEAR(tProductos[[#This Row],[ModifyDate]])</f>
        <v>2017</v>
      </c>
      <c r="E125" s="28">
        <v>182.89</v>
      </c>
      <c r="F125" s="13">
        <v>4</v>
      </c>
      <c r="G125" s="7" t="s">
        <v>4255</v>
      </c>
      <c r="H125" s="17">
        <v>43021.945821759262</v>
      </c>
      <c r="I125" s="7" t="s">
        <v>4248</v>
      </c>
      <c r="J125" s="7" t="s">
        <v>4256</v>
      </c>
      <c r="K125" s="14">
        <v>810</v>
      </c>
    </row>
    <row r="126" spans="1:11">
      <c r="A126" s="6">
        <v>125</v>
      </c>
      <c r="B126" s="23" t="str">
        <f>VLOOKUP(tProductos[[#This Row],[CategoryID]],tCategorias[#All],2,FALSE)</f>
        <v>Poultry</v>
      </c>
      <c r="C126" s="7" t="s">
        <v>4377</v>
      </c>
      <c r="D126" s="12">
        <f>YEAR(tProductos[[#This Row],[ModifyDate]])</f>
        <v>2017</v>
      </c>
      <c r="E126" s="28">
        <v>61.41</v>
      </c>
      <c r="F126" s="13">
        <v>9</v>
      </c>
      <c r="G126" s="7" t="s">
        <v>4255</v>
      </c>
      <c r="H126" s="17">
        <v>42742.054108796299</v>
      </c>
      <c r="I126" s="7" t="s">
        <v>4251</v>
      </c>
      <c r="J126" s="7" t="s">
        <v>4252</v>
      </c>
      <c r="K126" s="14">
        <v>0</v>
      </c>
    </row>
    <row r="127" spans="1:11">
      <c r="A127" s="6">
        <v>126</v>
      </c>
      <c r="B127" s="23" t="str">
        <f>VLOOKUP(tProductos[[#This Row],[CategoryID]],tCategorias[#All],2,FALSE)</f>
        <v>Seafood</v>
      </c>
      <c r="C127" s="7" t="s">
        <v>4378</v>
      </c>
      <c r="D127" s="12">
        <f>YEAR(tProductos[[#This Row],[ModifyDate]])</f>
        <v>2017</v>
      </c>
      <c r="E127" s="28">
        <v>141.91</v>
      </c>
      <c r="F127" s="13">
        <v>6</v>
      </c>
      <c r="G127" s="7" t="s">
        <v>4255</v>
      </c>
      <c r="H127" s="17">
        <v>42939.415486111109</v>
      </c>
      <c r="I127" s="7" t="s">
        <v>4248</v>
      </c>
      <c r="J127" s="7" t="s">
        <v>4248</v>
      </c>
      <c r="K127" s="14">
        <v>760</v>
      </c>
    </row>
    <row r="128" spans="1:11">
      <c r="A128" s="6">
        <v>127</v>
      </c>
      <c r="B128" s="23" t="str">
        <f>VLOOKUP(tProductos[[#This Row],[CategoryID]],tCategorias[#All],2,FALSE)</f>
        <v>Grain</v>
      </c>
      <c r="C128" s="7" t="s">
        <v>4379</v>
      </c>
      <c r="D128" s="12">
        <f>YEAR(tProductos[[#This Row],[ModifyDate]])</f>
        <v>2017</v>
      </c>
      <c r="E128" s="28">
        <v>541.41</v>
      </c>
      <c r="F128" s="13">
        <v>8</v>
      </c>
      <c r="G128" s="7" t="s">
        <v>4246</v>
      </c>
      <c r="H128" s="17">
        <v>42850.908113425925</v>
      </c>
      <c r="I128" s="7" t="s">
        <v>4248</v>
      </c>
      <c r="J128" s="7" t="s">
        <v>4252</v>
      </c>
      <c r="K128" s="14">
        <v>340</v>
      </c>
    </row>
    <row r="129" spans="1:11">
      <c r="A129" s="6">
        <v>128</v>
      </c>
      <c r="B129" s="23" t="str">
        <f>VLOOKUP(tProductos[[#This Row],[CategoryID]],tCategorias[#All],2,FALSE)</f>
        <v>Shell fish</v>
      </c>
      <c r="C129" s="7" t="s">
        <v>4380</v>
      </c>
      <c r="D129" s="12">
        <f>YEAR(tProductos[[#This Row],[ModifyDate]])</f>
        <v>2017</v>
      </c>
      <c r="E129" s="28">
        <v>46.79</v>
      </c>
      <c r="F129" s="13">
        <v>2</v>
      </c>
      <c r="G129" s="7" t="s">
        <v>4246</v>
      </c>
      <c r="H129" s="17">
        <v>42928.655381944445</v>
      </c>
      <c r="I129" s="7" t="s">
        <v>4247</v>
      </c>
      <c r="J129" s="7" t="s">
        <v>4248</v>
      </c>
      <c r="K129" s="14">
        <v>710</v>
      </c>
    </row>
    <row r="130" spans="1:11">
      <c r="A130" s="6">
        <v>129</v>
      </c>
      <c r="B130" s="23" t="str">
        <f>VLOOKUP(tProductos[[#This Row],[CategoryID]],tCategorias[#All],2,FALSE)</f>
        <v>Meat</v>
      </c>
      <c r="C130" s="7" t="s">
        <v>4381</v>
      </c>
      <c r="D130" s="12">
        <f>YEAR(tProductos[[#This Row],[ModifyDate]])</f>
        <v>2017</v>
      </c>
      <c r="E130" s="28">
        <v>672.32</v>
      </c>
      <c r="F130" s="13">
        <v>7</v>
      </c>
      <c r="G130" s="7" t="s">
        <v>4258</v>
      </c>
      <c r="H130" s="17">
        <v>42881.590243055558</v>
      </c>
      <c r="I130" s="7" t="s">
        <v>4247</v>
      </c>
      <c r="J130" s="7" t="s">
        <v>4256</v>
      </c>
      <c r="K130" s="14">
        <v>0</v>
      </c>
    </row>
    <row r="131" spans="1:11">
      <c r="A131" s="6">
        <v>130</v>
      </c>
      <c r="B131" s="23" t="str">
        <f>VLOOKUP(tProductos[[#This Row],[CategoryID]],tCategorias[#All],2,FALSE)</f>
        <v>Shell fish</v>
      </c>
      <c r="C131" s="7" t="s">
        <v>4382</v>
      </c>
      <c r="D131" s="12">
        <f>YEAR(tProductos[[#This Row],[ModifyDate]])</f>
        <v>2017</v>
      </c>
      <c r="E131" s="28">
        <v>419.8</v>
      </c>
      <c r="F131" s="13">
        <v>2</v>
      </c>
      <c r="G131" s="7" t="s">
        <v>4255</v>
      </c>
      <c r="H131" s="17">
        <v>42805.582499999997</v>
      </c>
      <c r="I131" s="7" t="s">
        <v>4248</v>
      </c>
      <c r="J131" s="7" t="s">
        <v>4252</v>
      </c>
      <c r="K131" s="14">
        <v>0</v>
      </c>
    </row>
    <row r="132" spans="1:11">
      <c r="A132" s="6">
        <v>131</v>
      </c>
      <c r="B132" s="23" t="str">
        <f>VLOOKUP(tProductos[[#This Row],[CategoryID]],tCategorias[#All],2,FALSE)</f>
        <v>Cereals</v>
      </c>
      <c r="C132" s="7" t="s">
        <v>4383</v>
      </c>
      <c r="D132" s="12">
        <f>YEAR(tProductos[[#This Row],[ModifyDate]])</f>
        <v>2017</v>
      </c>
      <c r="E132" s="28">
        <v>408.96</v>
      </c>
      <c r="F132" s="13">
        <v>3</v>
      </c>
      <c r="G132" s="7" t="s">
        <v>4246</v>
      </c>
      <c r="H132" s="17">
        <v>43042.15357638889</v>
      </c>
      <c r="I132" s="7" t="s">
        <v>4247</v>
      </c>
      <c r="J132" s="7" t="s">
        <v>4252</v>
      </c>
      <c r="K132" s="14">
        <v>0</v>
      </c>
    </row>
    <row r="133" spans="1:11">
      <c r="A133" s="6">
        <v>132</v>
      </c>
      <c r="B133" s="23" t="str">
        <f>VLOOKUP(tProductos[[#This Row],[CategoryID]],tCategorias[#All],2,FALSE)</f>
        <v>Seafood</v>
      </c>
      <c r="C133" s="7" t="s">
        <v>4384</v>
      </c>
      <c r="D133" s="12">
        <f>YEAR(tProductos[[#This Row],[ModifyDate]])</f>
        <v>2018</v>
      </c>
      <c r="E133" s="28">
        <v>116.21</v>
      </c>
      <c r="F133" s="13">
        <v>6</v>
      </c>
      <c r="G133" s="7" t="s">
        <v>4258</v>
      </c>
      <c r="H133" s="17">
        <v>43128.146620370368</v>
      </c>
      <c r="I133" s="7" t="s">
        <v>4251</v>
      </c>
      <c r="J133" s="7" t="s">
        <v>4252</v>
      </c>
      <c r="K133" s="14">
        <v>240</v>
      </c>
    </row>
    <row r="134" spans="1:11">
      <c r="A134" s="6">
        <v>133</v>
      </c>
      <c r="B134" s="23" t="str">
        <f>VLOOKUP(tProductos[[#This Row],[CategoryID]],tCategorias[#All],2,FALSE)</f>
        <v>Produce</v>
      </c>
      <c r="C134" s="7" t="s">
        <v>4385</v>
      </c>
      <c r="D134" s="12">
        <f>YEAR(tProductos[[#This Row],[ModifyDate]])</f>
        <v>2018</v>
      </c>
      <c r="E134" s="28">
        <v>29.32</v>
      </c>
      <c r="F134" s="13">
        <v>11</v>
      </c>
      <c r="G134" s="7" t="s">
        <v>4255</v>
      </c>
      <c r="H134" s="17">
        <v>43130.3746875</v>
      </c>
      <c r="I134" s="7" t="s">
        <v>4251</v>
      </c>
      <c r="J134" s="7" t="s">
        <v>4248</v>
      </c>
      <c r="K134" s="14">
        <v>0</v>
      </c>
    </row>
    <row r="135" spans="1:11">
      <c r="A135" s="6">
        <v>134</v>
      </c>
      <c r="B135" s="23" t="str">
        <f>VLOOKUP(tProductos[[#This Row],[CategoryID]],tCategorias[#All],2,FALSE)</f>
        <v>Shell fish</v>
      </c>
      <c r="C135" s="7" t="s">
        <v>4386</v>
      </c>
      <c r="D135" s="12">
        <f>YEAR(tProductos[[#This Row],[ModifyDate]])</f>
        <v>2017</v>
      </c>
      <c r="E135" s="28">
        <v>398.54</v>
      </c>
      <c r="F135" s="13">
        <v>2</v>
      </c>
      <c r="G135" s="7" t="s">
        <v>4258</v>
      </c>
      <c r="H135" s="17">
        <v>42968.839780092596</v>
      </c>
      <c r="I135" s="7" t="s">
        <v>4251</v>
      </c>
      <c r="J135" s="7" t="s">
        <v>4256</v>
      </c>
      <c r="K135" s="14">
        <v>0</v>
      </c>
    </row>
    <row r="136" spans="1:11">
      <c r="A136" s="6">
        <v>135</v>
      </c>
      <c r="B136" s="23" t="str">
        <f>VLOOKUP(tProductos[[#This Row],[CategoryID]],tCategorias[#All],2,FALSE)</f>
        <v>Snails</v>
      </c>
      <c r="C136" s="7" t="s">
        <v>4387</v>
      </c>
      <c r="D136" s="12">
        <f>YEAR(tProductos[[#This Row],[ModifyDate]])</f>
        <v>2018</v>
      </c>
      <c r="E136" s="28">
        <v>109.64</v>
      </c>
      <c r="F136" s="13">
        <v>10</v>
      </c>
      <c r="G136" s="7" t="s">
        <v>4255</v>
      </c>
      <c r="H136" s="17">
        <v>43215.628032407411</v>
      </c>
      <c r="I136" s="7" t="s">
        <v>4247</v>
      </c>
      <c r="J136" s="7" t="s">
        <v>4252</v>
      </c>
      <c r="K136" s="14">
        <v>610</v>
      </c>
    </row>
    <row r="137" spans="1:11">
      <c r="A137" s="6">
        <v>136</v>
      </c>
      <c r="B137" s="23" t="str">
        <f>VLOOKUP(tProductos[[#This Row],[CategoryID]],tCategorias[#All],2,FALSE)</f>
        <v>Snails</v>
      </c>
      <c r="C137" s="7" t="s">
        <v>4388</v>
      </c>
      <c r="D137" s="12">
        <f>YEAR(tProductos[[#This Row],[ModifyDate]])</f>
        <v>2018</v>
      </c>
      <c r="E137" s="28">
        <v>243.91</v>
      </c>
      <c r="F137" s="13">
        <v>10</v>
      </c>
      <c r="G137" s="7" t="s">
        <v>4246</v>
      </c>
      <c r="H137" s="17">
        <v>43103.731759259259</v>
      </c>
      <c r="I137" s="7" t="s">
        <v>4251</v>
      </c>
      <c r="J137" s="7" t="s">
        <v>4256</v>
      </c>
      <c r="K137" s="14">
        <v>0</v>
      </c>
    </row>
    <row r="138" spans="1:11">
      <c r="A138" s="6">
        <v>137</v>
      </c>
      <c r="B138" s="23" t="str">
        <f>VLOOKUP(tProductos[[#This Row],[CategoryID]],tCategorias[#All],2,FALSE)</f>
        <v>Snails</v>
      </c>
      <c r="C138" s="7" t="s">
        <v>4389</v>
      </c>
      <c r="D138" s="12">
        <f>YEAR(tProductos[[#This Row],[ModifyDate]])</f>
        <v>2018</v>
      </c>
      <c r="E138" s="28">
        <v>840.56</v>
      </c>
      <c r="F138" s="13">
        <v>10</v>
      </c>
      <c r="G138" s="7" t="s">
        <v>4255</v>
      </c>
      <c r="H138" s="17">
        <v>43150.270856481482</v>
      </c>
      <c r="I138" s="7" t="s">
        <v>4247</v>
      </c>
      <c r="J138" s="7" t="s">
        <v>4252</v>
      </c>
      <c r="K138" s="14">
        <v>0</v>
      </c>
    </row>
    <row r="139" spans="1:11">
      <c r="A139" s="6">
        <v>138</v>
      </c>
      <c r="B139" s="23" t="str">
        <f>VLOOKUP(tProductos[[#This Row],[CategoryID]],tCategorias[#All],2,FALSE)</f>
        <v>Meat</v>
      </c>
      <c r="C139" s="7" t="s">
        <v>4390</v>
      </c>
      <c r="D139" s="12">
        <f>YEAR(tProductos[[#This Row],[ModifyDate]])</f>
        <v>2018</v>
      </c>
      <c r="E139" s="28">
        <v>526.36</v>
      </c>
      <c r="F139" s="13">
        <v>7</v>
      </c>
      <c r="G139" s="7" t="s">
        <v>4255</v>
      </c>
      <c r="H139" s="17">
        <v>43155.79347222222</v>
      </c>
      <c r="I139" s="7" t="s">
        <v>4247</v>
      </c>
      <c r="J139" s="7" t="s">
        <v>4248</v>
      </c>
      <c r="K139" s="14">
        <v>0</v>
      </c>
    </row>
    <row r="140" spans="1:11">
      <c r="A140" s="6">
        <v>139</v>
      </c>
      <c r="B140" s="23" t="str">
        <f>VLOOKUP(tProductos[[#This Row],[CategoryID]],tCategorias[#All],2,FALSE)</f>
        <v>Confections</v>
      </c>
      <c r="C140" s="7" t="s">
        <v>4391</v>
      </c>
      <c r="D140" s="12">
        <f>YEAR(tProductos[[#This Row],[ModifyDate]])</f>
        <v>2017</v>
      </c>
      <c r="E140" s="28">
        <v>21.42</v>
      </c>
      <c r="F140" s="13">
        <v>1</v>
      </c>
      <c r="G140" s="7" t="s">
        <v>4258</v>
      </c>
      <c r="H140" s="17">
        <v>42956.52847222222</v>
      </c>
      <c r="I140" s="7" t="s">
        <v>4251</v>
      </c>
      <c r="J140" s="7" t="s">
        <v>4252</v>
      </c>
      <c r="K140" s="14">
        <v>0</v>
      </c>
    </row>
    <row r="141" spans="1:11">
      <c r="A141" s="6">
        <v>140</v>
      </c>
      <c r="B141" s="23" t="str">
        <f>VLOOKUP(tProductos[[#This Row],[CategoryID]],tCategorias[#All],2,FALSE)</f>
        <v>Produce</v>
      </c>
      <c r="C141" s="7" t="s">
        <v>4392</v>
      </c>
      <c r="D141" s="12">
        <f>YEAR(tProductos[[#This Row],[ModifyDate]])</f>
        <v>2018</v>
      </c>
      <c r="E141" s="28">
        <v>681.32</v>
      </c>
      <c r="F141" s="13">
        <v>11</v>
      </c>
      <c r="G141" s="7" t="s">
        <v>4258</v>
      </c>
      <c r="H141" s="17">
        <v>43194.812569444446</v>
      </c>
      <c r="I141" s="7" t="s">
        <v>4247</v>
      </c>
      <c r="J141" s="7" t="s">
        <v>4248</v>
      </c>
      <c r="K141" s="14">
        <v>160</v>
      </c>
    </row>
    <row r="142" spans="1:11">
      <c r="A142" s="6">
        <v>141</v>
      </c>
      <c r="B142" s="23" t="str">
        <f>VLOOKUP(tProductos[[#This Row],[CategoryID]],tCategorias[#All],2,FALSE)</f>
        <v>Confections</v>
      </c>
      <c r="C142" s="7" t="s">
        <v>4393</v>
      </c>
      <c r="D142" s="12">
        <f>YEAR(tProductos[[#This Row],[ModifyDate]])</f>
        <v>2018</v>
      </c>
      <c r="E142" s="28">
        <v>10.96</v>
      </c>
      <c r="F142" s="13">
        <v>1</v>
      </c>
      <c r="G142" s="7" t="s">
        <v>4255</v>
      </c>
      <c r="H142" s="17">
        <v>43119.214108796295</v>
      </c>
      <c r="I142" s="7" t="s">
        <v>4247</v>
      </c>
      <c r="J142" s="7" t="s">
        <v>4256</v>
      </c>
      <c r="K142" s="14">
        <v>370</v>
      </c>
    </row>
    <row r="143" spans="1:11">
      <c r="A143" s="6">
        <v>142</v>
      </c>
      <c r="B143" s="23" t="str">
        <f>VLOOKUP(tProductos[[#This Row],[CategoryID]],tCategorias[#All],2,FALSE)</f>
        <v>Seafood</v>
      </c>
      <c r="C143" s="7" t="s">
        <v>4394</v>
      </c>
      <c r="D143" s="12">
        <f>YEAR(tProductos[[#This Row],[ModifyDate]])</f>
        <v>2017</v>
      </c>
      <c r="E143" s="28">
        <v>247.8</v>
      </c>
      <c r="F143" s="13">
        <v>6</v>
      </c>
      <c r="G143" s="7" t="s">
        <v>4246</v>
      </c>
      <c r="H143" s="17">
        <v>42896.276331018518</v>
      </c>
      <c r="I143" s="7" t="s">
        <v>4251</v>
      </c>
      <c r="J143" s="7" t="s">
        <v>4256</v>
      </c>
      <c r="K143" s="14">
        <v>0</v>
      </c>
    </row>
    <row r="144" spans="1:11">
      <c r="A144" s="6">
        <v>143</v>
      </c>
      <c r="B144" s="23" t="str">
        <f>VLOOKUP(tProductos[[#This Row],[CategoryID]],tCategorias[#All],2,FALSE)</f>
        <v>Confections</v>
      </c>
      <c r="C144" s="7" t="s">
        <v>4395</v>
      </c>
      <c r="D144" s="12">
        <f>YEAR(tProductos[[#This Row],[ModifyDate]])</f>
        <v>2018</v>
      </c>
      <c r="E144" s="28">
        <v>426.16</v>
      </c>
      <c r="F144" s="13">
        <v>1</v>
      </c>
      <c r="G144" s="7" t="s">
        <v>4246</v>
      </c>
      <c r="H144" s="17">
        <v>43172.145324074074</v>
      </c>
      <c r="I144" s="7" t="s">
        <v>4248</v>
      </c>
      <c r="J144" s="7" t="s">
        <v>4256</v>
      </c>
      <c r="K144" s="14">
        <v>0</v>
      </c>
    </row>
    <row r="145" spans="1:11">
      <c r="A145" s="6">
        <v>144</v>
      </c>
      <c r="B145" s="23" t="str">
        <f>VLOOKUP(tProductos[[#This Row],[CategoryID]],tCategorias[#All],2,FALSE)</f>
        <v>Beverages</v>
      </c>
      <c r="C145" s="7" t="s">
        <v>4396</v>
      </c>
      <c r="D145" s="12">
        <f>YEAR(tProductos[[#This Row],[ModifyDate]])</f>
        <v>2018</v>
      </c>
      <c r="E145" s="28">
        <v>957.86</v>
      </c>
      <c r="F145" s="13">
        <v>5</v>
      </c>
      <c r="G145" s="7" t="s">
        <v>4246</v>
      </c>
      <c r="H145" s="17">
        <v>43168.989189814813</v>
      </c>
      <c r="I145" s="7" t="s">
        <v>4247</v>
      </c>
      <c r="J145" s="7" t="s">
        <v>4252</v>
      </c>
      <c r="K145" s="14">
        <v>0</v>
      </c>
    </row>
    <row r="146" spans="1:11">
      <c r="A146" s="6">
        <v>145</v>
      </c>
      <c r="B146" s="23" t="str">
        <f>VLOOKUP(tProductos[[#This Row],[CategoryID]],tCategorias[#All],2,FALSE)</f>
        <v>Poultry</v>
      </c>
      <c r="C146" s="7" t="s">
        <v>4397</v>
      </c>
      <c r="D146" s="12">
        <f>YEAR(tProductos[[#This Row],[ModifyDate]])</f>
        <v>2017</v>
      </c>
      <c r="E146" s="28">
        <v>344.13</v>
      </c>
      <c r="F146" s="13">
        <v>9</v>
      </c>
      <c r="G146" s="7" t="s">
        <v>4255</v>
      </c>
      <c r="H146" s="17">
        <v>42843.150960648149</v>
      </c>
      <c r="I146" s="7" t="s">
        <v>4247</v>
      </c>
      <c r="J146" s="7" t="s">
        <v>4248</v>
      </c>
      <c r="K146" s="14">
        <v>270</v>
      </c>
    </row>
    <row r="147" spans="1:11">
      <c r="A147" s="6">
        <v>146</v>
      </c>
      <c r="B147" s="23" t="str">
        <f>VLOOKUP(tProductos[[#This Row],[CategoryID]],tCategorias[#All],2,FALSE)</f>
        <v>Meat</v>
      </c>
      <c r="C147" s="7" t="s">
        <v>4398</v>
      </c>
      <c r="D147" s="12">
        <f>YEAR(tProductos[[#This Row],[ModifyDate]])</f>
        <v>2017</v>
      </c>
      <c r="E147" s="28">
        <v>752.48</v>
      </c>
      <c r="F147" s="13">
        <v>7</v>
      </c>
      <c r="G147" s="7" t="s">
        <v>4258</v>
      </c>
      <c r="H147" s="17">
        <v>42812.023113425923</v>
      </c>
      <c r="I147" s="7" t="s">
        <v>4247</v>
      </c>
      <c r="J147" s="7" t="s">
        <v>4252</v>
      </c>
      <c r="K147" s="14">
        <v>0</v>
      </c>
    </row>
    <row r="148" spans="1:11">
      <c r="A148" s="6">
        <v>147</v>
      </c>
      <c r="B148" s="23" t="str">
        <f>VLOOKUP(tProductos[[#This Row],[CategoryID]],tCategorias[#All],2,FALSE)</f>
        <v>Beverages</v>
      </c>
      <c r="C148" s="7" t="s">
        <v>4399</v>
      </c>
      <c r="D148" s="12">
        <f>YEAR(tProductos[[#This Row],[ModifyDate]])</f>
        <v>2017</v>
      </c>
      <c r="E148" s="28">
        <v>496.19</v>
      </c>
      <c r="F148" s="13">
        <v>5</v>
      </c>
      <c r="G148" s="7" t="s">
        <v>4258</v>
      </c>
      <c r="H148" s="17">
        <v>42884.643090277779</v>
      </c>
      <c r="I148" s="7" t="s">
        <v>4248</v>
      </c>
      <c r="J148" s="7" t="s">
        <v>4252</v>
      </c>
      <c r="K148" s="14">
        <v>0</v>
      </c>
    </row>
    <row r="149" spans="1:11">
      <c r="A149" s="6">
        <v>148</v>
      </c>
      <c r="B149" s="23" t="str">
        <f>VLOOKUP(tProductos[[#This Row],[CategoryID]],tCategorias[#All],2,FALSE)</f>
        <v>Produce</v>
      </c>
      <c r="C149" s="7" t="s">
        <v>4400</v>
      </c>
      <c r="D149" s="12">
        <f>YEAR(tProductos[[#This Row],[ModifyDate]])</f>
        <v>2018</v>
      </c>
      <c r="E149" s="28">
        <v>285.55</v>
      </c>
      <c r="F149" s="13">
        <v>11</v>
      </c>
      <c r="G149" s="7" t="s">
        <v>4246</v>
      </c>
      <c r="H149" s="17">
        <v>43209.011620370373</v>
      </c>
      <c r="I149" s="7" t="s">
        <v>4247</v>
      </c>
      <c r="J149" s="7" t="s">
        <v>4256</v>
      </c>
      <c r="K149" s="14">
        <v>910</v>
      </c>
    </row>
    <row r="150" spans="1:11">
      <c r="A150" s="6">
        <v>149</v>
      </c>
      <c r="B150" s="23" t="str">
        <f>VLOOKUP(tProductos[[#This Row],[CategoryID]],tCategorias[#All],2,FALSE)</f>
        <v>Snails</v>
      </c>
      <c r="C150" s="7" t="s">
        <v>4401</v>
      </c>
      <c r="D150" s="12">
        <f>YEAR(tProductos[[#This Row],[ModifyDate]])</f>
        <v>2017</v>
      </c>
      <c r="E150" s="28">
        <v>984.64</v>
      </c>
      <c r="F150" s="13">
        <v>10</v>
      </c>
      <c r="G150" s="7" t="s">
        <v>4258</v>
      </c>
      <c r="H150" s="17">
        <v>42941.047314814816</v>
      </c>
      <c r="I150" s="7" t="s">
        <v>4251</v>
      </c>
      <c r="J150" s="7" t="s">
        <v>4256</v>
      </c>
      <c r="K150" s="14">
        <v>0</v>
      </c>
    </row>
    <row r="151" spans="1:11">
      <c r="A151" s="6">
        <v>150</v>
      </c>
      <c r="B151" s="23" t="str">
        <f>VLOOKUP(tProductos[[#This Row],[CategoryID]],tCategorias[#All],2,FALSE)</f>
        <v>Poultry</v>
      </c>
      <c r="C151" s="7" t="s">
        <v>4402</v>
      </c>
      <c r="D151" s="12">
        <f>YEAR(tProductos[[#This Row],[ModifyDate]])</f>
        <v>2018</v>
      </c>
      <c r="E151" s="28">
        <v>406.55</v>
      </c>
      <c r="F151" s="13">
        <v>9</v>
      </c>
      <c r="G151" s="7" t="s">
        <v>4258</v>
      </c>
      <c r="H151" s="17">
        <v>43200.90247685185</v>
      </c>
      <c r="I151" s="7" t="s">
        <v>4247</v>
      </c>
      <c r="J151" s="7" t="s">
        <v>4252</v>
      </c>
      <c r="K151" s="14">
        <v>0</v>
      </c>
    </row>
    <row r="152" spans="1:11">
      <c r="A152" s="6">
        <v>151</v>
      </c>
      <c r="B152" s="23" t="str">
        <f>VLOOKUP(tProductos[[#This Row],[CategoryID]],tCategorias[#All],2,FALSE)</f>
        <v>Meat</v>
      </c>
      <c r="C152" s="7" t="s">
        <v>4403</v>
      </c>
      <c r="D152" s="12">
        <f>YEAR(tProductos[[#This Row],[ModifyDate]])</f>
        <v>2017</v>
      </c>
      <c r="E152" s="28">
        <v>935.61</v>
      </c>
      <c r="F152" s="13">
        <v>7</v>
      </c>
      <c r="G152" s="7" t="s">
        <v>4258</v>
      </c>
      <c r="H152" s="17">
        <v>42966.43309027778</v>
      </c>
      <c r="I152" s="7" t="s">
        <v>4251</v>
      </c>
      <c r="J152" s="7" t="s">
        <v>4256</v>
      </c>
      <c r="K152" s="14">
        <v>0</v>
      </c>
    </row>
    <row r="153" spans="1:11">
      <c r="A153" s="6">
        <v>152</v>
      </c>
      <c r="B153" s="23" t="str">
        <f>VLOOKUP(tProductos[[#This Row],[CategoryID]],tCategorias[#All],2,FALSE)</f>
        <v>Meat</v>
      </c>
      <c r="C153" s="7" t="s">
        <v>4404</v>
      </c>
      <c r="D153" s="12">
        <f>YEAR(tProductos[[#This Row],[ModifyDate]])</f>
        <v>2017</v>
      </c>
      <c r="E153" s="28">
        <v>588.12</v>
      </c>
      <c r="F153" s="13">
        <v>7</v>
      </c>
      <c r="G153" s="7" t="s">
        <v>4246</v>
      </c>
      <c r="H153" s="17">
        <v>42969.082280092596</v>
      </c>
      <c r="I153" s="7" t="s">
        <v>4248</v>
      </c>
      <c r="J153" s="7" t="s">
        <v>4248</v>
      </c>
      <c r="K153" s="14">
        <v>260</v>
      </c>
    </row>
    <row r="154" spans="1:11">
      <c r="A154" s="6">
        <v>153</v>
      </c>
      <c r="B154" s="23" t="str">
        <f>VLOOKUP(tProductos[[#This Row],[CategoryID]],tCategorias[#All],2,FALSE)</f>
        <v>Dairy</v>
      </c>
      <c r="C154" s="7" t="s">
        <v>4405</v>
      </c>
      <c r="D154" s="12">
        <f>YEAR(tProductos[[#This Row],[ModifyDate]])</f>
        <v>2017</v>
      </c>
      <c r="E154" s="28">
        <v>702.38</v>
      </c>
      <c r="F154" s="13">
        <v>4</v>
      </c>
      <c r="G154" s="7" t="s">
        <v>4255</v>
      </c>
      <c r="H154" s="17">
        <v>42835.211365740739</v>
      </c>
      <c r="I154" s="7" t="s">
        <v>4251</v>
      </c>
      <c r="J154" s="7" t="s">
        <v>4252</v>
      </c>
      <c r="K154" s="14">
        <v>0</v>
      </c>
    </row>
    <row r="155" spans="1:11">
      <c r="A155" s="6">
        <v>154</v>
      </c>
      <c r="B155" s="23" t="str">
        <f>VLOOKUP(tProductos[[#This Row],[CategoryID]],tCategorias[#All],2,FALSE)</f>
        <v>Dairy</v>
      </c>
      <c r="C155" s="7" t="s">
        <v>4406</v>
      </c>
      <c r="D155" s="12">
        <f>YEAR(tProductos[[#This Row],[ModifyDate]])</f>
        <v>2017</v>
      </c>
      <c r="E155" s="28">
        <v>24.756</v>
      </c>
      <c r="F155" s="13">
        <v>4</v>
      </c>
      <c r="G155" s="7" t="s">
        <v>4246</v>
      </c>
      <c r="H155" s="17">
        <v>42922.503831018519</v>
      </c>
      <c r="I155" s="7" t="s">
        <v>4251</v>
      </c>
      <c r="J155" s="7" t="s">
        <v>4256</v>
      </c>
      <c r="K155" s="14">
        <v>0</v>
      </c>
    </row>
    <row r="156" spans="1:11">
      <c r="A156" s="6">
        <v>155</v>
      </c>
      <c r="B156" s="23" t="str">
        <f>VLOOKUP(tProductos[[#This Row],[CategoryID]],tCategorias[#All],2,FALSE)</f>
        <v>Poultry</v>
      </c>
      <c r="C156" s="7" t="s">
        <v>4407</v>
      </c>
      <c r="D156" s="12">
        <f>YEAR(tProductos[[#This Row],[ModifyDate]])</f>
        <v>2017</v>
      </c>
      <c r="E156" s="28">
        <v>635.52</v>
      </c>
      <c r="F156" s="13">
        <v>9</v>
      </c>
      <c r="G156" s="7" t="s">
        <v>4258</v>
      </c>
      <c r="H156" s="17">
        <v>42787.610995370371</v>
      </c>
      <c r="I156" s="7" t="s">
        <v>4251</v>
      </c>
      <c r="J156" s="7" t="s">
        <v>4252</v>
      </c>
      <c r="K156" s="14">
        <v>0</v>
      </c>
    </row>
    <row r="157" spans="1:11">
      <c r="A157" s="6">
        <v>156</v>
      </c>
      <c r="B157" s="23" t="str">
        <f>VLOOKUP(tProductos[[#This Row],[CategoryID]],tCategorias[#All],2,FALSE)</f>
        <v>Confections</v>
      </c>
      <c r="C157" s="7" t="s">
        <v>4408</v>
      </c>
      <c r="D157" s="12">
        <f>YEAR(tProductos[[#This Row],[ModifyDate]])</f>
        <v>2018</v>
      </c>
      <c r="E157" s="28">
        <v>712.26</v>
      </c>
      <c r="F157" s="13">
        <v>1</v>
      </c>
      <c r="G157" s="7" t="s">
        <v>4258</v>
      </c>
      <c r="H157" s="17">
        <v>43229.845879629633</v>
      </c>
      <c r="I157" s="7" t="s">
        <v>4247</v>
      </c>
      <c r="J157" s="7" t="s">
        <v>4252</v>
      </c>
      <c r="K157" s="14">
        <v>0</v>
      </c>
    </row>
    <row r="158" spans="1:11">
      <c r="A158" s="6">
        <v>157</v>
      </c>
      <c r="B158" s="23" t="str">
        <f>VLOOKUP(tProductos[[#This Row],[CategoryID]],tCategorias[#All],2,FALSE)</f>
        <v>Produce</v>
      </c>
      <c r="C158" s="7" t="s">
        <v>4409</v>
      </c>
      <c r="D158" s="12">
        <f>YEAR(tProductos[[#This Row],[ModifyDate]])</f>
        <v>2017</v>
      </c>
      <c r="E158" s="28">
        <v>141.08000000000001</v>
      </c>
      <c r="F158" s="13">
        <v>11</v>
      </c>
      <c r="G158" s="7" t="s">
        <v>4246</v>
      </c>
      <c r="H158" s="17">
        <v>42984.130381944444</v>
      </c>
      <c r="I158" s="7" t="s">
        <v>4248</v>
      </c>
      <c r="J158" s="7" t="s">
        <v>4252</v>
      </c>
      <c r="K158" s="14">
        <v>190</v>
      </c>
    </row>
    <row r="159" spans="1:11">
      <c r="A159" s="6">
        <v>158</v>
      </c>
      <c r="B159" s="23" t="str">
        <f>VLOOKUP(tProductos[[#This Row],[CategoryID]],tCategorias[#All],2,FALSE)</f>
        <v>Dairy</v>
      </c>
      <c r="C159" s="7" t="s">
        <v>4410</v>
      </c>
      <c r="D159" s="12">
        <f>YEAR(tProductos[[#This Row],[ModifyDate]])</f>
        <v>2017</v>
      </c>
      <c r="E159" s="28">
        <v>544.64</v>
      </c>
      <c r="F159" s="13">
        <v>4</v>
      </c>
      <c r="G159" s="7" t="s">
        <v>4258</v>
      </c>
      <c r="H159" s="17">
        <v>42996.364155092589</v>
      </c>
      <c r="I159" s="7" t="s">
        <v>4248</v>
      </c>
      <c r="J159" s="7" t="s">
        <v>4252</v>
      </c>
      <c r="K159" s="14">
        <v>180</v>
      </c>
    </row>
    <row r="160" spans="1:11">
      <c r="A160" s="6">
        <v>159</v>
      </c>
      <c r="B160" s="23" t="str">
        <f>VLOOKUP(tProductos[[#This Row],[CategoryID]],tCategorias[#All],2,FALSE)</f>
        <v>Meat</v>
      </c>
      <c r="C160" s="7" t="s">
        <v>4411</v>
      </c>
      <c r="D160" s="12">
        <f>YEAR(tProductos[[#This Row],[ModifyDate]])</f>
        <v>2017</v>
      </c>
      <c r="E160" s="28">
        <v>921.05</v>
      </c>
      <c r="F160" s="13">
        <v>7</v>
      </c>
      <c r="G160" s="7" t="s">
        <v>4246</v>
      </c>
      <c r="H160" s="17">
        <v>43098.820543981485</v>
      </c>
      <c r="I160" s="7" t="s">
        <v>4247</v>
      </c>
      <c r="J160" s="7" t="s">
        <v>4256</v>
      </c>
      <c r="K160" s="14">
        <v>0</v>
      </c>
    </row>
    <row r="161" spans="1:11">
      <c r="A161" s="6">
        <v>160</v>
      </c>
      <c r="B161" s="23" t="str">
        <f>VLOOKUP(tProductos[[#This Row],[CategoryID]],tCategorias[#All],2,FALSE)</f>
        <v>Meat</v>
      </c>
      <c r="C161" s="7" t="s">
        <v>4412</v>
      </c>
      <c r="D161" s="12">
        <f>YEAR(tProductos[[#This Row],[ModifyDate]])</f>
        <v>2017</v>
      </c>
      <c r="E161" s="28">
        <v>546.87</v>
      </c>
      <c r="F161" s="13">
        <v>7</v>
      </c>
      <c r="G161" s="7" t="s">
        <v>4246</v>
      </c>
      <c r="H161" s="17">
        <v>43042.777662037035</v>
      </c>
      <c r="I161" s="7" t="s">
        <v>4251</v>
      </c>
      <c r="J161" s="7" t="s">
        <v>4256</v>
      </c>
      <c r="K161" s="14">
        <v>0</v>
      </c>
    </row>
    <row r="162" spans="1:11">
      <c r="A162" s="6">
        <v>161</v>
      </c>
      <c r="B162" s="23" t="str">
        <f>VLOOKUP(tProductos[[#This Row],[CategoryID]],tCategorias[#All],2,FALSE)</f>
        <v>Snails</v>
      </c>
      <c r="C162" s="7" t="s">
        <v>4413</v>
      </c>
      <c r="D162" s="12">
        <f>YEAR(tProductos[[#This Row],[ModifyDate]])</f>
        <v>2017</v>
      </c>
      <c r="E162" s="28">
        <v>646.11</v>
      </c>
      <c r="F162" s="13">
        <v>10</v>
      </c>
      <c r="G162" s="7" t="s">
        <v>4255</v>
      </c>
      <c r="H162" s="17">
        <v>42965.314525462964</v>
      </c>
      <c r="I162" s="7" t="s">
        <v>4251</v>
      </c>
      <c r="J162" s="7" t="s">
        <v>4248</v>
      </c>
      <c r="K162" s="14">
        <v>0</v>
      </c>
    </row>
    <row r="163" spans="1:11">
      <c r="A163" s="6">
        <v>162</v>
      </c>
      <c r="B163" s="23" t="str">
        <f>VLOOKUP(tProductos[[#This Row],[CategoryID]],tCategorias[#All],2,FALSE)</f>
        <v>Produce</v>
      </c>
      <c r="C163" s="7" t="s">
        <v>4414</v>
      </c>
      <c r="D163" s="12">
        <f>YEAR(tProductos[[#This Row],[ModifyDate]])</f>
        <v>2017</v>
      </c>
      <c r="E163" s="28">
        <v>27.35</v>
      </c>
      <c r="F163" s="13">
        <v>11</v>
      </c>
      <c r="G163" s="7" t="s">
        <v>4246</v>
      </c>
      <c r="H163" s="17">
        <v>43077.834710648145</v>
      </c>
      <c r="I163" s="7" t="s">
        <v>4251</v>
      </c>
      <c r="J163" s="7" t="s">
        <v>4256</v>
      </c>
      <c r="K163" s="14">
        <v>1170</v>
      </c>
    </row>
    <row r="164" spans="1:11">
      <c r="A164" s="6">
        <v>163</v>
      </c>
      <c r="B164" s="23" t="str">
        <f>VLOOKUP(tProductos[[#This Row],[CategoryID]],tCategorias[#All],2,FALSE)</f>
        <v>Seafood</v>
      </c>
      <c r="C164" s="7" t="s">
        <v>4415</v>
      </c>
      <c r="D164" s="12">
        <f>YEAR(tProductos[[#This Row],[ModifyDate]])</f>
        <v>2017</v>
      </c>
      <c r="E164" s="28">
        <v>117.7</v>
      </c>
      <c r="F164" s="13">
        <v>6</v>
      </c>
      <c r="G164" s="7" t="s">
        <v>4255</v>
      </c>
      <c r="H164" s="17">
        <v>43015.24894675926</v>
      </c>
      <c r="I164" s="7" t="s">
        <v>4248</v>
      </c>
      <c r="J164" s="7" t="s">
        <v>4256</v>
      </c>
      <c r="K164" s="14">
        <v>1160</v>
      </c>
    </row>
    <row r="165" spans="1:11">
      <c r="A165" s="6">
        <v>164</v>
      </c>
      <c r="B165" s="23" t="str">
        <f>VLOOKUP(tProductos[[#This Row],[CategoryID]],tCategorias[#All],2,FALSE)</f>
        <v>Produce</v>
      </c>
      <c r="C165" s="7" t="s">
        <v>4416</v>
      </c>
      <c r="D165" s="12">
        <f>YEAR(tProductos[[#This Row],[ModifyDate]])</f>
        <v>2017</v>
      </c>
      <c r="E165" s="28">
        <v>73.98</v>
      </c>
      <c r="F165" s="13">
        <v>11</v>
      </c>
      <c r="G165" s="7" t="s">
        <v>4246</v>
      </c>
      <c r="H165" s="17">
        <v>43076.764756944445</v>
      </c>
      <c r="I165" s="7" t="s">
        <v>4248</v>
      </c>
      <c r="J165" s="7" t="s">
        <v>4252</v>
      </c>
      <c r="K165" s="14">
        <v>0</v>
      </c>
    </row>
    <row r="166" spans="1:11">
      <c r="A166" s="6">
        <v>165</v>
      </c>
      <c r="B166" s="23" t="str">
        <f>VLOOKUP(tProductos[[#This Row],[CategoryID]],tCategorias[#All],2,FALSE)</f>
        <v>Seafood</v>
      </c>
      <c r="C166" s="7" t="s">
        <v>4417</v>
      </c>
      <c r="D166" s="12">
        <f>YEAR(tProductos[[#This Row],[ModifyDate]])</f>
        <v>2017</v>
      </c>
      <c r="E166" s="28">
        <v>449</v>
      </c>
      <c r="F166" s="13">
        <v>6</v>
      </c>
      <c r="G166" s="7" t="s">
        <v>4255</v>
      </c>
      <c r="H166" s="17">
        <v>42820.179907407408</v>
      </c>
      <c r="I166" s="7" t="s">
        <v>4248</v>
      </c>
      <c r="J166" s="7" t="s">
        <v>4252</v>
      </c>
      <c r="K166" s="14">
        <v>0</v>
      </c>
    </row>
    <row r="167" spans="1:11">
      <c r="A167" s="6">
        <v>166</v>
      </c>
      <c r="B167" s="23" t="str">
        <f>VLOOKUP(tProductos[[#This Row],[CategoryID]],tCategorias[#All],2,FALSE)</f>
        <v>Beverages</v>
      </c>
      <c r="C167" s="7" t="s">
        <v>4418</v>
      </c>
      <c r="D167" s="12">
        <f>YEAR(tProductos[[#This Row],[ModifyDate]])</f>
        <v>2018</v>
      </c>
      <c r="E167" s="28">
        <v>232.84</v>
      </c>
      <c r="F167" s="13">
        <v>5</v>
      </c>
      <c r="G167" s="7" t="s">
        <v>4258</v>
      </c>
      <c r="H167" s="17">
        <v>43215.593182870369</v>
      </c>
      <c r="I167" s="7" t="s">
        <v>4247</v>
      </c>
      <c r="J167" s="7" t="s">
        <v>4252</v>
      </c>
      <c r="K167" s="14">
        <v>0</v>
      </c>
    </row>
    <row r="168" spans="1:11">
      <c r="A168" s="6">
        <v>167</v>
      </c>
      <c r="B168" s="23" t="str">
        <f>VLOOKUP(tProductos[[#This Row],[CategoryID]],tCategorias[#All],2,FALSE)</f>
        <v>Produce</v>
      </c>
      <c r="C168" s="7" t="s">
        <v>4419</v>
      </c>
      <c r="D168" s="12">
        <f>YEAR(tProductos[[#This Row],[ModifyDate]])</f>
        <v>2017</v>
      </c>
      <c r="E168" s="28">
        <v>788.61</v>
      </c>
      <c r="F168" s="13">
        <v>11</v>
      </c>
      <c r="G168" s="7" t="s">
        <v>4246</v>
      </c>
      <c r="H168" s="17">
        <v>42881.188506944447</v>
      </c>
      <c r="I168" s="7" t="s">
        <v>4247</v>
      </c>
      <c r="J168" s="7" t="s">
        <v>4252</v>
      </c>
      <c r="K168" s="14">
        <v>0</v>
      </c>
    </row>
    <row r="169" spans="1:11">
      <c r="A169" s="6">
        <v>168</v>
      </c>
      <c r="B169" s="23" t="str">
        <f>VLOOKUP(tProductos[[#This Row],[CategoryID]],tCategorias[#All],2,FALSE)</f>
        <v>Seafood</v>
      </c>
      <c r="C169" s="7" t="s">
        <v>4420</v>
      </c>
      <c r="D169" s="12">
        <f>YEAR(tProductos[[#This Row],[ModifyDate]])</f>
        <v>2018</v>
      </c>
      <c r="E169" s="28">
        <v>707.41</v>
      </c>
      <c r="F169" s="13">
        <v>6</v>
      </c>
      <c r="G169" s="7" t="s">
        <v>4246</v>
      </c>
      <c r="H169" s="17">
        <v>43103.910069444442</v>
      </c>
      <c r="I169" s="7" t="s">
        <v>4248</v>
      </c>
      <c r="J169" s="7" t="s">
        <v>4256</v>
      </c>
      <c r="K169" s="14">
        <v>290</v>
      </c>
    </row>
    <row r="170" spans="1:11">
      <c r="A170" s="6">
        <v>169</v>
      </c>
      <c r="B170" s="23" t="str">
        <f>VLOOKUP(tProductos[[#This Row],[CategoryID]],tCategorias[#All],2,FALSE)</f>
        <v>Snails</v>
      </c>
      <c r="C170" s="7" t="s">
        <v>4421</v>
      </c>
      <c r="D170" s="12">
        <f>YEAR(tProductos[[#This Row],[ModifyDate]])</f>
        <v>2017</v>
      </c>
      <c r="E170" s="28">
        <v>685.99</v>
      </c>
      <c r="F170" s="13">
        <v>10</v>
      </c>
      <c r="G170" s="7" t="s">
        <v>4246</v>
      </c>
      <c r="H170" s="17">
        <v>42942.006041666667</v>
      </c>
      <c r="I170" s="7" t="s">
        <v>4248</v>
      </c>
      <c r="J170" s="7" t="s">
        <v>4252</v>
      </c>
      <c r="K170" s="14">
        <v>0</v>
      </c>
    </row>
    <row r="171" spans="1:11">
      <c r="A171" s="6">
        <v>170</v>
      </c>
      <c r="B171" s="23" t="str">
        <f>VLOOKUP(tProductos[[#This Row],[CategoryID]],tCategorias[#All],2,FALSE)</f>
        <v>Confections</v>
      </c>
      <c r="C171" s="7" t="s">
        <v>4422</v>
      </c>
      <c r="D171" s="12">
        <f>YEAR(tProductos[[#This Row],[ModifyDate]])</f>
        <v>2017</v>
      </c>
      <c r="E171" s="28">
        <v>206.55</v>
      </c>
      <c r="F171" s="13">
        <v>1</v>
      </c>
      <c r="G171" s="7" t="s">
        <v>4246</v>
      </c>
      <c r="H171" s="17">
        <v>43095.35260416667</v>
      </c>
      <c r="I171" s="7" t="s">
        <v>4247</v>
      </c>
      <c r="J171" s="7" t="s">
        <v>4252</v>
      </c>
      <c r="K171" s="14">
        <v>0</v>
      </c>
    </row>
    <row r="172" spans="1:11">
      <c r="A172" s="6">
        <v>171</v>
      </c>
      <c r="B172" s="23" t="str">
        <f>VLOOKUP(tProductos[[#This Row],[CategoryID]],tCategorias[#All],2,FALSE)</f>
        <v>Beverages</v>
      </c>
      <c r="C172" s="7" t="s">
        <v>4423</v>
      </c>
      <c r="D172" s="12">
        <f>YEAR(tProductos[[#This Row],[ModifyDate]])</f>
        <v>2018</v>
      </c>
      <c r="E172" s="28">
        <v>216.79</v>
      </c>
      <c r="F172" s="13">
        <v>5</v>
      </c>
      <c r="G172" s="7" t="s">
        <v>4258</v>
      </c>
      <c r="H172" s="17">
        <v>43180.051932870374</v>
      </c>
      <c r="I172" s="7" t="s">
        <v>4247</v>
      </c>
      <c r="J172" s="7" t="s">
        <v>4252</v>
      </c>
      <c r="K172" s="14">
        <v>0</v>
      </c>
    </row>
    <row r="173" spans="1:11">
      <c r="A173" s="6">
        <v>172</v>
      </c>
      <c r="B173" s="23" t="str">
        <f>VLOOKUP(tProductos[[#This Row],[CategoryID]],tCategorias[#All],2,FALSE)</f>
        <v>Beverages</v>
      </c>
      <c r="C173" s="7" t="s">
        <v>4424</v>
      </c>
      <c r="D173" s="12">
        <f>YEAR(tProductos[[#This Row],[ModifyDate]])</f>
        <v>2017</v>
      </c>
      <c r="E173" s="28">
        <v>160.01</v>
      </c>
      <c r="F173" s="13">
        <v>5</v>
      </c>
      <c r="G173" s="7" t="s">
        <v>4258</v>
      </c>
      <c r="H173" s="17">
        <v>42766.990266203706</v>
      </c>
      <c r="I173" s="7" t="s">
        <v>4247</v>
      </c>
      <c r="J173" s="7" t="s">
        <v>4248</v>
      </c>
      <c r="K173" s="14">
        <v>720</v>
      </c>
    </row>
    <row r="174" spans="1:11">
      <c r="A174" s="6">
        <v>173</v>
      </c>
      <c r="B174" s="23" t="str">
        <f>VLOOKUP(tProductos[[#This Row],[CategoryID]],tCategorias[#All],2,FALSE)</f>
        <v>Grain</v>
      </c>
      <c r="C174" s="7" t="s">
        <v>4425</v>
      </c>
      <c r="D174" s="12">
        <f>YEAR(tProductos[[#This Row],[ModifyDate]])</f>
        <v>2017</v>
      </c>
      <c r="E174" s="28">
        <v>44.54</v>
      </c>
      <c r="F174" s="13">
        <v>8</v>
      </c>
      <c r="G174" s="7" t="s">
        <v>4255</v>
      </c>
      <c r="H174" s="17">
        <v>43002.249895833331</v>
      </c>
      <c r="I174" s="7" t="s">
        <v>4247</v>
      </c>
      <c r="J174" s="7" t="s">
        <v>4252</v>
      </c>
      <c r="K174" s="14">
        <v>0</v>
      </c>
    </row>
    <row r="175" spans="1:11">
      <c r="A175" s="6">
        <v>174</v>
      </c>
      <c r="B175" s="23" t="str">
        <f>VLOOKUP(tProductos[[#This Row],[CategoryID]],tCategorias[#All],2,FALSE)</f>
        <v>Produce</v>
      </c>
      <c r="C175" s="7" t="s">
        <v>4426</v>
      </c>
      <c r="D175" s="12">
        <f>YEAR(tProductos[[#This Row],[ModifyDate]])</f>
        <v>2018</v>
      </c>
      <c r="E175" s="28">
        <v>615.04</v>
      </c>
      <c r="F175" s="13">
        <v>11</v>
      </c>
      <c r="G175" s="7" t="s">
        <v>4258</v>
      </c>
      <c r="H175" s="17">
        <v>43172.848969907405</v>
      </c>
      <c r="I175" s="7" t="s">
        <v>4247</v>
      </c>
      <c r="J175" s="7" t="s">
        <v>4256</v>
      </c>
      <c r="K175" s="14">
        <v>0</v>
      </c>
    </row>
    <row r="176" spans="1:11">
      <c r="A176" s="6">
        <v>175</v>
      </c>
      <c r="B176" s="23" t="str">
        <f>VLOOKUP(tProductos[[#This Row],[CategoryID]],tCategorias[#All],2,FALSE)</f>
        <v>Confections</v>
      </c>
      <c r="C176" s="7" t="s">
        <v>4427</v>
      </c>
      <c r="D176" s="12">
        <f>YEAR(tProductos[[#This Row],[ModifyDate]])</f>
        <v>2017</v>
      </c>
      <c r="E176" s="28">
        <v>917.67</v>
      </c>
      <c r="F176" s="13">
        <v>1</v>
      </c>
      <c r="G176" s="7" t="s">
        <v>4255</v>
      </c>
      <c r="H176" s="17">
        <v>43020.525219907409</v>
      </c>
      <c r="I176" s="7" t="s">
        <v>4251</v>
      </c>
      <c r="J176" s="7" t="s">
        <v>4256</v>
      </c>
      <c r="K176" s="14">
        <v>520</v>
      </c>
    </row>
    <row r="177" spans="1:11">
      <c r="A177" s="6">
        <v>176</v>
      </c>
      <c r="B177" s="23" t="str">
        <f>VLOOKUP(tProductos[[#This Row],[CategoryID]],tCategorias[#All],2,FALSE)</f>
        <v>Seafood</v>
      </c>
      <c r="C177" s="7" t="s">
        <v>4428</v>
      </c>
      <c r="D177" s="12">
        <f>YEAR(tProductos[[#This Row],[ModifyDate]])</f>
        <v>2017</v>
      </c>
      <c r="E177" s="28">
        <v>813.16</v>
      </c>
      <c r="F177" s="13">
        <v>6</v>
      </c>
      <c r="G177" s="7" t="s">
        <v>4258</v>
      </c>
      <c r="H177" s="17">
        <v>42974.714583333334</v>
      </c>
      <c r="I177" s="7" t="s">
        <v>4247</v>
      </c>
      <c r="J177" s="7" t="s">
        <v>4256</v>
      </c>
      <c r="K177" s="14">
        <v>900</v>
      </c>
    </row>
    <row r="178" spans="1:11">
      <c r="A178" s="6">
        <v>177</v>
      </c>
      <c r="B178" s="23" t="str">
        <f>VLOOKUP(tProductos[[#This Row],[CategoryID]],tCategorias[#All],2,FALSE)</f>
        <v>Cereals</v>
      </c>
      <c r="C178" s="7" t="s">
        <v>4429</v>
      </c>
      <c r="D178" s="12">
        <f>YEAR(tProductos[[#This Row],[ModifyDate]])</f>
        <v>2018</v>
      </c>
      <c r="E178" s="28">
        <v>691.67</v>
      </c>
      <c r="F178" s="13">
        <v>3</v>
      </c>
      <c r="G178" s="7" t="s">
        <v>4246</v>
      </c>
      <c r="H178" s="17">
        <v>43208.132662037038</v>
      </c>
      <c r="I178" s="7" t="s">
        <v>4251</v>
      </c>
      <c r="J178" s="7" t="s">
        <v>4256</v>
      </c>
      <c r="K178" s="14">
        <v>0</v>
      </c>
    </row>
    <row r="179" spans="1:11">
      <c r="A179" s="6">
        <v>178</v>
      </c>
      <c r="B179" s="23" t="str">
        <f>VLOOKUP(tProductos[[#This Row],[CategoryID]],tCategorias[#All],2,FALSE)</f>
        <v>Snails</v>
      </c>
      <c r="C179" s="7" t="s">
        <v>4430</v>
      </c>
      <c r="D179" s="12">
        <f>YEAR(tProductos[[#This Row],[ModifyDate]])</f>
        <v>2018</v>
      </c>
      <c r="E179" s="28">
        <v>523.62</v>
      </c>
      <c r="F179" s="13">
        <v>10</v>
      </c>
      <c r="G179" s="7" t="s">
        <v>4258</v>
      </c>
      <c r="H179" s="17">
        <v>43207.843587962961</v>
      </c>
      <c r="I179" s="7" t="s">
        <v>4251</v>
      </c>
      <c r="J179" s="7" t="s">
        <v>4256</v>
      </c>
      <c r="K179" s="14">
        <v>0</v>
      </c>
    </row>
    <row r="180" spans="1:11">
      <c r="A180" s="6">
        <v>179</v>
      </c>
      <c r="B180" s="23" t="str">
        <f>VLOOKUP(tProductos[[#This Row],[CategoryID]],tCategorias[#All],2,FALSE)</f>
        <v>Seafood</v>
      </c>
      <c r="C180" s="7" t="s">
        <v>4431</v>
      </c>
      <c r="D180" s="12">
        <f>YEAR(tProductos[[#This Row],[ModifyDate]])</f>
        <v>2017</v>
      </c>
      <c r="E180" s="28">
        <v>838.75</v>
      </c>
      <c r="F180" s="13">
        <v>6</v>
      </c>
      <c r="G180" s="7" t="s">
        <v>4255</v>
      </c>
      <c r="H180" s="17">
        <v>42914.794861111113</v>
      </c>
      <c r="I180" s="7" t="s">
        <v>4247</v>
      </c>
      <c r="J180" s="7" t="s">
        <v>4248</v>
      </c>
      <c r="K180" s="14">
        <v>260</v>
      </c>
    </row>
    <row r="181" spans="1:11">
      <c r="A181" s="6">
        <v>180</v>
      </c>
      <c r="B181" s="23" t="str">
        <f>VLOOKUP(tProductos[[#This Row],[CategoryID]],tCategorias[#All],2,FALSE)</f>
        <v>Cereals</v>
      </c>
      <c r="C181" s="7" t="s">
        <v>4432</v>
      </c>
      <c r="D181" s="12">
        <f>YEAR(tProductos[[#This Row],[ModifyDate]])</f>
        <v>2018</v>
      </c>
      <c r="E181" s="28">
        <v>308.93</v>
      </c>
      <c r="F181" s="13">
        <v>3</v>
      </c>
      <c r="G181" s="7" t="s">
        <v>4255</v>
      </c>
      <c r="H181" s="17">
        <v>43160.031006944446</v>
      </c>
      <c r="I181" s="7" t="s">
        <v>4247</v>
      </c>
      <c r="J181" s="7" t="s">
        <v>4256</v>
      </c>
      <c r="K181" s="14">
        <v>270</v>
      </c>
    </row>
    <row r="182" spans="1:11">
      <c r="A182" s="6">
        <v>181</v>
      </c>
      <c r="B182" s="23" t="str">
        <f>VLOOKUP(tProductos[[#This Row],[CategoryID]],tCategorias[#All],2,FALSE)</f>
        <v>Confections</v>
      </c>
      <c r="C182" s="7" t="s">
        <v>4433</v>
      </c>
      <c r="D182" s="12">
        <f>YEAR(tProductos[[#This Row],[ModifyDate]])</f>
        <v>2017</v>
      </c>
      <c r="E182" s="28">
        <v>645.71</v>
      </c>
      <c r="F182" s="13">
        <v>1</v>
      </c>
      <c r="G182" s="7" t="s">
        <v>4246</v>
      </c>
      <c r="H182" s="17">
        <v>42790.77239583333</v>
      </c>
      <c r="I182" s="7" t="s">
        <v>4248</v>
      </c>
      <c r="J182" s="7" t="s">
        <v>4252</v>
      </c>
      <c r="K182" s="14">
        <v>0</v>
      </c>
    </row>
    <row r="183" spans="1:11">
      <c r="A183" s="6">
        <v>182</v>
      </c>
      <c r="B183" s="23" t="str">
        <f>VLOOKUP(tProductos[[#This Row],[CategoryID]],tCategorias[#All],2,FALSE)</f>
        <v>Poultry</v>
      </c>
      <c r="C183" s="7" t="s">
        <v>4434</v>
      </c>
      <c r="D183" s="12">
        <f>YEAR(tProductos[[#This Row],[ModifyDate]])</f>
        <v>2017</v>
      </c>
      <c r="E183" s="28">
        <v>25.58</v>
      </c>
      <c r="F183" s="13">
        <v>9</v>
      </c>
      <c r="G183" s="7" t="s">
        <v>4255</v>
      </c>
      <c r="H183" s="17">
        <v>42871.896504629629</v>
      </c>
      <c r="I183" s="7" t="s">
        <v>4251</v>
      </c>
      <c r="J183" s="7" t="s">
        <v>4252</v>
      </c>
      <c r="K183" s="14">
        <v>540</v>
      </c>
    </row>
    <row r="184" spans="1:11">
      <c r="A184" s="6">
        <v>183</v>
      </c>
      <c r="B184" s="23" t="str">
        <f>VLOOKUP(tProductos[[#This Row],[CategoryID]],tCategorias[#All],2,FALSE)</f>
        <v>Dairy</v>
      </c>
      <c r="C184" s="7" t="s">
        <v>4435</v>
      </c>
      <c r="D184" s="12">
        <f>YEAR(tProductos[[#This Row],[ModifyDate]])</f>
        <v>2018</v>
      </c>
      <c r="E184" s="28">
        <v>62.15</v>
      </c>
      <c r="F184" s="13">
        <v>4</v>
      </c>
      <c r="G184" s="7" t="s">
        <v>4258</v>
      </c>
      <c r="H184" s="17">
        <v>43217.608067129629</v>
      </c>
      <c r="I184" s="7" t="s">
        <v>4251</v>
      </c>
      <c r="J184" s="7" t="s">
        <v>4252</v>
      </c>
      <c r="K184" s="14">
        <v>0</v>
      </c>
    </row>
    <row r="185" spans="1:11">
      <c r="A185" s="6">
        <v>184</v>
      </c>
      <c r="B185" s="23" t="str">
        <f>VLOOKUP(tProductos[[#This Row],[CategoryID]],tCategorias[#All],2,FALSE)</f>
        <v>Poultry</v>
      </c>
      <c r="C185" s="7" t="s">
        <v>4436</v>
      </c>
      <c r="D185" s="12">
        <f>YEAR(tProductos[[#This Row],[ModifyDate]])</f>
        <v>2017</v>
      </c>
      <c r="E185" s="28">
        <v>265.77</v>
      </c>
      <c r="F185" s="13">
        <v>9</v>
      </c>
      <c r="G185" s="7" t="s">
        <v>4255</v>
      </c>
      <c r="H185" s="17">
        <v>42910.6877662037</v>
      </c>
      <c r="I185" s="7" t="s">
        <v>4251</v>
      </c>
      <c r="J185" s="7" t="s">
        <v>4256</v>
      </c>
      <c r="K185" s="14">
        <v>0</v>
      </c>
    </row>
    <row r="186" spans="1:11">
      <c r="A186" s="6">
        <v>185</v>
      </c>
      <c r="B186" s="23" t="str">
        <f>VLOOKUP(tProductos[[#This Row],[CategoryID]],tCategorias[#All],2,FALSE)</f>
        <v>Seafood</v>
      </c>
      <c r="C186" s="7" t="s">
        <v>4437</v>
      </c>
      <c r="D186" s="12">
        <f>YEAR(tProductos[[#This Row],[ModifyDate]])</f>
        <v>2017</v>
      </c>
      <c r="E186" s="28">
        <v>484.19</v>
      </c>
      <c r="F186" s="13">
        <v>6</v>
      </c>
      <c r="G186" s="7" t="s">
        <v>4255</v>
      </c>
      <c r="H186" s="17">
        <v>43069.149409722224</v>
      </c>
      <c r="I186" s="7" t="s">
        <v>4251</v>
      </c>
      <c r="J186" s="7" t="s">
        <v>4248</v>
      </c>
      <c r="K186" s="14">
        <v>400</v>
      </c>
    </row>
    <row r="187" spans="1:11">
      <c r="A187" s="6">
        <v>186</v>
      </c>
      <c r="B187" s="23" t="str">
        <f>VLOOKUP(tProductos[[#This Row],[CategoryID]],tCategorias[#All],2,FALSE)</f>
        <v>Grain</v>
      </c>
      <c r="C187" s="7" t="s">
        <v>4438</v>
      </c>
      <c r="D187" s="12">
        <f>YEAR(tProductos[[#This Row],[ModifyDate]])</f>
        <v>2017</v>
      </c>
      <c r="E187" s="28">
        <v>820.83</v>
      </c>
      <c r="F187" s="13">
        <v>8</v>
      </c>
      <c r="G187" s="7" t="s">
        <v>4255</v>
      </c>
      <c r="H187" s="17">
        <v>42809.071296296293</v>
      </c>
      <c r="I187" s="7" t="s">
        <v>4251</v>
      </c>
      <c r="J187" s="7" t="s">
        <v>4252</v>
      </c>
      <c r="K187" s="14">
        <v>0</v>
      </c>
    </row>
    <row r="188" spans="1:11">
      <c r="A188" s="6">
        <v>187</v>
      </c>
      <c r="B188" s="23" t="str">
        <f>VLOOKUP(tProductos[[#This Row],[CategoryID]],tCategorias[#All],2,FALSE)</f>
        <v>Cereals</v>
      </c>
      <c r="C188" s="7" t="s">
        <v>4439</v>
      </c>
      <c r="D188" s="12">
        <f>YEAR(tProductos[[#This Row],[ModifyDate]])</f>
        <v>2017</v>
      </c>
      <c r="E188" s="28">
        <v>413.83</v>
      </c>
      <c r="F188" s="13">
        <v>3</v>
      </c>
      <c r="G188" s="7" t="s">
        <v>4246</v>
      </c>
      <c r="H188" s="17">
        <v>43028.935254629629</v>
      </c>
      <c r="I188" s="7" t="s">
        <v>4247</v>
      </c>
      <c r="J188" s="7" t="s">
        <v>4252</v>
      </c>
      <c r="K188" s="14">
        <v>310</v>
      </c>
    </row>
    <row r="189" spans="1:11">
      <c r="A189" s="6">
        <v>188</v>
      </c>
      <c r="B189" s="23" t="str">
        <f>VLOOKUP(tProductos[[#This Row],[CategoryID]],tCategorias[#All],2,FALSE)</f>
        <v>Grain</v>
      </c>
      <c r="C189" s="7" t="s">
        <v>4440</v>
      </c>
      <c r="D189" s="12">
        <f>YEAR(tProductos[[#This Row],[ModifyDate]])</f>
        <v>2017</v>
      </c>
      <c r="E189" s="28">
        <v>781.76</v>
      </c>
      <c r="F189" s="13">
        <v>8</v>
      </c>
      <c r="G189" s="7" t="s">
        <v>4258</v>
      </c>
      <c r="H189" s="17">
        <v>42943.870856481481</v>
      </c>
      <c r="I189" s="7" t="s">
        <v>4247</v>
      </c>
      <c r="J189" s="7" t="s">
        <v>4252</v>
      </c>
      <c r="K189" s="14">
        <v>910</v>
      </c>
    </row>
    <row r="190" spans="1:11">
      <c r="A190" s="6">
        <v>189</v>
      </c>
      <c r="B190" s="23" t="str">
        <f>VLOOKUP(tProductos[[#This Row],[CategoryID]],tCategorias[#All],2,FALSE)</f>
        <v>Beverages</v>
      </c>
      <c r="C190" s="7" t="s">
        <v>4441</v>
      </c>
      <c r="D190" s="12">
        <f>YEAR(tProductos[[#This Row],[ModifyDate]])</f>
        <v>2017</v>
      </c>
      <c r="E190" s="28">
        <v>763.02</v>
      </c>
      <c r="F190" s="13">
        <v>5</v>
      </c>
      <c r="G190" s="7" t="s">
        <v>4258</v>
      </c>
      <c r="H190" s="17">
        <v>42917.228784722225</v>
      </c>
      <c r="I190" s="7" t="s">
        <v>4248</v>
      </c>
      <c r="J190" s="7" t="s">
        <v>4252</v>
      </c>
      <c r="K190" s="14">
        <v>160</v>
      </c>
    </row>
    <row r="191" spans="1:11">
      <c r="A191" s="6">
        <v>190</v>
      </c>
      <c r="B191" s="23" t="str">
        <f>VLOOKUP(tProductos[[#This Row],[CategoryID]],tCategorias[#All],2,FALSE)</f>
        <v>Poultry</v>
      </c>
      <c r="C191" s="7" t="s">
        <v>4442</v>
      </c>
      <c r="D191" s="12">
        <f>YEAR(tProductos[[#This Row],[ModifyDate]])</f>
        <v>2018</v>
      </c>
      <c r="E191" s="28">
        <v>397.37</v>
      </c>
      <c r="F191" s="13">
        <v>9</v>
      </c>
      <c r="G191" s="7" t="s">
        <v>4246</v>
      </c>
      <c r="H191" s="17">
        <v>43215.782152777778</v>
      </c>
      <c r="I191" s="7" t="s">
        <v>4247</v>
      </c>
      <c r="J191" s="7" t="s">
        <v>4256</v>
      </c>
      <c r="K191" s="14">
        <v>930</v>
      </c>
    </row>
    <row r="192" spans="1:11">
      <c r="A192" s="6">
        <v>191</v>
      </c>
      <c r="B192" s="23" t="str">
        <f>VLOOKUP(tProductos[[#This Row],[CategoryID]],tCategorias[#All],2,FALSE)</f>
        <v>Snails</v>
      </c>
      <c r="C192" s="7" t="s">
        <v>4443</v>
      </c>
      <c r="D192" s="12">
        <f>YEAR(tProductos[[#This Row],[ModifyDate]])</f>
        <v>2017</v>
      </c>
      <c r="E192" s="28">
        <v>10.28</v>
      </c>
      <c r="F192" s="13">
        <v>10</v>
      </c>
      <c r="G192" s="7" t="s">
        <v>4258</v>
      </c>
      <c r="H192" s="17">
        <v>42855.601365740738</v>
      </c>
      <c r="I192" s="7" t="s">
        <v>4251</v>
      </c>
      <c r="J192" s="7" t="s">
        <v>4248</v>
      </c>
      <c r="K192" s="14">
        <v>0</v>
      </c>
    </row>
    <row r="193" spans="1:11">
      <c r="A193" s="6">
        <v>192</v>
      </c>
      <c r="B193" s="23" t="str">
        <f>VLOOKUP(tProductos[[#This Row],[CategoryID]],tCategorias[#All],2,FALSE)</f>
        <v>Meat</v>
      </c>
      <c r="C193" s="7" t="s">
        <v>4444</v>
      </c>
      <c r="D193" s="12">
        <f>YEAR(tProductos[[#This Row],[ModifyDate]])</f>
        <v>2017</v>
      </c>
      <c r="E193" s="28">
        <v>295.92</v>
      </c>
      <c r="F193" s="13">
        <v>7</v>
      </c>
      <c r="G193" s="7" t="s">
        <v>4246</v>
      </c>
      <c r="H193" s="17">
        <v>42889.906689814816</v>
      </c>
      <c r="I193" s="7" t="s">
        <v>4247</v>
      </c>
      <c r="J193" s="7" t="s">
        <v>4248</v>
      </c>
      <c r="K193" s="14">
        <v>0</v>
      </c>
    </row>
    <row r="194" spans="1:11">
      <c r="A194" s="6">
        <v>193</v>
      </c>
      <c r="B194" s="23" t="str">
        <f>VLOOKUP(tProductos[[#This Row],[CategoryID]],tCategorias[#All],2,FALSE)</f>
        <v>Produce</v>
      </c>
      <c r="C194" s="7" t="s">
        <v>4445</v>
      </c>
      <c r="D194" s="12">
        <f>YEAR(tProductos[[#This Row],[ModifyDate]])</f>
        <v>2017</v>
      </c>
      <c r="E194" s="28">
        <v>605.30999999999995</v>
      </c>
      <c r="F194" s="13">
        <v>11</v>
      </c>
      <c r="G194" s="7" t="s">
        <v>4246</v>
      </c>
      <c r="H194" s="17">
        <v>42792.972939814812</v>
      </c>
      <c r="I194" s="7" t="s">
        <v>4248</v>
      </c>
      <c r="J194" s="7" t="s">
        <v>4252</v>
      </c>
      <c r="K194" s="14">
        <v>190</v>
      </c>
    </row>
    <row r="195" spans="1:11">
      <c r="A195" s="6">
        <v>194</v>
      </c>
      <c r="B195" s="23" t="str">
        <f>VLOOKUP(tProductos[[#This Row],[CategoryID]],tCategorias[#All],2,FALSE)</f>
        <v>Seafood</v>
      </c>
      <c r="C195" s="7" t="s">
        <v>4446</v>
      </c>
      <c r="D195" s="12">
        <f>YEAR(tProductos[[#This Row],[ModifyDate]])</f>
        <v>2018</v>
      </c>
      <c r="E195" s="28">
        <v>667.35</v>
      </c>
      <c r="F195" s="13">
        <v>6</v>
      </c>
      <c r="G195" s="7" t="s">
        <v>4246</v>
      </c>
      <c r="H195" s="17">
        <v>43143.750798611109</v>
      </c>
      <c r="I195" s="7" t="s">
        <v>4248</v>
      </c>
      <c r="J195" s="7" t="s">
        <v>4252</v>
      </c>
      <c r="K195" s="14">
        <v>0</v>
      </c>
    </row>
    <row r="196" spans="1:11">
      <c r="A196" s="6">
        <v>195</v>
      </c>
      <c r="B196" s="23" t="str">
        <f>VLOOKUP(tProductos[[#This Row],[CategoryID]],tCategorias[#All],2,FALSE)</f>
        <v>Shell fish</v>
      </c>
      <c r="C196" s="7" t="s">
        <v>4447</v>
      </c>
      <c r="D196" s="12">
        <f>YEAR(tProductos[[#This Row],[ModifyDate]])</f>
        <v>2017</v>
      </c>
      <c r="E196" s="28">
        <v>35.200000000000003</v>
      </c>
      <c r="F196" s="13">
        <v>2</v>
      </c>
      <c r="G196" s="7" t="s">
        <v>4246</v>
      </c>
      <c r="H196" s="17">
        <v>42965.498043981483</v>
      </c>
      <c r="I196" s="7" t="s">
        <v>4247</v>
      </c>
      <c r="J196" s="7" t="s">
        <v>4248</v>
      </c>
      <c r="K196" s="14">
        <v>700</v>
      </c>
    </row>
    <row r="197" spans="1:11">
      <c r="A197" s="6">
        <v>196</v>
      </c>
      <c r="B197" s="23" t="str">
        <f>VLOOKUP(tProductos[[#This Row],[CategoryID]],tCategorias[#All],2,FALSE)</f>
        <v>Confections</v>
      </c>
      <c r="C197" s="7" t="s">
        <v>4448</v>
      </c>
      <c r="D197" s="12">
        <f>YEAR(tProductos[[#This Row],[ModifyDate]])</f>
        <v>2017</v>
      </c>
      <c r="E197" s="28">
        <v>82.28</v>
      </c>
      <c r="F197" s="13">
        <v>1</v>
      </c>
      <c r="G197" s="7" t="s">
        <v>4258</v>
      </c>
      <c r="H197" s="17">
        <v>42777.37939814815</v>
      </c>
      <c r="I197" s="7" t="s">
        <v>4248</v>
      </c>
      <c r="J197" s="7" t="s">
        <v>4248</v>
      </c>
      <c r="K197" s="14">
        <v>0</v>
      </c>
    </row>
    <row r="198" spans="1:11">
      <c r="A198" s="6">
        <v>197</v>
      </c>
      <c r="B198" s="23" t="str">
        <f>VLOOKUP(tProductos[[#This Row],[CategoryID]],tCategorias[#All],2,FALSE)</f>
        <v>Confections</v>
      </c>
      <c r="C198" s="7" t="s">
        <v>4449</v>
      </c>
      <c r="D198" s="12">
        <f>YEAR(tProductos[[#This Row],[ModifyDate]])</f>
        <v>2018</v>
      </c>
      <c r="E198" s="28">
        <v>130.1</v>
      </c>
      <c r="F198" s="13">
        <v>1</v>
      </c>
      <c r="G198" s="7" t="s">
        <v>4246</v>
      </c>
      <c r="H198" s="17">
        <v>43111.027384259258</v>
      </c>
      <c r="I198" s="7" t="s">
        <v>4248</v>
      </c>
      <c r="J198" s="7" t="s">
        <v>4256</v>
      </c>
      <c r="K198" s="14">
        <v>0</v>
      </c>
    </row>
    <row r="199" spans="1:11">
      <c r="A199" s="6">
        <v>198</v>
      </c>
      <c r="B199" s="23" t="str">
        <f>VLOOKUP(tProductos[[#This Row],[CategoryID]],tCategorias[#All],2,FALSE)</f>
        <v>Confections</v>
      </c>
      <c r="C199" s="7" t="s">
        <v>4450</v>
      </c>
      <c r="D199" s="12">
        <f>YEAR(tProductos[[#This Row],[ModifyDate]])</f>
        <v>2017</v>
      </c>
      <c r="E199" s="28">
        <v>352.18</v>
      </c>
      <c r="F199" s="13">
        <v>1</v>
      </c>
      <c r="G199" s="7" t="s">
        <v>4255</v>
      </c>
      <c r="H199" s="17">
        <v>42831.380555555559</v>
      </c>
      <c r="I199" s="7" t="s">
        <v>4247</v>
      </c>
      <c r="J199" s="7" t="s">
        <v>4252</v>
      </c>
      <c r="K199" s="14">
        <v>600</v>
      </c>
    </row>
    <row r="200" spans="1:11">
      <c r="A200" s="6">
        <v>199</v>
      </c>
      <c r="B200" s="23" t="str">
        <f>VLOOKUP(tProductos[[#This Row],[CategoryID]],tCategorias[#All],2,FALSE)</f>
        <v>Snails</v>
      </c>
      <c r="C200" s="7" t="s">
        <v>4451</v>
      </c>
      <c r="D200" s="12">
        <f>YEAR(tProductos[[#This Row],[ModifyDate]])</f>
        <v>2017</v>
      </c>
      <c r="E200" s="28">
        <v>957.41</v>
      </c>
      <c r="F200" s="13">
        <v>10</v>
      </c>
      <c r="G200" s="7" t="s">
        <v>4246</v>
      </c>
      <c r="H200" s="17">
        <v>43084.809282407405</v>
      </c>
      <c r="I200" s="7" t="s">
        <v>4251</v>
      </c>
      <c r="J200" s="7" t="s">
        <v>4248</v>
      </c>
      <c r="K200" s="14">
        <v>1050</v>
      </c>
    </row>
    <row r="201" spans="1:11">
      <c r="A201" s="6">
        <v>200</v>
      </c>
      <c r="B201" s="23" t="str">
        <f>VLOOKUP(tProductos[[#This Row],[CategoryID]],tCategorias[#All],2,FALSE)</f>
        <v>Beverages</v>
      </c>
      <c r="C201" s="7" t="s">
        <v>4452</v>
      </c>
      <c r="D201" s="12">
        <f>YEAR(tProductos[[#This Row],[ModifyDate]])</f>
        <v>2017</v>
      </c>
      <c r="E201" s="28">
        <v>111.29</v>
      </c>
      <c r="F201" s="13">
        <v>5</v>
      </c>
      <c r="G201" s="7" t="s">
        <v>4246</v>
      </c>
      <c r="H201" s="17">
        <v>42857.55777777778</v>
      </c>
      <c r="I201" s="7" t="s">
        <v>4251</v>
      </c>
      <c r="J201" s="7" t="s">
        <v>4252</v>
      </c>
      <c r="K201" s="14">
        <v>0</v>
      </c>
    </row>
    <row r="202" spans="1:11">
      <c r="A202" s="6">
        <v>201</v>
      </c>
      <c r="B202" s="23" t="str">
        <f>VLOOKUP(tProductos[[#This Row],[CategoryID]],tCategorias[#All],2,FALSE)</f>
        <v>Grain</v>
      </c>
      <c r="C202" s="7" t="s">
        <v>4453</v>
      </c>
      <c r="D202" s="12">
        <f>YEAR(tProductos[[#This Row],[ModifyDate]])</f>
        <v>2018</v>
      </c>
      <c r="E202" s="28">
        <v>963.87</v>
      </c>
      <c r="F202" s="13">
        <v>8</v>
      </c>
      <c r="G202" s="7" t="s">
        <v>4246</v>
      </c>
      <c r="H202" s="17">
        <v>43160.834606481483</v>
      </c>
      <c r="I202" s="7" t="s">
        <v>4251</v>
      </c>
      <c r="J202" s="7" t="s">
        <v>4256</v>
      </c>
      <c r="K202" s="14">
        <v>1170</v>
      </c>
    </row>
    <row r="203" spans="1:11">
      <c r="A203" s="6">
        <v>202</v>
      </c>
      <c r="B203" s="23" t="str">
        <f>VLOOKUP(tProductos[[#This Row],[CategoryID]],tCategorias[#All],2,FALSE)</f>
        <v>Produce</v>
      </c>
      <c r="C203" s="7" t="s">
        <v>4454</v>
      </c>
      <c r="D203" s="12">
        <f>YEAR(tProductos[[#This Row],[ModifyDate]])</f>
        <v>2017</v>
      </c>
      <c r="E203" s="28">
        <v>788.77</v>
      </c>
      <c r="F203" s="13">
        <v>11</v>
      </c>
      <c r="G203" s="7" t="s">
        <v>4255</v>
      </c>
      <c r="H203" s="17">
        <v>43010.733020833337</v>
      </c>
      <c r="I203" s="7" t="s">
        <v>4251</v>
      </c>
      <c r="J203" s="7" t="s">
        <v>4256</v>
      </c>
      <c r="K203" s="14">
        <v>0</v>
      </c>
    </row>
    <row r="204" spans="1:11">
      <c r="A204" s="6">
        <v>203</v>
      </c>
      <c r="B204" s="23" t="str">
        <f>VLOOKUP(tProductos[[#This Row],[CategoryID]],tCategorias[#All],2,FALSE)</f>
        <v>Confections</v>
      </c>
      <c r="C204" s="7" t="s">
        <v>4455</v>
      </c>
      <c r="D204" s="12">
        <f>YEAR(tProductos[[#This Row],[ModifyDate]])</f>
        <v>2017</v>
      </c>
      <c r="E204" s="28">
        <v>599.54999999999995</v>
      </c>
      <c r="F204" s="13">
        <v>1</v>
      </c>
      <c r="G204" s="7" t="s">
        <v>4258</v>
      </c>
      <c r="H204" s="17">
        <v>43003.005578703705</v>
      </c>
      <c r="I204" s="7" t="s">
        <v>4251</v>
      </c>
      <c r="J204" s="7" t="s">
        <v>4248</v>
      </c>
      <c r="K204" s="14">
        <v>290</v>
      </c>
    </row>
    <row r="205" spans="1:11">
      <c r="A205" s="6">
        <v>204</v>
      </c>
      <c r="B205" s="23" t="str">
        <f>VLOOKUP(tProductos[[#This Row],[CategoryID]],tCategorias[#All],2,FALSE)</f>
        <v>Poultry</v>
      </c>
      <c r="C205" s="7" t="s">
        <v>4456</v>
      </c>
      <c r="D205" s="12">
        <f>YEAR(tProductos[[#This Row],[ModifyDate]])</f>
        <v>2017</v>
      </c>
      <c r="E205" s="28">
        <v>77.8</v>
      </c>
      <c r="F205" s="13">
        <v>9</v>
      </c>
      <c r="G205" s="7" t="s">
        <v>4246</v>
      </c>
      <c r="H205" s="17">
        <v>43075.694710648146</v>
      </c>
      <c r="I205" s="7" t="s">
        <v>4247</v>
      </c>
      <c r="J205" s="7" t="s">
        <v>4256</v>
      </c>
      <c r="K205" s="14">
        <v>50</v>
      </c>
    </row>
    <row r="206" spans="1:11">
      <c r="A206" s="6">
        <v>205</v>
      </c>
      <c r="B206" s="23" t="str">
        <f>VLOOKUP(tProductos[[#This Row],[CategoryID]],tCategorias[#All],2,FALSE)</f>
        <v>Beverages</v>
      </c>
      <c r="C206" s="7" t="s">
        <v>4457</v>
      </c>
      <c r="D206" s="12">
        <f>YEAR(tProductos[[#This Row],[ModifyDate]])</f>
        <v>2017</v>
      </c>
      <c r="E206" s="28">
        <v>189.75</v>
      </c>
      <c r="F206" s="13">
        <v>5</v>
      </c>
      <c r="G206" s="7" t="s">
        <v>4258</v>
      </c>
      <c r="H206" s="17">
        <v>42756.850543981483</v>
      </c>
      <c r="I206" s="7" t="s">
        <v>4251</v>
      </c>
      <c r="J206" s="7" t="s">
        <v>4252</v>
      </c>
      <c r="K206" s="14">
        <v>320</v>
      </c>
    </row>
    <row r="207" spans="1:11">
      <c r="A207" s="6">
        <v>206</v>
      </c>
      <c r="B207" s="23" t="str">
        <f>VLOOKUP(tProductos[[#This Row],[CategoryID]],tCategorias[#All],2,FALSE)</f>
        <v>Cereals</v>
      </c>
      <c r="C207" s="7" t="s">
        <v>4458</v>
      </c>
      <c r="D207" s="12">
        <f>YEAR(tProductos[[#This Row],[ModifyDate]])</f>
        <v>2017</v>
      </c>
      <c r="E207" s="28">
        <v>7.75</v>
      </c>
      <c r="F207" s="13">
        <v>3</v>
      </c>
      <c r="G207" s="7" t="s">
        <v>4255</v>
      </c>
      <c r="H207" s="17">
        <v>42935.442812499998</v>
      </c>
      <c r="I207" s="7" t="s">
        <v>4248</v>
      </c>
      <c r="J207" s="7" t="s">
        <v>4248</v>
      </c>
      <c r="K207" s="14">
        <v>0</v>
      </c>
    </row>
    <row r="208" spans="1:11">
      <c r="A208" s="6">
        <v>207</v>
      </c>
      <c r="B208" s="23" t="str">
        <f>VLOOKUP(tProductos[[#This Row],[CategoryID]],tCategorias[#All],2,FALSE)</f>
        <v>Snails</v>
      </c>
      <c r="C208" s="7" t="s">
        <v>4459</v>
      </c>
      <c r="D208" s="12">
        <f>YEAR(tProductos[[#This Row],[ModifyDate]])</f>
        <v>2018</v>
      </c>
      <c r="E208" s="28">
        <v>142.68</v>
      </c>
      <c r="F208" s="13">
        <v>10</v>
      </c>
      <c r="G208" s="7" t="s">
        <v>4246</v>
      </c>
      <c r="H208" s="17">
        <v>43196.832395833335</v>
      </c>
      <c r="I208" s="7" t="s">
        <v>4248</v>
      </c>
      <c r="J208" s="7" t="s">
        <v>4256</v>
      </c>
      <c r="K208" s="14">
        <v>1160</v>
      </c>
    </row>
    <row r="209" spans="1:11">
      <c r="A209" s="6">
        <v>208</v>
      </c>
      <c r="B209" s="23" t="str">
        <f>VLOOKUP(tProductos[[#This Row],[CategoryID]],tCategorias[#All],2,FALSE)</f>
        <v>Beverages</v>
      </c>
      <c r="C209" s="7" t="s">
        <v>4460</v>
      </c>
      <c r="D209" s="12">
        <f>YEAR(tProductos[[#This Row],[ModifyDate]])</f>
        <v>2017</v>
      </c>
      <c r="E209" s="28">
        <v>87.33</v>
      </c>
      <c r="F209" s="13">
        <v>5</v>
      </c>
      <c r="G209" s="7" t="s">
        <v>4246</v>
      </c>
      <c r="H209" s="17">
        <v>42892.362407407411</v>
      </c>
      <c r="I209" s="7" t="s">
        <v>4251</v>
      </c>
      <c r="J209" s="7" t="s">
        <v>4252</v>
      </c>
      <c r="K209" s="14">
        <v>150</v>
      </c>
    </row>
    <row r="210" spans="1:11">
      <c r="A210" s="6">
        <v>209</v>
      </c>
      <c r="B210" s="23" t="str">
        <f>VLOOKUP(tProductos[[#This Row],[CategoryID]],tCategorias[#All],2,FALSE)</f>
        <v>Cereals</v>
      </c>
      <c r="C210" s="7" t="s">
        <v>4461</v>
      </c>
      <c r="D210" s="12">
        <f>YEAR(tProductos[[#This Row],[ModifyDate]])</f>
        <v>2018</v>
      </c>
      <c r="E210" s="28">
        <v>329.88</v>
      </c>
      <c r="F210" s="13">
        <v>3</v>
      </c>
      <c r="G210" s="7" t="s">
        <v>4255</v>
      </c>
      <c r="H210" s="17">
        <v>43131.97861111111</v>
      </c>
      <c r="I210" s="7" t="s">
        <v>4248</v>
      </c>
      <c r="J210" s="7" t="s">
        <v>4248</v>
      </c>
      <c r="K210" s="14">
        <v>0</v>
      </c>
    </row>
    <row r="211" spans="1:11">
      <c r="A211" s="6">
        <v>210</v>
      </c>
      <c r="B211" s="23" t="str">
        <f>VLOOKUP(tProductos[[#This Row],[CategoryID]],tCategorias[#All],2,FALSE)</f>
        <v>Cereals</v>
      </c>
      <c r="C211" s="7" t="s">
        <v>4462</v>
      </c>
      <c r="D211" s="12">
        <f>YEAR(tProductos[[#This Row],[ModifyDate]])</f>
        <v>2017</v>
      </c>
      <c r="E211" s="28">
        <v>822.35</v>
      </c>
      <c r="F211" s="13">
        <v>3</v>
      </c>
      <c r="G211" s="7" t="s">
        <v>4258</v>
      </c>
      <c r="H211" s="17">
        <v>43042.896412037036</v>
      </c>
      <c r="I211" s="7" t="s">
        <v>4248</v>
      </c>
      <c r="J211" s="7" t="s">
        <v>4248</v>
      </c>
      <c r="K211" s="14">
        <v>0</v>
      </c>
    </row>
    <row r="212" spans="1:11">
      <c r="A212" s="6">
        <v>211</v>
      </c>
      <c r="B212" s="23" t="str">
        <f>VLOOKUP(tProductos[[#This Row],[CategoryID]],tCategorias[#All],2,FALSE)</f>
        <v>Poultry</v>
      </c>
      <c r="C212" s="7" t="s">
        <v>4463</v>
      </c>
      <c r="D212" s="12">
        <f>YEAR(tProductos[[#This Row],[ModifyDate]])</f>
        <v>2017</v>
      </c>
      <c r="E212" s="28">
        <v>20.58</v>
      </c>
      <c r="F212" s="13">
        <v>9</v>
      </c>
      <c r="G212" s="7" t="s">
        <v>4255</v>
      </c>
      <c r="H212" s="17">
        <v>42757.713217592594</v>
      </c>
      <c r="I212" s="7" t="s">
        <v>4248</v>
      </c>
      <c r="J212" s="7" t="s">
        <v>4256</v>
      </c>
      <c r="K212" s="14">
        <v>760</v>
      </c>
    </row>
    <row r="213" spans="1:11">
      <c r="A213" s="6">
        <v>212</v>
      </c>
      <c r="B213" s="23" t="str">
        <f>VLOOKUP(tProductos[[#This Row],[CategoryID]],tCategorias[#All],2,FALSE)</f>
        <v>Shell fish</v>
      </c>
      <c r="C213" s="7" t="s">
        <v>4464</v>
      </c>
      <c r="D213" s="12">
        <f>YEAR(tProductos[[#This Row],[ModifyDate]])</f>
        <v>2017</v>
      </c>
      <c r="E213" s="28">
        <v>61.74</v>
      </c>
      <c r="F213" s="13">
        <v>2</v>
      </c>
      <c r="G213" s="7" t="s">
        <v>4258</v>
      </c>
      <c r="H213" s="17">
        <v>43006.286805555559</v>
      </c>
      <c r="I213" s="7" t="s">
        <v>4251</v>
      </c>
      <c r="J213" s="7" t="s">
        <v>4256</v>
      </c>
      <c r="K213" s="14">
        <v>970</v>
      </c>
    </row>
    <row r="214" spans="1:11">
      <c r="A214" s="6">
        <v>213</v>
      </c>
      <c r="B214" s="23" t="str">
        <f>VLOOKUP(tProductos[[#This Row],[CategoryID]],tCategorias[#All],2,FALSE)</f>
        <v>Snails</v>
      </c>
      <c r="C214" s="7" t="s">
        <v>4465</v>
      </c>
      <c r="D214" s="12">
        <f>YEAR(tProductos[[#This Row],[ModifyDate]])</f>
        <v>2017</v>
      </c>
      <c r="E214" s="28">
        <v>705.89</v>
      </c>
      <c r="F214" s="13">
        <v>10</v>
      </c>
      <c r="G214" s="7" t="s">
        <v>4258</v>
      </c>
      <c r="H214" s="17">
        <v>42817.569293981483</v>
      </c>
      <c r="I214" s="7" t="s">
        <v>4251</v>
      </c>
      <c r="J214" s="7" t="s">
        <v>4256</v>
      </c>
      <c r="K214" s="14">
        <v>390</v>
      </c>
    </row>
    <row r="215" spans="1:11">
      <c r="A215" s="6">
        <v>214</v>
      </c>
      <c r="B215" s="23" t="str">
        <f>VLOOKUP(tProductos[[#This Row],[CategoryID]],tCategorias[#All],2,FALSE)</f>
        <v>Beverages</v>
      </c>
      <c r="C215" s="7" t="s">
        <v>4466</v>
      </c>
      <c r="D215" s="12">
        <f>YEAR(tProductos[[#This Row],[ModifyDate]])</f>
        <v>2018</v>
      </c>
      <c r="E215" s="28">
        <v>612.12</v>
      </c>
      <c r="F215" s="13">
        <v>5</v>
      </c>
      <c r="G215" s="7" t="s">
        <v>4255</v>
      </c>
      <c r="H215" s="17">
        <v>43168.789537037039</v>
      </c>
      <c r="I215" s="7" t="s">
        <v>4247</v>
      </c>
      <c r="J215" s="7" t="s">
        <v>4248</v>
      </c>
      <c r="K215" s="14">
        <v>0</v>
      </c>
    </row>
    <row r="216" spans="1:11">
      <c r="A216" s="6">
        <v>215</v>
      </c>
      <c r="B216" s="23" t="str">
        <f>VLOOKUP(tProductos[[#This Row],[CategoryID]],tCategorias[#All],2,FALSE)</f>
        <v>Meat</v>
      </c>
      <c r="C216" s="7" t="s">
        <v>4467</v>
      </c>
      <c r="D216" s="12">
        <f>YEAR(tProductos[[#This Row],[ModifyDate]])</f>
        <v>2017</v>
      </c>
      <c r="E216" s="28">
        <v>901.15</v>
      </c>
      <c r="F216" s="13">
        <v>7</v>
      </c>
      <c r="G216" s="7" t="s">
        <v>4258</v>
      </c>
      <c r="H216" s="17">
        <v>42988.005266203705</v>
      </c>
      <c r="I216" s="7" t="s">
        <v>4251</v>
      </c>
      <c r="J216" s="7" t="s">
        <v>4248</v>
      </c>
      <c r="K216" s="14">
        <v>920</v>
      </c>
    </row>
    <row r="217" spans="1:11">
      <c r="A217" s="6">
        <v>216</v>
      </c>
      <c r="B217" s="23" t="str">
        <f>VLOOKUP(tProductos[[#This Row],[CategoryID]],tCategorias[#All],2,FALSE)</f>
        <v>Confections</v>
      </c>
      <c r="C217" s="7" t="s">
        <v>4468</v>
      </c>
      <c r="D217" s="12">
        <f>YEAR(tProductos[[#This Row],[ModifyDate]])</f>
        <v>2017</v>
      </c>
      <c r="E217" s="28">
        <v>390.25</v>
      </c>
      <c r="F217" s="13">
        <v>1</v>
      </c>
      <c r="G217" s="7" t="s">
        <v>4255</v>
      </c>
      <c r="H217" s="17">
        <v>42829.418020833335</v>
      </c>
      <c r="I217" s="7" t="s">
        <v>4248</v>
      </c>
      <c r="J217" s="7" t="s">
        <v>4248</v>
      </c>
      <c r="K217" s="14">
        <v>0</v>
      </c>
    </row>
    <row r="218" spans="1:11">
      <c r="A218" s="6">
        <v>217</v>
      </c>
      <c r="B218" s="23" t="str">
        <f>VLOOKUP(tProductos[[#This Row],[CategoryID]],tCategorias[#All],2,FALSE)</f>
        <v>Grain</v>
      </c>
      <c r="C218" s="7" t="s">
        <v>4469</v>
      </c>
      <c r="D218" s="12">
        <f>YEAR(tProductos[[#This Row],[ModifyDate]])</f>
        <v>2017</v>
      </c>
      <c r="E218" s="28">
        <v>9.65</v>
      </c>
      <c r="F218" s="13">
        <v>8</v>
      </c>
      <c r="G218" s="7" t="s">
        <v>4246</v>
      </c>
      <c r="H218" s="17">
        <v>43090.226631944446</v>
      </c>
      <c r="I218" s="7" t="s">
        <v>4247</v>
      </c>
      <c r="J218" s="7" t="s">
        <v>4256</v>
      </c>
      <c r="K218" s="14">
        <v>0</v>
      </c>
    </row>
    <row r="219" spans="1:11">
      <c r="A219" s="6">
        <v>218</v>
      </c>
      <c r="B219" s="23" t="str">
        <f>VLOOKUP(tProductos[[#This Row],[CategoryID]],tCategorias[#All],2,FALSE)</f>
        <v>Grain</v>
      </c>
      <c r="C219" s="7" t="s">
        <v>4470</v>
      </c>
      <c r="D219" s="12">
        <f>YEAR(tProductos[[#This Row],[ModifyDate]])</f>
        <v>2017</v>
      </c>
      <c r="E219" s="28">
        <v>851.93</v>
      </c>
      <c r="F219" s="13">
        <v>8</v>
      </c>
      <c r="G219" s="7" t="s">
        <v>4258</v>
      </c>
      <c r="H219" s="17">
        <v>42840.561180555553</v>
      </c>
      <c r="I219" s="7" t="s">
        <v>4251</v>
      </c>
      <c r="J219" s="7" t="s">
        <v>4256</v>
      </c>
      <c r="K219" s="14">
        <v>310</v>
      </c>
    </row>
    <row r="220" spans="1:11">
      <c r="A220" s="6">
        <v>219</v>
      </c>
      <c r="B220" s="23" t="str">
        <f>VLOOKUP(tProductos[[#This Row],[CategoryID]],tCategorias[#All],2,FALSE)</f>
        <v>Beverages</v>
      </c>
      <c r="C220" s="7" t="s">
        <v>4471</v>
      </c>
      <c r="D220" s="12">
        <f>YEAR(tProductos[[#This Row],[ModifyDate]])</f>
        <v>2017</v>
      </c>
      <c r="E220" s="28">
        <v>589.78</v>
      </c>
      <c r="F220" s="13">
        <v>5</v>
      </c>
      <c r="G220" s="7" t="s">
        <v>4255</v>
      </c>
      <c r="H220" s="17">
        <v>42743.615347222221</v>
      </c>
      <c r="I220" s="7" t="s">
        <v>4247</v>
      </c>
      <c r="J220" s="7" t="s">
        <v>4252</v>
      </c>
      <c r="K220" s="14">
        <v>0</v>
      </c>
    </row>
    <row r="221" spans="1:11">
      <c r="A221" s="6">
        <v>220</v>
      </c>
      <c r="B221" s="23" t="str">
        <f>VLOOKUP(tProductos[[#This Row],[CategoryID]],tCategorias[#All],2,FALSE)</f>
        <v>Snails</v>
      </c>
      <c r="C221" s="7" t="s">
        <v>4472</v>
      </c>
      <c r="D221" s="12">
        <f>YEAR(tProductos[[#This Row],[ModifyDate]])</f>
        <v>2017</v>
      </c>
      <c r="E221" s="28">
        <v>17.96</v>
      </c>
      <c r="F221" s="13">
        <v>10</v>
      </c>
      <c r="G221" s="7" t="s">
        <v>4255</v>
      </c>
      <c r="H221" s="17">
        <v>42747.108599537038</v>
      </c>
      <c r="I221" s="7" t="s">
        <v>4251</v>
      </c>
      <c r="J221" s="7" t="s">
        <v>4252</v>
      </c>
      <c r="K221" s="14">
        <v>0</v>
      </c>
    </row>
    <row r="222" spans="1:11">
      <c r="A222" s="6">
        <v>221</v>
      </c>
      <c r="B222" s="23" t="str">
        <f>VLOOKUP(tProductos[[#This Row],[CategoryID]],tCategorias[#All],2,FALSE)</f>
        <v>Cereals</v>
      </c>
      <c r="C222" s="7" t="s">
        <v>4473</v>
      </c>
      <c r="D222" s="12">
        <f>YEAR(tProductos[[#This Row],[ModifyDate]])</f>
        <v>2017</v>
      </c>
      <c r="E222" s="28">
        <v>819</v>
      </c>
      <c r="F222" s="13">
        <v>3</v>
      </c>
      <c r="G222" s="7" t="s">
        <v>4255</v>
      </c>
      <c r="H222" s="17">
        <v>42922.65792824074</v>
      </c>
      <c r="I222" s="7" t="s">
        <v>4248</v>
      </c>
      <c r="J222" s="7" t="s">
        <v>4252</v>
      </c>
      <c r="K222" s="14">
        <v>0</v>
      </c>
    </row>
    <row r="223" spans="1:11">
      <c r="A223" s="6">
        <v>222</v>
      </c>
      <c r="B223" s="23" t="str">
        <f>VLOOKUP(tProductos[[#This Row],[CategoryID]],tCategorias[#All],2,FALSE)</f>
        <v>Cereals</v>
      </c>
      <c r="C223" s="7" t="s">
        <v>4474</v>
      </c>
      <c r="D223" s="12">
        <f>YEAR(tProductos[[#This Row],[ModifyDate]])</f>
        <v>2018</v>
      </c>
      <c r="E223" s="28">
        <v>6.84</v>
      </c>
      <c r="F223" s="13">
        <v>3</v>
      </c>
      <c r="G223" s="7" t="s">
        <v>4258</v>
      </c>
      <c r="H223" s="17">
        <v>43167.317650462966</v>
      </c>
      <c r="I223" s="7" t="s">
        <v>4248</v>
      </c>
      <c r="J223" s="7" t="s">
        <v>4252</v>
      </c>
      <c r="K223" s="14">
        <v>0</v>
      </c>
    </row>
    <row r="224" spans="1:11">
      <c r="A224" s="6">
        <v>223</v>
      </c>
      <c r="B224" s="23" t="str">
        <f>VLOOKUP(tProductos[[#This Row],[CategoryID]],tCategorias[#All],2,FALSE)</f>
        <v>Confections</v>
      </c>
      <c r="C224" s="7" t="s">
        <v>4475</v>
      </c>
      <c r="D224" s="12">
        <f>YEAR(tProductos[[#This Row],[ModifyDate]])</f>
        <v>2017</v>
      </c>
      <c r="E224" s="28">
        <v>944.39</v>
      </c>
      <c r="F224" s="13">
        <v>1</v>
      </c>
      <c r="G224" s="7" t="s">
        <v>4246</v>
      </c>
      <c r="H224" s="17">
        <v>42922.681284722225</v>
      </c>
      <c r="I224" s="7" t="s">
        <v>4248</v>
      </c>
      <c r="J224" s="7" t="s">
        <v>4248</v>
      </c>
      <c r="K224" s="14">
        <v>0</v>
      </c>
    </row>
    <row r="225" spans="1:11">
      <c r="A225" s="6">
        <v>224</v>
      </c>
      <c r="B225" s="23" t="str">
        <f>VLOOKUP(tProductos[[#This Row],[CategoryID]],tCategorias[#All],2,FALSE)</f>
        <v>Confections</v>
      </c>
      <c r="C225" s="7" t="s">
        <v>4476</v>
      </c>
      <c r="D225" s="12">
        <f>YEAR(tProductos[[#This Row],[ModifyDate]])</f>
        <v>2017</v>
      </c>
      <c r="E225" s="28">
        <v>288.61</v>
      </c>
      <c r="F225" s="13">
        <v>1</v>
      </c>
      <c r="G225" s="7" t="s">
        <v>4258</v>
      </c>
      <c r="H225" s="17">
        <v>42956.22388888889</v>
      </c>
      <c r="I225" s="7" t="s">
        <v>4251</v>
      </c>
      <c r="J225" s="7" t="s">
        <v>4252</v>
      </c>
      <c r="K225" s="14">
        <v>0</v>
      </c>
    </row>
    <row r="226" spans="1:11">
      <c r="A226" s="6">
        <v>225</v>
      </c>
      <c r="B226" s="23" t="str">
        <f>VLOOKUP(tProductos[[#This Row],[CategoryID]],tCategorias[#All],2,FALSE)</f>
        <v>Cereals</v>
      </c>
      <c r="C226" s="7" t="s">
        <v>4477</v>
      </c>
      <c r="D226" s="12">
        <f>YEAR(tProductos[[#This Row],[ModifyDate]])</f>
        <v>2017</v>
      </c>
      <c r="E226" s="28">
        <v>103.72</v>
      </c>
      <c r="F226" s="13">
        <v>3</v>
      </c>
      <c r="G226" s="7" t="s">
        <v>4246</v>
      </c>
      <c r="H226" s="17">
        <v>42975.751238425924</v>
      </c>
      <c r="I226" s="7" t="s">
        <v>4251</v>
      </c>
      <c r="J226" s="7" t="s">
        <v>4248</v>
      </c>
      <c r="K226" s="14">
        <v>0</v>
      </c>
    </row>
    <row r="227" spans="1:11">
      <c r="A227" s="6">
        <v>226</v>
      </c>
      <c r="B227" s="23" t="str">
        <f>VLOOKUP(tProductos[[#This Row],[CategoryID]],tCategorias[#All],2,FALSE)</f>
        <v>Snails</v>
      </c>
      <c r="C227" s="7" t="s">
        <v>4478</v>
      </c>
      <c r="D227" s="12">
        <f>YEAR(tProductos[[#This Row],[ModifyDate]])</f>
        <v>2017</v>
      </c>
      <c r="E227" s="28">
        <v>920.87</v>
      </c>
      <c r="F227" s="13">
        <v>10</v>
      </c>
      <c r="G227" s="7" t="s">
        <v>4246</v>
      </c>
      <c r="H227" s="17">
        <v>43026.145231481481</v>
      </c>
      <c r="I227" s="7" t="s">
        <v>4247</v>
      </c>
      <c r="J227" s="7" t="s">
        <v>4256</v>
      </c>
      <c r="K227" s="14">
        <v>0</v>
      </c>
    </row>
    <row r="228" spans="1:11">
      <c r="A228" s="6">
        <v>227</v>
      </c>
      <c r="B228" s="23" t="str">
        <f>VLOOKUP(tProductos[[#This Row],[CategoryID]],tCategorias[#All],2,FALSE)</f>
        <v>Beverages</v>
      </c>
      <c r="C228" s="7" t="s">
        <v>4479</v>
      </c>
      <c r="D228" s="12">
        <f>YEAR(tProductos[[#This Row],[ModifyDate]])</f>
        <v>2018</v>
      </c>
      <c r="E228" s="28">
        <v>554.69000000000005</v>
      </c>
      <c r="F228" s="13">
        <v>5</v>
      </c>
      <c r="G228" s="7" t="s">
        <v>4255</v>
      </c>
      <c r="H228" s="17">
        <v>43204.017326388886</v>
      </c>
      <c r="I228" s="7" t="s">
        <v>4251</v>
      </c>
      <c r="J228" s="7" t="s">
        <v>4252</v>
      </c>
      <c r="K228" s="14">
        <v>0</v>
      </c>
    </row>
    <row r="229" spans="1:11">
      <c r="A229" s="6">
        <v>228</v>
      </c>
      <c r="B229" s="23" t="str">
        <f>VLOOKUP(tProductos[[#This Row],[CategoryID]],tCategorias[#All],2,FALSE)</f>
        <v>Cereals</v>
      </c>
      <c r="C229" s="7" t="s">
        <v>4480</v>
      </c>
      <c r="D229" s="12">
        <f>YEAR(tProductos[[#This Row],[ModifyDate]])</f>
        <v>2017</v>
      </c>
      <c r="E229" s="28">
        <v>778.08</v>
      </c>
      <c r="F229" s="13">
        <v>3</v>
      </c>
      <c r="G229" s="7" t="s">
        <v>4258</v>
      </c>
      <c r="H229" s="17">
        <v>43088.499085648145</v>
      </c>
      <c r="I229" s="7" t="s">
        <v>4247</v>
      </c>
      <c r="J229" s="7" t="s">
        <v>4248</v>
      </c>
      <c r="K229" s="14">
        <v>930</v>
      </c>
    </row>
    <row r="230" spans="1:11">
      <c r="A230" s="6">
        <v>229</v>
      </c>
      <c r="B230" s="23" t="str">
        <f>VLOOKUP(tProductos[[#This Row],[CategoryID]],tCategorias[#All],2,FALSE)</f>
        <v>Poultry</v>
      </c>
      <c r="C230" s="7" t="s">
        <v>4481</v>
      </c>
      <c r="D230" s="12">
        <f>YEAR(tProductos[[#This Row],[ModifyDate]])</f>
        <v>2017</v>
      </c>
      <c r="E230" s="28">
        <v>579.83000000000004</v>
      </c>
      <c r="F230" s="13">
        <v>9</v>
      </c>
      <c r="G230" s="7" t="s">
        <v>4246</v>
      </c>
      <c r="H230" s="17">
        <v>42943.350925925923</v>
      </c>
      <c r="I230" s="7" t="s">
        <v>4251</v>
      </c>
      <c r="J230" s="7" t="s">
        <v>4252</v>
      </c>
      <c r="K230" s="14">
        <v>660</v>
      </c>
    </row>
    <row r="231" spans="1:11">
      <c r="A231" s="6">
        <v>230</v>
      </c>
      <c r="B231" s="23" t="str">
        <f>VLOOKUP(tProductos[[#This Row],[CategoryID]],tCategorias[#All],2,FALSE)</f>
        <v>Produce</v>
      </c>
      <c r="C231" s="7" t="s">
        <v>4482</v>
      </c>
      <c r="D231" s="12">
        <f>YEAR(tProductos[[#This Row],[ModifyDate]])</f>
        <v>2017</v>
      </c>
      <c r="E231" s="28">
        <v>835.38</v>
      </c>
      <c r="F231" s="13">
        <v>11</v>
      </c>
      <c r="G231" s="7" t="s">
        <v>4246</v>
      </c>
      <c r="H231" s="17">
        <v>42979.145810185182</v>
      </c>
      <c r="I231" s="7" t="s">
        <v>4251</v>
      </c>
      <c r="J231" s="7" t="s">
        <v>4252</v>
      </c>
      <c r="K231" s="14">
        <v>750</v>
      </c>
    </row>
    <row r="232" spans="1:11">
      <c r="A232" s="6">
        <v>231</v>
      </c>
      <c r="B232" s="23" t="str">
        <f>VLOOKUP(tProductos[[#This Row],[CategoryID]],tCategorias[#All],2,FALSE)</f>
        <v>Beverages</v>
      </c>
      <c r="C232" s="7" t="s">
        <v>4483</v>
      </c>
      <c r="D232" s="12">
        <f>YEAR(tProductos[[#This Row],[ModifyDate]])</f>
        <v>2017</v>
      </c>
      <c r="E232" s="28">
        <v>683.06</v>
      </c>
      <c r="F232" s="13">
        <v>5</v>
      </c>
      <c r="G232" s="7" t="s">
        <v>4246</v>
      </c>
      <c r="H232" s="17">
        <v>43093.687199074076</v>
      </c>
      <c r="I232" s="7" t="s">
        <v>4248</v>
      </c>
      <c r="J232" s="7" t="s">
        <v>4256</v>
      </c>
      <c r="K232" s="14">
        <v>0</v>
      </c>
    </row>
    <row r="233" spans="1:11">
      <c r="A233" s="6">
        <v>232</v>
      </c>
      <c r="B233" s="23" t="str">
        <f>VLOOKUP(tProductos[[#This Row],[CategoryID]],tCategorias[#All],2,FALSE)</f>
        <v>Cereals</v>
      </c>
      <c r="C233" s="7" t="s">
        <v>4484</v>
      </c>
      <c r="D233" s="12">
        <f>YEAR(tProductos[[#This Row],[ModifyDate]])</f>
        <v>2018</v>
      </c>
      <c r="E233" s="28">
        <v>33.94</v>
      </c>
      <c r="F233" s="13">
        <v>3</v>
      </c>
      <c r="G233" s="7" t="s">
        <v>4246</v>
      </c>
      <c r="H233" s="17">
        <v>43112.752106481479</v>
      </c>
      <c r="I233" s="7" t="s">
        <v>4251</v>
      </c>
      <c r="J233" s="7" t="s">
        <v>4252</v>
      </c>
      <c r="K233" s="14">
        <v>0</v>
      </c>
    </row>
    <row r="234" spans="1:11">
      <c r="A234" s="6">
        <v>233</v>
      </c>
      <c r="B234" s="23" t="str">
        <f>VLOOKUP(tProductos[[#This Row],[CategoryID]],tCategorias[#All],2,FALSE)</f>
        <v>Produce</v>
      </c>
      <c r="C234" s="7" t="s">
        <v>4485</v>
      </c>
      <c r="D234" s="12">
        <f>YEAR(tProductos[[#This Row],[ModifyDate]])</f>
        <v>2017</v>
      </c>
      <c r="E234" s="28">
        <v>566.20000000000005</v>
      </c>
      <c r="F234" s="13">
        <v>11</v>
      </c>
      <c r="G234" s="7" t="s">
        <v>4255</v>
      </c>
      <c r="H234" s="17">
        <v>42859.034305555557</v>
      </c>
      <c r="I234" s="7" t="s">
        <v>4247</v>
      </c>
      <c r="J234" s="7" t="s">
        <v>4256</v>
      </c>
      <c r="K234" s="14">
        <v>0</v>
      </c>
    </row>
    <row r="235" spans="1:11">
      <c r="A235" s="6">
        <v>234</v>
      </c>
      <c r="B235" s="23" t="str">
        <f>VLOOKUP(tProductos[[#This Row],[CategoryID]],tCategorias[#All],2,FALSE)</f>
        <v>Confections</v>
      </c>
      <c r="C235" s="7" t="s">
        <v>4486</v>
      </c>
      <c r="D235" s="12">
        <f>YEAR(tProductos[[#This Row],[ModifyDate]])</f>
        <v>2017</v>
      </c>
      <c r="E235" s="28">
        <v>727.45</v>
      </c>
      <c r="F235" s="13">
        <v>1</v>
      </c>
      <c r="G235" s="7" t="s">
        <v>4246</v>
      </c>
      <c r="H235" s="17">
        <v>42793.237083333333</v>
      </c>
      <c r="I235" s="7" t="s">
        <v>4251</v>
      </c>
      <c r="J235" s="7" t="s">
        <v>4248</v>
      </c>
      <c r="K235" s="14">
        <v>0</v>
      </c>
    </row>
    <row r="236" spans="1:11">
      <c r="A236" s="6">
        <v>235</v>
      </c>
      <c r="B236" s="23" t="str">
        <f>VLOOKUP(tProductos[[#This Row],[CategoryID]],tCategorias[#All],2,FALSE)</f>
        <v>Seafood</v>
      </c>
      <c r="C236" s="7" t="s">
        <v>4487</v>
      </c>
      <c r="D236" s="12">
        <f>YEAR(tProductos[[#This Row],[ModifyDate]])</f>
        <v>2018</v>
      </c>
      <c r="E236" s="28">
        <v>345.06</v>
      </c>
      <c r="F236" s="13">
        <v>6</v>
      </c>
      <c r="G236" s="7" t="s">
        <v>4258</v>
      </c>
      <c r="H236" s="17">
        <v>43229.196400462963</v>
      </c>
      <c r="I236" s="7" t="s">
        <v>4247</v>
      </c>
      <c r="J236" s="7" t="s">
        <v>4252</v>
      </c>
      <c r="K236" s="14">
        <v>0</v>
      </c>
    </row>
    <row r="237" spans="1:11">
      <c r="A237" s="6">
        <v>236</v>
      </c>
      <c r="B237" s="23" t="str">
        <f>VLOOKUP(tProductos[[#This Row],[CategoryID]],tCategorias[#All],2,FALSE)</f>
        <v>Confections</v>
      </c>
      <c r="C237" s="7" t="s">
        <v>4488</v>
      </c>
      <c r="D237" s="12">
        <f>YEAR(tProductos[[#This Row],[ModifyDate]])</f>
        <v>2017</v>
      </c>
      <c r="E237" s="28">
        <v>85.69</v>
      </c>
      <c r="F237" s="13">
        <v>1</v>
      </c>
      <c r="G237" s="7" t="s">
        <v>4255</v>
      </c>
      <c r="H237" s="17">
        <v>43010.039375</v>
      </c>
      <c r="I237" s="7" t="s">
        <v>4248</v>
      </c>
      <c r="J237" s="7" t="s">
        <v>4256</v>
      </c>
      <c r="K237" s="14">
        <v>1130</v>
      </c>
    </row>
    <row r="238" spans="1:11">
      <c r="A238" s="6">
        <v>237</v>
      </c>
      <c r="B238" s="23" t="str">
        <f>VLOOKUP(tProductos[[#This Row],[CategoryID]],tCategorias[#All],2,FALSE)</f>
        <v>Grain</v>
      </c>
      <c r="C238" s="7" t="s">
        <v>4489</v>
      </c>
      <c r="D238" s="12">
        <f>YEAR(tProductos[[#This Row],[ModifyDate]])</f>
        <v>2017</v>
      </c>
      <c r="E238" s="28">
        <v>656.3</v>
      </c>
      <c r="F238" s="13">
        <v>8</v>
      </c>
      <c r="G238" s="7" t="s">
        <v>4255</v>
      </c>
      <c r="H238" s="17">
        <v>43098.890925925924</v>
      </c>
      <c r="I238" s="7" t="s">
        <v>4251</v>
      </c>
      <c r="J238" s="7" t="s">
        <v>4252</v>
      </c>
      <c r="K238" s="14">
        <v>940</v>
      </c>
    </row>
    <row r="239" spans="1:11">
      <c r="A239" s="6">
        <v>238</v>
      </c>
      <c r="B239" s="23" t="str">
        <f>VLOOKUP(tProductos[[#This Row],[CategoryID]],tCategorias[#All],2,FALSE)</f>
        <v>Seafood</v>
      </c>
      <c r="C239" s="7" t="s">
        <v>4490</v>
      </c>
      <c r="D239" s="12">
        <f>YEAR(tProductos[[#This Row],[ModifyDate]])</f>
        <v>2017</v>
      </c>
      <c r="E239" s="28">
        <v>284.06</v>
      </c>
      <c r="F239" s="13">
        <v>6</v>
      </c>
      <c r="G239" s="7" t="s">
        <v>4246</v>
      </c>
      <c r="H239" s="17">
        <v>42877.913356481484</v>
      </c>
      <c r="I239" s="7" t="s">
        <v>4247</v>
      </c>
      <c r="J239" s="7" t="s">
        <v>4252</v>
      </c>
      <c r="K239" s="14">
        <v>0</v>
      </c>
    </row>
    <row r="240" spans="1:11">
      <c r="A240" s="6">
        <v>239</v>
      </c>
      <c r="B240" s="23" t="str">
        <f>VLOOKUP(tProductos[[#This Row],[CategoryID]],tCategorias[#All],2,FALSE)</f>
        <v>Beverages</v>
      </c>
      <c r="C240" s="7" t="s">
        <v>4491</v>
      </c>
      <c r="D240" s="12">
        <f>YEAR(tProductos[[#This Row],[ModifyDate]])</f>
        <v>2017</v>
      </c>
      <c r="E240" s="28">
        <v>76.010000000000005</v>
      </c>
      <c r="F240" s="13">
        <v>5</v>
      </c>
      <c r="G240" s="7" t="s">
        <v>4246</v>
      </c>
      <c r="H240" s="17">
        <v>42889.837222222224</v>
      </c>
      <c r="I240" s="7" t="s">
        <v>4251</v>
      </c>
      <c r="J240" s="7" t="s">
        <v>4256</v>
      </c>
      <c r="K240" s="14">
        <v>0</v>
      </c>
    </row>
    <row r="241" spans="1:11">
      <c r="A241" s="6">
        <v>240</v>
      </c>
      <c r="B241" s="23" t="str">
        <f>VLOOKUP(tProductos[[#This Row],[CategoryID]],tCategorias[#All],2,FALSE)</f>
        <v>Dairy</v>
      </c>
      <c r="C241" s="7" t="s">
        <v>4492</v>
      </c>
      <c r="D241" s="12">
        <f>YEAR(tProductos[[#This Row],[ModifyDate]])</f>
        <v>2017</v>
      </c>
      <c r="E241" s="28">
        <v>708.59</v>
      </c>
      <c r="F241" s="13">
        <v>4</v>
      </c>
      <c r="G241" s="7" t="s">
        <v>4255</v>
      </c>
      <c r="H241" s="17">
        <v>42869.706597222219</v>
      </c>
      <c r="I241" s="7" t="s">
        <v>4251</v>
      </c>
      <c r="J241" s="7" t="s">
        <v>4252</v>
      </c>
      <c r="K241" s="14">
        <v>0</v>
      </c>
    </row>
    <row r="242" spans="1:11">
      <c r="A242" s="6">
        <v>241</v>
      </c>
      <c r="B242" s="23" t="str">
        <f>VLOOKUP(tProductos[[#This Row],[CategoryID]],tCategorias[#All],2,FALSE)</f>
        <v>Poultry</v>
      </c>
      <c r="C242" s="7" t="s">
        <v>4493</v>
      </c>
      <c r="D242" s="12">
        <f>YEAR(tProductos[[#This Row],[ModifyDate]])</f>
        <v>2017</v>
      </c>
      <c r="E242" s="28">
        <v>678.15</v>
      </c>
      <c r="F242" s="13">
        <v>9</v>
      </c>
      <c r="G242" s="7" t="s">
        <v>4246</v>
      </c>
      <c r="H242" s="17">
        <v>42842.238900462966</v>
      </c>
      <c r="I242" s="7" t="s">
        <v>4248</v>
      </c>
      <c r="J242" s="7" t="s">
        <v>4248</v>
      </c>
      <c r="K242" s="14">
        <v>0</v>
      </c>
    </row>
    <row r="243" spans="1:11">
      <c r="A243" s="6">
        <v>242</v>
      </c>
      <c r="B243" s="23" t="str">
        <f>VLOOKUP(tProductos[[#This Row],[CategoryID]],tCategorias[#All],2,FALSE)</f>
        <v>Poultry</v>
      </c>
      <c r="C243" s="7" t="s">
        <v>4494</v>
      </c>
      <c r="D243" s="12">
        <f>YEAR(tProductos[[#This Row],[ModifyDate]])</f>
        <v>2017</v>
      </c>
      <c r="E243" s="28">
        <v>3.26</v>
      </c>
      <c r="F243" s="13">
        <v>9</v>
      </c>
      <c r="G243" s="7" t="s">
        <v>4255</v>
      </c>
      <c r="H243" s="17">
        <v>42872.572847222225</v>
      </c>
      <c r="I243" s="7" t="s">
        <v>4251</v>
      </c>
      <c r="J243" s="7" t="s">
        <v>4252</v>
      </c>
      <c r="K243" s="14">
        <v>110</v>
      </c>
    </row>
    <row r="244" spans="1:11">
      <c r="A244" s="6">
        <v>243</v>
      </c>
      <c r="B244" s="23" t="str">
        <f>VLOOKUP(tProductos[[#This Row],[CategoryID]],tCategorias[#All],2,FALSE)</f>
        <v>Seafood</v>
      </c>
      <c r="C244" s="7" t="s">
        <v>4495</v>
      </c>
      <c r="D244" s="12">
        <f>YEAR(tProductos[[#This Row],[ModifyDate]])</f>
        <v>2017</v>
      </c>
      <c r="E244" s="28">
        <v>451.88</v>
      </c>
      <c r="F244" s="13">
        <v>6</v>
      </c>
      <c r="G244" s="7" t="s">
        <v>4246</v>
      </c>
      <c r="H244" s="17">
        <v>43041.892233796294</v>
      </c>
      <c r="I244" s="7" t="s">
        <v>4251</v>
      </c>
      <c r="J244" s="7" t="s">
        <v>4252</v>
      </c>
      <c r="K244" s="14">
        <v>1040</v>
      </c>
    </row>
    <row r="245" spans="1:11">
      <c r="A245" s="6">
        <v>244</v>
      </c>
      <c r="B245" s="23" t="str">
        <f>VLOOKUP(tProductos[[#This Row],[CategoryID]],tCategorias[#All],2,FALSE)</f>
        <v>Shell fish</v>
      </c>
      <c r="C245" s="7" t="s">
        <v>4496</v>
      </c>
      <c r="D245" s="12">
        <f>YEAR(tProductos[[#This Row],[ModifyDate]])</f>
        <v>2018</v>
      </c>
      <c r="E245" s="28">
        <v>940.66</v>
      </c>
      <c r="F245" s="13">
        <v>2</v>
      </c>
      <c r="G245" s="7" t="s">
        <v>4255</v>
      </c>
      <c r="H245" s="17">
        <v>43104.332372685189</v>
      </c>
      <c r="I245" s="7" t="s">
        <v>4248</v>
      </c>
      <c r="J245" s="7" t="s">
        <v>4256</v>
      </c>
      <c r="K245" s="14">
        <v>0</v>
      </c>
    </row>
    <row r="246" spans="1:11">
      <c r="A246" s="6">
        <v>245</v>
      </c>
      <c r="B246" s="23" t="str">
        <f>VLOOKUP(tProductos[[#This Row],[CategoryID]],tCategorias[#All],2,FALSE)</f>
        <v>Confections</v>
      </c>
      <c r="C246" s="7" t="s">
        <v>4497</v>
      </c>
      <c r="D246" s="12">
        <f>YEAR(tProductos[[#This Row],[ModifyDate]])</f>
        <v>2018</v>
      </c>
      <c r="E246" s="28">
        <v>376.79</v>
      </c>
      <c r="F246" s="13">
        <v>1</v>
      </c>
      <c r="G246" s="7" t="s">
        <v>4246</v>
      </c>
      <c r="H246" s="17">
        <v>43194.068935185183</v>
      </c>
      <c r="I246" s="7" t="s">
        <v>4251</v>
      </c>
      <c r="J246" s="7" t="s">
        <v>4248</v>
      </c>
      <c r="K246" s="14">
        <v>1110</v>
      </c>
    </row>
    <row r="247" spans="1:11">
      <c r="A247" s="6">
        <v>246</v>
      </c>
      <c r="B247" s="23" t="str">
        <f>VLOOKUP(tProductos[[#This Row],[CategoryID]],tCategorias[#All],2,FALSE)</f>
        <v>Poultry</v>
      </c>
      <c r="C247" s="7" t="s">
        <v>4498</v>
      </c>
      <c r="D247" s="12">
        <f>YEAR(tProductos[[#This Row],[ModifyDate]])</f>
        <v>2017</v>
      </c>
      <c r="E247" s="28">
        <v>485.37</v>
      </c>
      <c r="F247" s="13">
        <v>9</v>
      </c>
      <c r="G247" s="7" t="s">
        <v>4255</v>
      </c>
      <c r="H247" s="17">
        <v>43079.314571759256</v>
      </c>
      <c r="I247" s="7" t="s">
        <v>4251</v>
      </c>
      <c r="J247" s="7" t="s">
        <v>4252</v>
      </c>
      <c r="K247" s="14">
        <v>960</v>
      </c>
    </row>
    <row r="248" spans="1:11">
      <c r="A248" s="6">
        <v>247</v>
      </c>
      <c r="B248" s="23" t="str">
        <f>VLOOKUP(tProductos[[#This Row],[CategoryID]],tCategorias[#All],2,FALSE)</f>
        <v>Poultry</v>
      </c>
      <c r="C248" s="7" t="s">
        <v>4499</v>
      </c>
      <c r="D248" s="12">
        <f>YEAR(tProductos[[#This Row],[ModifyDate]])</f>
        <v>2017</v>
      </c>
      <c r="E248" s="28">
        <v>590.03</v>
      </c>
      <c r="F248" s="13">
        <v>9</v>
      </c>
      <c r="G248" s="7" t="s">
        <v>4258</v>
      </c>
      <c r="H248" s="17">
        <v>42808.337407407409</v>
      </c>
      <c r="I248" s="7" t="s">
        <v>4251</v>
      </c>
      <c r="J248" s="7" t="s">
        <v>4252</v>
      </c>
      <c r="K248" s="14">
        <v>580</v>
      </c>
    </row>
    <row r="249" spans="1:11">
      <c r="A249" s="6">
        <v>248</v>
      </c>
      <c r="B249" s="23" t="str">
        <f>VLOOKUP(tProductos[[#This Row],[CategoryID]],tCategorias[#All],2,FALSE)</f>
        <v>Meat</v>
      </c>
      <c r="C249" s="7" t="s">
        <v>4500</v>
      </c>
      <c r="D249" s="12">
        <f>YEAR(tProductos[[#This Row],[ModifyDate]])</f>
        <v>2017</v>
      </c>
      <c r="E249" s="28">
        <v>993.19</v>
      </c>
      <c r="F249" s="13">
        <v>7</v>
      </c>
      <c r="G249" s="7" t="s">
        <v>4255</v>
      </c>
      <c r="H249" s="17">
        <v>42854.18340277778</v>
      </c>
      <c r="I249" s="7" t="s">
        <v>4248</v>
      </c>
      <c r="J249" s="7" t="s">
        <v>4248</v>
      </c>
      <c r="K249" s="14">
        <v>0</v>
      </c>
    </row>
    <row r="250" spans="1:11">
      <c r="A250" s="6">
        <v>249</v>
      </c>
      <c r="B250" s="23" t="str">
        <f>VLOOKUP(tProductos[[#This Row],[CategoryID]],tCategorias[#All],2,FALSE)</f>
        <v>Snails</v>
      </c>
      <c r="C250" s="7" t="s">
        <v>4501</v>
      </c>
      <c r="D250" s="12">
        <f>YEAR(tProductos[[#This Row],[ModifyDate]])</f>
        <v>2017</v>
      </c>
      <c r="E250" s="28">
        <v>766.2</v>
      </c>
      <c r="F250" s="13">
        <v>10</v>
      </c>
      <c r="G250" s="7" t="s">
        <v>4246</v>
      </c>
      <c r="H250" s="17">
        <v>42891.745532407411</v>
      </c>
      <c r="I250" s="7" t="s">
        <v>4251</v>
      </c>
      <c r="J250" s="7" t="s">
        <v>4256</v>
      </c>
      <c r="K250" s="14">
        <v>0</v>
      </c>
    </row>
    <row r="251" spans="1:11">
      <c r="A251" s="6">
        <v>250</v>
      </c>
      <c r="B251" s="23" t="str">
        <f>VLOOKUP(tProductos[[#This Row],[CategoryID]],tCategorias[#All],2,FALSE)</f>
        <v>Confections</v>
      </c>
      <c r="C251" s="7" t="s">
        <v>4502</v>
      </c>
      <c r="D251" s="12">
        <f>YEAR(tProductos[[#This Row],[ModifyDate]])</f>
        <v>2017</v>
      </c>
      <c r="E251" s="28">
        <v>644.95000000000005</v>
      </c>
      <c r="F251" s="13">
        <v>1</v>
      </c>
      <c r="G251" s="7" t="s">
        <v>4255</v>
      </c>
      <c r="H251" s="17">
        <v>42872.080023148148</v>
      </c>
      <c r="I251" s="7" t="s">
        <v>4247</v>
      </c>
      <c r="J251" s="7" t="s">
        <v>4252</v>
      </c>
      <c r="K251" s="14">
        <v>0</v>
      </c>
    </row>
    <row r="252" spans="1:11">
      <c r="A252" s="6">
        <v>251</v>
      </c>
      <c r="B252" s="23" t="str">
        <f>VLOOKUP(tProductos[[#This Row],[CategoryID]],tCategorias[#All],2,FALSE)</f>
        <v>Beverages</v>
      </c>
      <c r="C252" s="7" t="s">
        <v>4503</v>
      </c>
      <c r="D252" s="12">
        <f>YEAR(tProductos[[#This Row],[ModifyDate]])</f>
        <v>2017</v>
      </c>
      <c r="E252" s="28">
        <v>117.08</v>
      </c>
      <c r="F252" s="13">
        <v>5</v>
      </c>
      <c r="G252" s="7" t="s">
        <v>4255</v>
      </c>
      <c r="H252" s="17">
        <v>42917.152766203704</v>
      </c>
      <c r="I252" s="7" t="s">
        <v>4251</v>
      </c>
      <c r="J252" s="7" t="s">
        <v>4256</v>
      </c>
      <c r="K252" s="14">
        <v>70</v>
      </c>
    </row>
    <row r="253" spans="1:11">
      <c r="A253" s="6">
        <v>252</v>
      </c>
      <c r="B253" s="23" t="str">
        <f>VLOOKUP(tProductos[[#This Row],[CategoryID]],tCategorias[#All],2,FALSE)</f>
        <v>Dairy</v>
      </c>
      <c r="C253" s="7" t="s">
        <v>4504</v>
      </c>
      <c r="D253" s="12">
        <f>YEAR(tProductos[[#This Row],[ModifyDate]])</f>
        <v>2017</v>
      </c>
      <c r="E253" s="28">
        <v>278.16000000000003</v>
      </c>
      <c r="F253" s="13">
        <v>4</v>
      </c>
      <c r="G253" s="7" t="s">
        <v>4246</v>
      </c>
      <c r="H253" s="17">
        <v>43006.466203703705</v>
      </c>
      <c r="I253" s="7" t="s">
        <v>4251</v>
      </c>
      <c r="J253" s="7" t="s">
        <v>4248</v>
      </c>
      <c r="K253" s="14">
        <v>830</v>
      </c>
    </row>
    <row r="254" spans="1:11">
      <c r="A254" s="6">
        <v>253</v>
      </c>
      <c r="B254" s="23" t="str">
        <f>VLOOKUP(tProductos[[#This Row],[CategoryID]],tCategorias[#All],2,FALSE)</f>
        <v>Meat</v>
      </c>
      <c r="C254" s="7" t="s">
        <v>4505</v>
      </c>
      <c r="D254" s="12">
        <f>YEAR(tProductos[[#This Row],[ModifyDate]])</f>
        <v>2017</v>
      </c>
      <c r="E254" s="28">
        <v>7.62</v>
      </c>
      <c r="F254" s="13">
        <v>7</v>
      </c>
      <c r="G254" s="7" t="s">
        <v>4258</v>
      </c>
      <c r="H254" s="17">
        <v>42823.765208333331</v>
      </c>
      <c r="I254" s="7" t="s">
        <v>4248</v>
      </c>
      <c r="J254" s="7" t="s">
        <v>4248</v>
      </c>
      <c r="K254" s="14">
        <v>0</v>
      </c>
    </row>
    <row r="255" spans="1:11">
      <c r="A255" s="6">
        <v>254</v>
      </c>
      <c r="B255" s="23" t="str">
        <f>VLOOKUP(tProductos[[#This Row],[CategoryID]],tCategorias[#All],2,FALSE)</f>
        <v>Confections</v>
      </c>
      <c r="C255" s="7" t="s">
        <v>4506</v>
      </c>
      <c r="D255" s="12">
        <f>YEAR(tProductos[[#This Row],[ModifyDate]])</f>
        <v>2017</v>
      </c>
      <c r="E255" s="28">
        <v>777.8</v>
      </c>
      <c r="F255" s="13">
        <v>1</v>
      </c>
      <c r="G255" s="7" t="s">
        <v>4255</v>
      </c>
      <c r="H255" s="17">
        <v>43073.700671296298</v>
      </c>
      <c r="I255" s="7" t="s">
        <v>4251</v>
      </c>
      <c r="J255" s="7" t="s">
        <v>4256</v>
      </c>
      <c r="K255" s="14">
        <v>0</v>
      </c>
    </row>
    <row r="256" spans="1:11">
      <c r="A256" s="6">
        <v>255</v>
      </c>
      <c r="B256" s="23" t="str">
        <f>VLOOKUP(tProductos[[#This Row],[CategoryID]],tCategorias[#All],2,FALSE)</f>
        <v>Cereals</v>
      </c>
      <c r="C256" s="7" t="s">
        <v>4507</v>
      </c>
      <c r="D256" s="12">
        <f>YEAR(tProductos[[#This Row],[ModifyDate]])</f>
        <v>2018</v>
      </c>
      <c r="E256" s="28">
        <v>292.27999999999997</v>
      </c>
      <c r="F256" s="13">
        <v>3</v>
      </c>
      <c r="G256" s="7" t="s">
        <v>4255</v>
      </c>
      <c r="H256" s="17">
        <v>43164.89984953704</v>
      </c>
      <c r="I256" s="7" t="s">
        <v>4251</v>
      </c>
      <c r="J256" s="7" t="s">
        <v>4252</v>
      </c>
      <c r="K256" s="14">
        <v>0</v>
      </c>
    </row>
    <row r="257" spans="1:11">
      <c r="A257" s="6">
        <v>256</v>
      </c>
      <c r="B257" s="23" t="str">
        <f>VLOOKUP(tProductos[[#This Row],[CategoryID]],tCategorias[#All],2,FALSE)</f>
        <v>Seafood</v>
      </c>
      <c r="C257" s="7" t="s">
        <v>4508</v>
      </c>
      <c r="D257" s="12">
        <f>YEAR(tProductos[[#This Row],[ModifyDate]])</f>
        <v>2018</v>
      </c>
      <c r="E257" s="28">
        <v>957.02</v>
      </c>
      <c r="F257" s="13">
        <v>6</v>
      </c>
      <c r="G257" s="7" t="s">
        <v>4246</v>
      </c>
      <c r="H257" s="17">
        <v>43223.516956018517</v>
      </c>
      <c r="I257" s="7" t="s">
        <v>4247</v>
      </c>
      <c r="J257" s="7" t="s">
        <v>4248</v>
      </c>
      <c r="K257" s="14">
        <v>0</v>
      </c>
    </row>
    <row r="258" spans="1:11">
      <c r="A258" s="6">
        <v>257</v>
      </c>
      <c r="B258" s="23" t="str">
        <f>VLOOKUP(tProductos[[#This Row],[CategoryID]],tCategorias[#All],2,FALSE)</f>
        <v>Produce</v>
      </c>
      <c r="C258" s="7" t="s">
        <v>4509</v>
      </c>
      <c r="D258" s="12">
        <f>YEAR(tProductos[[#This Row],[ModifyDate]])</f>
        <v>2017</v>
      </c>
      <c r="E258" s="28">
        <v>84.43</v>
      </c>
      <c r="F258" s="13">
        <v>11</v>
      </c>
      <c r="G258" s="7" t="s">
        <v>4258</v>
      </c>
      <c r="H258" s="17">
        <v>42824.051736111112</v>
      </c>
      <c r="I258" s="7" t="s">
        <v>4247</v>
      </c>
      <c r="J258" s="7" t="s">
        <v>4248</v>
      </c>
      <c r="K258" s="14">
        <v>0</v>
      </c>
    </row>
    <row r="259" spans="1:11">
      <c r="A259" s="6">
        <v>258</v>
      </c>
      <c r="B259" s="23" t="str">
        <f>VLOOKUP(tProductos[[#This Row],[CategoryID]],tCategorias[#All],2,FALSE)</f>
        <v>Confections</v>
      </c>
      <c r="C259" s="7" t="s">
        <v>4510</v>
      </c>
      <c r="D259" s="12">
        <f>YEAR(tProductos[[#This Row],[ModifyDate]])</f>
        <v>2017</v>
      </c>
      <c r="E259" s="28">
        <v>310.93</v>
      </c>
      <c r="F259" s="13">
        <v>1</v>
      </c>
      <c r="G259" s="7" t="s">
        <v>4255</v>
      </c>
      <c r="H259" s="17">
        <v>42782.781678240739</v>
      </c>
      <c r="I259" s="7" t="s">
        <v>4251</v>
      </c>
      <c r="J259" s="7" t="s">
        <v>4248</v>
      </c>
      <c r="K259" s="14">
        <v>0</v>
      </c>
    </row>
    <row r="260" spans="1:11">
      <c r="A260" s="6">
        <v>259</v>
      </c>
      <c r="B260" s="23" t="str">
        <f>VLOOKUP(tProductos[[#This Row],[CategoryID]],tCategorias[#All],2,FALSE)</f>
        <v>Meat</v>
      </c>
      <c r="C260" s="7" t="s">
        <v>4511</v>
      </c>
      <c r="D260" s="12">
        <f>YEAR(tProductos[[#This Row],[ModifyDate]])</f>
        <v>2017</v>
      </c>
      <c r="E260" s="28">
        <v>674.36</v>
      </c>
      <c r="F260" s="13">
        <v>7</v>
      </c>
      <c r="G260" s="7" t="s">
        <v>4258</v>
      </c>
      <c r="H260" s="17">
        <v>42835.943472222221</v>
      </c>
      <c r="I260" s="7" t="s">
        <v>4248</v>
      </c>
      <c r="J260" s="7" t="s">
        <v>4256</v>
      </c>
      <c r="K260" s="14">
        <v>710</v>
      </c>
    </row>
    <row r="261" spans="1:11">
      <c r="A261" s="6">
        <v>260</v>
      </c>
      <c r="B261" s="23" t="str">
        <f>VLOOKUP(tProductos[[#This Row],[CategoryID]],tCategorias[#All],2,FALSE)</f>
        <v>Meat</v>
      </c>
      <c r="C261" s="7" t="s">
        <v>4512</v>
      </c>
      <c r="D261" s="12">
        <f>YEAR(tProductos[[#This Row],[ModifyDate]])</f>
        <v>2017</v>
      </c>
      <c r="E261" s="28">
        <v>268.88</v>
      </c>
      <c r="F261" s="13">
        <v>7</v>
      </c>
      <c r="G261" s="7" t="s">
        <v>4255</v>
      </c>
      <c r="H261" s="17">
        <v>42960.705300925925</v>
      </c>
      <c r="I261" s="7" t="s">
        <v>4247</v>
      </c>
      <c r="J261" s="7" t="s">
        <v>4252</v>
      </c>
      <c r="K261" s="14">
        <v>310</v>
      </c>
    </row>
    <row r="262" spans="1:11">
      <c r="A262" s="6">
        <v>261</v>
      </c>
      <c r="B262" s="23" t="str">
        <f>VLOOKUP(tProductos[[#This Row],[CategoryID]],tCategorias[#All],2,FALSE)</f>
        <v>Poultry</v>
      </c>
      <c r="C262" s="7" t="s">
        <v>4513</v>
      </c>
      <c r="D262" s="12">
        <f>YEAR(tProductos[[#This Row],[ModifyDate]])</f>
        <v>2017</v>
      </c>
      <c r="E262" s="28">
        <v>220.9</v>
      </c>
      <c r="F262" s="13">
        <v>9</v>
      </c>
      <c r="G262" s="7" t="s">
        <v>4258</v>
      </c>
      <c r="H262" s="17">
        <v>42961.425486111111</v>
      </c>
      <c r="I262" s="7" t="s">
        <v>4247</v>
      </c>
      <c r="J262" s="7" t="s">
        <v>4256</v>
      </c>
      <c r="K262" s="14">
        <v>0</v>
      </c>
    </row>
    <row r="263" spans="1:11">
      <c r="A263" s="6">
        <v>262</v>
      </c>
      <c r="B263" s="23" t="str">
        <f>VLOOKUP(tProductos[[#This Row],[CategoryID]],tCategorias[#All],2,FALSE)</f>
        <v>Meat</v>
      </c>
      <c r="C263" s="7" t="s">
        <v>4514</v>
      </c>
      <c r="D263" s="12">
        <f>YEAR(tProductos[[#This Row],[ModifyDate]])</f>
        <v>2017</v>
      </c>
      <c r="E263" s="28">
        <v>364.6</v>
      </c>
      <c r="F263" s="13">
        <v>7</v>
      </c>
      <c r="G263" s="7" t="s">
        <v>4246</v>
      </c>
      <c r="H263" s="17">
        <v>42844.333310185182</v>
      </c>
      <c r="I263" s="7" t="s">
        <v>4247</v>
      </c>
      <c r="J263" s="7" t="s">
        <v>4248</v>
      </c>
      <c r="K263" s="14">
        <v>410</v>
      </c>
    </row>
    <row r="264" spans="1:11">
      <c r="A264" s="6">
        <v>263</v>
      </c>
      <c r="B264" s="23" t="str">
        <f>VLOOKUP(tProductos[[#This Row],[CategoryID]],tCategorias[#All],2,FALSE)</f>
        <v>Meat</v>
      </c>
      <c r="C264" s="7" t="s">
        <v>4515</v>
      </c>
      <c r="D264" s="12">
        <f>YEAR(tProductos[[#This Row],[ModifyDate]])</f>
        <v>2018</v>
      </c>
      <c r="E264" s="28">
        <v>507.49</v>
      </c>
      <c r="F264" s="13">
        <v>7</v>
      </c>
      <c r="G264" s="7" t="s">
        <v>4255</v>
      </c>
      <c r="H264" s="17">
        <v>43179.011481481481</v>
      </c>
      <c r="I264" s="7" t="s">
        <v>4251</v>
      </c>
      <c r="J264" s="7" t="s">
        <v>4252</v>
      </c>
      <c r="K264" s="14">
        <v>0</v>
      </c>
    </row>
    <row r="265" spans="1:11">
      <c r="A265" s="6">
        <v>264</v>
      </c>
      <c r="B265" s="23" t="str">
        <f>VLOOKUP(tProductos[[#This Row],[CategoryID]],tCategorias[#All],2,FALSE)</f>
        <v>Cereals</v>
      </c>
      <c r="C265" s="7" t="s">
        <v>4516</v>
      </c>
      <c r="D265" s="12">
        <f>YEAR(tProductos[[#This Row],[ModifyDate]])</f>
        <v>2017</v>
      </c>
      <c r="E265" s="28">
        <v>494.49</v>
      </c>
      <c r="F265" s="13">
        <v>3</v>
      </c>
      <c r="G265" s="7" t="s">
        <v>4258</v>
      </c>
      <c r="H265" s="17">
        <v>42888.832800925928</v>
      </c>
      <c r="I265" s="7" t="s">
        <v>4247</v>
      </c>
      <c r="J265" s="7" t="s">
        <v>4256</v>
      </c>
      <c r="K265" s="14">
        <v>0</v>
      </c>
    </row>
    <row r="266" spans="1:11">
      <c r="A266" s="6">
        <v>265</v>
      </c>
      <c r="B266" s="23" t="str">
        <f>VLOOKUP(tProductos[[#This Row],[CategoryID]],tCategorias[#All],2,FALSE)</f>
        <v>Snails</v>
      </c>
      <c r="C266" s="7" t="s">
        <v>4517</v>
      </c>
      <c r="D266" s="12">
        <f>YEAR(tProductos[[#This Row],[ModifyDate]])</f>
        <v>2018</v>
      </c>
      <c r="E266" s="28">
        <v>139.29</v>
      </c>
      <c r="F266" s="13">
        <v>10</v>
      </c>
      <c r="G266" s="7" t="s">
        <v>4246</v>
      </c>
      <c r="H266" s="17">
        <v>43179.20921296296</v>
      </c>
      <c r="I266" s="7" t="s">
        <v>4251</v>
      </c>
      <c r="J266" s="7" t="s">
        <v>4248</v>
      </c>
      <c r="K266" s="14">
        <v>70</v>
      </c>
    </row>
    <row r="267" spans="1:11">
      <c r="A267" s="6">
        <v>266</v>
      </c>
      <c r="B267" s="23" t="str">
        <f>VLOOKUP(tProductos[[#This Row],[CategoryID]],tCategorias[#All],2,FALSE)</f>
        <v>Meat</v>
      </c>
      <c r="C267" s="7" t="s">
        <v>4518</v>
      </c>
      <c r="D267" s="12">
        <f>YEAR(tProductos[[#This Row],[ModifyDate]])</f>
        <v>2017</v>
      </c>
      <c r="E267" s="28">
        <v>681.09</v>
      </c>
      <c r="F267" s="13">
        <v>7</v>
      </c>
      <c r="G267" s="7" t="s">
        <v>4258</v>
      </c>
      <c r="H267" s="17">
        <v>42874.961111111108</v>
      </c>
      <c r="I267" s="7" t="s">
        <v>4251</v>
      </c>
      <c r="J267" s="7" t="s">
        <v>4248</v>
      </c>
      <c r="K267" s="14">
        <v>0</v>
      </c>
    </row>
    <row r="268" spans="1:11">
      <c r="A268" s="6">
        <v>267</v>
      </c>
      <c r="B268" s="23" t="str">
        <f>VLOOKUP(tProductos[[#This Row],[CategoryID]],tCategorias[#All],2,FALSE)</f>
        <v>Shell fish</v>
      </c>
      <c r="C268" s="7" t="s">
        <v>4519</v>
      </c>
      <c r="D268" s="12">
        <f>YEAR(tProductos[[#This Row],[ModifyDate]])</f>
        <v>2017</v>
      </c>
      <c r="E268" s="28">
        <v>5.12</v>
      </c>
      <c r="F268" s="13">
        <v>2</v>
      </c>
      <c r="G268" s="7" t="s">
        <v>4246</v>
      </c>
      <c r="H268" s="17">
        <v>42883.252500000002</v>
      </c>
      <c r="I268" s="7" t="s">
        <v>4248</v>
      </c>
      <c r="J268" s="7" t="s">
        <v>4256</v>
      </c>
      <c r="K268" s="14">
        <v>0</v>
      </c>
    </row>
    <row r="269" spans="1:11">
      <c r="A269" s="6">
        <v>268</v>
      </c>
      <c r="B269" s="23" t="str">
        <f>VLOOKUP(tProductos[[#This Row],[CategoryID]],tCategorias[#All],2,FALSE)</f>
        <v>Poultry</v>
      </c>
      <c r="C269" s="7" t="s">
        <v>4520</v>
      </c>
      <c r="D269" s="12">
        <f>YEAR(tProductos[[#This Row],[ModifyDate]])</f>
        <v>2017</v>
      </c>
      <c r="E269" s="28">
        <v>978.43</v>
      </c>
      <c r="F269" s="13">
        <v>9</v>
      </c>
      <c r="G269" s="7" t="s">
        <v>4255</v>
      </c>
      <c r="H269" s="17">
        <v>42760.332199074073</v>
      </c>
      <c r="I269" s="7" t="s">
        <v>4247</v>
      </c>
      <c r="J269" s="7" t="s">
        <v>4252</v>
      </c>
      <c r="K269" s="14">
        <v>0</v>
      </c>
    </row>
    <row r="270" spans="1:11">
      <c r="A270" s="6">
        <v>269</v>
      </c>
      <c r="B270" s="23" t="str">
        <f>VLOOKUP(tProductos[[#This Row],[CategoryID]],tCategorias[#All],2,FALSE)</f>
        <v>Produce</v>
      </c>
      <c r="C270" s="7" t="s">
        <v>4521</v>
      </c>
      <c r="D270" s="12">
        <f>YEAR(tProductos[[#This Row],[ModifyDate]])</f>
        <v>2018</v>
      </c>
      <c r="E270" s="28">
        <v>26.7</v>
      </c>
      <c r="F270" s="13">
        <v>11</v>
      </c>
      <c r="G270" s="7" t="s">
        <v>4246</v>
      </c>
      <c r="H270" s="17">
        <v>43169.593136574076</v>
      </c>
      <c r="I270" s="7" t="s">
        <v>4247</v>
      </c>
      <c r="J270" s="7" t="s">
        <v>4256</v>
      </c>
      <c r="K270" s="14">
        <v>0</v>
      </c>
    </row>
    <row r="271" spans="1:11">
      <c r="A271" s="6">
        <v>270</v>
      </c>
      <c r="B271" s="23" t="str">
        <f>VLOOKUP(tProductos[[#This Row],[CategoryID]],tCategorias[#All],2,FALSE)</f>
        <v>Seafood</v>
      </c>
      <c r="C271" s="7" t="s">
        <v>4522</v>
      </c>
      <c r="D271" s="12">
        <f>YEAR(tProductos[[#This Row],[ModifyDate]])</f>
        <v>2018</v>
      </c>
      <c r="E271" s="28">
        <v>44.21</v>
      </c>
      <c r="F271" s="13">
        <v>6</v>
      </c>
      <c r="G271" s="7" t="s">
        <v>4246</v>
      </c>
      <c r="H271" s="17">
        <v>43207.965891203705</v>
      </c>
      <c r="I271" s="7" t="s">
        <v>4247</v>
      </c>
      <c r="J271" s="7" t="s">
        <v>4248</v>
      </c>
      <c r="K271" s="14">
        <v>1010</v>
      </c>
    </row>
    <row r="272" spans="1:11">
      <c r="A272" s="6">
        <v>271</v>
      </c>
      <c r="B272" s="23" t="str">
        <f>VLOOKUP(tProductos[[#This Row],[CategoryID]],tCategorias[#All],2,FALSE)</f>
        <v>Beverages</v>
      </c>
      <c r="C272" s="7" t="s">
        <v>4523</v>
      </c>
      <c r="D272" s="12">
        <f>YEAR(tProductos[[#This Row],[ModifyDate]])</f>
        <v>2017</v>
      </c>
      <c r="E272" s="28">
        <v>733.95</v>
      </c>
      <c r="F272" s="13">
        <v>5</v>
      </c>
      <c r="G272" s="7" t="s">
        <v>4258</v>
      </c>
      <c r="H272" s="17">
        <v>42960.527094907404</v>
      </c>
      <c r="I272" s="7" t="s">
        <v>4248</v>
      </c>
      <c r="J272" s="7" t="s">
        <v>4256</v>
      </c>
      <c r="K272" s="14">
        <v>0</v>
      </c>
    </row>
    <row r="273" spans="1:11">
      <c r="A273" s="6">
        <v>272</v>
      </c>
      <c r="B273" s="23" t="str">
        <f>VLOOKUP(tProductos[[#This Row],[CategoryID]],tCategorias[#All],2,FALSE)</f>
        <v>Shell fish</v>
      </c>
      <c r="C273" s="7" t="s">
        <v>4524</v>
      </c>
      <c r="D273" s="12">
        <f>YEAR(tProductos[[#This Row],[ModifyDate]])</f>
        <v>2017</v>
      </c>
      <c r="E273" s="28">
        <v>681.13</v>
      </c>
      <c r="F273" s="13">
        <v>2</v>
      </c>
      <c r="G273" s="7" t="s">
        <v>4255</v>
      </c>
      <c r="H273" s="17">
        <v>42948.313275462962</v>
      </c>
      <c r="I273" s="7" t="s">
        <v>4251</v>
      </c>
      <c r="J273" s="7" t="s">
        <v>4256</v>
      </c>
      <c r="K273" s="14">
        <v>130</v>
      </c>
    </row>
    <row r="274" spans="1:11">
      <c r="A274" s="6">
        <v>273</v>
      </c>
      <c r="B274" s="23" t="str">
        <f>VLOOKUP(tProductos[[#This Row],[CategoryID]],tCategorias[#All],2,FALSE)</f>
        <v>Dairy</v>
      </c>
      <c r="C274" s="7" t="s">
        <v>4525</v>
      </c>
      <c r="D274" s="12">
        <f>YEAR(tProductos[[#This Row],[ModifyDate]])</f>
        <v>2018</v>
      </c>
      <c r="E274" s="28">
        <v>775.91</v>
      </c>
      <c r="F274" s="13">
        <v>4</v>
      </c>
      <c r="G274" s="7" t="s">
        <v>4246</v>
      </c>
      <c r="H274" s="17">
        <v>43180.723946759259</v>
      </c>
      <c r="I274" s="7" t="s">
        <v>4251</v>
      </c>
      <c r="J274" s="7" t="s">
        <v>4248</v>
      </c>
      <c r="K274" s="14">
        <v>0</v>
      </c>
    </row>
    <row r="275" spans="1:11">
      <c r="A275" s="6">
        <v>274</v>
      </c>
      <c r="B275" s="23" t="str">
        <f>VLOOKUP(tProductos[[#This Row],[CategoryID]],tCategorias[#All],2,FALSE)</f>
        <v>Shell fish</v>
      </c>
      <c r="C275" s="7" t="s">
        <v>4526</v>
      </c>
      <c r="D275" s="12">
        <f>YEAR(tProductos[[#This Row],[ModifyDate]])</f>
        <v>2018</v>
      </c>
      <c r="E275" s="28">
        <v>881.19</v>
      </c>
      <c r="F275" s="13">
        <v>2</v>
      </c>
      <c r="G275" s="7" t="s">
        <v>4255</v>
      </c>
      <c r="H275" s="17">
        <v>43103.908750000002</v>
      </c>
      <c r="I275" s="7" t="s">
        <v>4251</v>
      </c>
      <c r="J275" s="7" t="s">
        <v>4252</v>
      </c>
      <c r="K275" s="14">
        <v>0</v>
      </c>
    </row>
    <row r="276" spans="1:11">
      <c r="A276" s="6">
        <v>275</v>
      </c>
      <c r="B276" s="23" t="str">
        <f>VLOOKUP(tProductos[[#This Row],[CategoryID]],tCategorias[#All],2,FALSE)</f>
        <v>Confections</v>
      </c>
      <c r="C276" s="7" t="s">
        <v>4527</v>
      </c>
      <c r="D276" s="12">
        <f>YEAR(tProductos[[#This Row],[ModifyDate]])</f>
        <v>2018</v>
      </c>
      <c r="E276" s="28">
        <v>50.14</v>
      </c>
      <c r="F276" s="13">
        <v>1</v>
      </c>
      <c r="G276" s="7" t="s">
        <v>4246</v>
      </c>
      <c r="H276" s="17">
        <v>43134.869699074072</v>
      </c>
      <c r="I276" s="7" t="s">
        <v>4247</v>
      </c>
      <c r="J276" s="7" t="s">
        <v>4256</v>
      </c>
      <c r="K276" s="14">
        <v>880</v>
      </c>
    </row>
    <row r="277" spans="1:11">
      <c r="A277" s="6">
        <v>276</v>
      </c>
      <c r="B277" s="23" t="str">
        <f>VLOOKUP(tProductos[[#This Row],[CategoryID]],tCategorias[#All],2,FALSE)</f>
        <v>Beverages</v>
      </c>
      <c r="C277" s="7" t="s">
        <v>4528</v>
      </c>
      <c r="D277" s="12">
        <f>YEAR(tProductos[[#This Row],[ModifyDate]])</f>
        <v>2017</v>
      </c>
      <c r="E277" s="28">
        <v>492.5</v>
      </c>
      <c r="F277" s="13">
        <v>5</v>
      </c>
      <c r="G277" s="7" t="s">
        <v>4258</v>
      </c>
      <c r="H277" s="17">
        <v>42786.085081018522</v>
      </c>
      <c r="I277" s="7" t="s">
        <v>4248</v>
      </c>
      <c r="J277" s="7" t="s">
        <v>4256</v>
      </c>
      <c r="K277" s="14">
        <v>0</v>
      </c>
    </row>
    <row r="278" spans="1:11">
      <c r="A278" s="6">
        <v>277</v>
      </c>
      <c r="B278" s="23" t="str">
        <f>VLOOKUP(tProductos[[#This Row],[CategoryID]],tCategorias[#All],2,FALSE)</f>
        <v>Poultry</v>
      </c>
      <c r="C278" s="7" t="s">
        <v>4529</v>
      </c>
      <c r="D278" s="12">
        <f>YEAR(tProductos[[#This Row],[ModifyDate]])</f>
        <v>2017</v>
      </c>
      <c r="E278" s="28">
        <v>554.96</v>
      </c>
      <c r="F278" s="13">
        <v>9</v>
      </c>
      <c r="G278" s="7" t="s">
        <v>4246</v>
      </c>
      <c r="H278" s="17">
        <v>42861.425405092596</v>
      </c>
      <c r="I278" s="7" t="s">
        <v>4247</v>
      </c>
      <c r="J278" s="7" t="s">
        <v>4248</v>
      </c>
      <c r="K278" s="14">
        <v>1180</v>
      </c>
    </row>
    <row r="279" spans="1:11">
      <c r="A279" s="6">
        <v>278</v>
      </c>
      <c r="B279" s="23" t="str">
        <f>VLOOKUP(tProductos[[#This Row],[CategoryID]],tCategorias[#All],2,FALSE)</f>
        <v>Produce</v>
      </c>
      <c r="C279" s="7" t="s">
        <v>4530</v>
      </c>
      <c r="D279" s="12">
        <f>YEAR(tProductos[[#This Row],[ModifyDate]])</f>
        <v>2017</v>
      </c>
      <c r="E279" s="28">
        <v>3.73</v>
      </c>
      <c r="F279" s="13">
        <v>11</v>
      </c>
      <c r="G279" s="7" t="s">
        <v>4246</v>
      </c>
      <c r="H279" s="17">
        <v>43048.348912037036</v>
      </c>
      <c r="I279" s="7" t="s">
        <v>4251</v>
      </c>
      <c r="J279" s="7" t="s">
        <v>4252</v>
      </c>
      <c r="K279" s="14">
        <v>870</v>
      </c>
    </row>
    <row r="280" spans="1:11">
      <c r="A280" s="6">
        <v>279</v>
      </c>
      <c r="B280" s="23" t="str">
        <f>VLOOKUP(tProductos[[#This Row],[CategoryID]],tCategorias[#All],2,FALSE)</f>
        <v>Confections</v>
      </c>
      <c r="C280" s="7" t="s">
        <v>4531</v>
      </c>
      <c r="D280" s="12">
        <f>YEAR(tProductos[[#This Row],[ModifyDate]])</f>
        <v>2017</v>
      </c>
      <c r="E280" s="28">
        <v>911.82</v>
      </c>
      <c r="F280" s="13">
        <v>1</v>
      </c>
      <c r="G280" s="7" t="s">
        <v>4255</v>
      </c>
      <c r="H280" s="17">
        <v>42992.154953703706</v>
      </c>
      <c r="I280" s="7" t="s">
        <v>4247</v>
      </c>
      <c r="J280" s="7" t="s">
        <v>4256</v>
      </c>
      <c r="K280" s="14">
        <v>0</v>
      </c>
    </row>
    <row r="281" spans="1:11">
      <c r="A281" s="6">
        <v>280</v>
      </c>
      <c r="B281" s="23" t="str">
        <f>VLOOKUP(tProductos[[#This Row],[CategoryID]],tCategorias[#All],2,FALSE)</f>
        <v>Beverages</v>
      </c>
      <c r="C281" s="7" t="s">
        <v>4532</v>
      </c>
      <c r="D281" s="12">
        <f>YEAR(tProductos[[#This Row],[ModifyDate]])</f>
        <v>2018</v>
      </c>
      <c r="E281" s="28">
        <v>618.35</v>
      </c>
      <c r="F281" s="13">
        <v>5</v>
      </c>
      <c r="G281" s="7" t="s">
        <v>4246</v>
      </c>
      <c r="H281" s="17">
        <v>43126.436666666668</v>
      </c>
      <c r="I281" s="7" t="s">
        <v>4247</v>
      </c>
      <c r="J281" s="7" t="s">
        <v>4252</v>
      </c>
      <c r="K281" s="14">
        <v>0</v>
      </c>
    </row>
    <row r="282" spans="1:11">
      <c r="A282" s="6">
        <v>281</v>
      </c>
      <c r="B282" s="23" t="str">
        <f>VLOOKUP(tProductos[[#This Row],[CategoryID]],tCategorias[#All],2,FALSE)</f>
        <v>Shell fish</v>
      </c>
      <c r="C282" s="7" t="s">
        <v>4533</v>
      </c>
      <c r="D282" s="12">
        <f>YEAR(tProductos[[#This Row],[ModifyDate]])</f>
        <v>2017</v>
      </c>
      <c r="E282" s="28">
        <v>330.83</v>
      </c>
      <c r="F282" s="13">
        <v>2</v>
      </c>
      <c r="G282" s="7" t="s">
        <v>4258</v>
      </c>
      <c r="H282" s="17">
        <v>42953.807835648149</v>
      </c>
      <c r="I282" s="7" t="s">
        <v>4247</v>
      </c>
      <c r="J282" s="7" t="s">
        <v>4256</v>
      </c>
      <c r="K282" s="14">
        <v>0</v>
      </c>
    </row>
    <row r="283" spans="1:11">
      <c r="A283" s="6">
        <v>282</v>
      </c>
      <c r="B283" s="23" t="str">
        <f>VLOOKUP(tProductos[[#This Row],[CategoryID]],tCategorias[#All],2,FALSE)</f>
        <v>Snails</v>
      </c>
      <c r="C283" s="7" t="s">
        <v>4534</v>
      </c>
      <c r="D283" s="12">
        <f>YEAR(tProductos[[#This Row],[ModifyDate]])</f>
        <v>2017</v>
      </c>
      <c r="E283" s="28">
        <v>561.5</v>
      </c>
      <c r="F283" s="13">
        <v>10</v>
      </c>
      <c r="G283" s="7" t="s">
        <v>4255</v>
      </c>
      <c r="H283" s="17">
        <v>43085.833935185183</v>
      </c>
      <c r="I283" s="7" t="s">
        <v>4247</v>
      </c>
      <c r="J283" s="7" t="s">
        <v>4252</v>
      </c>
      <c r="K283" s="14">
        <v>880</v>
      </c>
    </row>
    <row r="284" spans="1:11">
      <c r="A284" s="6">
        <v>283</v>
      </c>
      <c r="B284" s="23" t="str">
        <f>VLOOKUP(tProductos[[#This Row],[CategoryID]],tCategorias[#All],2,FALSE)</f>
        <v>Dairy</v>
      </c>
      <c r="C284" s="7" t="s">
        <v>4535</v>
      </c>
      <c r="D284" s="12">
        <f>YEAR(tProductos[[#This Row],[ModifyDate]])</f>
        <v>2017</v>
      </c>
      <c r="E284" s="28">
        <v>11.88</v>
      </c>
      <c r="F284" s="13">
        <v>4</v>
      </c>
      <c r="G284" s="7" t="s">
        <v>4255</v>
      </c>
      <c r="H284" s="17">
        <v>42932.753553240742</v>
      </c>
      <c r="I284" s="7" t="s">
        <v>4247</v>
      </c>
      <c r="J284" s="7" t="s">
        <v>4252</v>
      </c>
      <c r="K284" s="14">
        <v>0</v>
      </c>
    </row>
    <row r="285" spans="1:11">
      <c r="A285" s="6">
        <v>284</v>
      </c>
      <c r="B285" s="23" t="str">
        <f>VLOOKUP(tProductos[[#This Row],[CategoryID]],tCategorias[#All],2,FALSE)</f>
        <v>Poultry</v>
      </c>
      <c r="C285" s="7" t="s">
        <v>4536</v>
      </c>
      <c r="D285" s="12">
        <f>YEAR(tProductos[[#This Row],[ModifyDate]])</f>
        <v>2017</v>
      </c>
      <c r="E285" s="28">
        <v>934.88</v>
      </c>
      <c r="F285" s="13">
        <v>9</v>
      </c>
      <c r="G285" s="7" t="s">
        <v>4255</v>
      </c>
      <c r="H285" s="17">
        <v>42807.270902777775</v>
      </c>
      <c r="I285" s="7" t="s">
        <v>4251</v>
      </c>
      <c r="J285" s="7" t="s">
        <v>4252</v>
      </c>
      <c r="K285" s="14">
        <v>0</v>
      </c>
    </row>
    <row r="286" spans="1:11">
      <c r="A286" s="6">
        <v>285</v>
      </c>
      <c r="B286" s="23" t="str">
        <f>VLOOKUP(tProductos[[#This Row],[CategoryID]],tCategorias[#All],2,FALSE)</f>
        <v>Meat</v>
      </c>
      <c r="C286" s="7" t="s">
        <v>4537</v>
      </c>
      <c r="D286" s="12">
        <f>YEAR(tProductos[[#This Row],[ModifyDate]])</f>
        <v>2017</v>
      </c>
      <c r="E286" s="28">
        <v>718.3</v>
      </c>
      <c r="F286" s="13">
        <v>7</v>
      </c>
      <c r="G286" s="7" t="s">
        <v>4255</v>
      </c>
      <c r="H286" s="17">
        <v>42797.993043981478</v>
      </c>
      <c r="I286" s="7" t="s">
        <v>4248</v>
      </c>
      <c r="J286" s="7" t="s">
        <v>4248</v>
      </c>
      <c r="K286" s="14">
        <v>1070</v>
      </c>
    </row>
    <row r="287" spans="1:11">
      <c r="A287" s="6">
        <v>286</v>
      </c>
      <c r="B287" s="23" t="str">
        <f>VLOOKUP(tProductos[[#This Row],[CategoryID]],tCategorias[#All],2,FALSE)</f>
        <v>Shell fish</v>
      </c>
      <c r="C287" s="7" t="s">
        <v>4538</v>
      </c>
      <c r="D287" s="12">
        <f>YEAR(tProductos[[#This Row],[ModifyDate]])</f>
        <v>2017</v>
      </c>
      <c r="E287" s="28">
        <v>404.89</v>
      </c>
      <c r="F287" s="13">
        <v>2</v>
      </c>
      <c r="G287" s="7" t="s">
        <v>4255</v>
      </c>
      <c r="H287" s="17">
        <v>42823.220995370371</v>
      </c>
      <c r="I287" s="7" t="s">
        <v>4247</v>
      </c>
      <c r="J287" s="7" t="s">
        <v>4252</v>
      </c>
      <c r="K287" s="14">
        <v>290</v>
      </c>
    </row>
    <row r="288" spans="1:11">
      <c r="A288" s="6">
        <v>287</v>
      </c>
      <c r="B288" s="23" t="str">
        <f>VLOOKUP(tProductos[[#This Row],[CategoryID]],tCategorias[#All],2,FALSE)</f>
        <v>Meat</v>
      </c>
      <c r="C288" s="7" t="s">
        <v>4539</v>
      </c>
      <c r="D288" s="12">
        <f>YEAR(tProductos[[#This Row],[ModifyDate]])</f>
        <v>2017</v>
      </c>
      <c r="E288" s="28">
        <v>57.7</v>
      </c>
      <c r="F288" s="13">
        <v>7</v>
      </c>
      <c r="G288" s="7" t="s">
        <v>4246</v>
      </c>
      <c r="H288" s="17">
        <v>43024.986898148149</v>
      </c>
      <c r="I288" s="7" t="s">
        <v>4247</v>
      </c>
      <c r="J288" s="7" t="s">
        <v>4256</v>
      </c>
      <c r="K288" s="14">
        <v>0</v>
      </c>
    </row>
    <row r="289" spans="1:11">
      <c r="A289" s="6">
        <v>288</v>
      </c>
      <c r="B289" s="23" t="str">
        <f>VLOOKUP(tProductos[[#This Row],[CategoryID]],tCategorias[#All],2,FALSE)</f>
        <v>Produce</v>
      </c>
      <c r="C289" s="7" t="s">
        <v>4540</v>
      </c>
      <c r="D289" s="12">
        <f>YEAR(tProductos[[#This Row],[ModifyDate]])</f>
        <v>2017</v>
      </c>
      <c r="E289" s="28">
        <v>788.4</v>
      </c>
      <c r="F289" s="13">
        <v>11</v>
      </c>
      <c r="G289" s="7" t="s">
        <v>4255</v>
      </c>
      <c r="H289" s="17">
        <v>43015.333622685182</v>
      </c>
      <c r="I289" s="7" t="s">
        <v>4247</v>
      </c>
      <c r="J289" s="7" t="s">
        <v>4256</v>
      </c>
      <c r="K289" s="14">
        <v>0</v>
      </c>
    </row>
    <row r="290" spans="1:11">
      <c r="A290" s="6">
        <v>289</v>
      </c>
      <c r="B290" s="23" t="str">
        <f>VLOOKUP(tProductos[[#This Row],[CategoryID]],tCategorias[#All],2,FALSE)</f>
        <v>Snails</v>
      </c>
      <c r="C290" s="7" t="s">
        <v>4541</v>
      </c>
      <c r="D290" s="12">
        <f>YEAR(tProductos[[#This Row],[ModifyDate]])</f>
        <v>2017</v>
      </c>
      <c r="E290" s="28">
        <v>435.16</v>
      </c>
      <c r="F290" s="13">
        <v>10</v>
      </c>
      <c r="G290" s="7" t="s">
        <v>4255</v>
      </c>
      <c r="H290" s="17">
        <v>42858.337245370371</v>
      </c>
      <c r="I290" s="7" t="s">
        <v>4247</v>
      </c>
      <c r="J290" s="7" t="s">
        <v>4252</v>
      </c>
      <c r="K290" s="14">
        <v>0</v>
      </c>
    </row>
    <row r="291" spans="1:11">
      <c r="A291" s="6">
        <v>290</v>
      </c>
      <c r="B291" s="23" t="str">
        <f>VLOOKUP(tProductos[[#This Row],[CategoryID]],tCategorias[#All],2,FALSE)</f>
        <v>Confections</v>
      </c>
      <c r="C291" s="7" t="s">
        <v>4542</v>
      </c>
      <c r="D291" s="12">
        <f>YEAR(tProductos[[#This Row],[ModifyDate]])</f>
        <v>2017</v>
      </c>
      <c r="E291" s="28">
        <v>388.03</v>
      </c>
      <c r="F291" s="13">
        <v>1</v>
      </c>
      <c r="G291" s="7" t="s">
        <v>4255</v>
      </c>
      <c r="H291" s="17">
        <v>42741.679444444446</v>
      </c>
      <c r="I291" s="7" t="s">
        <v>4248</v>
      </c>
      <c r="J291" s="7" t="s">
        <v>4256</v>
      </c>
      <c r="K291" s="14">
        <v>1100</v>
      </c>
    </row>
    <row r="292" spans="1:11">
      <c r="A292" s="6">
        <v>291</v>
      </c>
      <c r="B292" s="23" t="str">
        <f>VLOOKUP(tProductos[[#This Row],[CategoryID]],tCategorias[#All],2,FALSE)</f>
        <v>Shell fish</v>
      </c>
      <c r="C292" s="7" t="s">
        <v>4543</v>
      </c>
      <c r="D292" s="12">
        <f>YEAR(tProductos[[#This Row],[ModifyDate]])</f>
        <v>2017</v>
      </c>
      <c r="E292" s="28">
        <v>12.55</v>
      </c>
      <c r="F292" s="13">
        <v>2</v>
      </c>
      <c r="G292" s="7" t="s">
        <v>4246</v>
      </c>
      <c r="H292" s="17">
        <v>42921.987638888888</v>
      </c>
      <c r="I292" s="7" t="s">
        <v>4248</v>
      </c>
      <c r="J292" s="7" t="s">
        <v>4252</v>
      </c>
      <c r="K292" s="14">
        <v>0</v>
      </c>
    </row>
    <row r="293" spans="1:11">
      <c r="A293" s="6">
        <v>292</v>
      </c>
      <c r="B293" s="23" t="str">
        <f>VLOOKUP(tProductos[[#This Row],[CategoryID]],tCategorias[#All],2,FALSE)</f>
        <v>Grain</v>
      </c>
      <c r="C293" s="7" t="s">
        <v>4544</v>
      </c>
      <c r="D293" s="12">
        <f>YEAR(tProductos[[#This Row],[ModifyDate]])</f>
        <v>2017</v>
      </c>
      <c r="E293" s="28">
        <v>345.36</v>
      </c>
      <c r="F293" s="13">
        <v>8</v>
      </c>
      <c r="G293" s="7" t="s">
        <v>4255</v>
      </c>
      <c r="H293" s="17">
        <v>43052.109247685185</v>
      </c>
      <c r="I293" s="7" t="s">
        <v>4248</v>
      </c>
      <c r="J293" s="7" t="s">
        <v>4252</v>
      </c>
      <c r="K293" s="14">
        <v>0</v>
      </c>
    </row>
    <row r="294" spans="1:11">
      <c r="A294" s="6">
        <v>293</v>
      </c>
      <c r="B294" s="23" t="str">
        <f>VLOOKUP(tProductos[[#This Row],[CategoryID]],tCategorias[#All],2,FALSE)</f>
        <v>Produce</v>
      </c>
      <c r="C294" s="7" t="s">
        <v>4545</v>
      </c>
      <c r="D294" s="12">
        <f>YEAR(tProductos[[#This Row],[ModifyDate]])</f>
        <v>2017</v>
      </c>
      <c r="E294" s="28">
        <v>609.69000000000005</v>
      </c>
      <c r="F294" s="13">
        <v>11</v>
      </c>
      <c r="G294" s="7" t="s">
        <v>4246</v>
      </c>
      <c r="H294" s="17">
        <v>42777.969884259262</v>
      </c>
      <c r="I294" s="7" t="s">
        <v>4247</v>
      </c>
      <c r="J294" s="7" t="s">
        <v>4248</v>
      </c>
      <c r="K294" s="14">
        <v>0</v>
      </c>
    </row>
    <row r="295" spans="1:11">
      <c r="A295" s="6">
        <v>294</v>
      </c>
      <c r="B295" s="23" t="str">
        <f>VLOOKUP(tProductos[[#This Row],[CategoryID]],tCategorias[#All],2,FALSE)</f>
        <v>Snails</v>
      </c>
      <c r="C295" s="7" t="s">
        <v>4546</v>
      </c>
      <c r="D295" s="12">
        <f>YEAR(tProductos[[#This Row],[ModifyDate]])</f>
        <v>2018</v>
      </c>
      <c r="E295" s="28">
        <v>807.13</v>
      </c>
      <c r="F295" s="13">
        <v>10</v>
      </c>
      <c r="G295" s="7" t="s">
        <v>4255</v>
      </c>
      <c r="H295" s="17">
        <v>43159.131921296299</v>
      </c>
      <c r="I295" s="7" t="s">
        <v>4251</v>
      </c>
      <c r="J295" s="7" t="s">
        <v>4248</v>
      </c>
      <c r="K295" s="14">
        <v>180</v>
      </c>
    </row>
    <row r="296" spans="1:11">
      <c r="A296" s="6">
        <v>295</v>
      </c>
      <c r="B296" s="23" t="str">
        <f>VLOOKUP(tProductos[[#This Row],[CategoryID]],tCategorias[#All],2,FALSE)</f>
        <v>Meat</v>
      </c>
      <c r="C296" s="7" t="s">
        <v>4547</v>
      </c>
      <c r="D296" s="12">
        <f>YEAR(tProductos[[#This Row],[ModifyDate]])</f>
        <v>2018</v>
      </c>
      <c r="E296" s="28">
        <v>487.69</v>
      </c>
      <c r="F296" s="13">
        <v>7</v>
      </c>
      <c r="G296" s="7" t="s">
        <v>4255</v>
      </c>
      <c r="H296" s="17">
        <v>43138.281111111108</v>
      </c>
      <c r="I296" s="7" t="s">
        <v>4248</v>
      </c>
      <c r="J296" s="7" t="s">
        <v>4256</v>
      </c>
      <c r="K296" s="14">
        <v>0</v>
      </c>
    </row>
    <row r="297" spans="1:11">
      <c r="A297" s="6">
        <v>296</v>
      </c>
      <c r="B297" s="23" t="str">
        <f>VLOOKUP(tProductos[[#This Row],[CategoryID]],tCategorias[#All],2,FALSE)</f>
        <v>Cereals</v>
      </c>
      <c r="C297" s="7" t="s">
        <v>4548</v>
      </c>
      <c r="D297" s="12">
        <f>YEAR(tProductos[[#This Row],[ModifyDate]])</f>
        <v>2018</v>
      </c>
      <c r="E297" s="28">
        <v>313.54000000000002</v>
      </c>
      <c r="F297" s="13">
        <v>3</v>
      </c>
      <c r="G297" s="7" t="s">
        <v>4255</v>
      </c>
      <c r="H297" s="17">
        <v>43227.905601851853</v>
      </c>
      <c r="I297" s="7" t="s">
        <v>4251</v>
      </c>
      <c r="J297" s="7" t="s">
        <v>4252</v>
      </c>
      <c r="K297" s="14">
        <v>900</v>
      </c>
    </row>
    <row r="298" spans="1:11">
      <c r="A298" s="6">
        <v>297</v>
      </c>
      <c r="B298" s="23" t="str">
        <f>VLOOKUP(tProductos[[#This Row],[CategoryID]],tCategorias[#All],2,FALSE)</f>
        <v>Cereals</v>
      </c>
      <c r="C298" s="7" t="s">
        <v>4549</v>
      </c>
      <c r="D298" s="12">
        <f>YEAR(tProductos[[#This Row],[ModifyDate]])</f>
        <v>2017</v>
      </c>
      <c r="E298" s="28">
        <v>819</v>
      </c>
      <c r="F298" s="13">
        <v>3</v>
      </c>
      <c r="G298" s="7" t="s">
        <v>4255</v>
      </c>
      <c r="H298" s="17">
        <v>42923.561365740738</v>
      </c>
      <c r="I298" s="7" t="s">
        <v>4247</v>
      </c>
      <c r="J298" s="7" t="s">
        <v>4256</v>
      </c>
      <c r="K298" s="14">
        <v>1200</v>
      </c>
    </row>
    <row r="299" spans="1:11">
      <c r="A299" s="6">
        <v>298</v>
      </c>
      <c r="B299" s="23" t="str">
        <f>VLOOKUP(tProductos[[#This Row],[CategoryID]],tCategorias[#All],2,FALSE)</f>
        <v>Dairy</v>
      </c>
      <c r="C299" s="7" t="s">
        <v>4550</v>
      </c>
      <c r="D299" s="12">
        <f>YEAR(tProductos[[#This Row],[ModifyDate]])</f>
        <v>2017</v>
      </c>
      <c r="E299" s="28">
        <v>957.38</v>
      </c>
      <c r="F299" s="13">
        <v>4</v>
      </c>
      <c r="G299" s="7" t="s">
        <v>4246</v>
      </c>
      <c r="H299" s="17">
        <v>42889.059432870374</v>
      </c>
      <c r="I299" s="7" t="s">
        <v>4248</v>
      </c>
      <c r="J299" s="7" t="s">
        <v>4252</v>
      </c>
      <c r="K299" s="14">
        <v>0</v>
      </c>
    </row>
    <row r="300" spans="1:11">
      <c r="A300" s="6">
        <v>299</v>
      </c>
      <c r="B300" s="23" t="str">
        <f>VLOOKUP(tProductos[[#This Row],[CategoryID]],tCategorias[#All],2,FALSE)</f>
        <v>Dairy</v>
      </c>
      <c r="C300" s="7" t="s">
        <v>4551</v>
      </c>
      <c r="D300" s="12">
        <f>YEAR(tProductos[[#This Row],[ModifyDate]])</f>
        <v>2018</v>
      </c>
      <c r="E300" s="28">
        <v>801.37</v>
      </c>
      <c r="F300" s="13">
        <v>4</v>
      </c>
      <c r="G300" s="7" t="s">
        <v>4246</v>
      </c>
      <c r="H300" s="17">
        <v>43155.123159722221</v>
      </c>
      <c r="I300" s="7" t="s">
        <v>4248</v>
      </c>
      <c r="J300" s="7" t="s">
        <v>4252</v>
      </c>
      <c r="K300" s="14">
        <v>0</v>
      </c>
    </row>
    <row r="301" spans="1:11">
      <c r="A301" s="6">
        <v>300</v>
      </c>
      <c r="B301" s="23" t="str">
        <f>VLOOKUP(tProductos[[#This Row],[CategoryID]],tCategorias[#All],2,FALSE)</f>
        <v>Beverages</v>
      </c>
      <c r="C301" s="7" t="s">
        <v>4552</v>
      </c>
      <c r="D301" s="12">
        <f>YEAR(tProductos[[#This Row],[ModifyDate]])</f>
        <v>2017</v>
      </c>
      <c r="E301" s="28">
        <v>695.69</v>
      </c>
      <c r="F301" s="13">
        <v>5</v>
      </c>
      <c r="G301" s="7" t="s">
        <v>4246</v>
      </c>
      <c r="H301" s="17">
        <v>43055.107835648145</v>
      </c>
      <c r="I301" s="7" t="s">
        <v>4248</v>
      </c>
      <c r="J301" s="7" t="s">
        <v>4256</v>
      </c>
      <c r="K301" s="14">
        <v>0</v>
      </c>
    </row>
    <row r="302" spans="1:11">
      <c r="A302" s="6">
        <v>301</v>
      </c>
      <c r="B302" s="23" t="str">
        <f>VLOOKUP(tProductos[[#This Row],[CategoryID]],tCategorias[#All],2,FALSE)</f>
        <v>Grain</v>
      </c>
      <c r="C302" s="7" t="s">
        <v>4553</v>
      </c>
      <c r="D302" s="12">
        <f>YEAR(tProductos[[#This Row],[ModifyDate]])</f>
        <v>2017</v>
      </c>
      <c r="E302" s="28">
        <v>43.41</v>
      </c>
      <c r="F302" s="13">
        <v>8</v>
      </c>
      <c r="G302" s="7" t="s">
        <v>4246</v>
      </c>
      <c r="H302" s="17">
        <v>42932.062071759261</v>
      </c>
      <c r="I302" s="7" t="s">
        <v>4251</v>
      </c>
      <c r="J302" s="7" t="s">
        <v>4248</v>
      </c>
      <c r="K302" s="14">
        <v>0</v>
      </c>
    </row>
    <row r="303" spans="1:11">
      <c r="A303" s="6">
        <v>302</v>
      </c>
      <c r="B303" s="23" t="str">
        <f>VLOOKUP(tProductos[[#This Row],[CategoryID]],tCategorias[#All],2,FALSE)</f>
        <v>Produce</v>
      </c>
      <c r="C303" s="7" t="s">
        <v>4554</v>
      </c>
      <c r="D303" s="12">
        <f>YEAR(tProductos[[#This Row],[ModifyDate]])</f>
        <v>2017</v>
      </c>
      <c r="E303" s="28">
        <v>611.59</v>
      </c>
      <c r="F303" s="13">
        <v>11</v>
      </c>
      <c r="G303" s="7" t="s">
        <v>4246</v>
      </c>
      <c r="H303" s="17">
        <v>42784.005196759259</v>
      </c>
      <c r="I303" s="7" t="s">
        <v>4247</v>
      </c>
      <c r="J303" s="7" t="s">
        <v>4248</v>
      </c>
      <c r="K303" s="14">
        <v>0</v>
      </c>
    </row>
    <row r="304" spans="1:11">
      <c r="A304" s="6">
        <v>303</v>
      </c>
      <c r="B304" s="23" t="str">
        <f>VLOOKUP(tProductos[[#This Row],[CategoryID]],tCategorias[#All],2,FALSE)</f>
        <v>Meat</v>
      </c>
      <c r="C304" s="7" t="s">
        <v>4555</v>
      </c>
      <c r="D304" s="12">
        <f>YEAR(tProductos[[#This Row],[ModifyDate]])</f>
        <v>2017</v>
      </c>
      <c r="E304" s="28">
        <v>726.13</v>
      </c>
      <c r="F304" s="13">
        <v>7</v>
      </c>
      <c r="G304" s="7" t="s">
        <v>4258</v>
      </c>
      <c r="H304" s="17">
        <v>42914.590254629627</v>
      </c>
      <c r="I304" s="7" t="s">
        <v>4248</v>
      </c>
      <c r="J304" s="7" t="s">
        <v>4252</v>
      </c>
      <c r="K304" s="14">
        <v>0</v>
      </c>
    </row>
    <row r="305" spans="1:11">
      <c r="A305" s="6">
        <v>304</v>
      </c>
      <c r="B305" s="23" t="str">
        <f>VLOOKUP(tProductos[[#This Row],[CategoryID]],tCategorias[#All],2,FALSE)</f>
        <v>Beverages</v>
      </c>
      <c r="C305" s="7" t="s">
        <v>4556</v>
      </c>
      <c r="D305" s="12">
        <f>YEAR(tProductos[[#This Row],[ModifyDate]])</f>
        <v>2017</v>
      </c>
      <c r="E305" s="28">
        <v>721.98</v>
      </c>
      <c r="F305" s="13">
        <v>5</v>
      </c>
      <c r="G305" s="7" t="s">
        <v>4258</v>
      </c>
      <c r="H305" s="17">
        <v>42913.779641203706</v>
      </c>
      <c r="I305" s="7" t="s">
        <v>4248</v>
      </c>
      <c r="J305" s="7" t="s">
        <v>4256</v>
      </c>
      <c r="K305" s="14">
        <v>0</v>
      </c>
    </row>
    <row r="306" spans="1:11">
      <c r="A306" s="6">
        <v>305</v>
      </c>
      <c r="B306" s="23" t="str">
        <f>VLOOKUP(tProductos[[#This Row],[CategoryID]],tCategorias[#All],2,FALSE)</f>
        <v>Grain</v>
      </c>
      <c r="C306" s="7" t="s">
        <v>4557</v>
      </c>
      <c r="D306" s="12">
        <f>YEAR(tProductos[[#This Row],[ModifyDate]])</f>
        <v>2018</v>
      </c>
      <c r="E306" s="28">
        <v>910.99</v>
      </c>
      <c r="F306" s="13">
        <v>8</v>
      </c>
      <c r="G306" s="7" t="s">
        <v>4246</v>
      </c>
      <c r="H306" s="17">
        <v>43141.552928240744</v>
      </c>
      <c r="I306" s="7" t="s">
        <v>4251</v>
      </c>
      <c r="J306" s="7" t="s">
        <v>4256</v>
      </c>
      <c r="K306" s="14">
        <v>190</v>
      </c>
    </row>
    <row r="307" spans="1:11">
      <c r="A307" s="6">
        <v>306</v>
      </c>
      <c r="B307" s="23" t="str">
        <f>VLOOKUP(tProductos[[#This Row],[CategoryID]],tCategorias[#All],2,FALSE)</f>
        <v>Dairy</v>
      </c>
      <c r="C307" s="7" t="s">
        <v>4558</v>
      </c>
      <c r="D307" s="12">
        <f>YEAR(tProductos[[#This Row],[ModifyDate]])</f>
        <v>2018</v>
      </c>
      <c r="E307" s="28">
        <v>435.95</v>
      </c>
      <c r="F307" s="13">
        <v>4</v>
      </c>
      <c r="G307" s="7" t="s">
        <v>4255</v>
      </c>
      <c r="H307" s="17">
        <v>43198.839490740742</v>
      </c>
      <c r="I307" s="7" t="s">
        <v>4247</v>
      </c>
      <c r="J307" s="7" t="s">
        <v>4256</v>
      </c>
      <c r="K307" s="14">
        <v>1170</v>
      </c>
    </row>
    <row r="308" spans="1:11">
      <c r="A308" s="6">
        <v>307</v>
      </c>
      <c r="B308" s="23" t="str">
        <f>VLOOKUP(tProductos[[#This Row],[CategoryID]],tCategorias[#All],2,FALSE)</f>
        <v>Confections</v>
      </c>
      <c r="C308" s="7" t="s">
        <v>4559</v>
      </c>
      <c r="D308" s="12">
        <f>YEAR(tProductos[[#This Row],[ModifyDate]])</f>
        <v>2017</v>
      </c>
      <c r="E308" s="28">
        <v>502.25</v>
      </c>
      <c r="F308" s="13">
        <v>1</v>
      </c>
      <c r="G308" s="7" t="s">
        <v>4258</v>
      </c>
      <c r="H308" s="17">
        <v>43055.742256944446</v>
      </c>
      <c r="I308" s="7" t="s">
        <v>4247</v>
      </c>
      <c r="J308" s="7" t="s">
        <v>4248</v>
      </c>
      <c r="K308" s="14">
        <v>0</v>
      </c>
    </row>
    <row r="309" spans="1:11">
      <c r="A309" s="6">
        <v>308</v>
      </c>
      <c r="B309" s="23" t="str">
        <f>VLOOKUP(tProductos[[#This Row],[CategoryID]],tCategorias[#All],2,FALSE)</f>
        <v>Seafood</v>
      </c>
      <c r="C309" s="7" t="s">
        <v>4560</v>
      </c>
      <c r="D309" s="12">
        <f>YEAR(tProductos[[#This Row],[ModifyDate]])</f>
        <v>2017</v>
      </c>
      <c r="E309" s="28">
        <v>881.2</v>
      </c>
      <c r="F309" s="13">
        <v>6</v>
      </c>
      <c r="G309" s="7" t="s">
        <v>4258</v>
      </c>
      <c r="H309" s="17">
        <v>42949.856458333335</v>
      </c>
      <c r="I309" s="7" t="s">
        <v>4247</v>
      </c>
      <c r="J309" s="7" t="s">
        <v>4248</v>
      </c>
      <c r="K309" s="14">
        <v>0</v>
      </c>
    </row>
    <row r="310" spans="1:11">
      <c r="A310" s="6">
        <v>309</v>
      </c>
      <c r="B310" s="23" t="str">
        <f>VLOOKUP(tProductos[[#This Row],[CategoryID]],tCategorias[#All],2,FALSE)</f>
        <v>Produce</v>
      </c>
      <c r="C310" s="7" t="s">
        <v>4561</v>
      </c>
      <c r="D310" s="12">
        <f>YEAR(tProductos[[#This Row],[ModifyDate]])</f>
        <v>2018</v>
      </c>
      <c r="E310" s="28">
        <v>276.33999999999997</v>
      </c>
      <c r="F310" s="13">
        <v>11</v>
      </c>
      <c r="G310" s="7" t="s">
        <v>4246</v>
      </c>
      <c r="H310" s="17">
        <v>43168.830972222226</v>
      </c>
      <c r="I310" s="7" t="s">
        <v>4247</v>
      </c>
      <c r="J310" s="7" t="s">
        <v>4256</v>
      </c>
      <c r="K310" s="14">
        <v>760</v>
      </c>
    </row>
    <row r="311" spans="1:11">
      <c r="A311" s="6">
        <v>310</v>
      </c>
      <c r="B311" s="23" t="str">
        <f>VLOOKUP(tProductos[[#This Row],[CategoryID]],tCategorias[#All],2,FALSE)</f>
        <v>Poultry</v>
      </c>
      <c r="C311" s="7" t="s">
        <v>4562</v>
      </c>
      <c r="D311" s="12">
        <f>YEAR(tProductos[[#This Row],[ModifyDate]])</f>
        <v>2018</v>
      </c>
      <c r="E311" s="28">
        <v>79.97</v>
      </c>
      <c r="F311" s="13">
        <v>9</v>
      </c>
      <c r="G311" s="7" t="s">
        <v>4255</v>
      </c>
      <c r="H311" s="17">
        <v>43114.814768518518</v>
      </c>
      <c r="I311" s="7" t="s">
        <v>4251</v>
      </c>
      <c r="J311" s="7" t="s">
        <v>4252</v>
      </c>
      <c r="K311" s="14">
        <v>0</v>
      </c>
    </row>
    <row r="312" spans="1:11">
      <c r="A312" s="6">
        <v>311</v>
      </c>
      <c r="B312" s="23" t="str">
        <f>VLOOKUP(tProductos[[#This Row],[CategoryID]],tCategorias[#All],2,FALSE)</f>
        <v>Poultry</v>
      </c>
      <c r="C312" s="7" t="s">
        <v>4563</v>
      </c>
      <c r="D312" s="12">
        <f>YEAR(tProductos[[#This Row],[ModifyDate]])</f>
        <v>2017</v>
      </c>
      <c r="E312" s="28">
        <v>40.200000000000003</v>
      </c>
      <c r="F312" s="13">
        <v>9</v>
      </c>
      <c r="G312" s="7" t="s">
        <v>4258</v>
      </c>
      <c r="H312" s="17">
        <v>43098.091550925928</v>
      </c>
      <c r="I312" s="7" t="s">
        <v>4251</v>
      </c>
      <c r="J312" s="7" t="s">
        <v>4248</v>
      </c>
      <c r="K312" s="14">
        <v>560</v>
      </c>
    </row>
    <row r="313" spans="1:11">
      <c r="A313" s="6">
        <v>312</v>
      </c>
      <c r="B313" s="23" t="str">
        <f>VLOOKUP(tProductos[[#This Row],[CategoryID]],tCategorias[#All],2,FALSE)</f>
        <v>Confections</v>
      </c>
      <c r="C313" s="7" t="s">
        <v>4564</v>
      </c>
      <c r="D313" s="12">
        <f>YEAR(tProductos[[#This Row],[ModifyDate]])</f>
        <v>2017</v>
      </c>
      <c r="E313" s="28">
        <v>840.64</v>
      </c>
      <c r="F313" s="13">
        <v>1</v>
      </c>
      <c r="G313" s="7" t="s">
        <v>4255</v>
      </c>
      <c r="H313" s="17">
        <v>43005.702824074076</v>
      </c>
      <c r="I313" s="7" t="s">
        <v>4251</v>
      </c>
      <c r="J313" s="7" t="s">
        <v>4256</v>
      </c>
      <c r="K313" s="14">
        <v>540</v>
      </c>
    </row>
    <row r="314" spans="1:11">
      <c r="A314" s="6">
        <v>313</v>
      </c>
      <c r="B314" s="23" t="str">
        <f>VLOOKUP(tProductos[[#This Row],[CategoryID]],tCategorias[#All],2,FALSE)</f>
        <v>Produce</v>
      </c>
      <c r="C314" s="7" t="s">
        <v>4565</v>
      </c>
      <c r="D314" s="12">
        <f>YEAR(tProductos[[#This Row],[ModifyDate]])</f>
        <v>2017</v>
      </c>
      <c r="E314" s="28">
        <v>399.11</v>
      </c>
      <c r="F314" s="13">
        <v>11</v>
      </c>
      <c r="G314" s="7" t="s">
        <v>4258</v>
      </c>
      <c r="H314" s="17">
        <v>43020.626736111109</v>
      </c>
      <c r="I314" s="7" t="s">
        <v>4248</v>
      </c>
      <c r="J314" s="7" t="s">
        <v>4248</v>
      </c>
      <c r="K314" s="14">
        <v>1160</v>
      </c>
    </row>
    <row r="315" spans="1:11">
      <c r="A315" s="6">
        <v>314</v>
      </c>
      <c r="B315" s="23" t="str">
        <f>VLOOKUP(tProductos[[#This Row],[CategoryID]],tCategorias[#All],2,FALSE)</f>
        <v>Shell fish</v>
      </c>
      <c r="C315" s="7" t="s">
        <v>4566</v>
      </c>
      <c r="D315" s="12">
        <f>YEAR(tProductos[[#This Row],[ModifyDate]])</f>
        <v>2017</v>
      </c>
      <c r="E315" s="28">
        <v>56.01</v>
      </c>
      <c r="F315" s="13">
        <v>2</v>
      </c>
      <c r="G315" s="7" t="s">
        <v>4246</v>
      </c>
      <c r="H315" s="17">
        <v>42939.506805555553</v>
      </c>
      <c r="I315" s="7" t="s">
        <v>4248</v>
      </c>
      <c r="J315" s="7" t="s">
        <v>4256</v>
      </c>
      <c r="K315" s="14">
        <v>820</v>
      </c>
    </row>
    <row r="316" spans="1:11">
      <c r="A316" s="6">
        <v>315</v>
      </c>
      <c r="B316" s="23" t="str">
        <f>VLOOKUP(tProductos[[#This Row],[CategoryID]],tCategorias[#All],2,FALSE)</f>
        <v>Seafood</v>
      </c>
      <c r="C316" s="7" t="s">
        <v>4567</v>
      </c>
      <c r="D316" s="12">
        <f>YEAR(tProductos[[#This Row],[ModifyDate]])</f>
        <v>2017</v>
      </c>
      <c r="E316" s="28">
        <v>938.04</v>
      </c>
      <c r="F316" s="13">
        <v>6</v>
      </c>
      <c r="G316" s="7" t="s">
        <v>4246</v>
      </c>
      <c r="H316" s="17">
        <v>42742.897476851853</v>
      </c>
      <c r="I316" s="7" t="s">
        <v>4248</v>
      </c>
      <c r="J316" s="7" t="s">
        <v>4256</v>
      </c>
      <c r="K316" s="14">
        <v>0</v>
      </c>
    </row>
    <row r="317" spans="1:11">
      <c r="A317" s="6">
        <v>316</v>
      </c>
      <c r="B317" s="23" t="str">
        <f>VLOOKUP(tProductos[[#This Row],[CategoryID]],tCategorias[#All],2,FALSE)</f>
        <v>Produce</v>
      </c>
      <c r="C317" s="7" t="s">
        <v>4568</v>
      </c>
      <c r="D317" s="12">
        <f>YEAR(tProductos[[#This Row],[ModifyDate]])</f>
        <v>2018</v>
      </c>
      <c r="E317" s="28">
        <v>659.39</v>
      </c>
      <c r="F317" s="13">
        <v>11</v>
      </c>
      <c r="G317" s="7" t="s">
        <v>4258</v>
      </c>
      <c r="H317" s="17">
        <v>43105.591550925928</v>
      </c>
      <c r="I317" s="7" t="s">
        <v>4251</v>
      </c>
      <c r="J317" s="7" t="s">
        <v>4252</v>
      </c>
      <c r="K317" s="14">
        <v>940</v>
      </c>
    </row>
    <row r="318" spans="1:11">
      <c r="A318" s="6">
        <v>317</v>
      </c>
      <c r="B318" s="23" t="str">
        <f>VLOOKUP(tProductos[[#This Row],[CategoryID]],tCategorias[#All],2,FALSE)</f>
        <v>Cereals</v>
      </c>
      <c r="C318" s="7" t="s">
        <v>4569</v>
      </c>
      <c r="D318" s="12">
        <f>YEAR(tProductos[[#This Row],[ModifyDate]])</f>
        <v>2018</v>
      </c>
      <c r="E318" s="28">
        <v>352.72</v>
      </c>
      <c r="F318" s="13">
        <v>3</v>
      </c>
      <c r="G318" s="7" t="s">
        <v>4255</v>
      </c>
      <c r="H318" s="17">
        <v>43141.579756944448</v>
      </c>
      <c r="I318" s="7" t="s">
        <v>4251</v>
      </c>
      <c r="J318" s="7" t="s">
        <v>4252</v>
      </c>
      <c r="K318" s="14">
        <v>0</v>
      </c>
    </row>
    <row r="319" spans="1:11">
      <c r="A319" s="6">
        <v>318</v>
      </c>
      <c r="B319" s="23" t="str">
        <f>VLOOKUP(tProductos[[#This Row],[CategoryID]],tCategorias[#All],2,FALSE)</f>
        <v>Snails</v>
      </c>
      <c r="C319" s="7" t="s">
        <v>4570</v>
      </c>
      <c r="D319" s="12">
        <f>YEAR(tProductos[[#This Row],[ModifyDate]])</f>
        <v>2018</v>
      </c>
      <c r="E319" s="28">
        <v>57.26</v>
      </c>
      <c r="F319" s="13">
        <v>10</v>
      </c>
      <c r="G319" s="7" t="s">
        <v>4258</v>
      </c>
      <c r="H319" s="17">
        <v>43107.740578703706</v>
      </c>
      <c r="I319" s="7" t="s">
        <v>4248</v>
      </c>
      <c r="J319" s="7" t="s">
        <v>4248</v>
      </c>
      <c r="K319" s="14">
        <v>760</v>
      </c>
    </row>
    <row r="320" spans="1:11">
      <c r="A320" s="6">
        <v>319</v>
      </c>
      <c r="B320" s="23" t="str">
        <f>VLOOKUP(tProductos[[#This Row],[CategoryID]],tCategorias[#All],2,FALSE)</f>
        <v>Meat</v>
      </c>
      <c r="C320" s="7" t="s">
        <v>4571</v>
      </c>
      <c r="D320" s="12">
        <f>YEAR(tProductos[[#This Row],[ModifyDate]])</f>
        <v>2017</v>
      </c>
      <c r="E320" s="28">
        <v>776.19</v>
      </c>
      <c r="F320" s="13">
        <v>7</v>
      </c>
      <c r="G320" s="7" t="s">
        <v>4258</v>
      </c>
      <c r="H320" s="17">
        <v>42826.839756944442</v>
      </c>
      <c r="I320" s="7" t="s">
        <v>4248</v>
      </c>
      <c r="J320" s="7" t="s">
        <v>4248</v>
      </c>
      <c r="K320" s="14">
        <v>0</v>
      </c>
    </row>
    <row r="321" spans="1:11">
      <c r="A321" s="6">
        <v>320</v>
      </c>
      <c r="B321" s="23" t="str">
        <f>VLOOKUP(tProductos[[#This Row],[CategoryID]],tCategorias[#All],2,FALSE)</f>
        <v>Poultry</v>
      </c>
      <c r="C321" s="7" t="s">
        <v>4572</v>
      </c>
      <c r="D321" s="12">
        <f>YEAR(tProductos[[#This Row],[ModifyDate]])</f>
        <v>2017</v>
      </c>
      <c r="E321" s="28">
        <v>734.39</v>
      </c>
      <c r="F321" s="13">
        <v>9</v>
      </c>
      <c r="G321" s="7" t="s">
        <v>4255</v>
      </c>
      <c r="H321" s="17">
        <v>43091.988217592596</v>
      </c>
      <c r="I321" s="7" t="s">
        <v>4248</v>
      </c>
      <c r="J321" s="7" t="s">
        <v>4248</v>
      </c>
      <c r="K321" s="14">
        <v>0</v>
      </c>
    </row>
    <row r="322" spans="1:11">
      <c r="A322" s="6">
        <v>321</v>
      </c>
      <c r="B322" s="23" t="str">
        <f>VLOOKUP(tProductos[[#This Row],[CategoryID]],tCategorias[#All],2,FALSE)</f>
        <v>Confections</v>
      </c>
      <c r="C322" s="7" t="s">
        <v>4573</v>
      </c>
      <c r="D322" s="12">
        <f>YEAR(tProductos[[#This Row],[ModifyDate]])</f>
        <v>2017</v>
      </c>
      <c r="E322" s="28">
        <v>104</v>
      </c>
      <c r="F322" s="13">
        <v>1</v>
      </c>
      <c r="G322" s="7" t="s">
        <v>4246</v>
      </c>
      <c r="H322" s="17">
        <v>43079.974212962959</v>
      </c>
      <c r="I322" s="7" t="s">
        <v>4247</v>
      </c>
      <c r="J322" s="7" t="s">
        <v>4248</v>
      </c>
      <c r="K322" s="14">
        <v>0</v>
      </c>
    </row>
    <row r="323" spans="1:11">
      <c r="A323" s="6">
        <v>322</v>
      </c>
      <c r="B323" s="23" t="str">
        <f>VLOOKUP(tProductos[[#This Row],[CategoryID]],tCategorias[#All],2,FALSE)</f>
        <v>Shell fish</v>
      </c>
      <c r="C323" s="7" t="s">
        <v>4574</v>
      </c>
      <c r="D323" s="12">
        <f>YEAR(tProductos[[#This Row],[ModifyDate]])</f>
        <v>2017</v>
      </c>
      <c r="E323" s="28">
        <v>262.83999999999997</v>
      </c>
      <c r="F323" s="13">
        <v>2</v>
      </c>
      <c r="G323" s="7" t="s">
        <v>4246</v>
      </c>
      <c r="H323" s="17">
        <v>43097.918865740743</v>
      </c>
      <c r="I323" s="7" t="s">
        <v>4248</v>
      </c>
      <c r="J323" s="7" t="s">
        <v>4248</v>
      </c>
      <c r="K323" s="14">
        <v>0</v>
      </c>
    </row>
    <row r="324" spans="1:11">
      <c r="A324" s="6">
        <v>323</v>
      </c>
      <c r="B324" s="23" t="str">
        <f>VLOOKUP(tProductos[[#This Row],[CategoryID]],tCategorias[#All],2,FALSE)</f>
        <v>Snails</v>
      </c>
      <c r="C324" s="7" t="s">
        <v>4575</v>
      </c>
      <c r="D324" s="12">
        <f>YEAR(tProductos[[#This Row],[ModifyDate]])</f>
        <v>2018</v>
      </c>
      <c r="E324" s="28">
        <v>543.26</v>
      </c>
      <c r="F324" s="13">
        <v>10</v>
      </c>
      <c r="G324" s="7" t="s">
        <v>4258</v>
      </c>
      <c r="H324" s="17">
        <v>43131.99496527778</v>
      </c>
      <c r="I324" s="7" t="s">
        <v>4251</v>
      </c>
      <c r="J324" s="7" t="s">
        <v>4252</v>
      </c>
      <c r="K324" s="14">
        <v>990</v>
      </c>
    </row>
    <row r="325" spans="1:11">
      <c r="A325" s="6">
        <v>324</v>
      </c>
      <c r="B325" s="23" t="str">
        <f>VLOOKUP(tProductos[[#This Row],[CategoryID]],tCategorias[#All],2,FALSE)</f>
        <v>Snails</v>
      </c>
      <c r="C325" s="7" t="s">
        <v>4576</v>
      </c>
      <c r="D325" s="12">
        <f>YEAR(tProductos[[#This Row],[ModifyDate]])</f>
        <v>2018</v>
      </c>
      <c r="E325" s="28">
        <v>879.02</v>
      </c>
      <c r="F325" s="13">
        <v>10</v>
      </c>
      <c r="G325" s="7" t="s">
        <v>4255</v>
      </c>
      <c r="H325" s="17">
        <v>43163.913703703707</v>
      </c>
      <c r="I325" s="7" t="s">
        <v>4247</v>
      </c>
      <c r="J325" s="7" t="s">
        <v>4256</v>
      </c>
      <c r="K325" s="14">
        <v>420</v>
      </c>
    </row>
    <row r="326" spans="1:11">
      <c r="A326" s="6">
        <v>325</v>
      </c>
      <c r="B326" s="23" t="str">
        <f>VLOOKUP(tProductos[[#This Row],[CategoryID]],tCategorias[#All],2,FALSE)</f>
        <v>Beverages</v>
      </c>
      <c r="C326" s="7" t="s">
        <v>4577</v>
      </c>
      <c r="D326" s="12">
        <f>YEAR(tProductos[[#This Row],[ModifyDate]])</f>
        <v>2017</v>
      </c>
      <c r="E326" s="28">
        <v>31.65</v>
      </c>
      <c r="F326" s="13">
        <v>5</v>
      </c>
      <c r="G326" s="7" t="s">
        <v>4255</v>
      </c>
      <c r="H326" s="17">
        <v>43021.978252314817</v>
      </c>
      <c r="I326" s="7" t="s">
        <v>4248</v>
      </c>
      <c r="J326" s="7" t="s">
        <v>4256</v>
      </c>
      <c r="K326" s="14">
        <v>870</v>
      </c>
    </row>
    <row r="327" spans="1:11">
      <c r="A327" s="6">
        <v>326</v>
      </c>
      <c r="B327" s="23" t="str">
        <f>VLOOKUP(tProductos[[#This Row],[CategoryID]],tCategorias[#All],2,FALSE)</f>
        <v>Poultry</v>
      </c>
      <c r="C327" s="7" t="s">
        <v>4578</v>
      </c>
      <c r="D327" s="12">
        <f>YEAR(tProductos[[#This Row],[ModifyDate]])</f>
        <v>2018</v>
      </c>
      <c r="E327" s="28">
        <v>38.85</v>
      </c>
      <c r="F327" s="13">
        <v>9</v>
      </c>
      <c r="G327" s="7" t="s">
        <v>4258</v>
      </c>
      <c r="H327" s="17">
        <v>43138.417847222219</v>
      </c>
      <c r="I327" s="7" t="s">
        <v>4248</v>
      </c>
      <c r="J327" s="7" t="s">
        <v>4252</v>
      </c>
      <c r="K327" s="14">
        <v>0</v>
      </c>
    </row>
    <row r="328" spans="1:11">
      <c r="A328" s="6">
        <v>327</v>
      </c>
      <c r="B328" s="23" t="str">
        <f>VLOOKUP(tProductos[[#This Row],[CategoryID]],tCategorias[#All],2,FALSE)</f>
        <v>Shell fish</v>
      </c>
      <c r="C328" s="7" t="s">
        <v>4579</v>
      </c>
      <c r="D328" s="12">
        <f>YEAR(tProductos[[#This Row],[ModifyDate]])</f>
        <v>2017</v>
      </c>
      <c r="E328" s="28">
        <v>71.430000000000007</v>
      </c>
      <c r="F328" s="13">
        <v>2</v>
      </c>
      <c r="G328" s="7" t="s">
        <v>4246</v>
      </c>
      <c r="H328" s="17">
        <v>42906.343391203707</v>
      </c>
      <c r="I328" s="7" t="s">
        <v>4248</v>
      </c>
      <c r="J328" s="7" t="s">
        <v>4252</v>
      </c>
      <c r="K328" s="14">
        <v>0</v>
      </c>
    </row>
    <row r="329" spans="1:11">
      <c r="A329" s="6">
        <v>328</v>
      </c>
      <c r="B329" s="23" t="str">
        <f>VLOOKUP(tProductos[[#This Row],[CategoryID]],tCategorias[#All],2,FALSE)</f>
        <v>Seafood</v>
      </c>
      <c r="C329" s="7" t="s">
        <v>4580</v>
      </c>
      <c r="D329" s="12">
        <f>YEAR(tProductos[[#This Row],[ModifyDate]])</f>
        <v>2017</v>
      </c>
      <c r="E329" s="28">
        <v>968.78</v>
      </c>
      <c r="F329" s="13">
        <v>6</v>
      </c>
      <c r="G329" s="7" t="s">
        <v>4246</v>
      </c>
      <c r="H329" s="17">
        <v>42757.59202546296</v>
      </c>
      <c r="I329" s="7" t="s">
        <v>4247</v>
      </c>
      <c r="J329" s="7" t="s">
        <v>4256</v>
      </c>
      <c r="K329" s="14">
        <v>350</v>
      </c>
    </row>
    <row r="330" spans="1:11">
      <c r="A330" s="6">
        <v>329</v>
      </c>
      <c r="B330" s="23" t="str">
        <f>VLOOKUP(tProductos[[#This Row],[CategoryID]],tCategorias[#All],2,FALSE)</f>
        <v>Seafood</v>
      </c>
      <c r="C330" s="7" t="s">
        <v>4581</v>
      </c>
      <c r="D330" s="12">
        <f>YEAR(tProductos[[#This Row],[ModifyDate]])</f>
        <v>2018</v>
      </c>
      <c r="E330" s="28">
        <v>393.49</v>
      </c>
      <c r="F330" s="13">
        <v>6</v>
      </c>
      <c r="G330" s="7" t="s">
        <v>4258</v>
      </c>
      <c r="H330" s="17">
        <v>43195.627650462964</v>
      </c>
      <c r="I330" s="7" t="s">
        <v>4251</v>
      </c>
      <c r="J330" s="7" t="s">
        <v>4256</v>
      </c>
      <c r="K330" s="14">
        <v>0</v>
      </c>
    </row>
    <row r="331" spans="1:11">
      <c r="A331" s="6">
        <v>330</v>
      </c>
      <c r="B331" s="23" t="str">
        <f>VLOOKUP(tProductos[[#This Row],[CategoryID]],tCategorias[#All],2,FALSE)</f>
        <v>Snails</v>
      </c>
      <c r="C331" s="7" t="s">
        <v>4582</v>
      </c>
      <c r="D331" s="12">
        <f>YEAR(tProductos[[#This Row],[ModifyDate]])</f>
        <v>2018</v>
      </c>
      <c r="E331" s="28">
        <v>187.91</v>
      </c>
      <c r="F331" s="13">
        <v>10</v>
      </c>
      <c r="G331" s="7" t="s">
        <v>4246</v>
      </c>
      <c r="H331" s="17">
        <v>43136.964097222219</v>
      </c>
      <c r="I331" s="7" t="s">
        <v>4248</v>
      </c>
      <c r="J331" s="7" t="s">
        <v>4252</v>
      </c>
      <c r="K331" s="14">
        <v>0</v>
      </c>
    </row>
    <row r="332" spans="1:11">
      <c r="A332" s="6">
        <v>331</v>
      </c>
      <c r="B332" s="23" t="str">
        <f>VLOOKUP(tProductos[[#This Row],[CategoryID]],tCategorias[#All],2,FALSE)</f>
        <v>Cereals</v>
      </c>
      <c r="C332" s="7" t="s">
        <v>4583</v>
      </c>
      <c r="D332" s="12">
        <f>YEAR(tProductos[[#This Row],[ModifyDate]])</f>
        <v>2017</v>
      </c>
      <c r="E332" s="28">
        <v>673.5</v>
      </c>
      <c r="F332" s="13">
        <v>3</v>
      </c>
      <c r="G332" s="7" t="s">
        <v>4258</v>
      </c>
      <c r="H332" s="17">
        <v>43092.523715277777</v>
      </c>
      <c r="I332" s="7" t="s">
        <v>4247</v>
      </c>
      <c r="J332" s="7" t="s">
        <v>4248</v>
      </c>
      <c r="K332" s="14">
        <v>800</v>
      </c>
    </row>
    <row r="333" spans="1:11">
      <c r="A333" s="6">
        <v>332</v>
      </c>
      <c r="B333" s="23" t="str">
        <f>VLOOKUP(tProductos[[#This Row],[CategoryID]],tCategorias[#All],2,FALSE)</f>
        <v>Beverages</v>
      </c>
      <c r="C333" s="7" t="s">
        <v>4584</v>
      </c>
      <c r="D333" s="12">
        <f>YEAR(tProductos[[#This Row],[ModifyDate]])</f>
        <v>2018</v>
      </c>
      <c r="E333" s="28">
        <v>597.57000000000005</v>
      </c>
      <c r="F333" s="13">
        <v>5</v>
      </c>
      <c r="G333" s="7" t="s">
        <v>4255</v>
      </c>
      <c r="H333" s="17">
        <v>43202.365972222222</v>
      </c>
      <c r="I333" s="7" t="s">
        <v>4248</v>
      </c>
      <c r="J333" s="7" t="s">
        <v>4252</v>
      </c>
      <c r="K333" s="14">
        <v>0</v>
      </c>
    </row>
    <row r="334" spans="1:11">
      <c r="A334" s="6">
        <v>333</v>
      </c>
      <c r="B334" s="23" t="str">
        <f>VLOOKUP(tProductos[[#This Row],[CategoryID]],tCategorias[#All],2,FALSE)</f>
        <v>Meat</v>
      </c>
      <c r="C334" s="7" t="s">
        <v>4585</v>
      </c>
      <c r="D334" s="12">
        <f>YEAR(tProductos[[#This Row],[ModifyDate]])</f>
        <v>2018</v>
      </c>
      <c r="E334" s="28">
        <v>202.36</v>
      </c>
      <c r="F334" s="13">
        <v>7</v>
      </c>
      <c r="G334" s="7" t="s">
        <v>4258</v>
      </c>
      <c r="H334" s="17">
        <v>43123.225763888891</v>
      </c>
      <c r="I334" s="7" t="s">
        <v>4251</v>
      </c>
      <c r="J334" s="7" t="s">
        <v>4252</v>
      </c>
      <c r="K334" s="14">
        <v>0</v>
      </c>
    </row>
    <row r="335" spans="1:11">
      <c r="A335" s="6">
        <v>334</v>
      </c>
      <c r="B335" s="23" t="str">
        <f>VLOOKUP(tProductos[[#This Row],[CategoryID]],tCategorias[#All],2,FALSE)</f>
        <v>Meat</v>
      </c>
      <c r="C335" s="7" t="s">
        <v>4586</v>
      </c>
      <c r="D335" s="12">
        <f>YEAR(tProductos[[#This Row],[ModifyDate]])</f>
        <v>2018</v>
      </c>
      <c r="E335" s="28">
        <v>216.13</v>
      </c>
      <c r="F335" s="13">
        <v>7</v>
      </c>
      <c r="G335" s="7" t="s">
        <v>4258</v>
      </c>
      <c r="H335" s="17">
        <v>43167.047118055554</v>
      </c>
      <c r="I335" s="7" t="s">
        <v>4251</v>
      </c>
      <c r="J335" s="7" t="s">
        <v>4256</v>
      </c>
      <c r="K335" s="14">
        <v>0</v>
      </c>
    </row>
    <row r="336" spans="1:11">
      <c r="A336" s="6">
        <v>335</v>
      </c>
      <c r="B336" s="23" t="str">
        <f>VLOOKUP(tProductos[[#This Row],[CategoryID]],tCategorias[#All],2,FALSE)</f>
        <v>Poultry</v>
      </c>
      <c r="C336" s="7" t="s">
        <v>4587</v>
      </c>
      <c r="D336" s="12">
        <f>YEAR(tProductos[[#This Row],[ModifyDate]])</f>
        <v>2017</v>
      </c>
      <c r="E336" s="28">
        <v>184.23</v>
      </c>
      <c r="F336" s="13">
        <v>9</v>
      </c>
      <c r="G336" s="7" t="s">
        <v>4255</v>
      </c>
      <c r="H336" s="17">
        <v>42930.374594907407</v>
      </c>
      <c r="I336" s="7" t="s">
        <v>4251</v>
      </c>
      <c r="J336" s="7" t="s">
        <v>4248</v>
      </c>
      <c r="K336" s="14">
        <v>840</v>
      </c>
    </row>
    <row r="337" spans="1:11">
      <c r="A337" s="6">
        <v>336</v>
      </c>
      <c r="B337" s="23" t="str">
        <f>VLOOKUP(tProductos[[#This Row],[CategoryID]],tCategorias[#All],2,FALSE)</f>
        <v>Shell fish</v>
      </c>
      <c r="C337" s="7" t="s">
        <v>4588</v>
      </c>
      <c r="D337" s="12">
        <f>YEAR(tProductos[[#This Row],[ModifyDate]])</f>
        <v>2017</v>
      </c>
      <c r="E337" s="28">
        <v>719.24</v>
      </c>
      <c r="F337" s="13">
        <v>2</v>
      </c>
      <c r="G337" s="7" t="s">
        <v>4255</v>
      </c>
      <c r="H337" s="17">
        <v>42905.80263888889</v>
      </c>
      <c r="I337" s="7" t="s">
        <v>4247</v>
      </c>
      <c r="J337" s="7" t="s">
        <v>4256</v>
      </c>
      <c r="K337" s="14">
        <v>0</v>
      </c>
    </row>
    <row r="338" spans="1:11">
      <c r="A338" s="6">
        <v>337</v>
      </c>
      <c r="B338" s="23" t="str">
        <f>VLOOKUP(tProductos[[#This Row],[CategoryID]],tCategorias[#All],2,FALSE)</f>
        <v>Cereals</v>
      </c>
      <c r="C338" s="7" t="s">
        <v>4589</v>
      </c>
      <c r="D338" s="12">
        <f>YEAR(tProductos[[#This Row],[ModifyDate]])</f>
        <v>2017</v>
      </c>
      <c r="E338" s="28">
        <v>835.37</v>
      </c>
      <c r="F338" s="13">
        <v>3</v>
      </c>
      <c r="G338" s="7" t="s">
        <v>4255</v>
      </c>
      <c r="H338" s="17">
        <v>42907.243668981479</v>
      </c>
      <c r="I338" s="7" t="s">
        <v>4247</v>
      </c>
      <c r="J338" s="7" t="s">
        <v>4256</v>
      </c>
      <c r="K338" s="14">
        <v>0</v>
      </c>
    </row>
    <row r="339" spans="1:11">
      <c r="A339" s="6">
        <v>338</v>
      </c>
      <c r="B339" s="23" t="str">
        <f>VLOOKUP(tProductos[[#This Row],[CategoryID]],tCategorias[#All],2,FALSE)</f>
        <v>Produce</v>
      </c>
      <c r="C339" s="7" t="s">
        <v>4590</v>
      </c>
      <c r="D339" s="12">
        <f>YEAR(tProductos[[#This Row],[ModifyDate]])</f>
        <v>2017</v>
      </c>
      <c r="E339" s="28">
        <v>289.89</v>
      </c>
      <c r="F339" s="13">
        <v>11</v>
      </c>
      <c r="G339" s="7" t="s">
        <v>4255</v>
      </c>
      <c r="H339" s="17">
        <v>42754.973912037036</v>
      </c>
      <c r="I339" s="7" t="s">
        <v>4247</v>
      </c>
      <c r="J339" s="7" t="s">
        <v>4248</v>
      </c>
      <c r="K339" s="14">
        <v>0</v>
      </c>
    </row>
    <row r="340" spans="1:11">
      <c r="A340" s="6">
        <v>339</v>
      </c>
      <c r="B340" s="23" t="str">
        <f>VLOOKUP(tProductos[[#This Row],[CategoryID]],tCategorias[#All],2,FALSE)</f>
        <v>Shell fish</v>
      </c>
      <c r="C340" s="7" t="s">
        <v>4591</v>
      </c>
      <c r="D340" s="12">
        <f>YEAR(tProductos[[#This Row],[ModifyDate]])</f>
        <v>2017</v>
      </c>
      <c r="E340" s="28">
        <v>2.38</v>
      </c>
      <c r="F340" s="13">
        <v>2</v>
      </c>
      <c r="G340" s="7" t="s">
        <v>4246</v>
      </c>
      <c r="H340" s="17">
        <v>42895.717974537038</v>
      </c>
      <c r="I340" s="7" t="s">
        <v>4251</v>
      </c>
      <c r="J340" s="7" t="s">
        <v>4248</v>
      </c>
      <c r="K340" s="14">
        <v>0</v>
      </c>
    </row>
    <row r="341" spans="1:11">
      <c r="A341" s="6">
        <v>340</v>
      </c>
      <c r="B341" s="23" t="str">
        <f>VLOOKUP(tProductos[[#This Row],[CategoryID]],tCategorias[#All],2,FALSE)</f>
        <v>Cereals</v>
      </c>
      <c r="C341" s="7" t="s">
        <v>4592</v>
      </c>
      <c r="D341" s="12">
        <f>YEAR(tProductos[[#This Row],[ModifyDate]])</f>
        <v>2017</v>
      </c>
      <c r="E341" s="28">
        <v>282.33999999999997</v>
      </c>
      <c r="F341" s="13">
        <v>3</v>
      </c>
      <c r="G341" s="7" t="s">
        <v>4258</v>
      </c>
      <c r="H341" s="17">
        <v>42829.153564814813</v>
      </c>
      <c r="I341" s="7" t="s">
        <v>4247</v>
      </c>
      <c r="J341" s="7" t="s">
        <v>4256</v>
      </c>
      <c r="K341" s="14">
        <v>0</v>
      </c>
    </row>
    <row r="342" spans="1:11">
      <c r="A342" s="6">
        <v>341</v>
      </c>
      <c r="B342" s="23" t="str">
        <f>VLOOKUP(tProductos[[#This Row],[CategoryID]],tCategorias[#All],2,FALSE)</f>
        <v>Confections</v>
      </c>
      <c r="C342" s="7" t="s">
        <v>4593</v>
      </c>
      <c r="D342" s="12">
        <f>YEAR(tProductos[[#This Row],[ModifyDate]])</f>
        <v>2017</v>
      </c>
      <c r="E342" s="28">
        <v>902.64</v>
      </c>
      <c r="F342" s="13">
        <v>1</v>
      </c>
      <c r="G342" s="7" t="s">
        <v>4255</v>
      </c>
      <c r="H342" s="17">
        <v>42997.478738425925</v>
      </c>
      <c r="I342" s="7" t="s">
        <v>4251</v>
      </c>
      <c r="J342" s="7" t="s">
        <v>4256</v>
      </c>
      <c r="K342" s="14">
        <v>0</v>
      </c>
    </row>
    <row r="343" spans="1:11">
      <c r="A343" s="6">
        <v>342</v>
      </c>
      <c r="B343" s="23" t="str">
        <f>VLOOKUP(tProductos[[#This Row],[CategoryID]],tCategorias[#All],2,FALSE)</f>
        <v>Confections</v>
      </c>
      <c r="C343" s="7" t="s">
        <v>4594</v>
      </c>
      <c r="D343" s="12">
        <f>YEAR(tProductos[[#This Row],[ModifyDate]])</f>
        <v>2017</v>
      </c>
      <c r="E343" s="28">
        <v>695.88</v>
      </c>
      <c r="F343" s="13">
        <v>1</v>
      </c>
      <c r="G343" s="7" t="s">
        <v>4246</v>
      </c>
      <c r="H343" s="17">
        <v>42811.130439814813</v>
      </c>
      <c r="I343" s="7" t="s">
        <v>4248</v>
      </c>
      <c r="J343" s="7" t="s">
        <v>4252</v>
      </c>
      <c r="K343" s="14">
        <v>510</v>
      </c>
    </row>
    <row r="344" spans="1:11">
      <c r="A344" s="6">
        <v>343</v>
      </c>
      <c r="B344" s="23" t="str">
        <f>VLOOKUP(tProductos[[#This Row],[CategoryID]],tCategorias[#All],2,FALSE)</f>
        <v>Confections</v>
      </c>
      <c r="C344" s="7" t="s">
        <v>4595</v>
      </c>
      <c r="D344" s="12">
        <f>YEAR(tProductos[[#This Row],[ModifyDate]])</f>
        <v>2017</v>
      </c>
      <c r="E344" s="28">
        <v>512.05999999999995</v>
      </c>
      <c r="F344" s="13">
        <v>1</v>
      </c>
      <c r="G344" s="7" t="s">
        <v>4258</v>
      </c>
      <c r="H344" s="17">
        <v>43076.502650462964</v>
      </c>
      <c r="I344" s="7" t="s">
        <v>4247</v>
      </c>
      <c r="J344" s="7" t="s">
        <v>4252</v>
      </c>
      <c r="K344" s="14">
        <v>0</v>
      </c>
    </row>
    <row r="345" spans="1:11">
      <c r="A345" s="6">
        <v>344</v>
      </c>
      <c r="B345" s="23" t="str">
        <f>VLOOKUP(tProductos[[#This Row],[CategoryID]],tCategorias[#All],2,FALSE)</f>
        <v>Shell fish</v>
      </c>
      <c r="C345" s="7" t="s">
        <v>4596</v>
      </c>
      <c r="D345" s="12">
        <f>YEAR(tProductos[[#This Row],[ModifyDate]])</f>
        <v>2017</v>
      </c>
      <c r="E345" s="28">
        <v>635.38</v>
      </c>
      <c r="F345" s="13">
        <v>2</v>
      </c>
      <c r="G345" s="7" t="s">
        <v>4255</v>
      </c>
      <c r="H345" s="17">
        <v>42973.522476851853</v>
      </c>
      <c r="I345" s="7" t="s">
        <v>4248</v>
      </c>
      <c r="J345" s="7" t="s">
        <v>4252</v>
      </c>
      <c r="K345" s="14">
        <v>1140</v>
      </c>
    </row>
    <row r="346" spans="1:11">
      <c r="A346" s="6">
        <v>345</v>
      </c>
      <c r="B346" s="23" t="str">
        <f>VLOOKUP(tProductos[[#This Row],[CategoryID]],tCategorias[#All],2,FALSE)</f>
        <v>Dairy</v>
      </c>
      <c r="C346" s="7" t="s">
        <v>4597</v>
      </c>
      <c r="D346" s="12">
        <f>YEAR(tProductos[[#This Row],[ModifyDate]])</f>
        <v>2017</v>
      </c>
      <c r="E346" s="28">
        <v>985.97</v>
      </c>
      <c r="F346" s="13">
        <v>4</v>
      </c>
      <c r="G346" s="7" t="s">
        <v>4246</v>
      </c>
      <c r="H346" s="17">
        <v>42873.587893518517</v>
      </c>
      <c r="I346" s="7" t="s">
        <v>4247</v>
      </c>
      <c r="J346" s="7" t="s">
        <v>4252</v>
      </c>
      <c r="K346" s="14">
        <v>670</v>
      </c>
    </row>
    <row r="347" spans="1:11">
      <c r="A347" s="6">
        <v>346</v>
      </c>
      <c r="B347" s="23" t="str">
        <f>VLOOKUP(tProductos[[#This Row],[CategoryID]],tCategorias[#All],2,FALSE)</f>
        <v>Confections</v>
      </c>
      <c r="C347" s="7" t="s">
        <v>4598</v>
      </c>
      <c r="D347" s="12">
        <f>YEAR(tProductos[[#This Row],[ModifyDate]])</f>
        <v>2018</v>
      </c>
      <c r="E347" s="28">
        <v>171.91</v>
      </c>
      <c r="F347" s="13">
        <v>1</v>
      </c>
      <c r="G347" s="7" t="s">
        <v>4255</v>
      </c>
      <c r="H347" s="17">
        <v>43146.284814814811</v>
      </c>
      <c r="I347" s="7" t="s">
        <v>4248</v>
      </c>
      <c r="J347" s="7" t="s">
        <v>4256</v>
      </c>
      <c r="K347" s="14">
        <v>0</v>
      </c>
    </row>
    <row r="348" spans="1:11">
      <c r="A348" s="6">
        <v>347</v>
      </c>
      <c r="B348" s="23" t="str">
        <f>VLOOKUP(tProductos[[#This Row],[CategoryID]],tCategorias[#All],2,FALSE)</f>
        <v>Grain</v>
      </c>
      <c r="C348" s="7" t="s">
        <v>4599</v>
      </c>
      <c r="D348" s="12">
        <f>YEAR(tProductos[[#This Row],[ModifyDate]])</f>
        <v>2017</v>
      </c>
      <c r="E348" s="28">
        <v>946.25</v>
      </c>
      <c r="F348" s="13">
        <v>8</v>
      </c>
      <c r="G348" s="7" t="s">
        <v>4255</v>
      </c>
      <c r="H348" s="17">
        <v>42767.482511574075</v>
      </c>
      <c r="I348" s="7" t="s">
        <v>4248</v>
      </c>
      <c r="J348" s="7" t="s">
        <v>4256</v>
      </c>
      <c r="K348" s="14">
        <v>0</v>
      </c>
    </row>
    <row r="349" spans="1:11">
      <c r="A349" s="6">
        <v>348</v>
      </c>
      <c r="B349" s="23" t="str">
        <f>VLOOKUP(tProductos[[#This Row],[CategoryID]],tCategorias[#All],2,FALSE)</f>
        <v>Snails</v>
      </c>
      <c r="C349" s="7" t="s">
        <v>4600</v>
      </c>
      <c r="D349" s="12">
        <f>YEAR(tProductos[[#This Row],[ModifyDate]])</f>
        <v>2017</v>
      </c>
      <c r="E349" s="28">
        <v>553.67999999999995</v>
      </c>
      <c r="F349" s="13">
        <v>10</v>
      </c>
      <c r="G349" s="7" t="s">
        <v>4255</v>
      </c>
      <c r="H349" s="17">
        <v>43068.463078703702</v>
      </c>
      <c r="I349" s="7" t="s">
        <v>4247</v>
      </c>
      <c r="J349" s="7" t="s">
        <v>4256</v>
      </c>
      <c r="K349" s="14">
        <v>540</v>
      </c>
    </row>
    <row r="350" spans="1:11">
      <c r="A350" s="6">
        <v>349</v>
      </c>
      <c r="B350" s="23" t="str">
        <f>VLOOKUP(tProductos[[#This Row],[CategoryID]],tCategorias[#All],2,FALSE)</f>
        <v>Dairy</v>
      </c>
      <c r="C350" s="7" t="s">
        <v>4601</v>
      </c>
      <c r="D350" s="12">
        <f>YEAR(tProductos[[#This Row],[ModifyDate]])</f>
        <v>2018</v>
      </c>
      <c r="E350" s="28">
        <v>869.08</v>
      </c>
      <c r="F350" s="13">
        <v>4</v>
      </c>
      <c r="G350" s="7" t="s">
        <v>4246</v>
      </c>
      <c r="H350" s="17">
        <v>43152.234444444446</v>
      </c>
      <c r="I350" s="7" t="s">
        <v>4248</v>
      </c>
      <c r="J350" s="7" t="s">
        <v>4256</v>
      </c>
      <c r="K350" s="14">
        <v>0</v>
      </c>
    </row>
    <row r="351" spans="1:11">
      <c r="A351" s="6">
        <v>350</v>
      </c>
      <c r="B351" s="23" t="str">
        <f>VLOOKUP(tProductos[[#This Row],[CategoryID]],tCategorias[#All],2,FALSE)</f>
        <v>Grain</v>
      </c>
      <c r="C351" s="7" t="s">
        <v>4602</v>
      </c>
      <c r="D351" s="12">
        <f>YEAR(tProductos[[#This Row],[ModifyDate]])</f>
        <v>2017</v>
      </c>
      <c r="E351" s="28">
        <v>8.2799999999999994</v>
      </c>
      <c r="F351" s="13">
        <v>8</v>
      </c>
      <c r="G351" s="7" t="s">
        <v>4255</v>
      </c>
      <c r="H351" s="17">
        <v>42768.68954861111</v>
      </c>
      <c r="I351" s="7" t="s">
        <v>4248</v>
      </c>
      <c r="J351" s="7" t="s">
        <v>4256</v>
      </c>
      <c r="K351" s="14">
        <v>0</v>
      </c>
    </row>
    <row r="352" spans="1:11">
      <c r="A352" s="6">
        <v>351</v>
      </c>
      <c r="B352" s="23" t="str">
        <f>VLOOKUP(tProductos[[#This Row],[CategoryID]],tCategorias[#All],2,FALSE)</f>
        <v>Confections</v>
      </c>
      <c r="C352" s="7" t="s">
        <v>4603</v>
      </c>
      <c r="D352" s="12">
        <f>YEAR(tProductos[[#This Row],[ModifyDate]])</f>
        <v>2017</v>
      </c>
      <c r="E352" s="28">
        <v>960.82</v>
      </c>
      <c r="F352" s="13">
        <v>1</v>
      </c>
      <c r="G352" s="7" t="s">
        <v>4258</v>
      </c>
      <c r="H352" s="17">
        <v>42822.325844907406</v>
      </c>
      <c r="I352" s="7" t="s">
        <v>4247</v>
      </c>
      <c r="J352" s="7" t="s">
        <v>4248</v>
      </c>
      <c r="K352" s="14">
        <v>0</v>
      </c>
    </row>
    <row r="353" spans="1:11">
      <c r="A353" s="6">
        <v>352</v>
      </c>
      <c r="B353" s="23" t="str">
        <f>VLOOKUP(tProductos[[#This Row],[CategoryID]],tCategorias[#All],2,FALSE)</f>
        <v>Dairy</v>
      </c>
      <c r="C353" s="7" t="s">
        <v>4604</v>
      </c>
      <c r="D353" s="12">
        <f>YEAR(tProductos[[#This Row],[ModifyDate]])</f>
        <v>2017</v>
      </c>
      <c r="E353" s="28">
        <v>246.39</v>
      </c>
      <c r="F353" s="13">
        <v>4</v>
      </c>
      <c r="G353" s="7" t="s">
        <v>4255</v>
      </c>
      <c r="H353" s="17">
        <v>43045.820787037039</v>
      </c>
      <c r="I353" s="7" t="s">
        <v>4248</v>
      </c>
      <c r="J353" s="7" t="s">
        <v>4252</v>
      </c>
      <c r="K353" s="14">
        <v>50</v>
      </c>
    </row>
    <row r="354" spans="1:11">
      <c r="A354" s="6">
        <v>353</v>
      </c>
      <c r="B354" s="23" t="str">
        <f>VLOOKUP(tProductos[[#This Row],[CategoryID]],tCategorias[#All],2,FALSE)</f>
        <v>Grain</v>
      </c>
      <c r="C354" s="7" t="s">
        <v>4605</v>
      </c>
      <c r="D354" s="12">
        <f>YEAR(tProductos[[#This Row],[ModifyDate]])</f>
        <v>2017</v>
      </c>
      <c r="E354" s="28">
        <v>181.19</v>
      </c>
      <c r="F354" s="13">
        <v>8</v>
      </c>
      <c r="G354" s="7" t="s">
        <v>4246</v>
      </c>
      <c r="H354" s="17">
        <v>42798.219687500001</v>
      </c>
      <c r="I354" s="7" t="s">
        <v>4251</v>
      </c>
      <c r="J354" s="7" t="s">
        <v>4256</v>
      </c>
      <c r="K354" s="14">
        <v>800</v>
      </c>
    </row>
    <row r="355" spans="1:11">
      <c r="A355" s="6">
        <v>354</v>
      </c>
      <c r="B355" s="23" t="str">
        <f>VLOOKUP(tProductos[[#This Row],[CategoryID]],tCategorias[#All],2,FALSE)</f>
        <v>Meat</v>
      </c>
      <c r="C355" s="7" t="s">
        <v>4606</v>
      </c>
      <c r="D355" s="12">
        <f>YEAR(tProductos[[#This Row],[ModifyDate]])</f>
        <v>2017</v>
      </c>
      <c r="E355" s="28">
        <v>66.97</v>
      </c>
      <c r="F355" s="13">
        <v>7</v>
      </c>
      <c r="G355" s="7" t="s">
        <v>4246</v>
      </c>
      <c r="H355" s="17">
        <v>42799.134930555556</v>
      </c>
      <c r="I355" s="7" t="s">
        <v>4248</v>
      </c>
      <c r="J355" s="7" t="s">
        <v>4252</v>
      </c>
      <c r="K355" s="14">
        <v>0</v>
      </c>
    </row>
    <row r="356" spans="1:11">
      <c r="A356" s="6">
        <v>355</v>
      </c>
      <c r="B356" s="23" t="str">
        <f>VLOOKUP(tProductos[[#This Row],[CategoryID]],tCategorias[#All],2,FALSE)</f>
        <v>Beverages</v>
      </c>
      <c r="C356" s="7" t="s">
        <v>4607</v>
      </c>
      <c r="D356" s="12">
        <f>YEAR(tProductos[[#This Row],[ModifyDate]])</f>
        <v>2018</v>
      </c>
      <c r="E356" s="28">
        <v>591.67999999999995</v>
      </c>
      <c r="F356" s="13">
        <v>5</v>
      </c>
      <c r="G356" s="7" t="s">
        <v>4255</v>
      </c>
      <c r="H356" s="17">
        <v>43205.133622685185</v>
      </c>
      <c r="I356" s="7" t="s">
        <v>4247</v>
      </c>
      <c r="J356" s="7" t="s">
        <v>4252</v>
      </c>
      <c r="K356" s="14">
        <v>120</v>
      </c>
    </row>
    <row r="357" spans="1:11">
      <c r="A357" s="6">
        <v>356</v>
      </c>
      <c r="B357" s="23" t="str">
        <f>VLOOKUP(tProductos[[#This Row],[CategoryID]],tCategorias[#All],2,FALSE)</f>
        <v>Seafood</v>
      </c>
      <c r="C357" s="7" t="s">
        <v>4608</v>
      </c>
      <c r="D357" s="12">
        <f>YEAR(tProductos[[#This Row],[ModifyDate]])</f>
        <v>2017</v>
      </c>
      <c r="E357" s="28">
        <v>171.27</v>
      </c>
      <c r="F357" s="13">
        <v>6</v>
      </c>
      <c r="G357" s="7" t="s">
        <v>4258</v>
      </c>
      <c r="H357" s="17">
        <v>43064.143206018518</v>
      </c>
      <c r="I357" s="7" t="s">
        <v>4247</v>
      </c>
      <c r="J357" s="7" t="s">
        <v>4248</v>
      </c>
      <c r="K357" s="14">
        <v>0</v>
      </c>
    </row>
    <row r="358" spans="1:11">
      <c r="A358" s="6">
        <v>357</v>
      </c>
      <c r="B358" s="23" t="str">
        <f>VLOOKUP(tProductos[[#This Row],[CategoryID]],tCategorias[#All],2,FALSE)</f>
        <v>Shell fish</v>
      </c>
      <c r="C358" s="7" t="s">
        <v>4609</v>
      </c>
      <c r="D358" s="12">
        <f>YEAR(tProductos[[#This Row],[ModifyDate]])</f>
        <v>2017</v>
      </c>
      <c r="E358" s="28">
        <v>68.33</v>
      </c>
      <c r="F358" s="13">
        <v>2</v>
      </c>
      <c r="G358" s="7" t="s">
        <v>4246</v>
      </c>
      <c r="H358" s="17">
        <v>42882.010243055556</v>
      </c>
      <c r="I358" s="7" t="s">
        <v>4247</v>
      </c>
      <c r="J358" s="7" t="s">
        <v>4252</v>
      </c>
      <c r="K358" s="14">
        <v>0</v>
      </c>
    </row>
    <row r="359" spans="1:11">
      <c r="A359" s="6">
        <v>358</v>
      </c>
      <c r="B359" s="23" t="str">
        <f>VLOOKUP(tProductos[[#This Row],[CategoryID]],tCategorias[#All],2,FALSE)</f>
        <v>Poultry</v>
      </c>
      <c r="C359" s="7" t="s">
        <v>4610</v>
      </c>
      <c r="D359" s="12">
        <f>YEAR(tProductos[[#This Row],[ModifyDate]])</f>
        <v>2017</v>
      </c>
      <c r="E359" s="28">
        <v>847.11</v>
      </c>
      <c r="F359" s="13">
        <v>9</v>
      </c>
      <c r="G359" s="7" t="s">
        <v>4246</v>
      </c>
      <c r="H359" s="17">
        <v>42980.676562499997</v>
      </c>
      <c r="I359" s="7" t="s">
        <v>4248</v>
      </c>
      <c r="J359" s="7" t="s">
        <v>4256</v>
      </c>
      <c r="K359" s="14">
        <v>0</v>
      </c>
    </row>
    <row r="360" spans="1:11">
      <c r="A360" s="6">
        <v>359</v>
      </c>
      <c r="B360" s="23" t="str">
        <f>VLOOKUP(tProductos[[#This Row],[CategoryID]],tCategorias[#All],2,FALSE)</f>
        <v>Produce</v>
      </c>
      <c r="C360" s="7" t="s">
        <v>4611</v>
      </c>
      <c r="D360" s="12">
        <f>YEAR(tProductos[[#This Row],[ModifyDate]])</f>
        <v>2018</v>
      </c>
      <c r="E360" s="28">
        <v>690.32</v>
      </c>
      <c r="F360" s="13">
        <v>11</v>
      </c>
      <c r="G360" s="7" t="s">
        <v>4258</v>
      </c>
      <c r="H360" s="17">
        <v>43121.801388888889</v>
      </c>
      <c r="I360" s="7" t="s">
        <v>4247</v>
      </c>
      <c r="J360" s="7" t="s">
        <v>4256</v>
      </c>
      <c r="K360" s="14">
        <v>960</v>
      </c>
    </row>
    <row r="361" spans="1:11">
      <c r="A361" s="6">
        <v>360</v>
      </c>
      <c r="B361" s="23" t="str">
        <f>VLOOKUP(tProductos[[#This Row],[CategoryID]],tCategorias[#All],2,FALSE)</f>
        <v>Snails</v>
      </c>
      <c r="C361" s="7" t="s">
        <v>4612</v>
      </c>
      <c r="D361" s="12">
        <f>YEAR(tProductos[[#This Row],[ModifyDate]])</f>
        <v>2017</v>
      </c>
      <c r="E361" s="28">
        <v>522.4</v>
      </c>
      <c r="F361" s="13">
        <v>10</v>
      </c>
      <c r="G361" s="7" t="s">
        <v>4246</v>
      </c>
      <c r="H361" s="17">
        <v>42739.135069444441</v>
      </c>
      <c r="I361" s="7" t="s">
        <v>4247</v>
      </c>
      <c r="J361" s="7" t="s">
        <v>4256</v>
      </c>
      <c r="K361" s="14">
        <v>890</v>
      </c>
    </row>
    <row r="362" spans="1:11">
      <c r="A362" s="6">
        <v>361</v>
      </c>
      <c r="B362" s="23" t="str">
        <f>VLOOKUP(tProductos[[#This Row],[CategoryID]],tCategorias[#All],2,FALSE)</f>
        <v>Shell fish</v>
      </c>
      <c r="C362" s="7" t="s">
        <v>4613</v>
      </c>
      <c r="D362" s="12">
        <f>YEAR(tProductos[[#This Row],[ModifyDate]])</f>
        <v>2017</v>
      </c>
      <c r="E362" s="28">
        <v>364.51</v>
      </c>
      <c r="F362" s="13">
        <v>2</v>
      </c>
      <c r="G362" s="7" t="s">
        <v>4246</v>
      </c>
      <c r="H362" s="17">
        <v>43028.496099537035</v>
      </c>
      <c r="I362" s="7" t="s">
        <v>4251</v>
      </c>
      <c r="J362" s="7" t="s">
        <v>4256</v>
      </c>
      <c r="K362" s="14">
        <v>710</v>
      </c>
    </row>
    <row r="363" spans="1:11">
      <c r="A363" s="6">
        <v>362</v>
      </c>
      <c r="B363" s="23" t="str">
        <f>VLOOKUP(tProductos[[#This Row],[CategoryID]],tCategorias[#All],2,FALSE)</f>
        <v>Meat</v>
      </c>
      <c r="C363" s="7" t="s">
        <v>4614</v>
      </c>
      <c r="D363" s="12">
        <f>YEAR(tProductos[[#This Row],[ModifyDate]])</f>
        <v>2017</v>
      </c>
      <c r="E363" s="28">
        <v>533.476</v>
      </c>
      <c r="F363" s="13">
        <v>7</v>
      </c>
      <c r="G363" s="7" t="s">
        <v>4246</v>
      </c>
      <c r="H363" s="17">
        <v>43034.150231481479</v>
      </c>
      <c r="I363" s="7" t="s">
        <v>4247</v>
      </c>
      <c r="J363" s="7" t="s">
        <v>4248</v>
      </c>
      <c r="K363" s="14">
        <v>0</v>
      </c>
    </row>
    <row r="364" spans="1:11">
      <c r="A364" s="6">
        <v>363</v>
      </c>
      <c r="B364" s="23" t="str">
        <f>VLOOKUP(tProductos[[#This Row],[CategoryID]],tCategorias[#All],2,FALSE)</f>
        <v>Produce</v>
      </c>
      <c r="C364" s="7" t="s">
        <v>4615</v>
      </c>
      <c r="D364" s="12">
        <f>YEAR(tProductos[[#This Row],[ModifyDate]])</f>
        <v>2017</v>
      </c>
      <c r="E364" s="28">
        <v>487.71</v>
      </c>
      <c r="F364" s="13">
        <v>11</v>
      </c>
      <c r="G364" s="7" t="s">
        <v>4258</v>
      </c>
      <c r="H364" s="17">
        <v>42984.228807870371</v>
      </c>
      <c r="I364" s="7" t="s">
        <v>4248</v>
      </c>
      <c r="J364" s="7" t="s">
        <v>4256</v>
      </c>
      <c r="K364" s="14">
        <v>0</v>
      </c>
    </row>
    <row r="365" spans="1:11">
      <c r="A365" s="6">
        <v>364</v>
      </c>
      <c r="B365" s="23" t="str">
        <f>VLOOKUP(tProductos[[#This Row],[CategoryID]],tCategorias[#All],2,FALSE)</f>
        <v>Confections</v>
      </c>
      <c r="C365" s="7" t="s">
        <v>4616</v>
      </c>
      <c r="D365" s="12">
        <f>YEAR(tProductos[[#This Row],[ModifyDate]])</f>
        <v>2017</v>
      </c>
      <c r="E365" s="28">
        <v>88.429000000000002</v>
      </c>
      <c r="F365" s="13">
        <v>1</v>
      </c>
      <c r="G365" s="7" t="s">
        <v>4258</v>
      </c>
      <c r="H365" s="17">
        <v>42767.866875</v>
      </c>
      <c r="I365" s="7" t="s">
        <v>4248</v>
      </c>
      <c r="J365" s="7" t="s">
        <v>4248</v>
      </c>
      <c r="K365" s="14">
        <v>0</v>
      </c>
    </row>
    <row r="366" spans="1:11">
      <c r="A366" s="6">
        <v>365</v>
      </c>
      <c r="B366" s="23" t="str">
        <f>VLOOKUP(tProductos[[#This Row],[CategoryID]],tCategorias[#All],2,FALSE)</f>
        <v>Meat</v>
      </c>
      <c r="C366" s="7" t="s">
        <v>4617</v>
      </c>
      <c r="D366" s="12">
        <f>YEAR(tProductos[[#This Row],[ModifyDate]])</f>
        <v>2017</v>
      </c>
      <c r="E366" s="28">
        <v>126.27</v>
      </c>
      <c r="F366" s="13">
        <v>7</v>
      </c>
      <c r="G366" s="7" t="s">
        <v>4246</v>
      </c>
      <c r="H366" s="17">
        <v>42758.291041666664</v>
      </c>
      <c r="I366" s="7" t="s">
        <v>4251</v>
      </c>
      <c r="J366" s="7" t="s">
        <v>4256</v>
      </c>
      <c r="K366" s="14">
        <v>950</v>
      </c>
    </row>
    <row r="367" spans="1:11">
      <c r="A367" s="6">
        <v>366</v>
      </c>
      <c r="B367" s="23" t="str">
        <f>VLOOKUP(tProductos[[#This Row],[CategoryID]],tCategorias[#All],2,FALSE)</f>
        <v>Dairy</v>
      </c>
      <c r="C367" s="7" t="s">
        <v>4618</v>
      </c>
      <c r="D367" s="12">
        <f>YEAR(tProductos[[#This Row],[ModifyDate]])</f>
        <v>2018</v>
      </c>
      <c r="E367" s="28">
        <v>804.48</v>
      </c>
      <c r="F367" s="13">
        <v>4</v>
      </c>
      <c r="G367" s="7" t="s">
        <v>4258</v>
      </c>
      <c r="H367" s="17">
        <v>43125.725578703707</v>
      </c>
      <c r="I367" s="7" t="s">
        <v>4248</v>
      </c>
      <c r="J367" s="7" t="s">
        <v>4252</v>
      </c>
      <c r="K367" s="14">
        <v>0</v>
      </c>
    </row>
    <row r="368" spans="1:11">
      <c r="A368" s="6">
        <v>367</v>
      </c>
      <c r="B368" s="23" t="str">
        <f>VLOOKUP(tProductos[[#This Row],[CategoryID]],tCategorias[#All],2,FALSE)</f>
        <v>Beverages</v>
      </c>
      <c r="C368" s="7" t="s">
        <v>4619</v>
      </c>
      <c r="D368" s="12">
        <f>YEAR(tProductos[[#This Row],[ModifyDate]])</f>
        <v>2018</v>
      </c>
      <c r="E368" s="28">
        <v>638.28</v>
      </c>
      <c r="F368" s="13">
        <v>5</v>
      </c>
      <c r="G368" s="7" t="s">
        <v>4246</v>
      </c>
      <c r="H368" s="17">
        <v>43112.477071759262</v>
      </c>
      <c r="I368" s="7" t="s">
        <v>4248</v>
      </c>
      <c r="J368" s="7" t="s">
        <v>4256</v>
      </c>
      <c r="K368" s="14">
        <v>650</v>
      </c>
    </row>
    <row r="369" spans="1:11">
      <c r="A369" s="6">
        <v>368</v>
      </c>
      <c r="B369" s="23" t="str">
        <f>VLOOKUP(tProductos[[#This Row],[CategoryID]],tCategorias[#All],2,FALSE)</f>
        <v>Dairy</v>
      </c>
      <c r="C369" s="7" t="s">
        <v>4620</v>
      </c>
      <c r="D369" s="12">
        <f>YEAR(tProductos[[#This Row],[ModifyDate]])</f>
        <v>2017</v>
      </c>
      <c r="E369" s="28">
        <v>182.97</v>
      </c>
      <c r="F369" s="13">
        <v>4</v>
      </c>
      <c r="G369" s="7" t="s">
        <v>4255</v>
      </c>
      <c r="H369" s="17">
        <v>43083.579618055555</v>
      </c>
      <c r="I369" s="7" t="s">
        <v>4248</v>
      </c>
      <c r="J369" s="7" t="s">
        <v>4252</v>
      </c>
      <c r="K369" s="14">
        <v>0</v>
      </c>
    </row>
    <row r="370" spans="1:11">
      <c r="A370" s="6">
        <v>369</v>
      </c>
      <c r="B370" s="23" t="str">
        <f>VLOOKUP(tProductos[[#This Row],[CategoryID]],tCategorias[#All],2,FALSE)</f>
        <v>Beverages</v>
      </c>
      <c r="C370" s="7" t="s">
        <v>4621</v>
      </c>
      <c r="D370" s="12">
        <f>YEAR(tProductos[[#This Row],[ModifyDate]])</f>
        <v>2017</v>
      </c>
      <c r="E370" s="28">
        <v>871.78</v>
      </c>
      <c r="F370" s="13">
        <v>5</v>
      </c>
      <c r="G370" s="7" t="s">
        <v>4246</v>
      </c>
      <c r="H370" s="17">
        <v>42745.132210648146</v>
      </c>
      <c r="I370" s="7" t="s">
        <v>4248</v>
      </c>
      <c r="J370" s="7" t="s">
        <v>4256</v>
      </c>
      <c r="K370" s="14">
        <v>100</v>
      </c>
    </row>
    <row r="371" spans="1:11">
      <c r="A371" s="6">
        <v>370</v>
      </c>
      <c r="B371" s="23" t="str">
        <f>VLOOKUP(tProductos[[#This Row],[CategoryID]],tCategorias[#All],2,FALSE)</f>
        <v>Dairy</v>
      </c>
      <c r="C371" s="7" t="s">
        <v>4622</v>
      </c>
      <c r="D371" s="12">
        <f>YEAR(tProductos[[#This Row],[ModifyDate]])</f>
        <v>2017</v>
      </c>
      <c r="E371" s="28">
        <v>218.8</v>
      </c>
      <c r="F371" s="13">
        <v>4</v>
      </c>
      <c r="G371" s="7" t="s">
        <v>4255</v>
      </c>
      <c r="H371" s="17">
        <v>43067.094837962963</v>
      </c>
      <c r="I371" s="7" t="s">
        <v>4251</v>
      </c>
      <c r="J371" s="7" t="s">
        <v>4256</v>
      </c>
      <c r="K371" s="14">
        <v>0</v>
      </c>
    </row>
    <row r="372" spans="1:11">
      <c r="A372" s="6">
        <v>371</v>
      </c>
      <c r="B372" s="23" t="str">
        <f>VLOOKUP(tProductos[[#This Row],[CategoryID]],tCategorias[#All],2,FALSE)</f>
        <v>Grain</v>
      </c>
      <c r="C372" s="7" t="s">
        <v>4623</v>
      </c>
      <c r="D372" s="12">
        <f>YEAR(tProductos[[#This Row],[ModifyDate]])</f>
        <v>2017</v>
      </c>
      <c r="E372" s="28">
        <v>824.02</v>
      </c>
      <c r="F372" s="13">
        <v>8</v>
      </c>
      <c r="G372" s="7" t="s">
        <v>4258</v>
      </c>
      <c r="H372" s="17">
        <v>42934.347881944443</v>
      </c>
      <c r="I372" s="7" t="s">
        <v>4247</v>
      </c>
      <c r="J372" s="7" t="s">
        <v>4248</v>
      </c>
      <c r="K372" s="14">
        <v>0</v>
      </c>
    </row>
    <row r="373" spans="1:11">
      <c r="A373" s="6">
        <v>372</v>
      </c>
      <c r="B373" s="23" t="str">
        <f>VLOOKUP(tProductos[[#This Row],[CategoryID]],tCategorias[#All],2,FALSE)</f>
        <v>Cereals</v>
      </c>
      <c r="C373" s="7" t="s">
        <v>4624</v>
      </c>
      <c r="D373" s="12">
        <f>YEAR(tProductos[[#This Row],[ModifyDate]])</f>
        <v>2018</v>
      </c>
      <c r="E373" s="28">
        <v>62.82</v>
      </c>
      <c r="F373" s="13">
        <v>3</v>
      </c>
      <c r="G373" s="7" t="s">
        <v>4255</v>
      </c>
      <c r="H373" s="17">
        <v>43122.605844907404</v>
      </c>
      <c r="I373" s="7" t="s">
        <v>4248</v>
      </c>
      <c r="J373" s="7" t="s">
        <v>4256</v>
      </c>
      <c r="K373" s="14">
        <v>0</v>
      </c>
    </row>
    <row r="374" spans="1:11">
      <c r="A374" s="6">
        <v>373</v>
      </c>
      <c r="B374" s="23" t="str">
        <f>VLOOKUP(tProductos[[#This Row],[CategoryID]],tCategorias[#All],2,FALSE)</f>
        <v>Poultry</v>
      </c>
      <c r="C374" s="7" t="s">
        <v>4625</v>
      </c>
      <c r="D374" s="12">
        <f>YEAR(tProductos[[#This Row],[ModifyDate]])</f>
        <v>2017</v>
      </c>
      <c r="E374" s="28">
        <v>548.71</v>
      </c>
      <c r="F374" s="13">
        <v>9</v>
      </c>
      <c r="G374" s="7" t="s">
        <v>4246</v>
      </c>
      <c r="H374" s="17">
        <v>42948.022604166668</v>
      </c>
      <c r="I374" s="7" t="s">
        <v>4247</v>
      </c>
      <c r="J374" s="7" t="s">
        <v>4252</v>
      </c>
      <c r="K374" s="14">
        <v>0</v>
      </c>
    </row>
    <row r="375" spans="1:11">
      <c r="A375" s="6">
        <v>374</v>
      </c>
      <c r="B375" s="23" t="str">
        <f>VLOOKUP(tProductos[[#This Row],[CategoryID]],tCategorias[#All],2,FALSE)</f>
        <v>Beverages</v>
      </c>
      <c r="C375" s="7" t="s">
        <v>4626</v>
      </c>
      <c r="D375" s="12">
        <f>YEAR(tProductos[[#This Row],[ModifyDate]])</f>
        <v>2018</v>
      </c>
      <c r="E375" s="28">
        <v>493.84</v>
      </c>
      <c r="F375" s="13">
        <v>5</v>
      </c>
      <c r="G375" s="7" t="s">
        <v>4255</v>
      </c>
      <c r="H375" s="17">
        <v>43227.686192129629</v>
      </c>
      <c r="I375" s="7" t="s">
        <v>4247</v>
      </c>
      <c r="J375" s="7" t="s">
        <v>4252</v>
      </c>
      <c r="K375" s="14">
        <v>0</v>
      </c>
    </row>
    <row r="376" spans="1:11">
      <c r="A376" s="6">
        <v>375</v>
      </c>
      <c r="B376" s="23" t="str">
        <f>VLOOKUP(tProductos[[#This Row],[CategoryID]],tCategorias[#All],2,FALSE)</f>
        <v>Grain</v>
      </c>
      <c r="C376" s="7" t="s">
        <v>4627</v>
      </c>
      <c r="D376" s="12">
        <f>YEAR(tProductos[[#This Row],[ModifyDate]])</f>
        <v>2017</v>
      </c>
      <c r="E376" s="28">
        <v>831.75</v>
      </c>
      <c r="F376" s="13">
        <v>8</v>
      </c>
      <c r="G376" s="7" t="s">
        <v>4258</v>
      </c>
      <c r="H376" s="17">
        <v>42830.509479166663</v>
      </c>
      <c r="I376" s="7" t="s">
        <v>4248</v>
      </c>
      <c r="J376" s="7" t="s">
        <v>4256</v>
      </c>
      <c r="K376" s="14">
        <v>800</v>
      </c>
    </row>
    <row r="377" spans="1:11">
      <c r="A377" s="6">
        <v>376</v>
      </c>
      <c r="B377" s="23" t="str">
        <f>VLOOKUP(tProductos[[#This Row],[CategoryID]],tCategorias[#All],2,FALSE)</f>
        <v>Produce</v>
      </c>
      <c r="C377" s="7" t="s">
        <v>4628</v>
      </c>
      <c r="D377" s="12">
        <f>YEAR(tProductos[[#This Row],[ModifyDate]])</f>
        <v>2017</v>
      </c>
      <c r="E377" s="28">
        <v>408.12</v>
      </c>
      <c r="F377" s="13">
        <v>11</v>
      </c>
      <c r="G377" s="7" t="s">
        <v>4258</v>
      </c>
      <c r="H377" s="17">
        <v>43004.843784722223</v>
      </c>
      <c r="I377" s="7" t="s">
        <v>4247</v>
      </c>
      <c r="J377" s="7" t="s">
        <v>4256</v>
      </c>
      <c r="K377" s="14">
        <v>510</v>
      </c>
    </row>
    <row r="378" spans="1:11">
      <c r="A378" s="6">
        <v>377</v>
      </c>
      <c r="B378" s="23" t="str">
        <f>VLOOKUP(tProductos[[#This Row],[CategoryID]],tCategorias[#All],2,FALSE)</f>
        <v>Confections</v>
      </c>
      <c r="C378" s="7" t="s">
        <v>4629</v>
      </c>
      <c r="D378" s="12">
        <f>YEAR(tProductos[[#This Row],[ModifyDate]])</f>
        <v>2017</v>
      </c>
      <c r="E378" s="28">
        <v>750.78</v>
      </c>
      <c r="F378" s="13">
        <v>1</v>
      </c>
      <c r="G378" s="7" t="s">
        <v>4246</v>
      </c>
      <c r="H378" s="17">
        <v>42757.416215277779</v>
      </c>
      <c r="I378" s="7" t="s">
        <v>4247</v>
      </c>
      <c r="J378" s="7" t="s">
        <v>4252</v>
      </c>
      <c r="K378" s="14">
        <v>70</v>
      </c>
    </row>
    <row r="379" spans="1:11">
      <c r="A379" s="6">
        <v>378</v>
      </c>
      <c r="B379" s="23" t="str">
        <f>VLOOKUP(tProductos[[#This Row],[CategoryID]],tCategorias[#All],2,FALSE)</f>
        <v>Poultry</v>
      </c>
      <c r="C379" s="7" t="s">
        <v>4630</v>
      </c>
      <c r="D379" s="12">
        <f>YEAR(tProductos[[#This Row],[ModifyDate]])</f>
        <v>2017</v>
      </c>
      <c r="E379" s="28">
        <v>907.87</v>
      </c>
      <c r="F379" s="13">
        <v>9</v>
      </c>
      <c r="G379" s="7" t="s">
        <v>4258</v>
      </c>
      <c r="H379" s="17">
        <v>42894.472488425927</v>
      </c>
      <c r="I379" s="7" t="s">
        <v>4247</v>
      </c>
      <c r="J379" s="7" t="s">
        <v>4252</v>
      </c>
      <c r="K379" s="14">
        <v>0</v>
      </c>
    </row>
    <row r="380" spans="1:11">
      <c r="A380" s="6">
        <v>379</v>
      </c>
      <c r="B380" s="23" t="str">
        <f>VLOOKUP(tProductos[[#This Row],[CategoryID]],tCategorias[#All],2,FALSE)</f>
        <v>Meat</v>
      </c>
      <c r="C380" s="7" t="s">
        <v>4631</v>
      </c>
      <c r="D380" s="12">
        <f>YEAR(tProductos[[#This Row],[ModifyDate]])</f>
        <v>2017</v>
      </c>
      <c r="E380" s="28">
        <v>893.04</v>
      </c>
      <c r="F380" s="13">
        <v>7</v>
      </c>
      <c r="G380" s="7" t="s">
        <v>4258</v>
      </c>
      <c r="H380" s="17">
        <v>43026.325810185182</v>
      </c>
      <c r="I380" s="7" t="s">
        <v>4248</v>
      </c>
      <c r="J380" s="7" t="s">
        <v>4252</v>
      </c>
      <c r="K380" s="14">
        <v>810</v>
      </c>
    </row>
    <row r="381" spans="1:11">
      <c r="A381" s="6">
        <v>380</v>
      </c>
      <c r="B381" s="23" t="str">
        <f>VLOOKUP(tProductos[[#This Row],[CategoryID]],tCategorias[#All],2,FALSE)</f>
        <v>Dairy</v>
      </c>
      <c r="C381" s="7" t="s">
        <v>4632</v>
      </c>
      <c r="D381" s="12">
        <f>YEAR(tProductos[[#This Row],[ModifyDate]])</f>
        <v>2018</v>
      </c>
      <c r="E381" s="28">
        <v>859.74</v>
      </c>
      <c r="F381" s="13">
        <v>4</v>
      </c>
      <c r="G381" s="7" t="s">
        <v>4258</v>
      </c>
      <c r="H381" s="17">
        <v>43105.693449074075</v>
      </c>
      <c r="I381" s="7" t="s">
        <v>4248</v>
      </c>
      <c r="J381" s="7" t="s">
        <v>4256</v>
      </c>
      <c r="K381" s="14">
        <v>0</v>
      </c>
    </row>
    <row r="382" spans="1:11">
      <c r="A382" s="6">
        <v>381</v>
      </c>
      <c r="B382" s="23" t="str">
        <f>VLOOKUP(tProductos[[#This Row],[CategoryID]],tCategorias[#All],2,FALSE)</f>
        <v>Confections</v>
      </c>
      <c r="C382" s="7" t="s">
        <v>4633</v>
      </c>
      <c r="D382" s="12">
        <f>YEAR(tProductos[[#This Row],[ModifyDate]])</f>
        <v>2018</v>
      </c>
      <c r="E382" s="28">
        <v>442.33</v>
      </c>
      <c r="F382" s="13">
        <v>1</v>
      </c>
      <c r="G382" s="7" t="s">
        <v>4258</v>
      </c>
      <c r="H382" s="17">
        <v>43106.935347222221</v>
      </c>
      <c r="I382" s="7" t="s">
        <v>4248</v>
      </c>
      <c r="J382" s="7" t="s">
        <v>4248</v>
      </c>
      <c r="K382" s="14">
        <v>410</v>
      </c>
    </row>
    <row r="383" spans="1:11">
      <c r="A383" s="6">
        <v>382</v>
      </c>
      <c r="B383" s="23" t="str">
        <f>VLOOKUP(tProductos[[#This Row],[CategoryID]],tCategorias[#All],2,FALSE)</f>
        <v>Dairy</v>
      </c>
      <c r="C383" s="7" t="s">
        <v>4634</v>
      </c>
      <c r="D383" s="12">
        <f>YEAR(tProductos[[#This Row],[ModifyDate]])</f>
        <v>2017</v>
      </c>
      <c r="E383" s="28">
        <v>517.75</v>
      </c>
      <c r="F383" s="13">
        <v>4</v>
      </c>
      <c r="G383" s="7" t="s">
        <v>4246</v>
      </c>
      <c r="H383" s="17">
        <v>43067.880312499998</v>
      </c>
      <c r="I383" s="7" t="s">
        <v>4251</v>
      </c>
      <c r="J383" s="7" t="s">
        <v>4248</v>
      </c>
      <c r="K383" s="14">
        <v>0</v>
      </c>
    </row>
    <row r="384" spans="1:11">
      <c r="A384" s="6">
        <v>383</v>
      </c>
      <c r="B384" s="23" t="str">
        <f>VLOOKUP(tProductos[[#This Row],[CategoryID]],tCategorias[#All],2,FALSE)</f>
        <v>Shell fish</v>
      </c>
      <c r="C384" s="7" t="s">
        <v>4635</v>
      </c>
      <c r="D384" s="12">
        <f>YEAR(tProductos[[#This Row],[ModifyDate]])</f>
        <v>2017</v>
      </c>
      <c r="E384" s="28">
        <v>99.69</v>
      </c>
      <c r="F384" s="13">
        <v>2</v>
      </c>
      <c r="G384" s="7" t="s">
        <v>4258</v>
      </c>
      <c r="H384" s="17">
        <v>42835.357581018521</v>
      </c>
      <c r="I384" s="7" t="s">
        <v>4251</v>
      </c>
      <c r="J384" s="7" t="s">
        <v>4248</v>
      </c>
      <c r="K384" s="14">
        <v>0</v>
      </c>
    </row>
    <row r="385" spans="1:11">
      <c r="A385" s="6">
        <v>384</v>
      </c>
      <c r="B385" s="23" t="str">
        <f>VLOOKUP(tProductos[[#This Row],[CategoryID]],tCategorias[#All],2,FALSE)</f>
        <v>Snails</v>
      </c>
      <c r="C385" s="7" t="s">
        <v>4636</v>
      </c>
      <c r="D385" s="12">
        <f>YEAR(tProductos[[#This Row],[ModifyDate]])</f>
        <v>2018</v>
      </c>
      <c r="E385" s="28">
        <v>565.19000000000005</v>
      </c>
      <c r="F385" s="13">
        <v>10</v>
      </c>
      <c r="G385" s="7" t="s">
        <v>4258</v>
      </c>
      <c r="H385" s="17">
        <v>43162.938090277778</v>
      </c>
      <c r="I385" s="7" t="s">
        <v>4248</v>
      </c>
      <c r="J385" s="7" t="s">
        <v>4256</v>
      </c>
      <c r="K385" s="14">
        <v>1050</v>
      </c>
    </row>
    <row r="386" spans="1:11">
      <c r="A386" s="6">
        <v>385</v>
      </c>
      <c r="B386" s="23" t="str">
        <f>VLOOKUP(tProductos[[#This Row],[CategoryID]],tCategorias[#All],2,FALSE)</f>
        <v>Snails</v>
      </c>
      <c r="C386" s="7" t="s">
        <v>4637</v>
      </c>
      <c r="D386" s="12">
        <f>YEAR(tProductos[[#This Row],[ModifyDate]])</f>
        <v>2017</v>
      </c>
      <c r="E386" s="28">
        <v>227.09</v>
      </c>
      <c r="F386" s="13">
        <v>10</v>
      </c>
      <c r="G386" s="7" t="s">
        <v>4258</v>
      </c>
      <c r="H386" s="17">
        <v>43050.638252314813</v>
      </c>
      <c r="I386" s="7" t="s">
        <v>4247</v>
      </c>
      <c r="J386" s="7" t="s">
        <v>4252</v>
      </c>
      <c r="K386" s="14">
        <v>970</v>
      </c>
    </row>
    <row r="387" spans="1:11">
      <c r="A387" s="6">
        <v>386</v>
      </c>
      <c r="B387" s="23" t="str">
        <f>VLOOKUP(tProductos[[#This Row],[CategoryID]],tCategorias[#All],2,FALSE)</f>
        <v>Snails</v>
      </c>
      <c r="C387" s="7" t="s">
        <v>4638</v>
      </c>
      <c r="D387" s="12">
        <f>YEAR(tProductos[[#This Row],[ModifyDate]])</f>
        <v>2017</v>
      </c>
      <c r="E387" s="28">
        <v>427.11</v>
      </c>
      <c r="F387" s="13">
        <v>10</v>
      </c>
      <c r="G387" s="7" t="s">
        <v>4246</v>
      </c>
      <c r="H387" s="17">
        <v>42782.702928240738</v>
      </c>
      <c r="I387" s="7" t="s">
        <v>4251</v>
      </c>
      <c r="J387" s="7" t="s">
        <v>4252</v>
      </c>
      <c r="K387" s="14">
        <v>0</v>
      </c>
    </row>
    <row r="388" spans="1:11">
      <c r="A388" s="6">
        <v>387</v>
      </c>
      <c r="B388" s="23" t="str">
        <f>VLOOKUP(tProductos[[#This Row],[CategoryID]],tCategorias[#All],2,FALSE)</f>
        <v>Poultry</v>
      </c>
      <c r="C388" s="7" t="s">
        <v>4639</v>
      </c>
      <c r="D388" s="12">
        <f>YEAR(tProductos[[#This Row],[ModifyDate]])</f>
        <v>2018</v>
      </c>
      <c r="E388" s="28">
        <v>416.38</v>
      </c>
      <c r="F388" s="13">
        <v>9</v>
      </c>
      <c r="G388" s="7" t="s">
        <v>4258</v>
      </c>
      <c r="H388" s="17">
        <v>43140.146284722221</v>
      </c>
      <c r="I388" s="7" t="s">
        <v>4247</v>
      </c>
      <c r="J388" s="7" t="s">
        <v>4252</v>
      </c>
      <c r="K388" s="14">
        <v>1000</v>
      </c>
    </row>
    <row r="389" spans="1:11">
      <c r="A389" s="6">
        <v>388</v>
      </c>
      <c r="B389" s="23" t="str">
        <f>VLOOKUP(tProductos[[#This Row],[CategoryID]],tCategorias[#All],2,FALSE)</f>
        <v>Confections</v>
      </c>
      <c r="C389" s="7" t="s">
        <v>4640</v>
      </c>
      <c r="D389" s="12">
        <f>YEAR(tProductos[[#This Row],[ModifyDate]])</f>
        <v>2017</v>
      </c>
      <c r="E389" s="28">
        <v>135.38</v>
      </c>
      <c r="F389" s="13">
        <v>1</v>
      </c>
      <c r="G389" s="7" t="s">
        <v>4246</v>
      </c>
      <c r="H389" s="17">
        <v>43060.090821759259</v>
      </c>
      <c r="I389" s="7" t="s">
        <v>4247</v>
      </c>
      <c r="J389" s="7" t="s">
        <v>4256</v>
      </c>
      <c r="K389" s="14">
        <v>0</v>
      </c>
    </row>
    <row r="390" spans="1:11">
      <c r="A390" s="6">
        <v>389</v>
      </c>
      <c r="B390" s="23" t="str">
        <f>VLOOKUP(tProductos[[#This Row],[CategoryID]],tCategorias[#All],2,FALSE)</f>
        <v>Cereals</v>
      </c>
      <c r="C390" s="7" t="s">
        <v>4641</v>
      </c>
      <c r="D390" s="12">
        <f>YEAR(tProductos[[#This Row],[ModifyDate]])</f>
        <v>2018</v>
      </c>
      <c r="E390" s="28">
        <v>624.44000000000005</v>
      </c>
      <c r="F390" s="13">
        <v>3</v>
      </c>
      <c r="G390" s="7" t="s">
        <v>4246</v>
      </c>
      <c r="H390" s="17">
        <v>43191.913495370369</v>
      </c>
      <c r="I390" s="7" t="s">
        <v>4248</v>
      </c>
      <c r="J390" s="7" t="s">
        <v>4248</v>
      </c>
      <c r="K390" s="14">
        <v>1030</v>
      </c>
    </row>
    <row r="391" spans="1:11">
      <c r="A391" s="6">
        <v>390</v>
      </c>
      <c r="B391" s="23" t="str">
        <f>VLOOKUP(tProductos[[#This Row],[CategoryID]],tCategorias[#All],2,FALSE)</f>
        <v>Cereals</v>
      </c>
      <c r="C391" s="7" t="s">
        <v>4642</v>
      </c>
      <c r="D391" s="12">
        <f>YEAR(tProductos[[#This Row],[ModifyDate]])</f>
        <v>2017</v>
      </c>
      <c r="E391" s="28">
        <v>12.95</v>
      </c>
      <c r="F391" s="13">
        <v>3</v>
      </c>
      <c r="G391" s="7" t="s">
        <v>4255</v>
      </c>
      <c r="H391" s="17">
        <v>43096.231388888889</v>
      </c>
      <c r="I391" s="7" t="s">
        <v>4248</v>
      </c>
      <c r="J391" s="7" t="s">
        <v>4252</v>
      </c>
      <c r="K391" s="14">
        <v>0</v>
      </c>
    </row>
    <row r="392" spans="1:11">
      <c r="A392" s="6">
        <v>391</v>
      </c>
      <c r="B392" s="23" t="str">
        <f>VLOOKUP(tProductos[[#This Row],[CategoryID]],tCategorias[#All],2,FALSE)</f>
        <v>Confections</v>
      </c>
      <c r="C392" s="7" t="s">
        <v>4643</v>
      </c>
      <c r="D392" s="12">
        <f>YEAR(tProductos[[#This Row],[ModifyDate]])</f>
        <v>2017</v>
      </c>
      <c r="E392" s="28">
        <v>650.9</v>
      </c>
      <c r="F392" s="13">
        <v>1</v>
      </c>
      <c r="G392" s="7" t="s">
        <v>4246</v>
      </c>
      <c r="H392" s="17">
        <v>42759.792395833334</v>
      </c>
      <c r="I392" s="7" t="s">
        <v>4248</v>
      </c>
      <c r="J392" s="7" t="s">
        <v>4256</v>
      </c>
      <c r="K392" s="14">
        <v>720</v>
      </c>
    </row>
    <row r="393" spans="1:11">
      <c r="A393" s="6">
        <v>392</v>
      </c>
      <c r="B393" s="23" t="str">
        <f>VLOOKUP(tProductos[[#This Row],[CategoryID]],tCategorias[#All],2,FALSE)</f>
        <v>Beverages</v>
      </c>
      <c r="C393" s="7" t="s">
        <v>4644</v>
      </c>
      <c r="D393" s="12">
        <f>YEAR(tProductos[[#This Row],[ModifyDate]])</f>
        <v>2018</v>
      </c>
      <c r="E393" s="28">
        <v>988.26</v>
      </c>
      <c r="F393" s="13">
        <v>5</v>
      </c>
      <c r="G393" s="7" t="s">
        <v>4258</v>
      </c>
      <c r="H393" s="17">
        <v>43156.567118055558</v>
      </c>
      <c r="I393" s="7" t="s">
        <v>4248</v>
      </c>
      <c r="J393" s="7" t="s">
        <v>4256</v>
      </c>
      <c r="K393" s="14">
        <v>330</v>
      </c>
    </row>
    <row r="394" spans="1:11">
      <c r="A394" s="6">
        <v>393</v>
      </c>
      <c r="B394" s="23" t="str">
        <f>VLOOKUP(tProductos[[#This Row],[CategoryID]],tCategorias[#All],2,FALSE)</f>
        <v>Confections</v>
      </c>
      <c r="C394" s="7" t="s">
        <v>4645</v>
      </c>
      <c r="D394" s="12">
        <f>YEAR(tProductos[[#This Row],[ModifyDate]])</f>
        <v>2017</v>
      </c>
      <c r="E394" s="28">
        <v>599.57000000000005</v>
      </c>
      <c r="F394" s="13">
        <v>1</v>
      </c>
      <c r="G394" s="7" t="s">
        <v>4255</v>
      </c>
      <c r="H394" s="17">
        <v>42863.172523148147</v>
      </c>
      <c r="I394" s="7" t="s">
        <v>4248</v>
      </c>
      <c r="J394" s="7" t="s">
        <v>4248</v>
      </c>
      <c r="K394" s="14">
        <v>0</v>
      </c>
    </row>
    <row r="395" spans="1:11">
      <c r="A395" s="6">
        <v>394</v>
      </c>
      <c r="B395" s="23" t="str">
        <f>VLOOKUP(tProductos[[#This Row],[CategoryID]],tCategorias[#All],2,FALSE)</f>
        <v>Cereals</v>
      </c>
      <c r="C395" s="7" t="s">
        <v>4646</v>
      </c>
      <c r="D395" s="12">
        <f>YEAR(tProductos[[#This Row],[ModifyDate]])</f>
        <v>2017</v>
      </c>
      <c r="E395" s="28">
        <v>501.18</v>
      </c>
      <c r="F395" s="13">
        <v>3</v>
      </c>
      <c r="G395" s="7" t="s">
        <v>4258</v>
      </c>
      <c r="H395" s="17">
        <v>42892.58289351852</v>
      </c>
      <c r="I395" s="7" t="s">
        <v>4247</v>
      </c>
      <c r="J395" s="7" t="s">
        <v>4256</v>
      </c>
      <c r="K395" s="14">
        <v>760</v>
      </c>
    </row>
    <row r="396" spans="1:11">
      <c r="A396" s="6">
        <v>395</v>
      </c>
      <c r="B396" s="23" t="str">
        <f>VLOOKUP(tProductos[[#This Row],[CategoryID]],tCategorias[#All],2,FALSE)</f>
        <v>Confections</v>
      </c>
      <c r="C396" s="7" t="s">
        <v>4647</v>
      </c>
      <c r="D396" s="12">
        <f>YEAR(tProductos[[#This Row],[ModifyDate]])</f>
        <v>2017</v>
      </c>
      <c r="E396" s="28">
        <v>917.83</v>
      </c>
      <c r="F396" s="13">
        <v>1</v>
      </c>
      <c r="G396" s="7" t="s">
        <v>4255</v>
      </c>
      <c r="H396" s="17">
        <v>43030.657465277778</v>
      </c>
      <c r="I396" s="7" t="s">
        <v>4251</v>
      </c>
      <c r="J396" s="7" t="s">
        <v>4256</v>
      </c>
      <c r="K396" s="14">
        <v>0</v>
      </c>
    </row>
    <row r="397" spans="1:11">
      <c r="A397" s="6">
        <v>396</v>
      </c>
      <c r="B397" s="23" t="str">
        <f>VLOOKUP(tProductos[[#This Row],[CategoryID]],tCategorias[#All],2,FALSE)</f>
        <v>Seafood</v>
      </c>
      <c r="C397" s="7" t="s">
        <v>4648</v>
      </c>
      <c r="D397" s="12">
        <f>YEAR(tProductos[[#This Row],[ModifyDate]])</f>
        <v>2018</v>
      </c>
      <c r="E397" s="28">
        <v>369.16</v>
      </c>
      <c r="F397" s="13">
        <v>6</v>
      </c>
      <c r="G397" s="7" t="s">
        <v>4258</v>
      </c>
      <c r="H397" s="17">
        <v>43193.328518518516</v>
      </c>
      <c r="I397" s="7" t="s">
        <v>4247</v>
      </c>
      <c r="J397" s="7" t="s">
        <v>4252</v>
      </c>
      <c r="K397" s="14">
        <v>0</v>
      </c>
    </row>
    <row r="398" spans="1:11">
      <c r="A398" s="6">
        <v>397</v>
      </c>
      <c r="B398" s="23" t="str">
        <f>VLOOKUP(tProductos[[#This Row],[CategoryID]],tCategorias[#All],2,FALSE)</f>
        <v>Confections</v>
      </c>
      <c r="C398" s="7" t="s">
        <v>4649</v>
      </c>
      <c r="D398" s="12">
        <f>YEAR(tProductos[[#This Row],[ModifyDate]])</f>
        <v>2017</v>
      </c>
      <c r="E398" s="28">
        <v>208.16</v>
      </c>
      <c r="F398" s="13">
        <v>1</v>
      </c>
      <c r="G398" s="7" t="s">
        <v>4246</v>
      </c>
      <c r="H398" s="17">
        <v>43056.901631944442</v>
      </c>
      <c r="I398" s="7" t="s">
        <v>4251</v>
      </c>
      <c r="J398" s="7" t="s">
        <v>4252</v>
      </c>
      <c r="K398" s="14">
        <v>700</v>
      </c>
    </row>
    <row r="399" spans="1:11">
      <c r="A399" s="6">
        <v>398</v>
      </c>
      <c r="B399" s="23" t="str">
        <f>VLOOKUP(tProductos[[#This Row],[CategoryID]],tCategorias[#All],2,FALSE)</f>
        <v>Produce</v>
      </c>
      <c r="C399" s="7" t="s">
        <v>4650</v>
      </c>
      <c r="D399" s="12">
        <f>YEAR(tProductos[[#This Row],[ModifyDate]])</f>
        <v>2017</v>
      </c>
      <c r="E399" s="28">
        <v>423.63</v>
      </c>
      <c r="F399" s="13">
        <v>11</v>
      </c>
      <c r="G399" s="7" t="s">
        <v>4258</v>
      </c>
      <c r="H399" s="17">
        <v>43044.635775462964</v>
      </c>
      <c r="I399" s="7" t="s">
        <v>4251</v>
      </c>
      <c r="J399" s="7" t="s">
        <v>4256</v>
      </c>
      <c r="K399" s="14">
        <v>670</v>
      </c>
    </row>
    <row r="400" spans="1:11">
      <c r="A400" s="6">
        <v>399</v>
      </c>
      <c r="B400" s="23" t="str">
        <f>VLOOKUP(tProductos[[#This Row],[CategoryID]],tCategorias[#All],2,FALSE)</f>
        <v>Seafood</v>
      </c>
      <c r="C400" s="7" t="s">
        <v>4651</v>
      </c>
      <c r="D400" s="12">
        <f>YEAR(tProductos[[#This Row],[ModifyDate]])</f>
        <v>2017</v>
      </c>
      <c r="E400" s="28">
        <v>509.11</v>
      </c>
      <c r="F400" s="13">
        <v>6</v>
      </c>
      <c r="G400" s="7" t="s">
        <v>4246</v>
      </c>
      <c r="H400" s="17">
        <v>42951.231435185182</v>
      </c>
      <c r="I400" s="7" t="s">
        <v>4248</v>
      </c>
      <c r="J400" s="7" t="s">
        <v>4256</v>
      </c>
      <c r="K400" s="14">
        <v>0</v>
      </c>
    </row>
    <row r="401" spans="1:11">
      <c r="A401" s="6">
        <v>400</v>
      </c>
      <c r="B401" s="23" t="str">
        <f>VLOOKUP(tProductos[[#This Row],[CategoryID]],tCategorias[#All],2,FALSE)</f>
        <v>Confections</v>
      </c>
      <c r="C401" s="7" t="s">
        <v>4652</v>
      </c>
      <c r="D401" s="12">
        <f>YEAR(tProductos[[#This Row],[ModifyDate]])</f>
        <v>2017</v>
      </c>
      <c r="E401" s="28">
        <v>181.49</v>
      </c>
      <c r="F401" s="13">
        <v>1</v>
      </c>
      <c r="G401" s="7" t="s">
        <v>4258</v>
      </c>
      <c r="H401" s="17">
        <v>42977.862314814818</v>
      </c>
      <c r="I401" s="7" t="s">
        <v>4247</v>
      </c>
      <c r="J401" s="7" t="s">
        <v>4256</v>
      </c>
      <c r="K401" s="14">
        <v>0</v>
      </c>
    </row>
    <row r="402" spans="1:11">
      <c r="A402" s="6">
        <v>401</v>
      </c>
      <c r="B402" s="23" t="str">
        <f>VLOOKUP(tProductos[[#This Row],[CategoryID]],tCategorias[#All],2,FALSE)</f>
        <v>Grain</v>
      </c>
      <c r="C402" s="7" t="s">
        <v>4653</v>
      </c>
      <c r="D402" s="12">
        <f>YEAR(tProductos[[#This Row],[ModifyDate]])</f>
        <v>2017</v>
      </c>
      <c r="E402" s="28">
        <v>533.63</v>
      </c>
      <c r="F402" s="13">
        <v>8</v>
      </c>
      <c r="G402" s="7" t="s">
        <v>4258</v>
      </c>
      <c r="H402" s="17">
        <v>42769.807743055557</v>
      </c>
      <c r="I402" s="7" t="s">
        <v>4248</v>
      </c>
      <c r="J402" s="7" t="s">
        <v>4248</v>
      </c>
      <c r="K402" s="14">
        <v>510</v>
      </c>
    </row>
    <row r="403" spans="1:11">
      <c r="A403" s="6">
        <v>402</v>
      </c>
      <c r="B403" s="23" t="str">
        <f>VLOOKUP(tProductos[[#This Row],[CategoryID]],tCategorias[#All],2,FALSE)</f>
        <v>Beverages</v>
      </c>
      <c r="C403" s="7" t="s">
        <v>4654</v>
      </c>
      <c r="D403" s="12">
        <f>YEAR(tProductos[[#This Row],[ModifyDate]])</f>
        <v>2017</v>
      </c>
      <c r="E403" s="28">
        <v>763.27</v>
      </c>
      <c r="F403" s="13">
        <v>5</v>
      </c>
      <c r="G403" s="7" t="s">
        <v>4258</v>
      </c>
      <c r="H403" s="17">
        <v>42913.90289351852</v>
      </c>
      <c r="I403" s="7" t="s">
        <v>4247</v>
      </c>
      <c r="J403" s="7" t="s">
        <v>4248</v>
      </c>
      <c r="K403" s="14">
        <v>60</v>
      </c>
    </row>
    <row r="404" spans="1:11">
      <c r="A404" s="6">
        <v>403</v>
      </c>
      <c r="B404" s="23" t="str">
        <f>VLOOKUP(tProductos[[#This Row],[CategoryID]],tCategorias[#All],2,FALSE)</f>
        <v>Beverages</v>
      </c>
      <c r="C404" s="7" t="s">
        <v>4655</v>
      </c>
      <c r="D404" s="12">
        <f>YEAR(tProductos[[#This Row],[ModifyDate]])</f>
        <v>2017</v>
      </c>
      <c r="E404" s="28">
        <v>681.89</v>
      </c>
      <c r="F404" s="13">
        <v>5</v>
      </c>
      <c r="G404" s="7" t="s">
        <v>4246</v>
      </c>
      <c r="H404" s="17">
        <v>43059.330868055556</v>
      </c>
      <c r="I404" s="7" t="s">
        <v>4248</v>
      </c>
      <c r="J404" s="7" t="s">
        <v>4248</v>
      </c>
      <c r="K404" s="14">
        <v>0</v>
      </c>
    </row>
    <row r="405" spans="1:11">
      <c r="A405" s="6">
        <v>404</v>
      </c>
      <c r="B405" s="23" t="str">
        <f>VLOOKUP(tProductos[[#This Row],[CategoryID]],tCategorias[#All],2,FALSE)</f>
        <v>Confections</v>
      </c>
      <c r="C405" s="7" t="s">
        <v>4656</v>
      </c>
      <c r="D405" s="12">
        <f>YEAR(tProductos[[#This Row],[ModifyDate]])</f>
        <v>2017</v>
      </c>
      <c r="E405" s="28">
        <v>65.02</v>
      </c>
      <c r="F405" s="13">
        <v>1</v>
      </c>
      <c r="G405" s="7" t="s">
        <v>4246</v>
      </c>
      <c r="H405" s="17">
        <v>42821.139606481483</v>
      </c>
      <c r="I405" s="7" t="s">
        <v>4247</v>
      </c>
      <c r="J405" s="7" t="s">
        <v>4252</v>
      </c>
      <c r="K405" s="14">
        <v>0</v>
      </c>
    </row>
    <row r="406" spans="1:11">
      <c r="A406" s="6">
        <v>405</v>
      </c>
      <c r="B406" s="23" t="str">
        <f>VLOOKUP(tProductos[[#This Row],[CategoryID]],tCategorias[#All],2,FALSE)</f>
        <v>Produce</v>
      </c>
      <c r="C406" s="7" t="s">
        <v>4657</v>
      </c>
      <c r="D406" s="12">
        <f>YEAR(tProductos[[#This Row],[ModifyDate]])</f>
        <v>2017</v>
      </c>
      <c r="E406" s="28">
        <v>4.17</v>
      </c>
      <c r="F406" s="13">
        <v>11</v>
      </c>
      <c r="G406" s="7" t="s">
        <v>4246</v>
      </c>
      <c r="H406" s="17">
        <v>43064.341666666667</v>
      </c>
      <c r="I406" s="7" t="s">
        <v>4247</v>
      </c>
      <c r="J406" s="7" t="s">
        <v>4256</v>
      </c>
      <c r="K406" s="14">
        <v>0</v>
      </c>
    </row>
    <row r="407" spans="1:11">
      <c r="A407" s="6">
        <v>406</v>
      </c>
      <c r="B407" s="23" t="str">
        <f>VLOOKUP(tProductos[[#This Row],[CategoryID]],tCategorias[#All],2,FALSE)</f>
        <v>Poultry</v>
      </c>
      <c r="C407" s="7" t="s">
        <v>4658</v>
      </c>
      <c r="D407" s="12">
        <f>YEAR(tProductos[[#This Row],[ModifyDate]])</f>
        <v>2017</v>
      </c>
      <c r="E407" s="28">
        <v>897.99</v>
      </c>
      <c r="F407" s="13">
        <v>9</v>
      </c>
      <c r="G407" s="7" t="s">
        <v>4258</v>
      </c>
      <c r="H407" s="17">
        <v>42929.720011574071</v>
      </c>
      <c r="I407" s="7" t="s">
        <v>4247</v>
      </c>
      <c r="J407" s="7" t="s">
        <v>4252</v>
      </c>
      <c r="K407" s="14">
        <v>0</v>
      </c>
    </row>
    <row r="408" spans="1:11">
      <c r="A408" s="6">
        <v>407</v>
      </c>
      <c r="B408" s="23" t="str">
        <f>VLOOKUP(tProductos[[#This Row],[CategoryID]],tCategorias[#All],2,FALSE)</f>
        <v>Meat</v>
      </c>
      <c r="C408" s="7" t="s">
        <v>4659</v>
      </c>
      <c r="D408" s="12">
        <f>YEAR(tProductos[[#This Row],[ModifyDate]])</f>
        <v>2017</v>
      </c>
      <c r="E408" s="28">
        <v>697.67</v>
      </c>
      <c r="F408" s="13">
        <v>7</v>
      </c>
      <c r="G408" s="7" t="s">
        <v>4258</v>
      </c>
      <c r="H408" s="17">
        <v>42833.798182870371</v>
      </c>
      <c r="I408" s="7" t="s">
        <v>4251</v>
      </c>
      <c r="J408" s="7" t="s">
        <v>4252</v>
      </c>
      <c r="K408" s="14">
        <v>0</v>
      </c>
    </row>
    <row r="409" spans="1:11">
      <c r="A409" s="6">
        <v>408</v>
      </c>
      <c r="B409" s="23" t="str">
        <f>VLOOKUP(tProductos[[#This Row],[CategoryID]],tCategorias[#All],2,FALSE)</f>
        <v>Dairy</v>
      </c>
      <c r="C409" s="7" t="s">
        <v>4660</v>
      </c>
      <c r="D409" s="12">
        <f>YEAR(tProductos[[#This Row],[ModifyDate]])</f>
        <v>2017</v>
      </c>
      <c r="E409" s="28">
        <v>687.34</v>
      </c>
      <c r="F409" s="13">
        <v>4</v>
      </c>
      <c r="G409" s="7" t="s">
        <v>4255</v>
      </c>
      <c r="H409" s="17">
        <v>42800.533495370371</v>
      </c>
      <c r="I409" s="7" t="s">
        <v>4248</v>
      </c>
      <c r="J409" s="7" t="s">
        <v>4252</v>
      </c>
      <c r="K409" s="14">
        <v>0</v>
      </c>
    </row>
    <row r="410" spans="1:11">
      <c r="A410" s="6">
        <v>409</v>
      </c>
      <c r="B410" s="23" t="str">
        <f>VLOOKUP(tProductos[[#This Row],[CategoryID]],tCategorias[#All],2,FALSE)</f>
        <v>Produce</v>
      </c>
      <c r="C410" s="7" t="s">
        <v>4661</v>
      </c>
      <c r="D410" s="12">
        <f>YEAR(tProductos[[#This Row],[ModifyDate]])</f>
        <v>2018</v>
      </c>
      <c r="E410" s="28">
        <v>23.52</v>
      </c>
      <c r="F410" s="13">
        <v>11</v>
      </c>
      <c r="G410" s="7" t="s">
        <v>4246</v>
      </c>
      <c r="H410" s="17">
        <v>43198.625451388885</v>
      </c>
      <c r="I410" s="7" t="s">
        <v>4247</v>
      </c>
      <c r="J410" s="7" t="s">
        <v>4248</v>
      </c>
      <c r="K410" s="14">
        <v>0</v>
      </c>
    </row>
    <row r="411" spans="1:11">
      <c r="A411" s="6">
        <v>410</v>
      </c>
      <c r="B411" s="23" t="str">
        <f>VLOOKUP(tProductos[[#This Row],[CategoryID]],tCategorias[#All],2,FALSE)</f>
        <v>Seafood</v>
      </c>
      <c r="C411" s="7" t="s">
        <v>4662</v>
      </c>
      <c r="D411" s="12">
        <f>YEAR(tProductos[[#This Row],[ModifyDate]])</f>
        <v>2017</v>
      </c>
      <c r="E411" s="28">
        <v>18.350000000000001</v>
      </c>
      <c r="F411" s="13">
        <v>6</v>
      </c>
      <c r="G411" s="7" t="s">
        <v>4255</v>
      </c>
      <c r="H411" s="17">
        <v>42936.289837962962</v>
      </c>
      <c r="I411" s="7" t="s">
        <v>4248</v>
      </c>
      <c r="J411" s="7" t="s">
        <v>4248</v>
      </c>
      <c r="K411" s="14">
        <v>910</v>
      </c>
    </row>
    <row r="412" spans="1:11">
      <c r="A412" s="6">
        <v>411</v>
      </c>
      <c r="B412" s="23" t="str">
        <f>VLOOKUP(tProductos[[#This Row],[CategoryID]],tCategorias[#All],2,FALSE)</f>
        <v>Seafood</v>
      </c>
      <c r="C412" s="7" t="s">
        <v>4663</v>
      </c>
      <c r="D412" s="12">
        <f>YEAR(tProductos[[#This Row],[ModifyDate]])</f>
        <v>2017</v>
      </c>
      <c r="E412" s="28">
        <v>420.48</v>
      </c>
      <c r="F412" s="13">
        <v>6</v>
      </c>
      <c r="G412" s="7" t="s">
        <v>4255</v>
      </c>
      <c r="H412" s="17">
        <v>43042.726990740739</v>
      </c>
      <c r="I412" s="7" t="s">
        <v>4248</v>
      </c>
      <c r="J412" s="7" t="s">
        <v>4256</v>
      </c>
      <c r="K412" s="14">
        <v>0</v>
      </c>
    </row>
    <row r="413" spans="1:11">
      <c r="A413" s="6">
        <v>412</v>
      </c>
      <c r="B413" s="23" t="str">
        <f>VLOOKUP(tProductos[[#This Row],[CategoryID]],tCategorias[#All],2,FALSE)</f>
        <v>Beverages</v>
      </c>
      <c r="C413" s="7" t="s">
        <v>4664</v>
      </c>
      <c r="D413" s="12">
        <f>YEAR(tProductos[[#This Row],[ModifyDate]])</f>
        <v>2018</v>
      </c>
      <c r="E413" s="28">
        <v>160.44999999999999</v>
      </c>
      <c r="F413" s="13">
        <v>5</v>
      </c>
      <c r="G413" s="7" t="s">
        <v>4258</v>
      </c>
      <c r="H413" s="17">
        <v>43217.537754629629</v>
      </c>
      <c r="I413" s="7" t="s">
        <v>4251</v>
      </c>
      <c r="J413" s="7" t="s">
        <v>4256</v>
      </c>
      <c r="K413" s="14">
        <v>0</v>
      </c>
    </row>
    <row r="414" spans="1:11">
      <c r="A414" s="6">
        <v>413</v>
      </c>
      <c r="B414" s="23" t="str">
        <f>VLOOKUP(tProductos[[#This Row],[CategoryID]],tCategorias[#All],2,FALSE)</f>
        <v>Cereals</v>
      </c>
      <c r="C414" s="7" t="s">
        <v>4665</v>
      </c>
      <c r="D414" s="12">
        <f>YEAR(tProductos[[#This Row],[ModifyDate]])</f>
        <v>2018</v>
      </c>
      <c r="E414" s="28">
        <v>954.06</v>
      </c>
      <c r="F414" s="13">
        <v>3</v>
      </c>
      <c r="G414" s="7" t="s">
        <v>4258</v>
      </c>
      <c r="H414" s="17">
        <v>43184.350752314815</v>
      </c>
      <c r="I414" s="7" t="s">
        <v>4247</v>
      </c>
      <c r="J414" s="7" t="s">
        <v>4252</v>
      </c>
      <c r="K414" s="14">
        <v>50</v>
      </c>
    </row>
    <row r="415" spans="1:11">
      <c r="A415" s="6">
        <v>414</v>
      </c>
      <c r="B415" s="23" t="str">
        <f>VLOOKUP(tProductos[[#This Row],[CategoryID]],tCategorias[#All],2,FALSE)</f>
        <v>Meat</v>
      </c>
      <c r="C415" s="7" t="s">
        <v>4666</v>
      </c>
      <c r="D415" s="12">
        <f>YEAR(tProductos[[#This Row],[ModifyDate]])</f>
        <v>2017</v>
      </c>
      <c r="E415" s="28">
        <v>830.58</v>
      </c>
      <c r="F415" s="13">
        <v>7</v>
      </c>
      <c r="G415" s="7" t="s">
        <v>4255</v>
      </c>
      <c r="H415" s="17">
        <v>42752.107939814814</v>
      </c>
      <c r="I415" s="7" t="s">
        <v>4247</v>
      </c>
      <c r="J415" s="7" t="s">
        <v>4248</v>
      </c>
      <c r="K415" s="14">
        <v>870</v>
      </c>
    </row>
    <row r="416" spans="1:11">
      <c r="A416" s="6">
        <v>415</v>
      </c>
      <c r="B416" s="23" t="str">
        <f>VLOOKUP(tProductos[[#This Row],[CategoryID]],tCategorias[#All],2,FALSE)</f>
        <v>Snails</v>
      </c>
      <c r="C416" s="7" t="s">
        <v>4667</v>
      </c>
      <c r="D416" s="12">
        <f>YEAR(tProductos[[#This Row],[ModifyDate]])</f>
        <v>2017</v>
      </c>
      <c r="E416" s="28">
        <v>80.06</v>
      </c>
      <c r="F416" s="13">
        <v>10</v>
      </c>
      <c r="G416" s="7" t="s">
        <v>4258</v>
      </c>
      <c r="H416" s="17">
        <v>42862.199733796297</v>
      </c>
      <c r="I416" s="7" t="s">
        <v>4247</v>
      </c>
      <c r="J416" s="7" t="s">
        <v>4252</v>
      </c>
      <c r="K416" s="14">
        <v>0</v>
      </c>
    </row>
    <row r="417" spans="1:11">
      <c r="A417" s="6">
        <v>416</v>
      </c>
      <c r="B417" s="23" t="str">
        <f>VLOOKUP(tProductos[[#This Row],[CategoryID]],tCategorias[#All],2,FALSE)</f>
        <v>Snails</v>
      </c>
      <c r="C417" s="7" t="s">
        <v>4668</v>
      </c>
      <c r="D417" s="12">
        <f>YEAR(tProductos[[#This Row],[ModifyDate]])</f>
        <v>2018</v>
      </c>
      <c r="E417" s="28">
        <v>846.76</v>
      </c>
      <c r="F417" s="13">
        <v>10</v>
      </c>
      <c r="G417" s="7" t="s">
        <v>4255</v>
      </c>
      <c r="H417" s="17">
        <v>43190.615787037037</v>
      </c>
      <c r="I417" s="7" t="s">
        <v>4251</v>
      </c>
      <c r="J417" s="7" t="s">
        <v>4256</v>
      </c>
      <c r="K417" s="14">
        <v>0</v>
      </c>
    </row>
    <row r="418" spans="1:11">
      <c r="A418" s="6">
        <v>417</v>
      </c>
      <c r="B418" s="23" t="str">
        <f>VLOOKUP(tProductos[[#This Row],[CategoryID]],tCategorias[#All],2,FALSE)</f>
        <v>Beverages</v>
      </c>
      <c r="C418" s="7" t="s">
        <v>4669</v>
      </c>
      <c r="D418" s="12">
        <f>YEAR(tProductos[[#This Row],[ModifyDate]])</f>
        <v>2017</v>
      </c>
      <c r="E418" s="28">
        <v>433.78</v>
      </c>
      <c r="F418" s="13">
        <v>5</v>
      </c>
      <c r="G418" s="7" t="s">
        <v>4246</v>
      </c>
      <c r="H418" s="17">
        <v>42934.792650462965</v>
      </c>
      <c r="I418" s="7" t="s">
        <v>4248</v>
      </c>
      <c r="J418" s="7" t="s">
        <v>4248</v>
      </c>
      <c r="K418" s="14">
        <v>120</v>
      </c>
    </row>
    <row r="419" spans="1:11">
      <c r="A419" s="6">
        <v>418</v>
      </c>
      <c r="B419" s="23" t="str">
        <f>VLOOKUP(tProductos[[#This Row],[CategoryID]],tCategorias[#All],2,FALSE)</f>
        <v>Shell fish</v>
      </c>
      <c r="C419" s="7" t="s">
        <v>4670</v>
      </c>
      <c r="D419" s="12">
        <f>YEAR(tProductos[[#This Row],[ModifyDate]])</f>
        <v>2017</v>
      </c>
      <c r="E419" s="28">
        <v>922.51</v>
      </c>
      <c r="F419" s="13">
        <v>2</v>
      </c>
      <c r="G419" s="7" t="s">
        <v>4255</v>
      </c>
      <c r="H419" s="17">
        <v>43051.290717592594</v>
      </c>
      <c r="I419" s="7" t="s">
        <v>4248</v>
      </c>
      <c r="J419" s="7" t="s">
        <v>4256</v>
      </c>
      <c r="K419" s="14">
        <v>0</v>
      </c>
    </row>
    <row r="420" spans="1:11">
      <c r="A420" s="6">
        <v>419</v>
      </c>
      <c r="B420" s="23" t="str">
        <f>VLOOKUP(tProductos[[#This Row],[CategoryID]],tCategorias[#All],2,FALSE)</f>
        <v>Cereals</v>
      </c>
      <c r="C420" s="7" t="s">
        <v>4671</v>
      </c>
      <c r="D420" s="12">
        <f>YEAR(tProductos[[#This Row],[ModifyDate]])</f>
        <v>2017</v>
      </c>
      <c r="E420" s="28">
        <v>861.33</v>
      </c>
      <c r="F420" s="13">
        <v>3</v>
      </c>
      <c r="G420" s="7" t="s">
        <v>4255</v>
      </c>
      <c r="H420" s="17">
        <v>42947.228622685187</v>
      </c>
      <c r="I420" s="7" t="s">
        <v>4251</v>
      </c>
      <c r="J420" s="7" t="s">
        <v>4256</v>
      </c>
      <c r="K420" s="14">
        <v>80</v>
      </c>
    </row>
    <row r="421" spans="1:11">
      <c r="A421" s="6">
        <v>420</v>
      </c>
      <c r="B421" s="23" t="str">
        <f>VLOOKUP(tProductos[[#This Row],[CategoryID]],tCategorias[#All],2,FALSE)</f>
        <v>Poultry</v>
      </c>
      <c r="C421" s="7" t="s">
        <v>4672</v>
      </c>
      <c r="D421" s="12">
        <f>YEAR(tProductos[[#This Row],[ModifyDate]])</f>
        <v>2018</v>
      </c>
      <c r="E421" s="28">
        <v>699.16</v>
      </c>
      <c r="F421" s="13">
        <v>9</v>
      </c>
      <c r="G421" s="7" t="s">
        <v>4258</v>
      </c>
      <c r="H421" s="17">
        <v>43205.588113425925</v>
      </c>
      <c r="I421" s="7" t="s">
        <v>4251</v>
      </c>
      <c r="J421" s="7" t="s">
        <v>4256</v>
      </c>
      <c r="K421" s="14">
        <v>0</v>
      </c>
    </row>
    <row r="422" spans="1:11">
      <c r="A422" s="6">
        <v>421</v>
      </c>
      <c r="B422" s="23" t="str">
        <f>VLOOKUP(tProductos[[#This Row],[CategoryID]],tCategorias[#All],2,FALSE)</f>
        <v>Seafood</v>
      </c>
      <c r="C422" s="7" t="s">
        <v>4673</v>
      </c>
      <c r="D422" s="12">
        <f>YEAR(tProductos[[#This Row],[ModifyDate]])</f>
        <v>2018</v>
      </c>
      <c r="E422" s="28">
        <v>388.09</v>
      </c>
      <c r="F422" s="13">
        <v>6</v>
      </c>
      <c r="G422" s="7" t="s">
        <v>4258</v>
      </c>
      <c r="H422" s="17">
        <v>43215.579282407409</v>
      </c>
      <c r="I422" s="7" t="s">
        <v>4247</v>
      </c>
      <c r="J422" s="7" t="s">
        <v>4252</v>
      </c>
      <c r="K422" s="14">
        <v>0</v>
      </c>
    </row>
    <row r="423" spans="1:11">
      <c r="A423" s="6">
        <v>422</v>
      </c>
      <c r="B423" s="23" t="str">
        <f>VLOOKUP(tProductos[[#This Row],[CategoryID]],tCategorias[#All],2,FALSE)</f>
        <v>Beverages</v>
      </c>
      <c r="C423" s="7" t="s">
        <v>4674</v>
      </c>
      <c r="D423" s="12">
        <f>YEAR(tProductos[[#This Row],[ModifyDate]])</f>
        <v>2017</v>
      </c>
      <c r="E423" s="28">
        <v>502.89</v>
      </c>
      <c r="F423" s="13">
        <v>5</v>
      </c>
      <c r="G423" s="7" t="s">
        <v>4258</v>
      </c>
      <c r="H423" s="17">
        <v>42788.386238425926</v>
      </c>
      <c r="I423" s="7" t="s">
        <v>4251</v>
      </c>
      <c r="J423" s="7" t="s">
        <v>4248</v>
      </c>
      <c r="K423" s="14">
        <v>600</v>
      </c>
    </row>
    <row r="424" spans="1:11">
      <c r="A424" s="6">
        <v>423</v>
      </c>
      <c r="B424" s="23" t="str">
        <f>VLOOKUP(tProductos[[#This Row],[CategoryID]],tCategorias[#All],2,FALSE)</f>
        <v>Shell fish</v>
      </c>
      <c r="C424" s="7" t="s">
        <v>4675</v>
      </c>
      <c r="D424" s="12">
        <f>YEAR(tProductos[[#This Row],[ModifyDate]])</f>
        <v>2018</v>
      </c>
      <c r="E424" s="28">
        <v>558.53</v>
      </c>
      <c r="F424" s="13">
        <v>2</v>
      </c>
      <c r="G424" s="7" t="s">
        <v>4246</v>
      </c>
      <c r="H424" s="17">
        <v>43121.66611111111</v>
      </c>
      <c r="I424" s="7" t="s">
        <v>4248</v>
      </c>
      <c r="J424" s="7" t="s">
        <v>4248</v>
      </c>
      <c r="K424" s="14">
        <v>350</v>
      </c>
    </row>
    <row r="425" spans="1:11">
      <c r="A425" s="6">
        <v>424</v>
      </c>
      <c r="B425" s="23" t="str">
        <f>VLOOKUP(tProductos[[#This Row],[CategoryID]],tCategorias[#All],2,FALSE)</f>
        <v>Cereals</v>
      </c>
      <c r="C425" s="7" t="s">
        <v>4676</v>
      </c>
      <c r="D425" s="12">
        <f>YEAR(tProductos[[#This Row],[ModifyDate]])</f>
        <v>2017</v>
      </c>
      <c r="E425" s="28">
        <v>858.82</v>
      </c>
      <c r="F425" s="13">
        <v>3</v>
      </c>
      <c r="G425" s="7" t="s">
        <v>4246</v>
      </c>
      <c r="H425" s="17">
        <v>42878.900821759256</v>
      </c>
      <c r="I425" s="7" t="s">
        <v>4248</v>
      </c>
      <c r="J425" s="7" t="s">
        <v>4252</v>
      </c>
      <c r="K425" s="14">
        <v>0</v>
      </c>
    </row>
    <row r="426" spans="1:11">
      <c r="A426" s="6">
        <v>425</v>
      </c>
      <c r="B426" s="23" t="str">
        <f>VLOOKUP(tProductos[[#This Row],[CategoryID]],tCategorias[#All],2,FALSE)</f>
        <v>Dairy</v>
      </c>
      <c r="C426" s="7" t="s">
        <v>4677</v>
      </c>
      <c r="D426" s="12">
        <f>YEAR(tProductos[[#This Row],[ModifyDate]])</f>
        <v>2017</v>
      </c>
      <c r="E426" s="28">
        <v>567.89</v>
      </c>
      <c r="F426" s="13">
        <v>4</v>
      </c>
      <c r="G426" s="7" t="s">
        <v>4246</v>
      </c>
      <c r="H426" s="17">
        <v>43043.302442129629</v>
      </c>
      <c r="I426" s="7" t="s">
        <v>4251</v>
      </c>
      <c r="J426" s="7" t="s">
        <v>4248</v>
      </c>
      <c r="K426" s="14">
        <v>0</v>
      </c>
    </row>
    <row r="427" spans="1:11">
      <c r="A427" s="6">
        <v>426</v>
      </c>
      <c r="B427" s="23" t="str">
        <f>VLOOKUP(tProductos[[#This Row],[CategoryID]],tCategorias[#All],2,FALSE)</f>
        <v>Cereals</v>
      </c>
      <c r="C427" s="7" t="s">
        <v>4678</v>
      </c>
      <c r="D427" s="12">
        <f>YEAR(tProductos[[#This Row],[ModifyDate]])</f>
        <v>2017</v>
      </c>
      <c r="E427" s="28">
        <v>835.75</v>
      </c>
      <c r="F427" s="13">
        <v>3</v>
      </c>
      <c r="G427" s="7" t="s">
        <v>4255</v>
      </c>
      <c r="H427" s="17">
        <v>43007.780763888892</v>
      </c>
      <c r="I427" s="7" t="s">
        <v>4248</v>
      </c>
      <c r="J427" s="7" t="s">
        <v>4248</v>
      </c>
      <c r="K427" s="14">
        <v>0</v>
      </c>
    </row>
    <row r="428" spans="1:11">
      <c r="A428" s="6">
        <v>427</v>
      </c>
      <c r="B428" s="23" t="str">
        <f>VLOOKUP(tProductos[[#This Row],[CategoryID]],tCategorias[#All],2,FALSE)</f>
        <v>Cereals</v>
      </c>
      <c r="C428" s="7" t="s">
        <v>4679</v>
      </c>
      <c r="D428" s="12">
        <f>YEAR(tProductos[[#This Row],[ModifyDate]])</f>
        <v>2017</v>
      </c>
      <c r="E428" s="28">
        <v>463.25</v>
      </c>
      <c r="F428" s="13">
        <v>3</v>
      </c>
      <c r="G428" s="7" t="s">
        <v>4258</v>
      </c>
      <c r="H428" s="17">
        <v>42995.433310185188</v>
      </c>
      <c r="I428" s="7" t="s">
        <v>4247</v>
      </c>
      <c r="J428" s="7" t="s">
        <v>4252</v>
      </c>
      <c r="K428" s="14">
        <v>0</v>
      </c>
    </row>
    <row r="429" spans="1:11">
      <c r="A429" s="6">
        <v>428</v>
      </c>
      <c r="B429" s="23" t="str">
        <f>VLOOKUP(tProductos[[#This Row],[CategoryID]],tCategorias[#All],2,FALSE)</f>
        <v>Meat</v>
      </c>
      <c r="C429" s="7" t="s">
        <v>4680</v>
      </c>
      <c r="D429" s="12">
        <f>YEAR(tProductos[[#This Row],[ModifyDate]])</f>
        <v>2017</v>
      </c>
      <c r="E429" s="28">
        <v>47.23</v>
      </c>
      <c r="F429" s="13">
        <v>7</v>
      </c>
      <c r="G429" s="7" t="s">
        <v>4246</v>
      </c>
      <c r="H429" s="17">
        <v>42791.439710648148</v>
      </c>
      <c r="I429" s="7" t="s">
        <v>4248</v>
      </c>
      <c r="J429" s="7" t="s">
        <v>4256</v>
      </c>
      <c r="K429" s="14">
        <v>480</v>
      </c>
    </row>
    <row r="430" spans="1:11">
      <c r="A430" s="6">
        <v>429</v>
      </c>
      <c r="B430" s="23" t="str">
        <f>VLOOKUP(tProductos[[#This Row],[CategoryID]],tCategorias[#All],2,FALSE)</f>
        <v>Dairy</v>
      </c>
      <c r="C430" s="7" t="s">
        <v>4681</v>
      </c>
      <c r="D430" s="12">
        <f>YEAR(tProductos[[#This Row],[ModifyDate]])</f>
        <v>2017</v>
      </c>
      <c r="E430" s="28">
        <v>576.01</v>
      </c>
      <c r="F430" s="13">
        <v>4</v>
      </c>
      <c r="G430" s="7" t="s">
        <v>4258</v>
      </c>
      <c r="H430" s="17">
        <v>42933.028726851851</v>
      </c>
      <c r="I430" s="7" t="s">
        <v>4251</v>
      </c>
      <c r="J430" s="7" t="s">
        <v>4252</v>
      </c>
      <c r="K430" s="14">
        <v>0</v>
      </c>
    </row>
    <row r="431" spans="1:11">
      <c r="A431" s="6">
        <v>430</v>
      </c>
      <c r="B431" s="23" t="str">
        <f>VLOOKUP(tProductos[[#This Row],[CategoryID]],tCategorias[#All],2,FALSE)</f>
        <v>Shell fish</v>
      </c>
      <c r="C431" s="7" t="s">
        <v>4682</v>
      </c>
      <c r="D431" s="12">
        <f>YEAR(tProductos[[#This Row],[ModifyDate]])</f>
        <v>2017</v>
      </c>
      <c r="E431" s="28">
        <v>462.58</v>
      </c>
      <c r="F431" s="13">
        <v>2</v>
      </c>
      <c r="G431" s="7" t="s">
        <v>4255</v>
      </c>
      <c r="H431" s="17">
        <v>42867.180960648147</v>
      </c>
      <c r="I431" s="7" t="s">
        <v>4247</v>
      </c>
      <c r="J431" s="7" t="s">
        <v>4252</v>
      </c>
      <c r="K431" s="14">
        <v>840</v>
      </c>
    </row>
    <row r="432" spans="1:11">
      <c r="A432" s="6">
        <v>431</v>
      </c>
      <c r="B432" s="23" t="str">
        <f>VLOOKUP(tProductos[[#This Row],[CategoryID]],tCategorias[#All],2,FALSE)</f>
        <v>Snails</v>
      </c>
      <c r="C432" s="7" t="s">
        <v>4683</v>
      </c>
      <c r="D432" s="12">
        <f>YEAR(tProductos[[#This Row],[ModifyDate]])</f>
        <v>2018</v>
      </c>
      <c r="E432" s="28">
        <v>199.95</v>
      </c>
      <c r="F432" s="13">
        <v>10</v>
      </c>
      <c r="G432" s="7" t="s">
        <v>4246</v>
      </c>
      <c r="H432" s="17">
        <v>43177.942152777781</v>
      </c>
      <c r="I432" s="7" t="s">
        <v>4251</v>
      </c>
      <c r="J432" s="7" t="s">
        <v>4252</v>
      </c>
      <c r="K432" s="14">
        <v>890</v>
      </c>
    </row>
    <row r="433" spans="1:11">
      <c r="A433" s="6">
        <v>432</v>
      </c>
      <c r="B433" s="23" t="str">
        <f>VLOOKUP(tProductos[[#This Row],[CategoryID]],tCategorias[#All],2,FALSE)</f>
        <v>Shell fish</v>
      </c>
      <c r="C433" s="7" t="s">
        <v>4684</v>
      </c>
      <c r="D433" s="12">
        <f>YEAR(tProductos[[#This Row],[ModifyDate]])</f>
        <v>2017</v>
      </c>
      <c r="E433" s="28">
        <v>327.14999999999998</v>
      </c>
      <c r="F433" s="13">
        <v>2</v>
      </c>
      <c r="G433" s="7" t="s">
        <v>4258</v>
      </c>
      <c r="H433" s="17">
        <v>42942.780439814815</v>
      </c>
      <c r="I433" s="7" t="s">
        <v>4248</v>
      </c>
      <c r="J433" s="7" t="s">
        <v>4252</v>
      </c>
      <c r="K433" s="14">
        <v>440</v>
      </c>
    </row>
    <row r="434" spans="1:11">
      <c r="A434" s="6">
        <v>433</v>
      </c>
      <c r="B434" s="23" t="str">
        <f>VLOOKUP(tProductos[[#This Row],[CategoryID]],tCategorias[#All],2,FALSE)</f>
        <v>Cereals</v>
      </c>
      <c r="C434" s="7" t="s">
        <v>4685</v>
      </c>
      <c r="D434" s="12">
        <f>YEAR(tProductos[[#This Row],[ModifyDate]])</f>
        <v>2018</v>
      </c>
      <c r="E434" s="28">
        <v>398.76</v>
      </c>
      <c r="F434" s="13">
        <v>3</v>
      </c>
      <c r="G434" s="7" t="s">
        <v>4255</v>
      </c>
      <c r="H434" s="17">
        <v>43173.241053240738</v>
      </c>
      <c r="I434" s="7" t="s">
        <v>4247</v>
      </c>
      <c r="J434" s="7" t="s">
        <v>4252</v>
      </c>
      <c r="K434" s="14">
        <v>110</v>
      </c>
    </row>
    <row r="435" spans="1:11">
      <c r="A435" s="6">
        <v>434</v>
      </c>
      <c r="B435" s="23" t="str">
        <f>VLOOKUP(tProductos[[#This Row],[CategoryID]],tCategorias[#All],2,FALSE)</f>
        <v>Meat</v>
      </c>
      <c r="C435" s="7" t="s">
        <v>4686</v>
      </c>
      <c r="D435" s="12">
        <f>YEAR(tProductos[[#This Row],[ModifyDate]])</f>
        <v>2017</v>
      </c>
      <c r="E435" s="28">
        <v>711.55</v>
      </c>
      <c r="F435" s="13">
        <v>7</v>
      </c>
      <c r="G435" s="7" t="s">
        <v>4255</v>
      </c>
      <c r="H435" s="17">
        <v>42784.463495370372</v>
      </c>
      <c r="I435" s="7" t="s">
        <v>4251</v>
      </c>
      <c r="J435" s="7" t="s">
        <v>4256</v>
      </c>
      <c r="K435" s="14">
        <v>0</v>
      </c>
    </row>
    <row r="436" spans="1:11">
      <c r="A436" s="6">
        <v>435</v>
      </c>
      <c r="B436" s="23" t="str">
        <f>VLOOKUP(tProductos[[#This Row],[CategoryID]],tCategorias[#All],2,FALSE)</f>
        <v>Grain</v>
      </c>
      <c r="C436" s="7" t="s">
        <v>4687</v>
      </c>
      <c r="D436" s="12">
        <f>YEAR(tProductos[[#This Row],[ModifyDate]])</f>
        <v>2017</v>
      </c>
      <c r="E436" s="28">
        <v>326.10000000000002</v>
      </c>
      <c r="F436" s="13">
        <v>8</v>
      </c>
      <c r="G436" s="7" t="s">
        <v>4258</v>
      </c>
      <c r="H436" s="17">
        <v>43071.885706018518</v>
      </c>
      <c r="I436" s="7" t="s">
        <v>4247</v>
      </c>
      <c r="J436" s="7" t="s">
        <v>4256</v>
      </c>
      <c r="K436" s="14">
        <v>0</v>
      </c>
    </row>
    <row r="437" spans="1:11">
      <c r="A437" s="6">
        <v>436</v>
      </c>
      <c r="B437" s="23" t="str">
        <f>VLOOKUP(tProductos[[#This Row],[CategoryID]],tCategorias[#All],2,FALSE)</f>
        <v>Meat</v>
      </c>
      <c r="C437" s="7" t="s">
        <v>4688</v>
      </c>
      <c r="D437" s="12">
        <f>YEAR(tProductos[[#This Row],[ModifyDate]])</f>
        <v>2017</v>
      </c>
      <c r="E437" s="28">
        <v>679.06</v>
      </c>
      <c r="F437" s="13">
        <v>7</v>
      </c>
      <c r="G437" s="7" t="s">
        <v>4258</v>
      </c>
      <c r="H437" s="17">
        <v>42929.032442129632</v>
      </c>
      <c r="I437" s="7" t="s">
        <v>4248</v>
      </c>
      <c r="J437" s="7" t="s">
        <v>4252</v>
      </c>
      <c r="K437" s="14">
        <v>250</v>
      </c>
    </row>
    <row r="438" spans="1:11">
      <c r="A438" s="6">
        <v>437</v>
      </c>
      <c r="B438" s="23" t="str">
        <f>VLOOKUP(tProductos[[#This Row],[CategoryID]],tCategorias[#All],2,FALSE)</f>
        <v>Snails</v>
      </c>
      <c r="C438" s="7" t="s">
        <v>4689</v>
      </c>
      <c r="D438" s="12">
        <f>YEAR(tProductos[[#This Row],[ModifyDate]])</f>
        <v>2017</v>
      </c>
      <c r="E438" s="28">
        <v>835.85</v>
      </c>
      <c r="F438" s="13">
        <v>10</v>
      </c>
      <c r="G438" s="7" t="s">
        <v>4258</v>
      </c>
      <c r="H438" s="17">
        <v>42744.549444444441</v>
      </c>
      <c r="I438" s="7" t="s">
        <v>4247</v>
      </c>
      <c r="J438" s="7" t="s">
        <v>4248</v>
      </c>
      <c r="K438" s="14">
        <v>0</v>
      </c>
    </row>
    <row r="439" spans="1:11">
      <c r="A439" s="6">
        <v>438</v>
      </c>
      <c r="B439" s="23" t="str">
        <f>VLOOKUP(tProductos[[#This Row],[CategoryID]],tCategorias[#All],2,FALSE)</f>
        <v>Shell fish</v>
      </c>
      <c r="C439" s="7" t="s">
        <v>4690</v>
      </c>
      <c r="D439" s="12">
        <f>YEAR(tProductos[[#This Row],[ModifyDate]])</f>
        <v>2017</v>
      </c>
      <c r="E439" s="28">
        <v>449.41</v>
      </c>
      <c r="F439" s="13">
        <v>2</v>
      </c>
      <c r="G439" s="7" t="s">
        <v>4255</v>
      </c>
      <c r="H439" s="17">
        <v>42750.217962962961</v>
      </c>
      <c r="I439" s="7" t="s">
        <v>4247</v>
      </c>
      <c r="J439" s="7" t="s">
        <v>4248</v>
      </c>
      <c r="K439" s="14">
        <v>0</v>
      </c>
    </row>
    <row r="440" spans="1:11">
      <c r="A440" s="6">
        <v>439</v>
      </c>
      <c r="B440" s="23" t="str">
        <f>VLOOKUP(tProductos[[#This Row],[CategoryID]],tCategorias[#All],2,FALSE)</f>
        <v>Produce</v>
      </c>
      <c r="C440" s="7" t="s">
        <v>4691</v>
      </c>
      <c r="D440" s="12">
        <f>YEAR(tProductos[[#This Row],[ModifyDate]])</f>
        <v>2017</v>
      </c>
      <c r="E440" s="28">
        <v>560.91</v>
      </c>
      <c r="F440" s="13">
        <v>11</v>
      </c>
      <c r="G440" s="7" t="s">
        <v>4246</v>
      </c>
      <c r="H440" s="17">
        <v>42834.59642361111</v>
      </c>
      <c r="I440" s="7" t="s">
        <v>4248</v>
      </c>
      <c r="J440" s="7" t="s">
        <v>4252</v>
      </c>
      <c r="K440" s="14">
        <v>1080</v>
      </c>
    </row>
    <row r="441" spans="1:11">
      <c r="A441" s="6">
        <v>440</v>
      </c>
      <c r="B441" s="23" t="str">
        <f>VLOOKUP(tProductos[[#This Row],[CategoryID]],tCategorias[#All],2,FALSE)</f>
        <v>Confections</v>
      </c>
      <c r="C441" s="7" t="s">
        <v>4692</v>
      </c>
      <c r="D441" s="12">
        <f>YEAR(tProductos[[#This Row],[ModifyDate]])</f>
        <v>2017</v>
      </c>
      <c r="E441" s="28">
        <v>329.09</v>
      </c>
      <c r="F441" s="13">
        <v>1</v>
      </c>
      <c r="G441" s="7" t="s">
        <v>4255</v>
      </c>
      <c r="H441" s="17">
        <v>42856.918240740742</v>
      </c>
      <c r="I441" s="7" t="s">
        <v>4248</v>
      </c>
      <c r="J441" s="7" t="s">
        <v>4248</v>
      </c>
      <c r="K441" s="14">
        <v>0</v>
      </c>
    </row>
    <row r="442" spans="1:11">
      <c r="A442" s="6">
        <v>441</v>
      </c>
      <c r="B442" s="23" t="str">
        <f>VLOOKUP(tProductos[[#This Row],[CategoryID]],tCategorias[#All],2,FALSE)</f>
        <v>Cereals</v>
      </c>
      <c r="C442" s="7" t="s">
        <v>4693</v>
      </c>
      <c r="D442" s="12">
        <f>YEAR(tProductos[[#This Row],[ModifyDate]])</f>
        <v>2018</v>
      </c>
      <c r="E442" s="28">
        <v>729.43</v>
      </c>
      <c r="F442" s="13">
        <v>3</v>
      </c>
      <c r="G442" s="7" t="s">
        <v>4246</v>
      </c>
      <c r="H442" s="17">
        <v>43178.904745370368</v>
      </c>
      <c r="I442" s="7" t="s">
        <v>4251</v>
      </c>
      <c r="J442" s="7" t="s">
        <v>4248</v>
      </c>
      <c r="K442" s="14">
        <v>0</v>
      </c>
    </row>
    <row r="443" spans="1:11">
      <c r="A443" s="6">
        <v>442</v>
      </c>
      <c r="B443" s="23" t="str">
        <f>VLOOKUP(tProductos[[#This Row],[CategoryID]],tCategorias[#All],2,FALSE)</f>
        <v>Seafood</v>
      </c>
      <c r="C443" s="7" t="s">
        <v>4694</v>
      </c>
      <c r="D443" s="12">
        <f>YEAR(tProductos[[#This Row],[ModifyDate]])</f>
        <v>2017</v>
      </c>
      <c r="E443" s="28">
        <v>729.04</v>
      </c>
      <c r="F443" s="13">
        <v>6</v>
      </c>
      <c r="G443" s="7" t="s">
        <v>4246</v>
      </c>
      <c r="H443" s="17">
        <v>43075.612800925926</v>
      </c>
      <c r="I443" s="7" t="s">
        <v>4248</v>
      </c>
      <c r="J443" s="7" t="s">
        <v>4248</v>
      </c>
      <c r="K443" s="14">
        <v>1060</v>
      </c>
    </row>
    <row r="444" spans="1:11">
      <c r="A444" s="6">
        <v>443</v>
      </c>
      <c r="B444" s="23" t="str">
        <f>VLOOKUP(tProductos[[#This Row],[CategoryID]],tCategorias[#All],2,FALSE)</f>
        <v>Shell fish</v>
      </c>
      <c r="C444" s="7" t="s">
        <v>4695</v>
      </c>
      <c r="D444" s="12">
        <f>YEAR(tProductos[[#This Row],[ModifyDate]])</f>
        <v>2017</v>
      </c>
      <c r="E444" s="28">
        <v>900.16</v>
      </c>
      <c r="F444" s="13">
        <v>2</v>
      </c>
      <c r="G444" s="7" t="s">
        <v>4255</v>
      </c>
      <c r="H444" s="17">
        <v>43091.465370370373</v>
      </c>
      <c r="I444" s="7" t="s">
        <v>4248</v>
      </c>
      <c r="J444" s="7" t="s">
        <v>4252</v>
      </c>
      <c r="K444" s="14">
        <v>790</v>
      </c>
    </row>
    <row r="445" spans="1:11">
      <c r="A445" s="6">
        <v>444</v>
      </c>
      <c r="B445" s="23" t="str">
        <f>VLOOKUP(tProductos[[#This Row],[CategoryID]],tCategorias[#All],2,FALSE)</f>
        <v>Grain</v>
      </c>
      <c r="C445" s="7" t="s">
        <v>4696</v>
      </c>
      <c r="D445" s="12">
        <f>YEAR(tProductos[[#This Row],[ModifyDate]])</f>
        <v>2017</v>
      </c>
      <c r="E445" s="28">
        <v>440.88</v>
      </c>
      <c r="F445" s="13">
        <v>8</v>
      </c>
      <c r="G445" s="7" t="s">
        <v>4255</v>
      </c>
      <c r="H445" s="17">
        <v>42991.623657407406</v>
      </c>
      <c r="I445" s="7" t="s">
        <v>4247</v>
      </c>
      <c r="J445" s="7" t="s">
        <v>4248</v>
      </c>
      <c r="K445" s="14">
        <v>560</v>
      </c>
    </row>
    <row r="446" spans="1:11">
      <c r="A446" s="6">
        <v>445</v>
      </c>
      <c r="B446" s="23" t="str">
        <f>VLOOKUP(tProductos[[#This Row],[CategoryID]],tCategorias[#All],2,FALSE)</f>
        <v>Grain</v>
      </c>
      <c r="C446" s="7" t="s">
        <v>4697</v>
      </c>
      <c r="D446" s="12">
        <f>YEAR(tProductos[[#This Row],[ModifyDate]])</f>
        <v>2017</v>
      </c>
      <c r="E446" s="28">
        <v>592.46</v>
      </c>
      <c r="F446" s="13">
        <v>8</v>
      </c>
      <c r="G446" s="7" t="s">
        <v>4258</v>
      </c>
      <c r="H446" s="17">
        <v>42789.50440972222</v>
      </c>
      <c r="I446" s="7" t="s">
        <v>4251</v>
      </c>
      <c r="J446" s="7" t="s">
        <v>4248</v>
      </c>
      <c r="K446" s="14">
        <v>760</v>
      </c>
    </row>
    <row r="447" spans="1:11">
      <c r="A447" s="6">
        <v>446</v>
      </c>
      <c r="B447" s="23" t="str">
        <f>VLOOKUP(tProductos[[#This Row],[CategoryID]],tCategorias[#All],2,FALSE)</f>
        <v>Meat</v>
      </c>
      <c r="C447" s="7" t="s">
        <v>4698</v>
      </c>
      <c r="D447" s="12">
        <f>YEAR(tProductos[[#This Row],[ModifyDate]])</f>
        <v>2017</v>
      </c>
      <c r="E447" s="28">
        <v>490.45</v>
      </c>
      <c r="F447" s="13">
        <v>7</v>
      </c>
      <c r="G447" s="7" t="s">
        <v>4258</v>
      </c>
      <c r="H447" s="17">
        <v>42772.254641203705</v>
      </c>
      <c r="I447" s="7" t="s">
        <v>4248</v>
      </c>
      <c r="J447" s="7" t="s">
        <v>4248</v>
      </c>
      <c r="K447" s="14">
        <v>180</v>
      </c>
    </row>
    <row r="448" spans="1:11">
      <c r="A448" s="6">
        <v>447</v>
      </c>
      <c r="B448" s="23" t="str">
        <f>VLOOKUP(tProductos[[#This Row],[CategoryID]],tCategorias[#All],2,FALSE)</f>
        <v>Cereals</v>
      </c>
      <c r="C448" s="7" t="s">
        <v>4699</v>
      </c>
      <c r="D448" s="12">
        <f>YEAR(tProductos[[#This Row],[ModifyDate]])</f>
        <v>2018</v>
      </c>
      <c r="E448" s="28">
        <v>34.19</v>
      </c>
      <c r="F448" s="13">
        <v>3</v>
      </c>
      <c r="G448" s="7" t="s">
        <v>4258</v>
      </c>
      <c r="H448" s="17">
        <v>43202.216365740744</v>
      </c>
      <c r="I448" s="7" t="s">
        <v>4248</v>
      </c>
      <c r="J448" s="7" t="s">
        <v>4256</v>
      </c>
      <c r="K448" s="14">
        <v>0</v>
      </c>
    </row>
    <row r="449" spans="1:11">
      <c r="A449" s="6">
        <v>448</v>
      </c>
      <c r="B449" s="23" t="str">
        <f>VLOOKUP(tProductos[[#This Row],[CategoryID]],tCategorias[#All],2,FALSE)</f>
        <v>Beverages</v>
      </c>
      <c r="C449" s="7" t="s">
        <v>4700</v>
      </c>
      <c r="D449" s="12">
        <f>YEAR(tProductos[[#This Row],[ModifyDate]])</f>
        <v>2017</v>
      </c>
      <c r="E449" s="28">
        <v>768.98</v>
      </c>
      <c r="F449" s="13">
        <v>5</v>
      </c>
      <c r="G449" s="7" t="s">
        <v>4255</v>
      </c>
      <c r="H449" s="17">
        <v>42847.064583333333</v>
      </c>
      <c r="I449" s="7" t="s">
        <v>4248</v>
      </c>
      <c r="J449" s="7" t="s">
        <v>4252</v>
      </c>
      <c r="K449" s="14">
        <v>0</v>
      </c>
    </row>
    <row r="450" spans="1:11">
      <c r="A450" s="6">
        <v>449</v>
      </c>
      <c r="B450" s="23" t="str">
        <f>VLOOKUP(tProductos[[#This Row],[CategoryID]],tCategorias[#All],2,FALSE)</f>
        <v>Dairy</v>
      </c>
      <c r="C450" s="7" t="s">
        <v>4701</v>
      </c>
      <c r="D450" s="12">
        <f>YEAR(tProductos[[#This Row],[ModifyDate]])</f>
        <v>2017</v>
      </c>
      <c r="E450" s="28">
        <v>421.41</v>
      </c>
      <c r="F450" s="13">
        <v>4</v>
      </c>
      <c r="G450" s="7" t="s">
        <v>4255</v>
      </c>
      <c r="H450" s="17">
        <v>42766.383159722223</v>
      </c>
      <c r="I450" s="7" t="s">
        <v>4248</v>
      </c>
      <c r="J450" s="7" t="s">
        <v>4252</v>
      </c>
      <c r="K450" s="14">
        <v>0</v>
      </c>
    </row>
    <row r="451" spans="1:11">
      <c r="A451" s="6">
        <v>450</v>
      </c>
      <c r="B451" s="23" t="str">
        <f>VLOOKUP(tProductos[[#This Row],[CategoryID]],tCategorias[#All],2,FALSE)</f>
        <v>Cereals</v>
      </c>
      <c r="C451" s="7" t="s">
        <v>4702</v>
      </c>
      <c r="D451" s="12">
        <f>YEAR(tProductos[[#This Row],[ModifyDate]])</f>
        <v>2017</v>
      </c>
      <c r="E451" s="28">
        <v>7.1</v>
      </c>
      <c r="F451" s="13">
        <v>3</v>
      </c>
      <c r="G451" s="7" t="s">
        <v>4255</v>
      </c>
      <c r="H451" s="17">
        <v>43070.041678240741</v>
      </c>
      <c r="I451" s="7" t="s">
        <v>4248</v>
      </c>
      <c r="J451" s="7" t="s">
        <v>4248</v>
      </c>
      <c r="K451" s="14">
        <v>0</v>
      </c>
    </row>
    <row r="452" spans="1:11">
      <c r="A452" s="6">
        <v>451</v>
      </c>
      <c r="B452" s="23" t="str">
        <f>VLOOKUP(tProductos[[#This Row],[CategoryID]],tCategorias[#All],2,FALSE)</f>
        <v>Confections</v>
      </c>
      <c r="C452" s="7" t="s">
        <v>4703</v>
      </c>
      <c r="D452" s="12">
        <f>YEAR(tProductos[[#This Row],[ModifyDate]])</f>
        <v>2017</v>
      </c>
      <c r="E452" s="28">
        <v>935.38</v>
      </c>
      <c r="F452" s="13">
        <v>1</v>
      </c>
      <c r="G452" s="7" t="s">
        <v>4255</v>
      </c>
      <c r="H452" s="17">
        <v>42994.535868055558</v>
      </c>
      <c r="I452" s="7" t="s">
        <v>4247</v>
      </c>
      <c r="J452" s="7" t="s">
        <v>4252</v>
      </c>
      <c r="K452" s="14">
        <v>0</v>
      </c>
    </row>
    <row r="453" spans="1:11">
      <c r="A453" s="9">
        <v>452</v>
      </c>
      <c r="B453" s="24" t="str">
        <f>VLOOKUP(tProductos[[#This Row],[CategoryID]],tCategorias[#All],2,FALSE)</f>
        <v>Produce</v>
      </c>
      <c r="C453" s="10" t="s">
        <v>4704</v>
      </c>
      <c r="D453" s="19">
        <f>YEAR(tProductos[[#This Row],[ModifyDate]])</f>
        <v>2017</v>
      </c>
      <c r="E453" s="29">
        <v>285.64999999999998</v>
      </c>
      <c r="F453" s="15">
        <v>11</v>
      </c>
      <c r="G453" s="10" t="s">
        <v>4255</v>
      </c>
      <c r="H453" s="20">
        <v>42741.610914351855</v>
      </c>
      <c r="I453" s="10" t="s">
        <v>4247</v>
      </c>
      <c r="J453" s="10" t="s">
        <v>4248</v>
      </c>
      <c r="K453" s="16">
        <v>0</v>
      </c>
    </row>
  </sheetData>
  <conditionalFormatting sqref="K2:K453">
    <cfRule type="cellIs" dxfId="39" priority="1" operator="greaterThan">
      <formula>60</formula>
    </cfRule>
    <cfRule type="cellIs" dxfId="38" priority="2" operator="between">
      <formula>1</formula>
      <formula>60</formula>
    </cfRule>
    <cfRule type="cellIs" dxfId="37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CBBE-250C-4B7F-ABD0-CFEF3C01DD87}">
  <dimension ref="A1:B12"/>
  <sheetViews>
    <sheetView workbookViewId="0">
      <pane ySplit="1" topLeftCell="A2" activePane="bottomLeft" state="frozen"/>
      <selection pane="bottomLeft" activeCell="F29" sqref="F29"/>
    </sheetView>
  </sheetViews>
  <sheetFormatPr defaultColWidth="9.140625" defaultRowHeight="15"/>
  <cols>
    <col min="1" max="1" width="13" bestFit="1" customWidth="1"/>
    <col min="2" max="2" width="16.5703125" bestFit="1" customWidth="1"/>
  </cols>
  <sheetData>
    <row r="1" spans="1:2">
      <c r="A1" s="3" t="s">
        <v>4239</v>
      </c>
      <c r="B1" s="5" t="s">
        <v>4705</v>
      </c>
    </row>
    <row r="2" spans="1:2">
      <c r="A2" s="6">
        <v>1</v>
      </c>
      <c r="B2" s="8" t="s">
        <v>4706</v>
      </c>
    </row>
    <row r="3" spans="1:2">
      <c r="A3" s="6">
        <v>2</v>
      </c>
      <c r="B3" s="8" t="s">
        <v>4707</v>
      </c>
    </row>
    <row r="4" spans="1:2">
      <c r="A4" s="6">
        <v>3</v>
      </c>
      <c r="B4" s="8" t="s">
        <v>4708</v>
      </c>
    </row>
    <row r="5" spans="1:2">
      <c r="A5" s="6">
        <v>4</v>
      </c>
      <c r="B5" s="8" t="s">
        <v>4709</v>
      </c>
    </row>
    <row r="6" spans="1:2">
      <c r="A6" s="6">
        <v>5</v>
      </c>
      <c r="B6" s="8" t="s">
        <v>4710</v>
      </c>
    </row>
    <row r="7" spans="1:2" ht="14.25" customHeight="1">
      <c r="A7" s="6">
        <v>6</v>
      </c>
      <c r="B7" s="8" t="s">
        <v>4711</v>
      </c>
    </row>
    <row r="8" spans="1:2">
      <c r="A8" s="6">
        <v>7</v>
      </c>
      <c r="B8" s="8" t="s">
        <v>4712</v>
      </c>
    </row>
    <row r="9" spans="1:2">
      <c r="A9" s="6">
        <v>8</v>
      </c>
      <c r="B9" s="8" t="s">
        <v>4713</v>
      </c>
    </row>
    <row r="10" spans="1:2" ht="14.25" customHeight="1">
      <c r="A10" s="6">
        <v>9</v>
      </c>
      <c r="B10" s="8" t="s">
        <v>4714</v>
      </c>
    </row>
    <row r="11" spans="1:2">
      <c r="A11" s="6">
        <v>10</v>
      </c>
      <c r="B11" s="8" t="s">
        <v>4715</v>
      </c>
    </row>
    <row r="12" spans="1:2">
      <c r="A12" s="9">
        <v>11</v>
      </c>
      <c r="B12" s="11" t="s">
        <v>4716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0FE8-1871-4A4B-8B47-155AA3E9B6CB}">
  <dimension ref="A1:C207"/>
  <sheetViews>
    <sheetView workbookViewId="0">
      <pane ySplit="1" topLeftCell="A29" activePane="bottomLeft" state="frozen"/>
      <selection pane="bottomLeft" activeCell="J53" sqref="J53"/>
    </sheetView>
  </sheetViews>
  <sheetFormatPr defaultColWidth="9.140625" defaultRowHeight="15"/>
  <cols>
    <col min="1" max="1" width="12.140625" bestFit="1" customWidth="1"/>
    <col min="2" max="2" width="15.85546875" bestFit="1" customWidth="1"/>
    <col min="3" max="3" width="14.85546875" bestFit="1" customWidth="1"/>
  </cols>
  <sheetData>
    <row r="1" spans="1:3">
      <c r="A1" s="3" t="s">
        <v>4719</v>
      </c>
      <c r="B1" s="4" t="s">
        <v>4811</v>
      </c>
      <c r="C1" s="5" t="s">
        <v>4812</v>
      </c>
    </row>
    <row r="2" spans="1:3" ht="14.25" customHeight="1">
      <c r="A2" s="6">
        <v>1</v>
      </c>
      <c r="B2" s="7" t="s">
        <v>4813</v>
      </c>
      <c r="C2" s="8" t="s">
        <v>4814</v>
      </c>
    </row>
    <row r="3" spans="1:3">
      <c r="A3" s="6">
        <v>2</v>
      </c>
      <c r="B3" s="7" t="s">
        <v>4815</v>
      </c>
      <c r="C3" s="8" t="s">
        <v>4816</v>
      </c>
    </row>
    <row r="4" spans="1:3">
      <c r="A4" s="6">
        <v>3</v>
      </c>
      <c r="B4" s="7" t="s">
        <v>4817</v>
      </c>
      <c r="C4" s="8" t="s">
        <v>4818</v>
      </c>
    </row>
    <row r="5" spans="1:3">
      <c r="A5" s="6">
        <v>4</v>
      </c>
      <c r="B5" s="7" t="s">
        <v>4819</v>
      </c>
      <c r="C5" s="8" t="s">
        <v>4820</v>
      </c>
    </row>
    <row r="6" spans="1:3">
      <c r="A6" s="6">
        <v>5</v>
      </c>
      <c r="B6" s="7" t="s">
        <v>4821</v>
      </c>
      <c r="C6" s="8" t="s">
        <v>4822</v>
      </c>
    </row>
    <row r="7" spans="1:3">
      <c r="A7" s="6">
        <v>6</v>
      </c>
      <c r="B7" s="7" t="s">
        <v>4823</v>
      </c>
      <c r="C7" s="8" t="s">
        <v>4824</v>
      </c>
    </row>
    <row r="8" spans="1:3">
      <c r="A8" s="6">
        <v>7</v>
      </c>
      <c r="B8" s="7" t="s">
        <v>4825</v>
      </c>
      <c r="C8" s="8" t="s">
        <v>4826</v>
      </c>
    </row>
    <row r="9" spans="1:3">
      <c r="A9" s="6">
        <v>8</v>
      </c>
      <c r="B9" s="7" t="s">
        <v>4827</v>
      </c>
      <c r="C9" s="8" t="s">
        <v>4828</v>
      </c>
    </row>
    <row r="10" spans="1:3">
      <c r="A10" s="6">
        <v>9</v>
      </c>
      <c r="B10" s="7" t="s">
        <v>4829</v>
      </c>
      <c r="C10" s="8" t="s">
        <v>4830</v>
      </c>
    </row>
    <row r="11" spans="1:3">
      <c r="A11" s="6">
        <v>10</v>
      </c>
      <c r="B11" s="7" t="s">
        <v>4831</v>
      </c>
      <c r="C11" s="8" t="s">
        <v>4832</v>
      </c>
    </row>
    <row r="12" spans="1:3">
      <c r="A12" s="6">
        <v>11</v>
      </c>
      <c r="B12" s="7" t="s">
        <v>4833</v>
      </c>
      <c r="C12" s="8" t="s">
        <v>4834</v>
      </c>
    </row>
    <row r="13" spans="1:3">
      <c r="A13" s="6">
        <v>12</v>
      </c>
      <c r="B13" s="7" t="s">
        <v>53</v>
      </c>
      <c r="C13" s="8" t="s">
        <v>4835</v>
      </c>
    </row>
    <row r="14" spans="1:3">
      <c r="A14" s="6">
        <v>13</v>
      </c>
      <c r="B14" s="7" t="s">
        <v>4836</v>
      </c>
      <c r="C14" s="8" t="s">
        <v>4837</v>
      </c>
    </row>
    <row r="15" spans="1:3">
      <c r="A15" s="6">
        <v>14</v>
      </c>
      <c r="B15" s="7" t="s">
        <v>4838</v>
      </c>
      <c r="C15" s="8" t="s">
        <v>4839</v>
      </c>
    </row>
    <row r="16" spans="1:3">
      <c r="A16" s="6">
        <v>15</v>
      </c>
      <c r="B16" s="7" t="s">
        <v>4840</v>
      </c>
      <c r="C16" s="8" t="s">
        <v>4841</v>
      </c>
    </row>
    <row r="17" spans="1:3">
      <c r="A17" s="6">
        <v>16</v>
      </c>
      <c r="B17" s="7" t="s">
        <v>4842</v>
      </c>
      <c r="C17" s="8" t="s">
        <v>4843</v>
      </c>
    </row>
    <row r="18" spans="1:3">
      <c r="A18" s="6">
        <v>17</v>
      </c>
      <c r="B18" s="7" t="s">
        <v>4844</v>
      </c>
      <c r="C18" s="8" t="s">
        <v>4845</v>
      </c>
    </row>
    <row r="19" spans="1:3">
      <c r="A19" s="6">
        <v>18</v>
      </c>
      <c r="B19" s="7" t="s">
        <v>4846</v>
      </c>
      <c r="C19" s="8" t="s">
        <v>4847</v>
      </c>
    </row>
    <row r="20" spans="1:3">
      <c r="A20" s="6">
        <v>19</v>
      </c>
      <c r="B20" s="7" t="s">
        <v>4848</v>
      </c>
      <c r="C20" s="8" t="s">
        <v>4849</v>
      </c>
    </row>
    <row r="21" spans="1:3">
      <c r="A21" s="6">
        <v>20</v>
      </c>
      <c r="B21" s="7" t="s">
        <v>4850</v>
      </c>
      <c r="C21" s="8" t="s">
        <v>4851</v>
      </c>
    </row>
    <row r="22" spans="1:3">
      <c r="A22" s="6">
        <v>21</v>
      </c>
      <c r="B22" s="7" t="s">
        <v>4852</v>
      </c>
      <c r="C22" s="8" t="s">
        <v>4853</v>
      </c>
    </row>
    <row r="23" spans="1:3">
      <c r="A23" s="6">
        <v>22</v>
      </c>
      <c r="B23" s="7" t="s">
        <v>4854</v>
      </c>
      <c r="C23" s="8" t="s">
        <v>4855</v>
      </c>
    </row>
    <row r="24" spans="1:3">
      <c r="A24" s="6">
        <v>23</v>
      </c>
      <c r="B24" s="7" t="s">
        <v>4856</v>
      </c>
      <c r="C24" s="8" t="s">
        <v>4857</v>
      </c>
    </row>
    <row r="25" spans="1:3">
      <c r="A25" s="6">
        <v>24</v>
      </c>
      <c r="B25" s="7" t="s">
        <v>4858</v>
      </c>
      <c r="C25" s="8" t="s">
        <v>4859</v>
      </c>
    </row>
    <row r="26" spans="1:3">
      <c r="A26" s="6">
        <v>25</v>
      </c>
      <c r="B26" s="7" t="s">
        <v>4860</v>
      </c>
      <c r="C26" s="8" t="s">
        <v>4861</v>
      </c>
    </row>
    <row r="27" spans="1:3">
      <c r="A27" s="6">
        <v>26</v>
      </c>
      <c r="B27" s="7" t="s">
        <v>4862</v>
      </c>
      <c r="C27" s="8" t="s">
        <v>4863</v>
      </c>
    </row>
    <row r="28" spans="1:3">
      <c r="A28" s="6">
        <v>27</v>
      </c>
      <c r="B28" s="7" t="s">
        <v>4864</v>
      </c>
      <c r="C28" s="8" t="s">
        <v>4865</v>
      </c>
    </row>
    <row r="29" spans="1:3">
      <c r="A29" s="6">
        <v>28</v>
      </c>
      <c r="B29" s="7" t="s">
        <v>4866</v>
      </c>
      <c r="C29" s="8" t="s">
        <v>4867</v>
      </c>
    </row>
    <row r="30" spans="1:3">
      <c r="A30" s="6">
        <v>29</v>
      </c>
      <c r="B30" s="7" t="s">
        <v>4868</v>
      </c>
      <c r="C30" s="8" t="s">
        <v>4869</v>
      </c>
    </row>
    <row r="31" spans="1:3">
      <c r="A31" s="6">
        <v>30</v>
      </c>
      <c r="B31" s="7" t="s">
        <v>4870</v>
      </c>
      <c r="C31" s="8" t="s">
        <v>4871</v>
      </c>
    </row>
    <row r="32" spans="1:3">
      <c r="A32" s="6">
        <v>31</v>
      </c>
      <c r="B32" s="7" t="s">
        <v>4872</v>
      </c>
      <c r="C32" s="8" t="s">
        <v>4873</v>
      </c>
    </row>
    <row r="33" spans="1:3">
      <c r="A33" s="6">
        <v>32</v>
      </c>
      <c r="B33" s="7" t="s">
        <v>4874</v>
      </c>
      <c r="C33" s="8" t="s">
        <v>4875</v>
      </c>
    </row>
    <row r="34" spans="1:3">
      <c r="A34" s="6">
        <v>33</v>
      </c>
      <c r="B34" s="7" t="s">
        <v>4876</v>
      </c>
      <c r="C34" s="8" t="s">
        <v>4877</v>
      </c>
    </row>
    <row r="35" spans="1:3">
      <c r="A35" s="6">
        <v>34</v>
      </c>
      <c r="B35" s="7" t="s">
        <v>4878</v>
      </c>
      <c r="C35" s="8" t="s">
        <v>4879</v>
      </c>
    </row>
    <row r="36" spans="1:3">
      <c r="A36" s="6">
        <v>35</v>
      </c>
      <c r="B36" s="7" t="s">
        <v>4880</v>
      </c>
      <c r="C36" s="8" t="s">
        <v>4881</v>
      </c>
    </row>
    <row r="37" spans="1:3">
      <c r="A37" s="6">
        <v>36</v>
      </c>
      <c r="B37" s="7" t="s">
        <v>4882</v>
      </c>
      <c r="C37" s="8" t="s">
        <v>4883</v>
      </c>
    </row>
    <row r="38" spans="1:3">
      <c r="A38" s="6">
        <v>37</v>
      </c>
      <c r="B38" s="7" t="s">
        <v>4884</v>
      </c>
      <c r="C38" s="8" t="s">
        <v>4885</v>
      </c>
    </row>
    <row r="39" spans="1:3">
      <c r="A39" s="6">
        <v>38</v>
      </c>
      <c r="B39" s="7" t="s">
        <v>4886</v>
      </c>
      <c r="C39" s="8" t="s">
        <v>4887</v>
      </c>
    </row>
    <row r="40" spans="1:3">
      <c r="A40" s="6">
        <v>39</v>
      </c>
      <c r="B40" s="7" t="s">
        <v>4888</v>
      </c>
      <c r="C40" s="8" t="s">
        <v>4889</v>
      </c>
    </row>
    <row r="41" spans="1:3">
      <c r="A41" s="6">
        <v>40</v>
      </c>
      <c r="B41" s="7" t="s">
        <v>4890</v>
      </c>
      <c r="C41" s="8" t="s">
        <v>4891</v>
      </c>
    </row>
    <row r="42" spans="1:3">
      <c r="A42" s="6">
        <v>41</v>
      </c>
      <c r="B42" s="7" t="s">
        <v>4892</v>
      </c>
      <c r="C42" s="8" t="s">
        <v>4893</v>
      </c>
    </row>
    <row r="43" spans="1:3">
      <c r="A43" s="6">
        <v>42</v>
      </c>
      <c r="B43" s="7" t="s">
        <v>4894</v>
      </c>
      <c r="C43" s="8" t="s">
        <v>4895</v>
      </c>
    </row>
    <row r="44" spans="1:3">
      <c r="A44" s="6">
        <v>43</v>
      </c>
      <c r="B44" s="7" t="s">
        <v>4896</v>
      </c>
      <c r="C44" s="8" t="s">
        <v>4897</v>
      </c>
    </row>
    <row r="45" spans="1:3">
      <c r="A45" s="6">
        <v>44</v>
      </c>
      <c r="B45" s="7" t="s">
        <v>4898</v>
      </c>
      <c r="C45" s="8" t="s">
        <v>4899</v>
      </c>
    </row>
    <row r="46" spans="1:3">
      <c r="A46" s="6">
        <v>45</v>
      </c>
      <c r="B46" s="7" t="s">
        <v>4900</v>
      </c>
      <c r="C46" s="8" t="s">
        <v>4901</v>
      </c>
    </row>
    <row r="47" spans="1:3">
      <c r="A47" s="6">
        <v>46</v>
      </c>
      <c r="B47" s="7" t="s">
        <v>4902</v>
      </c>
      <c r="C47" s="8" t="s">
        <v>4903</v>
      </c>
    </row>
    <row r="48" spans="1:3">
      <c r="A48" s="6">
        <v>47</v>
      </c>
      <c r="B48" s="7" t="s">
        <v>4904</v>
      </c>
      <c r="C48" s="8" t="s">
        <v>4905</v>
      </c>
    </row>
    <row r="49" spans="1:3">
      <c r="A49" s="6">
        <v>48</v>
      </c>
      <c r="B49" s="7" t="s">
        <v>4906</v>
      </c>
      <c r="C49" s="8" t="s">
        <v>4907</v>
      </c>
    </row>
    <row r="50" spans="1:3">
      <c r="A50" s="6">
        <v>49</v>
      </c>
      <c r="B50" s="7" t="s">
        <v>4908</v>
      </c>
      <c r="C50" s="8" t="s">
        <v>4909</v>
      </c>
    </row>
    <row r="51" spans="1:3">
      <c r="A51" s="6">
        <v>50</v>
      </c>
      <c r="B51" s="7" t="s">
        <v>4910</v>
      </c>
      <c r="C51" s="8" t="s">
        <v>4911</v>
      </c>
    </row>
    <row r="52" spans="1:3">
      <c r="A52" s="6">
        <v>51</v>
      </c>
      <c r="B52" s="7" t="s">
        <v>4912</v>
      </c>
      <c r="C52" s="8" t="s">
        <v>4913</v>
      </c>
    </row>
    <row r="53" spans="1:3">
      <c r="A53" s="6">
        <v>52</v>
      </c>
      <c r="B53" s="7" t="s">
        <v>4914</v>
      </c>
      <c r="C53" s="8" t="s">
        <v>4915</v>
      </c>
    </row>
    <row r="54" spans="1:3">
      <c r="A54" s="6">
        <v>53</v>
      </c>
      <c r="B54" s="7" t="s">
        <v>4916</v>
      </c>
      <c r="C54" s="8" t="s">
        <v>4917</v>
      </c>
    </row>
    <row r="55" spans="1:3">
      <c r="A55" s="6">
        <v>54</v>
      </c>
      <c r="B55" s="7" t="s">
        <v>4918</v>
      </c>
      <c r="C55" s="8" t="s">
        <v>4919</v>
      </c>
    </row>
    <row r="56" spans="1:3">
      <c r="A56" s="6">
        <v>55</v>
      </c>
      <c r="B56" s="7" t="s">
        <v>4920</v>
      </c>
      <c r="C56" s="8" t="s">
        <v>4921</v>
      </c>
    </row>
    <row r="57" spans="1:3">
      <c r="A57" s="6">
        <v>56</v>
      </c>
      <c r="B57" s="7" t="s">
        <v>4922</v>
      </c>
      <c r="C57" s="8" t="s">
        <v>4923</v>
      </c>
    </row>
    <row r="58" spans="1:3">
      <c r="A58" s="6">
        <v>57</v>
      </c>
      <c r="B58" s="7" t="s">
        <v>4924</v>
      </c>
      <c r="C58" s="8" t="s">
        <v>4925</v>
      </c>
    </row>
    <row r="59" spans="1:3">
      <c r="A59" s="6">
        <v>58</v>
      </c>
      <c r="B59" s="7" t="s">
        <v>4926</v>
      </c>
      <c r="C59" s="8" t="s">
        <v>4927</v>
      </c>
    </row>
    <row r="60" spans="1:3">
      <c r="A60" s="6">
        <v>59</v>
      </c>
      <c r="B60" s="7" t="s">
        <v>4928</v>
      </c>
      <c r="C60" s="8" t="s">
        <v>4929</v>
      </c>
    </row>
    <row r="61" spans="1:3">
      <c r="A61" s="6">
        <v>60</v>
      </c>
      <c r="B61" s="7" t="s">
        <v>4930</v>
      </c>
      <c r="C61" s="8" t="s">
        <v>4931</v>
      </c>
    </row>
    <row r="62" spans="1:3">
      <c r="A62" s="6">
        <v>61</v>
      </c>
      <c r="B62" s="7" t="s">
        <v>4932</v>
      </c>
      <c r="C62" s="8" t="s">
        <v>4933</v>
      </c>
    </row>
    <row r="63" spans="1:3">
      <c r="A63" s="6">
        <v>62</v>
      </c>
      <c r="B63" s="7" t="s">
        <v>4934</v>
      </c>
      <c r="C63" s="8" t="s">
        <v>4935</v>
      </c>
    </row>
    <row r="64" spans="1:3">
      <c r="A64" s="6">
        <v>63</v>
      </c>
      <c r="B64" s="7" t="s">
        <v>4936</v>
      </c>
      <c r="C64" s="8" t="s">
        <v>4937</v>
      </c>
    </row>
    <row r="65" spans="1:3">
      <c r="A65" s="6">
        <v>64</v>
      </c>
      <c r="B65" s="7" t="s">
        <v>4938</v>
      </c>
      <c r="C65" s="8" t="s">
        <v>4939</v>
      </c>
    </row>
    <row r="66" spans="1:3">
      <c r="A66" s="6">
        <v>65</v>
      </c>
      <c r="B66" s="7" t="s">
        <v>4940</v>
      </c>
      <c r="C66" s="8" t="s">
        <v>4941</v>
      </c>
    </row>
    <row r="67" spans="1:3">
      <c r="A67" s="6">
        <v>66</v>
      </c>
      <c r="B67" s="7" t="s">
        <v>4942</v>
      </c>
      <c r="C67" s="8" t="s">
        <v>4943</v>
      </c>
    </row>
    <row r="68" spans="1:3">
      <c r="A68" s="6">
        <v>67</v>
      </c>
      <c r="B68" s="7" t="s">
        <v>4944</v>
      </c>
      <c r="C68" s="8" t="s">
        <v>4945</v>
      </c>
    </row>
    <row r="69" spans="1:3">
      <c r="A69" s="6">
        <v>68</v>
      </c>
      <c r="B69" s="7" t="s">
        <v>4946</v>
      </c>
      <c r="C69" s="8" t="s">
        <v>4947</v>
      </c>
    </row>
    <row r="70" spans="1:3">
      <c r="A70" s="6">
        <v>69</v>
      </c>
      <c r="B70" s="7" t="s">
        <v>4948</v>
      </c>
      <c r="C70" s="8" t="s">
        <v>4949</v>
      </c>
    </row>
    <row r="71" spans="1:3">
      <c r="A71" s="6">
        <v>70</v>
      </c>
      <c r="B71" s="7" t="s">
        <v>4950</v>
      </c>
      <c r="C71" s="8" t="s">
        <v>4951</v>
      </c>
    </row>
    <row r="72" spans="1:3">
      <c r="A72" s="6">
        <v>71</v>
      </c>
      <c r="B72" s="7" t="s">
        <v>4952</v>
      </c>
      <c r="C72" s="8" t="s">
        <v>4953</v>
      </c>
    </row>
    <row r="73" spans="1:3">
      <c r="A73" s="6">
        <v>72</v>
      </c>
      <c r="B73" s="7" t="s">
        <v>4954</v>
      </c>
      <c r="C73" s="8" t="s">
        <v>4955</v>
      </c>
    </row>
    <row r="74" spans="1:3">
      <c r="A74" s="6">
        <v>73</v>
      </c>
      <c r="B74" s="7" t="s">
        <v>4956</v>
      </c>
      <c r="C74" s="8" t="s">
        <v>4957</v>
      </c>
    </row>
    <row r="75" spans="1:3">
      <c r="A75" s="6">
        <v>74</v>
      </c>
      <c r="B75" s="7" t="s">
        <v>4958</v>
      </c>
      <c r="C75" s="8" t="s">
        <v>4959</v>
      </c>
    </row>
    <row r="76" spans="1:3">
      <c r="A76" s="6">
        <v>75</v>
      </c>
      <c r="B76" s="7" t="s">
        <v>4960</v>
      </c>
      <c r="C76" s="8" t="s">
        <v>4961</v>
      </c>
    </row>
    <row r="77" spans="1:3">
      <c r="A77" s="6">
        <v>76</v>
      </c>
      <c r="B77" s="7" t="s">
        <v>4962</v>
      </c>
      <c r="C77" s="8" t="s">
        <v>4963</v>
      </c>
    </row>
    <row r="78" spans="1:3">
      <c r="A78" s="6">
        <v>77</v>
      </c>
      <c r="B78" s="7" t="s">
        <v>4964</v>
      </c>
      <c r="C78" s="8" t="s">
        <v>4965</v>
      </c>
    </row>
    <row r="79" spans="1:3">
      <c r="A79" s="6">
        <v>78</v>
      </c>
      <c r="B79" s="7" t="s">
        <v>4966</v>
      </c>
      <c r="C79" s="8" t="s">
        <v>4967</v>
      </c>
    </row>
    <row r="80" spans="1:3">
      <c r="A80" s="6">
        <v>79</v>
      </c>
      <c r="B80" s="7" t="s">
        <v>4968</v>
      </c>
      <c r="C80" s="8" t="s">
        <v>4969</v>
      </c>
    </row>
    <row r="81" spans="1:3">
      <c r="A81" s="6">
        <v>80</v>
      </c>
      <c r="B81" s="7" t="s">
        <v>4970</v>
      </c>
      <c r="C81" s="8" t="s">
        <v>4971</v>
      </c>
    </row>
    <row r="82" spans="1:3">
      <c r="A82" s="6">
        <v>81</v>
      </c>
      <c r="B82" s="7" t="s">
        <v>4972</v>
      </c>
      <c r="C82" s="8" t="s">
        <v>4973</v>
      </c>
    </row>
    <row r="83" spans="1:3">
      <c r="A83" s="6">
        <v>82</v>
      </c>
      <c r="B83" s="7" t="s">
        <v>4974</v>
      </c>
      <c r="C83" s="8" t="s">
        <v>4975</v>
      </c>
    </row>
    <row r="84" spans="1:3">
      <c r="A84" s="6">
        <v>83</v>
      </c>
      <c r="B84" s="7" t="s">
        <v>4976</v>
      </c>
      <c r="C84" s="8" t="s">
        <v>4977</v>
      </c>
    </row>
    <row r="85" spans="1:3">
      <c r="A85" s="6">
        <v>84</v>
      </c>
      <c r="B85" s="7" t="s">
        <v>4978</v>
      </c>
      <c r="C85" s="8" t="s">
        <v>4979</v>
      </c>
    </row>
    <row r="86" spans="1:3">
      <c r="A86" s="6">
        <v>85</v>
      </c>
      <c r="B86" s="7" t="s">
        <v>4980</v>
      </c>
      <c r="C86" s="8" t="s">
        <v>4981</v>
      </c>
    </row>
    <row r="87" spans="1:3">
      <c r="A87" s="6">
        <v>86</v>
      </c>
      <c r="B87" s="7" t="s">
        <v>4982</v>
      </c>
      <c r="C87" s="8" t="s">
        <v>4983</v>
      </c>
    </row>
    <row r="88" spans="1:3">
      <c r="A88" s="6">
        <v>87</v>
      </c>
      <c r="B88" s="7" t="s">
        <v>4984</v>
      </c>
      <c r="C88" s="8" t="s">
        <v>4985</v>
      </c>
    </row>
    <row r="89" spans="1:3">
      <c r="A89" s="6">
        <v>88</v>
      </c>
      <c r="B89" s="7" t="s">
        <v>4986</v>
      </c>
      <c r="C89" s="8" t="s">
        <v>4987</v>
      </c>
    </row>
    <row r="90" spans="1:3">
      <c r="A90" s="6">
        <v>89</v>
      </c>
      <c r="B90" s="7" t="s">
        <v>4988</v>
      </c>
      <c r="C90" s="8" t="s">
        <v>4989</v>
      </c>
    </row>
    <row r="91" spans="1:3">
      <c r="A91" s="6">
        <v>90</v>
      </c>
      <c r="B91" s="7" t="s">
        <v>4990</v>
      </c>
      <c r="C91" s="8" t="s">
        <v>4991</v>
      </c>
    </row>
    <row r="92" spans="1:3">
      <c r="A92" s="6">
        <v>91</v>
      </c>
      <c r="B92" s="7" t="s">
        <v>4992</v>
      </c>
      <c r="C92" s="8" t="s">
        <v>4993</v>
      </c>
    </row>
    <row r="93" spans="1:3">
      <c r="A93" s="6">
        <v>92</v>
      </c>
      <c r="B93" s="7" t="s">
        <v>4994</v>
      </c>
      <c r="C93" s="8" t="s">
        <v>4995</v>
      </c>
    </row>
    <row r="94" spans="1:3">
      <c r="A94" s="6">
        <v>93</v>
      </c>
      <c r="B94" s="7" t="s">
        <v>4996</v>
      </c>
      <c r="C94" s="8" t="s">
        <v>4997</v>
      </c>
    </row>
    <row r="95" spans="1:3">
      <c r="A95" s="6">
        <v>94</v>
      </c>
      <c r="B95" s="7" t="s">
        <v>4998</v>
      </c>
      <c r="C95" s="8" t="s">
        <v>4999</v>
      </c>
    </row>
    <row r="96" spans="1:3">
      <c r="A96" s="6">
        <v>95</v>
      </c>
      <c r="B96" s="7" t="s">
        <v>5000</v>
      </c>
      <c r="C96" s="8" t="s">
        <v>5001</v>
      </c>
    </row>
    <row r="97" spans="1:3">
      <c r="A97" s="6">
        <v>96</v>
      </c>
      <c r="B97" s="7" t="s">
        <v>5002</v>
      </c>
      <c r="C97" s="8" t="s">
        <v>5003</v>
      </c>
    </row>
    <row r="98" spans="1:3">
      <c r="A98" s="6">
        <v>97</v>
      </c>
      <c r="B98" s="7" t="s">
        <v>5004</v>
      </c>
      <c r="C98" s="8" t="s">
        <v>5005</v>
      </c>
    </row>
    <row r="99" spans="1:3">
      <c r="A99" s="6">
        <v>98</v>
      </c>
      <c r="B99" s="7" t="s">
        <v>5006</v>
      </c>
      <c r="C99" s="8" t="s">
        <v>5007</v>
      </c>
    </row>
    <row r="100" spans="1:3">
      <c r="A100" s="6">
        <v>99</v>
      </c>
      <c r="B100" s="7" t="s">
        <v>5008</v>
      </c>
      <c r="C100" s="8" t="s">
        <v>5009</v>
      </c>
    </row>
    <row r="101" spans="1:3">
      <c r="A101" s="6">
        <v>100</v>
      </c>
      <c r="B101" s="7" t="s">
        <v>5010</v>
      </c>
      <c r="C101" s="8" t="s">
        <v>5011</v>
      </c>
    </row>
    <row r="102" spans="1:3">
      <c r="A102" s="6">
        <v>101</v>
      </c>
      <c r="B102" s="7" t="s">
        <v>5012</v>
      </c>
      <c r="C102" s="8" t="s">
        <v>5013</v>
      </c>
    </row>
    <row r="103" spans="1:3">
      <c r="A103" s="6">
        <v>102</v>
      </c>
      <c r="B103" s="7" t="s">
        <v>5014</v>
      </c>
      <c r="C103" s="8" t="s">
        <v>5015</v>
      </c>
    </row>
    <row r="104" spans="1:3">
      <c r="A104" s="6">
        <v>103</v>
      </c>
      <c r="B104" s="7" t="s">
        <v>5016</v>
      </c>
      <c r="C104" s="8" t="s">
        <v>5017</v>
      </c>
    </row>
    <row r="105" spans="1:3">
      <c r="A105" s="6">
        <v>104</v>
      </c>
      <c r="B105" s="7" t="s">
        <v>5018</v>
      </c>
      <c r="C105" s="8" t="s">
        <v>5019</v>
      </c>
    </row>
    <row r="106" spans="1:3">
      <c r="A106" s="6">
        <v>105</v>
      </c>
      <c r="B106" s="7" t="s">
        <v>5020</v>
      </c>
      <c r="C106" s="8" t="s">
        <v>5021</v>
      </c>
    </row>
    <row r="107" spans="1:3">
      <c r="A107" s="6">
        <v>106</v>
      </c>
      <c r="B107" s="7" t="s">
        <v>5022</v>
      </c>
      <c r="C107" s="8" t="s">
        <v>5023</v>
      </c>
    </row>
    <row r="108" spans="1:3">
      <c r="A108" s="6">
        <v>107</v>
      </c>
      <c r="B108" s="7" t="s">
        <v>5024</v>
      </c>
      <c r="C108" s="8" t="s">
        <v>5025</v>
      </c>
    </row>
    <row r="109" spans="1:3">
      <c r="A109" s="6">
        <v>108</v>
      </c>
      <c r="B109" s="7" t="s">
        <v>5026</v>
      </c>
      <c r="C109" s="8" t="s">
        <v>5027</v>
      </c>
    </row>
    <row r="110" spans="1:3">
      <c r="A110" s="6">
        <v>109</v>
      </c>
      <c r="B110" s="7" t="s">
        <v>5028</v>
      </c>
      <c r="C110" s="8" t="s">
        <v>5029</v>
      </c>
    </row>
    <row r="111" spans="1:3">
      <c r="A111" s="6">
        <v>110</v>
      </c>
      <c r="B111" s="7" t="s">
        <v>5030</v>
      </c>
      <c r="C111" s="8" t="s">
        <v>5031</v>
      </c>
    </row>
    <row r="112" spans="1:3">
      <c r="A112" s="6">
        <v>111</v>
      </c>
      <c r="B112" s="7" t="s">
        <v>5032</v>
      </c>
      <c r="C112" s="8" t="s">
        <v>5033</v>
      </c>
    </row>
    <row r="113" spans="1:3">
      <c r="A113" s="6">
        <v>112</v>
      </c>
      <c r="B113" s="7" t="s">
        <v>5034</v>
      </c>
      <c r="C113" s="8" t="s">
        <v>5035</v>
      </c>
    </row>
    <row r="114" spans="1:3">
      <c r="A114" s="6">
        <v>113</v>
      </c>
      <c r="B114" s="7" t="s">
        <v>5036</v>
      </c>
      <c r="C114" s="8" t="s">
        <v>5037</v>
      </c>
    </row>
    <row r="115" spans="1:3">
      <c r="A115" s="6">
        <v>114</v>
      </c>
      <c r="B115" s="7" t="s">
        <v>5038</v>
      </c>
      <c r="C115" s="8" t="s">
        <v>5039</v>
      </c>
    </row>
    <row r="116" spans="1:3">
      <c r="A116" s="6">
        <v>115</v>
      </c>
      <c r="B116" s="7" t="s">
        <v>5040</v>
      </c>
      <c r="C116" s="8" t="s">
        <v>5041</v>
      </c>
    </row>
    <row r="117" spans="1:3">
      <c r="A117" s="6">
        <v>116</v>
      </c>
      <c r="B117" s="7" t="s">
        <v>5042</v>
      </c>
      <c r="C117" s="8" t="s">
        <v>5043</v>
      </c>
    </row>
    <row r="118" spans="1:3">
      <c r="A118" s="6">
        <v>117</v>
      </c>
      <c r="B118" s="7" t="s">
        <v>5044</v>
      </c>
      <c r="C118" s="8" t="s">
        <v>5045</v>
      </c>
    </row>
    <row r="119" spans="1:3">
      <c r="A119" s="6">
        <v>118</v>
      </c>
      <c r="B119" s="7" t="s">
        <v>5046</v>
      </c>
      <c r="C119" s="8" t="s">
        <v>5047</v>
      </c>
    </row>
    <row r="120" spans="1:3">
      <c r="A120" s="6">
        <v>119</v>
      </c>
      <c r="B120" s="7" t="s">
        <v>5048</v>
      </c>
      <c r="C120" s="8" t="s">
        <v>5049</v>
      </c>
    </row>
    <row r="121" spans="1:3">
      <c r="A121" s="6">
        <v>120</v>
      </c>
      <c r="B121" s="7" t="s">
        <v>5050</v>
      </c>
      <c r="C121" s="8" t="s">
        <v>5051</v>
      </c>
    </row>
    <row r="122" spans="1:3">
      <c r="A122" s="6">
        <v>121</v>
      </c>
      <c r="B122" s="7" t="s">
        <v>5052</v>
      </c>
      <c r="C122" s="8" t="s">
        <v>5053</v>
      </c>
    </row>
    <row r="123" spans="1:3">
      <c r="A123" s="6">
        <v>122</v>
      </c>
      <c r="B123" s="7" t="s">
        <v>5054</v>
      </c>
      <c r="C123" s="8" t="s">
        <v>5055</v>
      </c>
    </row>
    <row r="124" spans="1:3">
      <c r="A124" s="6">
        <v>123</v>
      </c>
      <c r="B124" s="7" t="s">
        <v>5056</v>
      </c>
      <c r="C124" s="8" t="s">
        <v>5057</v>
      </c>
    </row>
    <row r="125" spans="1:3">
      <c r="A125" s="6">
        <v>124</v>
      </c>
      <c r="B125" s="7" t="s">
        <v>5058</v>
      </c>
      <c r="C125" s="8" t="s">
        <v>5059</v>
      </c>
    </row>
    <row r="126" spans="1:3">
      <c r="A126" s="6">
        <v>125</v>
      </c>
      <c r="B126" s="7" t="s">
        <v>5060</v>
      </c>
      <c r="C126" s="8" t="s">
        <v>5061</v>
      </c>
    </row>
    <row r="127" spans="1:3">
      <c r="A127" s="6">
        <v>126</v>
      </c>
      <c r="B127" s="7" t="s">
        <v>5062</v>
      </c>
      <c r="C127" s="8" t="s">
        <v>5063</v>
      </c>
    </row>
    <row r="128" spans="1:3">
      <c r="A128" s="6">
        <v>127</v>
      </c>
      <c r="B128" s="7" t="s">
        <v>5064</v>
      </c>
      <c r="C128" s="8" t="s">
        <v>5065</v>
      </c>
    </row>
    <row r="129" spans="1:3">
      <c r="A129" s="6">
        <v>128</v>
      </c>
      <c r="B129" s="7" t="s">
        <v>5066</v>
      </c>
      <c r="C129" s="8" t="s">
        <v>5067</v>
      </c>
    </row>
    <row r="130" spans="1:3">
      <c r="A130" s="6">
        <v>129</v>
      </c>
      <c r="B130" s="7" t="s">
        <v>4807</v>
      </c>
      <c r="C130" s="8" t="s">
        <v>5068</v>
      </c>
    </row>
    <row r="131" spans="1:3">
      <c r="A131" s="6">
        <v>130</v>
      </c>
      <c r="B131" s="7" t="s">
        <v>5069</v>
      </c>
      <c r="C131" s="8" t="s">
        <v>5070</v>
      </c>
    </row>
    <row r="132" spans="1:3">
      <c r="A132" s="6">
        <v>131</v>
      </c>
      <c r="B132" s="7" t="s">
        <v>5071</v>
      </c>
      <c r="C132" s="8" t="s">
        <v>5072</v>
      </c>
    </row>
    <row r="133" spans="1:3">
      <c r="A133" s="6">
        <v>132</v>
      </c>
      <c r="B133" s="7" t="s">
        <v>5073</v>
      </c>
      <c r="C133" s="8" t="s">
        <v>5074</v>
      </c>
    </row>
    <row r="134" spans="1:3">
      <c r="A134" s="6">
        <v>133</v>
      </c>
      <c r="B134" s="7" t="s">
        <v>5075</v>
      </c>
      <c r="C134" s="8" t="s">
        <v>5076</v>
      </c>
    </row>
    <row r="135" spans="1:3">
      <c r="A135" s="6">
        <v>134</v>
      </c>
      <c r="B135" s="7" t="s">
        <v>5077</v>
      </c>
      <c r="C135" s="8" t="s">
        <v>5078</v>
      </c>
    </row>
    <row r="136" spans="1:3">
      <c r="A136" s="6">
        <v>135</v>
      </c>
      <c r="B136" s="7" t="s">
        <v>5079</v>
      </c>
      <c r="C136" s="8" t="s">
        <v>5080</v>
      </c>
    </row>
    <row r="137" spans="1:3">
      <c r="A137" s="6">
        <v>136</v>
      </c>
      <c r="B137" s="7" t="s">
        <v>5081</v>
      </c>
      <c r="C137" s="8" t="s">
        <v>5082</v>
      </c>
    </row>
    <row r="138" spans="1:3">
      <c r="A138" s="6">
        <v>137</v>
      </c>
      <c r="B138" s="7" t="s">
        <v>5083</v>
      </c>
      <c r="C138" s="8" t="s">
        <v>5084</v>
      </c>
    </row>
    <row r="139" spans="1:3">
      <c r="A139" s="6">
        <v>138</v>
      </c>
      <c r="B139" s="7" t="s">
        <v>5085</v>
      </c>
      <c r="C139" s="8" t="s">
        <v>5086</v>
      </c>
    </row>
    <row r="140" spans="1:3">
      <c r="A140" s="6">
        <v>139</v>
      </c>
      <c r="B140" s="7" t="s">
        <v>5087</v>
      </c>
      <c r="C140" s="8" t="s">
        <v>5088</v>
      </c>
    </row>
    <row r="141" spans="1:3">
      <c r="A141" s="6">
        <v>140</v>
      </c>
      <c r="B141" s="7" t="s">
        <v>5089</v>
      </c>
      <c r="C141" s="8" t="s">
        <v>5090</v>
      </c>
    </row>
    <row r="142" spans="1:3">
      <c r="A142" s="6">
        <v>141</v>
      </c>
      <c r="B142" s="7" t="s">
        <v>5091</v>
      </c>
      <c r="C142" s="8" t="s">
        <v>5092</v>
      </c>
    </row>
    <row r="143" spans="1:3">
      <c r="A143" s="6">
        <v>142</v>
      </c>
      <c r="B143" s="7" t="s">
        <v>5093</v>
      </c>
      <c r="C143" s="8" t="s">
        <v>5094</v>
      </c>
    </row>
    <row r="144" spans="1:3">
      <c r="A144" s="6">
        <v>143</v>
      </c>
      <c r="B144" s="7" t="s">
        <v>5095</v>
      </c>
      <c r="C144" s="8" t="s">
        <v>5096</v>
      </c>
    </row>
    <row r="145" spans="1:3">
      <c r="A145" s="6">
        <v>144</v>
      </c>
      <c r="B145" s="7" t="s">
        <v>5097</v>
      </c>
      <c r="C145" s="8" t="s">
        <v>5098</v>
      </c>
    </row>
    <row r="146" spans="1:3">
      <c r="A146" s="6">
        <v>145</v>
      </c>
      <c r="B146" s="7" t="s">
        <v>5099</v>
      </c>
      <c r="C146" s="8" t="s">
        <v>5100</v>
      </c>
    </row>
    <row r="147" spans="1:3">
      <c r="A147" s="6">
        <v>146</v>
      </c>
      <c r="B147" s="7" t="s">
        <v>5101</v>
      </c>
      <c r="C147" s="8" t="s">
        <v>5102</v>
      </c>
    </row>
    <row r="148" spans="1:3">
      <c r="A148" s="6">
        <v>147</v>
      </c>
      <c r="B148" s="7" t="s">
        <v>5103</v>
      </c>
      <c r="C148" s="8" t="s">
        <v>5104</v>
      </c>
    </row>
    <row r="149" spans="1:3">
      <c r="A149" s="6">
        <v>148</v>
      </c>
      <c r="B149" s="7" t="s">
        <v>5105</v>
      </c>
      <c r="C149" s="8" t="s">
        <v>5106</v>
      </c>
    </row>
    <row r="150" spans="1:3">
      <c r="A150" s="6">
        <v>149</v>
      </c>
      <c r="B150" s="7" t="s">
        <v>5107</v>
      </c>
      <c r="C150" s="8" t="s">
        <v>5108</v>
      </c>
    </row>
    <row r="151" spans="1:3">
      <c r="A151" s="6">
        <v>150</v>
      </c>
      <c r="B151" s="7" t="s">
        <v>5109</v>
      </c>
      <c r="C151" s="8" t="s">
        <v>5110</v>
      </c>
    </row>
    <row r="152" spans="1:3">
      <c r="A152" s="6">
        <v>151</v>
      </c>
      <c r="B152" s="7" t="s">
        <v>5111</v>
      </c>
      <c r="C152" s="8" t="s">
        <v>5112</v>
      </c>
    </row>
    <row r="153" spans="1:3">
      <c r="A153" s="6">
        <v>152</v>
      </c>
      <c r="B153" s="7" t="s">
        <v>5113</v>
      </c>
      <c r="C153" s="8" t="s">
        <v>5114</v>
      </c>
    </row>
    <row r="154" spans="1:3">
      <c r="A154" s="6">
        <v>153</v>
      </c>
      <c r="B154" s="7" t="s">
        <v>5115</v>
      </c>
      <c r="C154" s="8" t="s">
        <v>5116</v>
      </c>
    </row>
    <row r="155" spans="1:3">
      <c r="A155" s="6">
        <v>154</v>
      </c>
      <c r="B155" s="7" t="s">
        <v>5117</v>
      </c>
      <c r="C155" s="8" t="s">
        <v>5118</v>
      </c>
    </row>
    <row r="156" spans="1:3">
      <c r="A156" s="6">
        <v>155</v>
      </c>
      <c r="B156" s="7" t="s">
        <v>5119</v>
      </c>
      <c r="C156" s="8" t="s">
        <v>5120</v>
      </c>
    </row>
    <row r="157" spans="1:3">
      <c r="A157" s="6">
        <v>156</v>
      </c>
      <c r="B157" s="7" t="s">
        <v>5121</v>
      </c>
      <c r="C157" s="8" t="s">
        <v>5122</v>
      </c>
    </row>
    <row r="158" spans="1:3">
      <c r="A158" s="6">
        <v>157</v>
      </c>
      <c r="B158" s="7" t="s">
        <v>5123</v>
      </c>
      <c r="C158" s="8" t="s">
        <v>5124</v>
      </c>
    </row>
    <row r="159" spans="1:3">
      <c r="A159" s="6">
        <v>158</v>
      </c>
      <c r="B159" s="7" t="s">
        <v>5125</v>
      </c>
      <c r="C159" s="8" t="s">
        <v>5126</v>
      </c>
    </row>
    <row r="160" spans="1:3">
      <c r="A160" s="6">
        <v>159</v>
      </c>
      <c r="B160" s="7" t="s">
        <v>5127</v>
      </c>
      <c r="C160" s="8" t="s">
        <v>5128</v>
      </c>
    </row>
    <row r="161" spans="1:3">
      <c r="A161" s="6">
        <v>160</v>
      </c>
      <c r="B161" s="7" t="s">
        <v>5129</v>
      </c>
      <c r="C161" s="8" t="s">
        <v>5130</v>
      </c>
    </row>
    <row r="162" spans="1:3">
      <c r="A162" s="6">
        <v>161</v>
      </c>
      <c r="B162" s="7" t="s">
        <v>5131</v>
      </c>
      <c r="C162" s="8" t="s">
        <v>5132</v>
      </c>
    </row>
    <row r="163" spans="1:3">
      <c r="A163" s="6">
        <v>162</v>
      </c>
      <c r="B163" s="7" t="s">
        <v>5133</v>
      </c>
      <c r="C163" s="8" t="s">
        <v>5134</v>
      </c>
    </row>
    <row r="164" spans="1:3">
      <c r="A164" s="6">
        <v>163</v>
      </c>
      <c r="B164" s="7" t="s">
        <v>5135</v>
      </c>
      <c r="C164" s="8" t="s">
        <v>5136</v>
      </c>
    </row>
    <row r="165" spans="1:3">
      <c r="A165" s="6">
        <v>164</v>
      </c>
      <c r="B165" s="7" t="s">
        <v>5137</v>
      </c>
      <c r="C165" s="8" t="s">
        <v>5138</v>
      </c>
    </row>
    <row r="166" spans="1:3">
      <c r="A166" s="6">
        <v>165</v>
      </c>
      <c r="B166" s="7" t="s">
        <v>5139</v>
      </c>
      <c r="C166" s="8" t="s">
        <v>5140</v>
      </c>
    </row>
    <row r="167" spans="1:3">
      <c r="A167" s="6">
        <v>166</v>
      </c>
      <c r="B167" s="7" t="s">
        <v>5141</v>
      </c>
      <c r="C167" s="8" t="s">
        <v>5142</v>
      </c>
    </row>
    <row r="168" spans="1:3">
      <c r="A168" s="6">
        <v>167</v>
      </c>
      <c r="B168" s="7" t="s">
        <v>5143</v>
      </c>
      <c r="C168" s="8" t="s">
        <v>5144</v>
      </c>
    </row>
    <row r="169" spans="1:3">
      <c r="A169" s="6">
        <v>168</v>
      </c>
      <c r="B169" s="7" t="s">
        <v>5145</v>
      </c>
      <c r="C169" s="8" t="s">
        <v>5146</v>
      </c>
    </row>
    <row r="170" spans="1:3">
      <c r="A170" s="6">
        <v>169</v>
      </c>
      <c r="B170" s="7" t="s">
        <v>5147</v>
      </c>
      <c r="C170" s="8" t="s">
        <v>5148</v>
      </c>
    </row>
    <row r="171" spans="1:3">
      <c r="A171" s="6">
        <v>170</v>
      </c>
      <c r="B171" s="7" t="s">
        <v>5149</v>
      </c>
      <c r="C171" s="8" t="s">
        <v>5150</v>
      </c>
    </row>
    <row r="172" spans="1:3">
      <c r="A172" s="6">
        <v>171</v>
      </c>
      <c r="B172" s="7" t="s">
        <v>5151</v>
      </c>
      <c r="C172" s="8" t="s">
        <v>5152</v>
      </c>
    </row>
    <row r="173" spans="1:3">
      <c r="A173" s="6">
        <v>172</v>
      </c>
      <c r="B173" s="7" t="s">
        <v>5153</v>
      </c>
      <c r="C173" s="8" t="s">
        <v>5154</v>
      </c>
    </row>
    <row r="174" spans="1:3">
      <c r="A174" s="6">
        <v>173</v>
      </c>
      <c r="B174" s="7" t="s">
        <v>5155</v>
      </c>
      <c r="C174" s="8" t="s">
        <v>5156</v>
      </c>
    </row>
    <row r="175" spans="1:3">
      <c r="A175" s="6">
        <v>174</v>
      </c>
      <c r="B175" s="7" t="s">
        <v>5157</v>
      </c>
      <c r="C175" s="8" t="s">
        <v>5158</v>
      </c>
    </row>
    <row r="176" spans="1:3">
      <c r="A176" s="6">
        <v>175</v>
      </c>
      <c r="B176" s="7" t="s">
        <v>5159</v>
      </c>
      <c r="C176" s="8" t="s">
        <v>5160</v>
      </c>
    </row>
    <row r="177" spans="1:3">
      <c r="A177" s="6">
        <v>176</v>
      </c>
      <c r="B177" s="7" t="s">
        <v>5161</v>
      </c>
      <c r="C177" s="8" t="s">
        <v>5162</v>
      </c>
    </row>
    <row r="178" spans="1:3">
      <c r="A178" s="6">
        <v>177</v>
      </c>
      <c r="B178" s="7" t="s">
        <v>5163</v>
      </c>
      <c r="C178" s="8" t="s">
        <v>5164</v>
      </c>
    </row>
    <row r="179" spans="1:3">
      <c r="A179" s="6">
        <v>178</v>
      </c>
      <c r="B179" s="7" t="s">
        <v>5165</v>
      </c>
      <c r="C179" s="8" t="s">
        <v>5166</v>
      </c>
    </row>
    <row r="180" spans="1:3">
      <c r="A180" s="6">
        <v>179</v>
      </c>
      <c r="B180" s="7" t="s">
        <v>5167</v>
      </c>
      <c r="C180" s="8" t="s">
        <v>5168</v>
      </c>
    </row>
    <row r="181" spans="1:3">
      <c r="A181" s="6">
        <v>180</v>
      </c>
      <c r="B181" s="7" t="s">
        <v>5169</v>
      </c>
      <c r="C181" s="8" t="s">
        <v>5170</v>
      </c>
    </row>
    <row r="182" spans="1:3">
      <c r="A182" s="6">
        <v>181</v>
      </c>
      <c r="B182" s="7" t="s">
        <v>5171</v>
      </c>
      <c r="C182" s="8" t="s">
        <v>5172</v>
      </c>
    </row>
    <row r="183" spans="1:3">
      <c r="A183" s="6">
        <v>182</v>
      </c>
      <c r="B183" s="7" t="s">
        <v>5173</v>
      </c>
      <c r="C183" s="8" t="s">
        <v>5174</v>
      </c>
    </row>
    <row r="184" spans="1:3">
      <c r="A184" s="6">
        <v>183</v>
      </c>
      <c r="B184" s="7" t="s">
        <v>5175</v>
      </c>
      <c r="C184" s="8" t="s">
        <v>5176</v>
      </c>
    </row>
    <row r="185" spans="1:3">
      <c r="A185" s="6">
        <v>184</v>
      </c>
      <c r="B185" s="7" t="s">
        <v>5177</v>
      </c>
      <c r="C185" s="8" t="s">
        <v>5178</v>
      </c>
    </row>
    <row r="186" spans="1:3">
      <c r="A186" s="6">
        <v>185</v>
      </c>
      <c r="B186" s="7" t="s">
        <v>5179</v>
      </c>
      <c r="C186" s="8" t="s">
        <v>5180</v>
      </c>
    </row>
    <row r="187" spans="1:3">
      <c r="A187" s="6">
        <v>186</v>
      </c>
      <c r="B187" s="7" t="s">
        <v>5181</v>
      </c>
      <c r="C187" s="8" t="s">
        <v>5182</v>
      </c>
    </row>
    <row r="188" spans="1:3">
      <c r="A188" s="6">
        <v>187</v>
      </c>
      <c r="B188" s="7" t="s">
        <v>5183</v>
      </c>
      <c r="C188" s="8" t="s">
        <v>5184</v>
      </c>
    </row>
    <row r="189" spans="1:3">
      <c r="A189" s="6">
        <v>188</v>
      </c>
      <c r="B189" s="7" t="s">
        <v>5185</v>
      </c>
      <c r="C189" s="8" t="s">
        <v>5186</v>
      </c>
    </row>
    <row r="190" spans="1:3">
      <c r="A190" s="6">
        <v>189</v>
      </c>
      <c r="B190" s="7" t="s">
        <v>5187</v>
      </c>
      <c r="C190" s="8" t="s">
        <v>5188</v>
      </c>
    </row>
    <row r="191" spans="1:3">
      <c r="A191" s="6">
        <v>190</v>
      </c>
      <c r="B191" s="7" t="s">
        <v>5189</v>
      </c>
      <c r="C191" s="8" t="s">
        <v>5190</v>
      </c>
    </row>
    <row r="192" spans="1:3">
      <c r="A192" s="6">
        <v>191</v>
      </c>
      <c r="B192" s="7" t="s">
        <v>5191</v>
      </c>
      <c r="C192" s="8" t="s">
        <v>5192</v>
      </c>
    </row>
    <row r="193" spans="1:3">
      <c r="A193" s="6">
        <v>192</v>
      </c>
      <c r="B193" s="7" t="s">
        <v>5193</v>
      </c>
      <c r="C193" s="8" t="s">
        <v>5194</v>
      </c>
    </row>
    <row r="194" spans="1:3">
      <c r="A194" s="6">
        <v>193</v>
      </c>
      <c r="B194" s="7" t="s">
        <v>5195</v>
      </c>
      <c r="C194" s="8" t="s">
        <v>5196</v>
      </c>
    </row>
    <row r="195" spans="1:3">
      <c r="A195" s="6">
        <v>194</v>
      </c>
      <c r="B195" s="7" t="s">
        <v>5197</v>
      </c>
      <c r="C195" s="8" t="s">
        <v>5198</v>
      </c>
    </row>
    <row r="196" spans="1:3">
      <c r="A196" s="6">
        <v>195</v>
      </c>
      <c r="B196" s="7" t="s">
        <v>5199</v>
      </c>
      <c r="C196" s="8" t="s">
        <v>5200</v>
      </c>
    </row>
    <row r="197" spans="1:3">
      <c r="A197" s="6">
        <v>196</v>
      </c>
      <c r="B197" s="7" t="s">
        <v>5201</v>
      </c>
      <c r="C197" s="8" t="s">
        <v>5202</v>
      </c>
    </row>
    <row r="198" spans="1:3">
      <c r="A198" s="6">
        <v>197</v>
      </c>
      <c r="B198" s="7" t="s">
        <v>5203</v>
      </c>
      <c r="C198" s="8" t="s">
        <v>5204</v>
      </c>
    </row>
    <row r="199" spans="1:3">
      <c r="A199" s="6">
        <v>198</v>
      </c>
      <c r="B199" s="7" t="s">
        <v>5205</v>
      </c>
      <c r="C199" s="8" t="s">
        <v>5206</v>
      </c>
    </row>
    <row r="200" spans="1:3">
      <c r="A200" s="6">
        <v>199</v>
      </c>
      <c r="B200" s="7" t="s">
        <v>5207</v>
      </c>
      <c r="C200" s="8" t="s">
        <v>5208</v>
      </c>
    </row>
    <row r="201" spans="1:3">
      <c r="A201" s="6">
        <v>200</v>
      </c>
      <c r="B201" s="7" t="s">
        <v>5209</v>
      </c>
      <c r="C201" s="8" t="s">
        <v>5210</v>
      </c>
    </row>
    <row r="202" spans="1:3">
      <c r="A202" s="6">
        <v>201</v>
      </c>
      <c r="B202" s="7" t="s">
        <v>5211</v>
      </c>
      <c r="C202" s="8" t="s">
        <v>5212</v>
      </c>
    </row>
    <row r="203" spans="1:3">
      <c r="A203" s="6">
        <v>202</v>
      </c>
      <c r="B203" s="7" t="s">
        <v>5213</v>
      </c>
      <c r="C203" s="8" t="s">
        <v>5214</v>
      </c>
    </row>
    <row r="204" spans="1:3">
      <c r="A204" s="6">
        <v>203</v>
      </c>
      <c r="B204" s="7" t="s">
        <v>5215</v>
      </c>
      <c r="C204" s="8" t="s">
        <v>5216</v>
      </c>
    </row>
    <row r="205" spans="1:3">
      <c r="A205" s="6">
        <v>204</v>
      </c>
      <c r="B205" s="7" t="s">
        <v>5217</v>
      </c>
      <c r="C205" s="8" t="s">
        <v>5218</v>
      </c>
    </row>
    <row r="206" spans="1:3">
      <c r="A206" s="6">
        <v>205</v>
      </c>
      <c r="B206" s="7" t="s">
        <v>5219</v>
      </c>
      <c r="C206" s="8" t="s">
        <v>5220</v>
      </c>
    </row>
    <row r="207" spans="1:3">
      <c r="A207" s="9">
        <v>206</v>
      </c>
      <c r="B207" s="10" t="s">
        <v>5221</v>
      </c>
      <c r="C207" s="11" t="s">
        <v>5222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9104-0D51-4321-82C3-2A8237E57080}">
  <dimension ref="A1:E97"/>
  <sheetViews>
    <sheetView workbookViewId="0">
      <pane ySplit="1" topLeftCell="A2" activePane="bottomLeft" state="frozen"/>
      <selection pane="bottomLeft" activeCell="J9" sqref="J9"/>
    </sheetView>
  </sheetViews>
  <sheetFormatPr defaultColWidth="9.140625" defaultRowHeight="15"/>
  <cols>
    <col min="1" max="1" width="8.5703125" bestFit="1" customWidth="1"/>
    <col min="2" max="2" width="13.7109375" bestFit="1" customWidth="1"/>
    <col min="3" max="3" width="10.28515625" bestFit="1" customWidth="1"/>
    <col min="4" max="4" width="12.140625" bestFit="1" customWidth="1"/>
    <col min="5" max="5" width="12.85546875" bestFit="1" customWidth="1"/>
  </cols>
  <sheetData>
    <row r="1" spans="1:5">
      <c r="A1" s="3" t="s">
        <v>4</v>
      </c>
      <c r="B1" s="4" t="s">
        <v>4717</v>
      </c>
      <c r="C1" s="4" t="s">
        <v>4718</v>
      </c>
      <c r="D1" s="5" t="s">
        <v>4719</v>
      </c>
      <c r="E1" s="4" t="s">
        <v>5226</v>
      </c>
    </row>
    <row r="2" spans="1:5">
      <c r="A2" s="6">
        <v>1</v>
      </c>
      <c r="B2" s="7" t="s">
        <v>4720</v>
      </c>
      <c r="C2" s="13">
        <v>80563</v>
      </c>
      <c r="D2" s="14">
        <v>32</v>
      </c>
      <c r="E2" s="21" t="str">
        <f>VLOOKUP(tCiudades[[#This Row],[CountryID]],tPaises[#All],2,FALSE)</f>
        <v>United States</v>
      </c>
    </row>
    <row r="3" spans="1:5">
      <c r="A3" s="6">
        <v>2</v>
      </c>
      <c r="B3" s="7" t="s">
        <v>4721</v>
      </c>
      <c r="C3" s="13">
        <v>17420</v>
      </c>
      <c r="D3" s="14">
        <v>32</v>
      </c>
      <c r="E3" s="14" t="str">
        <f>VLOOKUP(tCiudades[[#This Row],[CountryID]],tPaises[#All],2,FALSE)</f>
        <v>United States</v>
      </c>
    </row>
    <row r="4" spans="1:5">
      <c r="A4" s="6">
        <v>3</v>
      </c>
      <c r="B4" s="7" t="s">
        <v>4722</v>
      </c>
      <c r="C4" s="13">
        <v>44751</v>
      </c>
      <c r="D4" s="14">
        <v>32</v>
      </c>
      <c r="E4" s="14" t="str">
        <f>VLOOKUP(tCiudades[[#This Row],[CountryID]],tPaises[#All],2,FALSE)</f>
        <v>United States</v>
      </c>
    </row>
    <row r="5" spans="1:5">
      <c r="A5" s="6">
        <v>4</v>
      </c>
      <c r="B5" s="7" t="s">
        <v>4723</v>
      </c>
      <c r="C5" s="13">
        <v>20641</v>
      </c>
      <c r="D5" s="14">
        <v>32</v>
      </c>
      <c r="E5" s="14" t="str">
        <f>VLOOKUP(tCiudades[[#This Row],[CountryID]],tPaises[#All],2,FALSE)</f>
        <v>United States</v>
      </c>
    </row>
    <row r="6" spans="1:5">
      <c r="A6" s="6">
        <v>5</v>
      </c>
      <c r="B6" s="7" t="s">
        <v>4724</v>
      </c>
      <c r="C6" s="13">
        <v>62389</v>
      </c>
      <c r="D6" s="14">
        <v>32</v>
      </c>
      <c r="E6" s="14" t="str">
        <f>VLOOKUP(tCiudades[[#This Row],[CountryID]],tPaises[#All],2,FALSE)</f>
        <v>United States</v>
      </c>
    </row>
    <row r="7" spans="1:5">
      <c r="A7" s="6">
        <v>6</v>
      </c>
      <c r="B7" s="7" t="s">
        <v>558</v>
      </c>
      <c r="C7" s="13">
        <v>781</v>
      </c>
      <c r="D7" s="14">
        <v>32</v>
      </c>
      <c r="E7" s="14" t="str">
        <f>VLOOKUP(tCiudades[[#This Row],[CountryID]],tPaises[#All],2,FALSE)</f>
        <v>United States</v>
      </c>
    </row>
    <row r="8" spans="1:5">
      <c r="A8" s="6">
        <v>7</v>
      </c>
      <c r="B8" s="7" t="s">
        <v>4725</v>
      </c>
      <c r="C8" s="13">
        <v>1439</v>
      </c>
      <c r="D8" s="14">
        <v>32</v>
      </c>
      <c r="E8" s="14" t="str">
        <f>VLOOKUP(tCiudades[[#This Row],[CountryID]],tPaises[#All],2,FALSE)</f>
        <v>United States</v>
      </c>
    </row>
    <row r="9" spans="1:5">
      <c r="A9" s="6">
        <v>8</v>
      </c>
      <c r="B9" s="7" t="s">
        <v>4726</v>
      </c>
      <c r="C9" s="13">
        <v>12654</v>
      </c>
      <c r="D9" s="14">
        <v>32</v>
      </c>
      <c r="E9" s="14" t="str">
        <f>VLOOKUP(tCiudades[[#This Row],[CountryID]],tPaises[#All],2,FALSE)</f>
        <v>United States</v>
      </c>
    </row>
    <row r="10" spans="1:5">
      <c r="A10" s="6">
        <v>9</v>
      </c>
      <c r="B10" s="7" t="s">
        <v>4727</v>
      </c>
      <c r="C10" s="13">
        <v>66212</v>
      </c>
      <c r="D10" s="14">
        <v>32</v>
      </c>
      <c r="E10" s="14" t="str">
        <f>VLOOKUP(tCiudades[[#This Row],[CountryID]],tPaises[#All],2,FALSE)</f>
        <v>United States</v>
      </c>
    </row>
    <row r="11" spans="1:5">
      <c r="A11" s="6">
        <v>10</v>
      </c>
      <c r="B11" s="7" t="s">
        <v>4728</v>
      </c>
      <c r="C11" s="13">
        <v>52048</v>
      </c>
      <c r="D11" s="14">
        <v>32</v>
      </c>
      <c r="E11" s="14" t="str">
        <f>VLOOKUP(tCiudades[[#This Row],[CountryID]],tPaises[#All],2,FALSE)</f>
        <v>United States</v>
      </c>
    </row>
    <row r="12" spans="1:5">
      <c r="A12" s="6">
        <v>11</v>
      </c>
      <c r="B12" s="7" t="s">
        <v>4729</v>
      </c>
      <c r="C12" s="13">
        <v>38103</v>
      </c>
      <c r="D12" s="14">
        <v>32</v>
      </c>
      <c r="E12" s="14" t="str">
        <f>VLOOKUP(tCiudades[[#This Row],[CountryID]],tPaises[#All],2,FALSE)</f>
        <v>United States</v>
      </c>
    </row>
    <row r="13" spans="1:5">
      <c r="A13" s="6">
        <v>12</v>
      </c>
      <c r="B13" s="7" t="s">
        <v>4730</v>
      </c>
      <c r="C13" s="13">
        <v>43085</v>
      </c>
      <c r="D13" s="14">
        <v>32</v>
      </c>
      <c r="E13" s="14" t="str">
        <f>VLOOKUP(tCiudades[[#This Row],[CountryID]],tPaises[#All],2,FALSE)</f>
        <v>United States</v>
      </c>
    </row>
    <row r="14" spans="1:5">
      <c r="A14" s="6">
        <v>13</v>
      </c>
      <c r="B14" s="7" t="s">
        <v>4731</v>
      </c>
      <c r="C14" s="13">
        <v>83448</v>
      </c>
      <c r="D14" s="14">
        <v>32</v>
      </c>
      <c r="E14" s="14" t="str">
        <f>VLOOKUP(tCiudades[[#This Row],[CountryID]],tPaises[#All],2,FALSE)</f>
        <v>United States</v>
      </c>
    </row>
    <row r="15" spans="1:5">
      <c r="A15" s="6">
        <v>14</v>
      </c>
      <c r="B15" s="7" t="s">
        <v>4732</v>
      </c>
      <c r="C15" s="13">
        <v>81678</v>
      </c>
      <c r="D15" s="14">
        <v>32</v>
      </c>
      <c r="E15" s="14" t="str">
        <f>VLOOKUP(tCiudades[[#This Row],[CountryID]],tPaises[#All],2,FALSE)</f>
        <v>United States</v>
      </c>
    </row>
    <row r="16" spans="1:5">
      <c r="A16" s="6">
        <v>15</v>
      </c>
      <c r="B16" s="7" t="s">
        <v>4733</v>
      </c>
      <c r="C16" s="13">
        <v>88609</v>
      </c>
      <c r="D16" s="14">
        <v>32</v>
      </c>
      <c r="E16" s="14" t="str">
        <f>VLOOKUP(tCiudades[[#This Row],[CountryID]],tPaises[#All],2,FALSE)</f>
        <v>United States</v>
      </c>
    </row>
    <row r="17" spans="1:5">
      <c r="A17" s="6">
        <v>16</v>
      </c>
      <c r="B17" s="7" t="s">
        <v>4734</v>
      </c>
      <c r="C17" s="13">
        <v>88825</v>
      </c>
      <c r="D17" s="14">
        <v>32</v>
      </c>
      <c r="E17" s="14" t="str">
        <f>VLOOKUP(tCiudades[[#This Row],[CountryID]],tPaises[#All],2,FALSE)</f>
        <v>United States</v>
      </c>
    </row>
    <row r="18" spans="1:5">
      <c r="A18" s="6">
        <v>17</v>
      </c>
      <c r="B18" s="7" t="s">
        <v>4735</v>
      </c>
      <c r="C18" s="13">
        <v>19382</v>
      </c>
      <c r="D18" s="14">
        <v>32</v>
      </c>
      <c r="E18" s="14" t="str">
        <f>VLOOKUP(tCiudades[[#This Row],[CountryID]],tPaises[#All],2,FALSE)</f>
        <v>United States</v>
      </c>
    </row>
    <row r="19" spans="1:5">
      <c r="A19" s="6">
        <v>18</v>
      </c>
      <c r="B19" s="7" t="s">
        <v>4736</v>
      </c>
      <c r="C19" s="13">
        <v>81251</v>
      </c>
      <c r="D19" s="14">
        <v>32</v>
      </c>
      <c r="E19" s="14" t="str">
        <f>VLOOKUP(tCiudades[[#This Row],[CountryID]],tPaises[#All],2,FALSE)</f>
        <v>United States</v>
      </c>
    </row>
    <row r="20" spans="1:5">
      <c r="A20" s="6">
        <v>19</v>
      </c>
      <c r="B20" s="7" t="s">
        <v>4737</v>
      </c>
      <c r="C20" s="13">
        <v>24733</v>
      </c>
      <c r="D20" s="14">
        <v>32</v>
      </c>
      <c r="E20" s="14" t="str">
        <f>VLOOKUP(tCiudades[[#This Row],[CountryID]],tPaises[#All],2,FALSE)</f>
        <v>United States</v>
      </c>
    </row>
    <row r="21" spans="1:5">
      <c r="A21" s="6">
        <v>20</v>
      </c>
      <c r="B21" s="7" t="s">
        <v>4738</v>
      </c>
      <c r="C21" s="13">
        <v>95963</v>
      </c>
      <c r="D21" s="14">
        <v>32</v>
      </c>
      <c r="E21" s="14" t="str">
        <f>VLOOKUP(tCiudades[[#This Row],[CountryID]],tPaises[#All],2,FALSE)</f>
        <v>United States</v>
      </c>
    </row>
    <row r="22" spans="1:5">
      <c r="A22" s="6">
        <v>21</v>
      </c>
      <c r="B22" s="7" t="s">
        <v>4739</v>
      </c>
      <c r="C22" s="13">
        <v>78846</v>
      </c>
      <c r="D22" s="14">
        <v>32</v>
      </c>
      <c r="E22" s="14" t="str">
        <f>VLOOKUP(tCiudades[[#This Row],[CountryID]],tPaises[#All],2,FALSE)</f>
        <v>United States</v>
      </c>
    </row>
    <row r="23" spans="1:5">
      <c r="A23" s="6">
        <v>22</v>
      </c>
      <c r="B23" s="7" t="s">
        <v>4740</v>
      </c>
      <c r="C23" s="13">
        <v>21874</v>
      </c>
      <c r="D23" s="14">
        <v>32</v>
      </c>
      <c r="E23" s="14" t="str">
        <f>VLOOKUP(tCiudades[[#This Row],[CountryID]],tPaises[#All],2,FALSE)</f>
        <v>United States</v>
      </c>
    </row>
    <row r="24" spans="1:5">
      <c r="A24" s="6">
        <v>23</v>
      </c>
      <c r="B24" s="7" t="s">
        <v>4741</v>
      </c>
      <c r="C24" s="13">
        <v>21500</v>
      </c>
      <c r="D24" s="14">
        <v>32</v>
      </c>
      <c r="E24" s="14" t="str">
        <f>VLOOKUP(tCiudades[[#This Row],[CountryID]],tPaises[#All],2,FALSE)</f>
        <v>United States</v>
      </c>
    </row>
    <row r="25" spans="1:5">
      <c r="A25" s="6">
        <v>24</v>
      </c>
      <c r="B25" s="7" t="s">
        <v>4742</v>
      </c>
      <c r="C25" s="13">
        <v>95386</v>
      </c>
      <c r="D25" s="14">
        <v>32</v>
      </c>
      <c r="E25" s="14" t="str">
        <f>VLOOKUP(tCiudades[[#This Row],[CountryID]],tPaises[#All],2,FALSE)</f>
        <v>United States</v>
      </c>
    </row>
    <row r="26" spans="1:5">
      <c r="A26" s="6">
        <v>25</v>
      </c>
      <c r="B26" s="7" t="s">
        <v>4743</v>
      </c>
      <c r="C26" s="13">
        <v>59548</v>
      </c>
      <c r="D26" s="14">
        <v>32</v>
      </c>
      <c r="E26" s="14" t="str">
        <f>VLOOKUP(tCiudades[[#This Row],[CountryID]],tPaises[#All],2,FALSE)</f>
        <v>United States</v>
      </c>
    </row>
    <row r="27" spans="1:5">
      <c r="A27" s="6">
        <v>26</v>
      </c>
      <c r="B27" s="7" t="s">
        <v>4744</v>
      </c>
      <c r="C27" s="13">
        <v>40742</v>
      </c>
      <c r="D27" s="14">
        <v>32</v>
      </c>
      <c r="E27" s="14" t="str">
        <f>VLOOKUP(tCiudades[[#This Row],[CountryID]],tPaises[#All],2,FALSE)</f>
        <v>United States</v>
      </c>
    </row>
    <row r="28" spans="1:5">
      <c r="A28" s="6">
        <v>27</v>
      </c>
      <c r="B28" s="7" t="s">
        <v>4745</v>
      </c>
      <c r="C28" s="13">
        <v>60852</v>
      </c>
      <c r="D28" s="14">
        <v>32</v>
      </c>
      <c r="E28" s="14" t="str">
        <f>VLOOKUP(tCiudades[[#This Row],[CountryID]],tPaises[#All],2,FALSE)</f>
        <v>United States</v>
      </c>
    </row>
    <row r="29" spans="1:5">
      <c r="A29" s="6">
        <v>28</v>
      </c>
      <c r="B29" s="7" t="s">
        <v>4746</v>
      </c>
      <c r="C29" s="13">
        <v>34760</v>
      </c>
      <c r="D29" s="14">
        <v>32</v>
      </c>
      <c r="E29" s="14" t="str">
        <f>VLOOKUP(tCiudades[[#This Row],[CountryID]],tPaises[#All],2,FALSE)</f>
        <v>United States</v>
      </c>
    </row>
    <row r="30" spans="1:5">
      <c r="A30" s="6">
        <v>29</v>
      </c>
      <c r="B30" s="7" t="s">
        <v>839</v>
      </c>
      <c r="C30" s="13">
        <v>63454</v>
      </c>
      <c r="D30" s="14">
        <v>32</v>
      </c>
      <c r="E30" s="14" t="str">
        <f>VLOOKUP(tCiudades[[#This Row],[CountryID]],tPaises[#All],2,FALSE)</f>
        <v>United States</v>
      </c>
    </row>
    <row r="31" spans="1:5">
      <c r="A31" s="6">
        <v>30</v>
      </c>
      <c r="B31" s="7" t="s">
        <v>4747</v>
      </c>
      <c r="C31" s="13">
        <v>17498</v>
      </c>
      <c r="D31" s="14">
        <v>32</v>
      </c>
      <c r="E31" s="14" t="str">
        <f>VLOOKUP(tCiudades[[#This Row],[CountryID]],tPaises[#All],2,FALSE)</f>
        <v>United States</v>
      </c>
    </row>
    <row r="32" spans="1:5">
      <c r="A32" s="6">
        <v>31</v>
      </c>
      <c r="B32" s="7" t="s">
        <v>4748</v>
      </c>
      <c r="C32" s="13">
        <v>93028</v>
      </c>
      <c r="D32" s="14">
        <v>32</v>
      </c>
      <c r="E32" s="14" t="str">
        <f>VLOOKUP(tCiudades[[#This Row],[CountryID]],tPaises[#All],2,FALSE)</f>
        <v>United States</v>
      </c>
    </row>
    <row r="33" spans="1:5">
      <c r="A33" s="6">
        <v>32</v>
      </c>
      <c r="B33" s="7" t="s">
        <v>4749</v>
      </c>
      <c r="C33" s="13">
        <v>40971</v>
      </c>
      <c r="D33" s="14">
        <v>32</v>
      </c>
      <c r="E33" s="14" t="str">
        <f>VLOOKUP(tCiudades[[#This Row],[CountryID]],tPaises[#All],2,FALSE)</f>
        <v>United States</v>
      </c>
    </row>
    <row r="34" spans="1:5">
      <c r="A34" s="6">
        <v>33</v>
      </c>
      <c r="B34" s="7" t="s">
        <v>4750</v>
      </c>
      <c r="C34" s="13">
        <v>95451</v>
      </c>
      <c r="D34" s="14">
        <v>32</v>
      </c>
      <c r="E34" s="14" t="str">
        <f>VLOOKUP(tCiudades[[#This Row],[CountryID]],tPaises[#All],2,FALSE)</f>
        <v>United States</v>
      </c>
    </row>
    <row r="35" spans="1:5">
      <c r="A35" s="6">
        <v>34</v>
      </c>
      <c r="B35" s="7" t="s">
        <v>4751</v>
      </c>
      <c r="C35" s="13">
        <v>48982</v>
      </c>
      <c r="D35" s="14">
        <v>32</v>
      </c>
      <c r="E35" s="14" t="str">
        <f>VLOOKUP(tCiudades[[#This Row],[CountryID]],tPaises[#All],2,FALSE)</f>
        <v>United States</v>
      </c>
    </row>
    <row r="36" spans="1:5">
      <c r="A36" s="6">
        <v>35</v>
      </c>
      <c r="B36" s="7" t="s">
        <v>4752</v>
      </c>
      <c r="C36" s="13">
        <v>35659</v>
      </c>
      <c r="D36" s="14">
        <v>32</v>
      </c>
      <c r="E36" s="14" t="str">
        <f>VLOOKUP(tCiudades[[#This Row],[CountryID]],tPaises[#All],2,FALSE)</f>
        <v>United States</v>
      </c>
    </row>
    <row r="37" spans="1:5">
      <c r="A37" s="6">
        <v>36</v>
      </c>
      <c r="B37" s="7" t="s">
        <v>4753</v>
      </c>
      <c r="C37" s="13">
        <v>72819</v>
      </c>
      <c r="D37" s="14">
        <v>32</v>
      </c>
      <c r="E37" s="14" t="str">
        <f>VLOOKUP(tCiudades[[#This Row],[CountryID]],tPaises[#All],2,FALSE)</f>
        <v>United States</v>
      </c>
    </row>
    <row r="38" spans="1:5">
      <c r="A38" s="6">
        <v>37</v>
      </c>
      <c r="B38" s="7" t="s">
        <v>4754</v>
      </c>
      <c r="C38" s="13">
        <v>90795</v>
      </c>
      <c r="D38" s="14">
        <v>32</v>
      </c>
      <c r="E38" s="14" t="str">
        <f>VLOOKUP(tCiudades[[#This Row],[CountryID]],tPaises[#All],2,FALSE)</f>
        <v>United States</v>
      </c>
    </row>
    <row r="39" spans="1:5">
      <c r="A39" s="6">
        <v>38</v>
      </c>
      <c r="B39" s="7" t="s">
        <v>4755</v>
      </c>
      <c r="C39" s="13">
        <v>72757</v>
      </c>
      <c r="D39" s="14">
        <v>32</v>
      </c>
      <c r="E39" s="14" t="str">
        <f>VLOOKUP(tCiudades[[#This Row],[CountryID]],tPaises[#All],2,FALSE)</f>
        <v>United States</v>
      </c>
    </row>
    <row r="40" spans="1:5">
      <c r="A40" s="6">
        <v>39</v>
      </c>
      <c r="B40" s="7" t="s">
        <v>4756</v>
      </c>
      <c r="C40" s="13">
        <v>58464</v>
      </c>
      <c r="D40" s="14">
        <v>32</v>
      </c>
      <c r="E40" s="14" t="str">
        <f>VLOOKUP(tCiudades[[#This Row],[CountryID]],tPaises[#All],2,FALSE)</f>
        <v>United States</v>
      </c>
    </row>
    <row r="41" spans="1:5">
      <c r="A41" s="6">
        <v>40</v>
      </c>
      <c r="B41" s="7" t="s">
        <v>4757</v>
      </c>
      <c r="C41" s="13">
        <v>51352</v>
      </c>
      <c r="D41" s="14">
        <v>32</v>
      </c>
      <c r="E41" s="14" t="str">
        <f>VLOOKUP(tCiudades[[#This Row],[CountryID]],tPaises[#All],2,FALSE)</f>
        <v>United States</v>
      </c>
    </row>
    <row r="42" spans="1:5">
      <c r="A42" s="6">
        <v>41</v>
      </c>
      <c r="B42" s="7" t="s">
        <v>4758</v>
      </c>
      <c r="C42" s="13">
        <v>13915</v>
      </c>
      <c r="D42" s="14">
        <v>32</v>
      </c>
      <c r="E42" s="14" t="str">
        <f>VLOOKUP(tCiudades[[#This Row],[CountryID]],tPaises[#All],2,FALSE)</f>
        <v>United States</v>
      </c>
    </row>
    <row r="43" spans="1:5">
      <c r="A43" s="6">
        <v>42</v>
      </c>
      <c r="B43" s="7" t="s">
        <v>4759</v>
      </c>
      <c r="C43" s="13">
        <v>18752</v>
      </c>
      <c r="D43" s="14">
        <v>32</v>
      </c>
      <c r="E43" s="14" t="str">
        <f>VLOOKUP(tCiudades[[#This Row],[CountryID]],tPaises[#All],2,FALSE)</f>
        <v>United States</v>
      </c>
    </row>
    <row r="44" spans="1:5">
      <c r="A44" s="6">
        <v>43</v>
      </c>
      <c r="B44" s="7" t="s">
        <v>4760</v>
      </c>
      <c r="C44" s="13">
        <v>32198</v>
      </c>
      <c r="D44" s="14">
        <v>32</v>
      </c>
      <c r="E44" s="14" t="str">
        <f>VLOOKUP(tCiudades[[#This Row],[CountryID]],tPaises[#All],2,FALSE)</f>
        <v>United States</v>
      </c>
    </row>
    <row r="45" spans="1:5">
      <c r="A45" s="6">
        <v>44</v>
      </c>
      <c r="B45" s="7" t="s">
        <v>4761</v>
      </c>
      <c r="C45" s="13">
        <v>73999</v>
      </c>
      <c r="D45" s="14">
        <v>32</v>
      </c>
      <c r="E45" s="14" t="str">
        <f>VLOOKUP(tCiudades[[#This Row],[CountryID]],tPaises[#All],2,FALSE)</f>
        <v>United States</v>
      </c>
    </row>
    <row r="46" spans="1:5">
      <c r="A46" s="6">
        <v>45</v>
      </c>
      <c r="B46" s="7" t="s">
        <v>2050</v>
      </c>
      <c r="C46" s="13">
        <v>20151</v>
      </c>
      <c r="D46" s="14">
        <v>32</v>
      </c>
      <c r="E46" s="14" t="str">
        <f>VLOOKUP(tCiudades[[#This Row],[CountryID]],tPaises[#All],2,FALSE)</f>
        <v>United States</v>
      </c>
    </row>
    <row r="47" spans="1:5">
      <c r="A47" s="6">
        <v>46</v>
      </c>
      <c r="B47" s="7" t="s">
        <v>4762</v>
      </c>
      <c r="C47" s="13">
        <v>17104</v>
      </c>
      <c r="D47" s="14">
        <v>32</v>
      </c>
      <c r="E47" s="14" t="str">
        <f>VLOOKUP(tCiudades[[#This Row],[CountryID]],tPaises[#All],2,FALSE)</f>
        <v>United States</v>
      </c>
    </row>
    <row r="48" spans="1:5">
      <c r="A48" s="6">
        <v>47</v>
      </c>
      <c r="B48" s="7" t="s">
        <v>4763</v>
      </c>
      <c r="C48" s="13">
        <v>157</v>
      </c>
      <c r="D48" s="14">
        <v>32</v>
      </c>
      <c r="E48" s="14" t="str">
        <f>VLOOKUP(tCiudades[[#This Row],[CountryID]],tPaises[#All],2,FALSE)</f>
        <v>United States</v>
      </c>
    </row>
    <row r="49" spans="1:5">
      <c r="A49" s="6">
        <v>48</v>
      </c>
      <c r="B49" s="7" t="s">
        <v>4764</v>
      </c>
      <c r="C49" s="13">
        <v>97859</v>
      </c>
      <c r="D49" s="14">
        <v>32</v>
      </c>
      <c r="E49" s="14" t="str">
        <f>VLOOKUP(tCiudades[[#This Row],[CountryID]],tPaises[#All],2,FALSE)</f>
        <v>United States</v>
      </c>
    </row>
    <row r="50" spans="1:5">
      <c r="A50" s="6">
        <v>49</v>
      </c>
      <c r="B50" s="7" t="s">
        <v>4765</v>
      </c>
      <c r="C50" s="13">
        <v>8944</v>
      </c>
      <c r="D50" s="14">
        <v>32</v>
      </c>
      <c r="E50" s="14" t="str">
        <f>VLOOKUP(tCiudades[[#This Row],[CountryID]],tPaises[#All],2,FALSE)</f>
        <v>United States</v>
      </c>
    </row>
    <row r="51" spans="1:5">
      <c r="A51" s="6">
        <v>50</v>
      </c>
      <c r="B51" s="7" t="s">
        <v>4766</v>
      </c>
      <c r="C51" s="13">
        <v>83634</v>
      </c>
      <c r="D51" s="14">
        <v>32</v>
      </c>
      <c r="E51" s="14" t="str">
        <f>VLOOKUP(tCiudades[[#This Row],[CountryID]],tPaises[#All],2,FALSE)</f>
        <v>United States</v>
      </c>
    </row>
    <row r="52" spans="1:5">
      <c r="A52" s="6">
        <v>51</v>
      </c>
      <c r="B52" s="7" t="s">
        <v>4767</v>
      </c>
      <c r="C52" s="13">
        <v>79636</v>
      </c>
      <c r="D52" s="14">
        <v>32</v>
      </c>
      <c r="E52" s="14" t="str">
        <f>VLOOKUP(tCiudades[[#This Row],[CountryID]],tPaises[#All],2,FALSE)</f>
        <v>United States</v>
      </c>
    </row>
    <row r="53" spans="1:5">
      <c r="A53" s="6">
        <v>52</v>
      </c>
      <c r="B53" s="7" t="s">
        <v>4768</v>
      </c>
      <c r="C53" s="13">
        <v>14626</v>
      </c>
      <c r="D53" s="14">
        <v>32</v>
      </c>
      <c r="E53" s="14" t="str">
        <f>VLOOKUP(tCiudades[[#This Row],[CountryID]],tPaises[#All],2,FALSE)</f>
        <v>United States</v>
      </c>
    </row>
    <row r="54" spans="1:5">
      <c r="A54" s="6">
        <v>53</v>
      </c>
      <c r="B54" s="7" t="s">
        <v>4769</v>
      </c>
      <c r="C54" s="13">
        <v>90989</v>
      </c>
      <c r="D54" s="14">
        <v>32</v>
      </c>
      <c r="E54" s="14" t="str">
        <f>VLOOKUP(tCiudades[[#This Row],[CountryID]],tPaises[#All],2,FALSE)</f>
        <v>United States</v>
      </c>
    </row>
    <row r="55" spans="1:5">
      <c r="A55" s="6">
        <v>54</v>
      </c>
      <c r="B55" s="7" t="s">
        <v>4770</v>
      </c>
      <c r="C55" s="13">
        <v>55358</v>
      </c>
      <c r="D55" s="14">
        <v>32</v>
      </c>
      <c r="E55" s="14" t="str">
        <f>VLOOKUP(tCiudades[[#This Row],[CountryID]],tPaises[#All],2,FALSE)</f>
        <v>United States</v>
      </c>
    </row>
    <row r="56" spans="1:5">
      <c r="A56" s="6">
        <v>55</v>
      </c>
      <c r="B56" s="7" t="s">
        <v>2194</v>
      </c>
      <c r="C56" s="13">
        <v>95800</v>
      </c>
      <c r="D56" s="14">
        <v>32</v>
      </c>
      <c r="E56" s="14" t="str">
        <f>VLOOKUP(tCiudades[[#This Row],[CountryID]],tPaises[#All],2,FALSE)</f>
        <v>United States</v>
      </c>
    </row>
    <row r="57" spans="1:5">
      <c r="A57" s="6">
        <v>56</v>
      </c>
      <c r="B57" s="7" t="s">
        <v>4771</v>
      </c>
      <c r="C57" s="13">
        <v>46777</v>
      </c>
      <c r="D57" s="14">
        <v>32</v>
      </c>
      <c r="E57" s="14" t="str">
        <f>VLOOKUP(tCiudades[[#This Row],[CountryID]],tPaises[#All],2,FALSE)</f>
        <v>United States</v>
      </c>
    </row>
    <row r="58" spans="1:5">
      <c r="A58" s="6">
        <v>57</v>
      </c>
      <c r="B58" s="7" t="s">
        <v>4772</v>
      </c>
      <c r="C58" s="13">
        <v>60874</v>
      </c>
      <c r="D58" s="14">
        <v>32</v>
      </c>
      <c r="E58" s="14" t="str">
        <f>VLOOKUP(tCiudades[[#This Row],[CountryID]],tPaises[#All],2,FALSE)</f>
        <v>United States</v>
      </c>
    </row>
    <row r="59" spans="1:5">
      <c r="A59" s="6">
        <v>58</v>
      </c>
      <c r="B59" s="7" t="s">
        <v>4773</v>
      </c>
      <c r="C59" s="13">
        <v>87987</v>
      </c>
      <c r="D59" s="14">
        <v>32</v>
      </c>
      <c r="E59" s="14" t="str">
        <f>VLOOKUP(tCiudades[[#This Row],[CountryID]],tPaises[#All],2,FALSE)</f>
        <v>United States</v>
      </c>
    </row>
    <row r="60" spans="1:5">
      <c r="A60" s="6">
        <v>59</v>
      </c>
      <c r="B60" s="7" t="s">
        <v>4774</v>
      </c>
      <c r="C60" s="13">
        <v>56647</v>
      </c>
      <c r="D60" s="14">
        <v>32</v>
      </c>
      <c r="E60" s="14" t="str">
        <f>VLOOKUP(tCiudades[[#This Row],[CountryID]],tPaises[#All],2,FALSE)</f>
        <v>United States</v>
      </c>
    </row>
    <row r="61" spans="1:5">
      <c r="A61" s="6">
        <v>60</v>
      </c>
      <c r="B61" s="7" t="s">
        <v>4775</v>
      </c>
      <c r="C61" s="13">
        <v>41769</v>
      </c>
      <c r="D61" s="14">
        <v>32</v>
      </c>
      <c r="E61" s="14" t="str">
        <f>VLOOKUP(tCiudades[[#This Row],[CountryID]],tPaises[#All],2,FALSE)</f>
        <v>United States</v>
      </c>
    </row>
    <row r="62" spans="1:5">
      <c r="A62" s="6">
        <v>61</v>
      </c>
      <c r="B62" s="7" t="s">
        <v>4776</v>
      </c>
      <c r="C62" s="13">
        <v>6794</v>
      </c>
      <c r="D62" s="14">
        <v>32</v>
      </c>
      <c r="E62" s="14" t="str">
        <f>VLOOKUP(tCiudades[[#This Row],[CountryID]],tPaises[#All],2,FALSE)</f>
        <v>United States</v>
      </c>
    </row>
    <row r="63" spans="1:5">
      <c r="A63" s="6">
        <v>62</v>
      </c>
      <c r="B63" s="7" t="s">
        <v>4777</v>
      </c>
      <c r="C63" s="13">
        <v>78861</v>
      </c>
      <c r="D63" s="14">
        <v>32</v>
      </c>
      <c r="E63" s="14" t="str">
        <f>VLOOKUP(tCiudades[[#This Row],[CountryID]],tPaises[#All],2,FALSE)</f>
        <v>United States</v>
      </c>
    </row>
    <row r="64" spans="1:5">
      <c r="A64" s="6">
        <v>63</v>
      </c>
      <c r="B64" s="7" t="s">
        <v>4778</v>
      </c>
      <c r="C64" s="13">
        <v>69923</v>
      </c>
      <c r="D64" s="14">
        <v>32</v>
      </c>
      <c r="E64" s="14" t="str">
        <f>VLOOKUP(tCiudades[[#This Row],[CountryID]],tPaises[#All],2,FALSE)</f>
        <v>United States</v>
      </c>
    </row>
    <row r="65" spans="1:5">
      <c r="A65" s="6">
        <v>64</v>
      </c>
      <c r="B65" s="7" t="s">
        <v>4779</v>
      </c>
      <c r="C65" s="13">
        <v>20327</v>
      </c>
      <c r="D65" s="14">
        <v>32</v>
      </c>
      <c r="E65" s="14" t="str">
        <f>VLOOKUP(tCiudades[[#This Row],[CountryID]],tPaises[#All],2,FALSE)</f>
        <v>United States</v>
      </c>
    </row>
    <row r="66" spans="1:5">
      <c r="A66" s="6">
        <v>65</v>
      </c>
      <c r="B66" s="7" t="s">
        <v>4780</v>
      </c>
      <c r="C66" s="13">
        <v>89197</v>
      </c>
      <c r="D66" s="14">
        <v>32</v>
      </c>
      <c r="E66" s="14" t="str">
        <f>VLOOKUP(tCiudades[[#This Row],[CountryID]],tPaises[#All],2,FALSE)</f>
        <v>United States</v>
      </c>
    </row>
    <row r="67" spans="1:5">
      <c r="A67" s="6">
        <v>66</v>
      </c>
      <c r="B67" s="7" t="s">
        <v>4781</v>
      </c>
      <c r="C67" s="13">
        <v>82101</v>
      </c>
      <c r="D67" s="14">
        <v>32</v>
      </c>
      <c r="E67" s="14" t="str">
        <f>VLOOKUP(tCiudades[[#This Row],[CountryID]],tPaises[#All],2,FALSE)</f>
        <v>United States</v>
      </c>
    </row>
    <row r="68" spans="1:5">
      <c r="A68" s="6">
        <v>67</v>
      </c>
      <c r="B68" s="7" t="s">
        <v>4782</v>
      </c>
      <c r="C68" s="13">
        <v>78414</v>
      </c>
      <c r="D68" s="14">
        <v>32</v>
      </c>
      <c r="E68" s="14" t="str">
        <f>VLOOKUP(tCiudades[[#This Row],[CountryID]],tPaises[#All],2,FALSE)</f>
        <v>United States</v>
      </c>
    </row>
    <row r="69" spans="1:5">
      <c r="A69" s="6">
        <v>68</v>
      </c>
      <c r="B69" s="7" t="s">
        <v>4783</v>
      </c>
      <c r="C69" s="13">
        <v>29493</v>
      </c>
      <c r="D69" s="14">
        <v>32</v>
      </c>
      <c r="E69" s="14" t="str">
        <f>VLOOKUP(tCiudades[[#This Row],[CountryID]],tPaises[#All],2,FALSE)</f>
        <v>United States</v>
      </c>
    </row>
    <row r="70" spans="1:5">
      <c r="A70" s="6">
        <v>69</v>
      </c>
      <c r="B70" s="7" t="s">
        <v>4784</v>
      </c>
      <c r="C70" s="13">
        <v>29029</v>
      </c>
      <c r="D70" s="14">
        <v>32</v>
      </c>
      <c r="E70" s="14" t="str">
        <f>VLOOKUP(tCiudades[[#This Row],[CountryID]],tPaises[#All],2,FALSE)</f>
        <v>United States</v>
      </c>
    </row>
    <row r="71" spans="1:5">
      <c r="A71" s="6">
        <v>70</v>
      </c>
      <c r="B71" s="7" t="s">
        <v>4785</v>
      </c>
      <c r="C71" s="13">
        <v>415</v>
      </c>
      <c r="D71" s="14">
        <v>32</v>
      </c>
      <c r="E71" s="14" t="str">
        <f>VLOOKUP(tCiudades[[#This Row],[CountryID]],tPaises[#All],2,FALSE)</f>
        <v>United States</v>
      </c>
    </row>
    <row r="72" spans="1:5">
      <c r="A72" s="6">
        <v>71</v>
      </c>
      <c r="B72" s="7" t="s">
        <v>4786</v>
      </c>
      <c r="C72" s="13">
        <v>84193</v>
      </c>
      <c r="D72" s="14">
        <v>32</v>
      </c>
      <c r="E72" s="14" t="str">
        <f>VLOOKUP(tCiudades[[#This Row],[CountryID]],tPaises[#All],2,FALSE)</f>
        <v>United States</v>
      </c>
    </row>
    <row r="73" spans="1:5">
      <c r="A73" s="6">
        <v>72</v>
      </c>
      <c r="B73" s="7" t="s">
        <v>4787</v>
      </c>
      <c r="C73" s="13">
        <v>93782</v>
      </c>
      <c r="D73" s="14">
        <v>32</v>
      </c>
      <c r="E73" s="14" t="str">
        <f>VLOOKUP(tCiudades[[#This Row],[CountryID]],tPaises[#All],2,FALSE)</f>
        <v>United States</v>
      </c>
    </row>
    <row r="74" spans="1:5">
      <c r="A74" s="6">
        <v>73</v>
      </c>
      <c r="B74" s="7" t="s">
        <v>4788</v>
      </c>
      <c r="C74" s="13">
        <v>23419</v>
      </c>
      <c r="D74" s="14">
        <v>32</v>
      </c>
      <c r="E74" s="14" t="str">
        <f>VLOOKUP(tCiudades[[#This Row],[CountryID]],tPaises[#All],2,FALSE)</f>
        <v>United States</v>
      </c>
    </row>
    <row r="75" spans="1:5">
      <c r="A75" s="6">
        <v>74</v>
      </c>
      <c r="B75" s="7" t="s">
        <v>4789</v>
      </c>
      <c r="C75" s="13">
        <v>81280</v>
      </c>
      <c r="D75" s="14">
        <v>32</v>
      </c>
      <c r="E75" s="14" t="str">
        <f>VLOOKUP(tCiudades[[#This Row],[CountryID]],tPaises[#All],2,FALSE)</f>
        <v>United States</v>
      </c>
    </row>
    <row r="76" spans="1:5">
      <c r="A76" s="6">
        <v>75</v>
      </c>
      <c r="B76" s="7" t="s">
        <v>4790</v>
      </c>
      <c r="C76" s="13">
        <v>3863</v>
      </c>
      <c r="D76" s="14">
        <v>32</v>
      </c>
      <c r="E76" s="14" t="str">
        <f>VLOOKUP(tCiudades[[#This Row],[CountryID]],tPaises[#All],2,FALSE)</f>
        <v>United States</v>
      </c>
    </row>
    <row r="77" spans="1:5">
      <c r="A77" s="6">
        <v>76</v>
      </c>
      <c r="B77" s="7" t="s">
        <v>4791</v>
      </c>
      <c r="C77" s="13">
        <v>14935</v>
      </c>
      <c r="D77" s="14">
        <v>32</v>
      </c>
      <c r="E77" s="14" t="str">
        <f>VLOOKUP(tCiudades[[#This Row],[CountryID]],tPaises[#All],2,FALSE)</f>
        <v>United States</v>
      </c>
    </row>
    <row r="78" spans="1:5">
      <c r="A78" s="6">
        <v>77</v>
      </c>
      <c r="B78" s="7" t="s">
        <v>4792</v>
      </c>
      <c r="C78" s="13">
        <v>4409</v>
      </c>
      <c r="D78" s="14">
        <v>32</v>
      </c>
      <c r="E78" s="14" t="str">
        <f>VLOOKUP(tCiudades[[#This Row],[CountryID]],tPaises[#All],2,FALSE)</f>
        <v>United States</v>
      </c>
    </row>
    <row r="79" spans="1:5">
      <c r="A79" s="6">
        <v>78</v>
      </c>
      <c r="B79" s="7" t="s">
        <v>4793</v>
      </c>
      <c r="C79" s="13">
        <v>83701</v>
      </c>
      <c r="D79" s="14">
        <v>32</v>
      </c>
      <c r="E79" s="14" t="str">
        <f>VLOOKUP(tCiudades[[#This Row],[CountryID]],tPaises[#All],2,FALSE)</f>
        <v>United States</v>
      </c>
    </row>
    <row r="80" spans="1:5">
      <c r="A80" s="6">
        <v>79</v>
      </c>
      <c r="B80" s="7" t="s">
        <v>4794</v>
      </c>
      <c r="C80" s="13">
        <v>40472</v>
      </c>
      <c r="D80" s="14">
        <v>32</v>
      </c>
      <c r="E80" s="14" t="str">
        <f>VLOOKUP(tCiudades[[#This Row],[CountryID]],tPaises[#All],2,FALSE)</f>
        <v>United States</v>
      </c>
    </row>
    <row r="81" spans="1:5">
      <c r="A81" s="6">
        <v>80</v>
      </c>
      <c r="B81" s="7" t="s">
        <v>4795</v>
      </c>
      <c r="C81" s="13">
        <v>35640</v>
      </c>
      <c r="D81" s="14">
        <v>32</v>
      </c>
      <c r="E81" s="14" t="str">
        <f>VLOOKUP(tCiudades[[#This Row],[CountryID]],tPaises[#All],2,FALSE)</f>
        <v>United States</v>
      </c>
    </row>
    <row r="82" spans="1:5">
      <c r="A82" s="6">
        <v>81</v>
      </c>
      <c r="B82" s="7" t="s">
        <v>4796</v>
      </c>
      <c r="C82" s="13">
        <v>81966</v>
      </c>
      <c r="D82" s="14">
        <v>32</v>
      </c>
      <c r="E82" s="14" t="str">
        <f>VLOOKUP(tCiudades[[#This Row],[CountryID]],tPaises[#All],2,FALSE)</f>
        <v>United States</v>
      </c>
    </row>
    <row r="83" spans="1:5">
      <c r="A83" s="6">
        <v>82</v>
      </c>
      <c r="B83" s="7" t="s">
        <v>487</v>
      </c>
      <c r="C83" s="13">
        <v>39774</v>
      </c>
      <c r="D83" s="14">
        <v>32</v>
      </c>
      <c r="E83" s="14" t="str">
        <f>VLOOKUP(tCiudades[[#This Row],[CountryID]],tPaises[#All],2,FALSE)</f>
        <v>United States</v>
      </c>
    </row>
    <row r="84" spans="1:5">
      <c r="A84" s="6">
        <v>83</v>
      </c>
      <c r="B84" s="7" t="s">
        <v>4797</v>
      </c>
      <c r="C84" s="13">
        <v>40050</v>
      </c>
      <c r="D84" s="14">
        <v>32</v>
      </c>
      <c r="E84" s="14" t="str">
        <f>VLOOKUP(tCiudades[[#This Row],[CountryID]],tPaises[#All],2,FALSE)</f>
        <v>United States</v>
      </c>
    </row>
    <row r="85" spans="1:5">
      <c r="A85" s="6">
        <v>84</v>
      </c>
      <c r="B85" s="7" t="s">
        <v>4798</v>
      </c>
      <c r="C85" s="13">
        <v>31536</v>
      </c>
      <c r="D85" s="14">
        <v>32</v>
      </c>
      <c r="E85" s="14" t="str">
        <f>VLOOKUP(tCiudades[[#This Row],[CountryID]],tPaises[#All],2,FALSE)</f>
        <v>United States</v>
      </c>
    </row>
    <row r="86" spans="1:5">
      <c r="A86" s="6">
        <v>85</v>
      </c>
      <c r="B86" s="7" t="s">
        <v>4799</v>
      </c>
      <c r="C86" s="13">
        <v>88713</v>
      </c>
      <c r="D86" s="14">
        <v>32</v>
      </c>
      <c r="E86" t="str">
        <f>VLOOKUP(tCiudades[[#This Row],[CountryID]],tPaises[#All],2,FALSE)</f>
        <v>United States</v>
      </c>
    </row>
    <row r="87" spans="1:5">
      <c r="A87" s="6">
        <v>86</v>
      </c>
      <c r="B87" s="7" t="s">
        <v>4800</v>
      </c>
      <c r="C87" s="13">
        <v>45666</v>
      </c>
      <c r="D87" s="14">
        <v>32</v>
      </c>
      <c r="E87" s="14" t="str">
        <f>VLOOKUP(tCiudades[[#This Row],[CountryID]],tPaises[#All],2,FALSE)</f>
        <v>United States</v>
      </c>
    </row>
    <row r="88" spans="1:5">
      <c r="A88" s="6">
        <v>87</v>
      </c>
      <c r="B88" s="7" t="s">
        <v>4801</v>
      </c>
      <c r="C88" s="13">
        <v>63756</v>
      </c>
      <c r="D88" s="14">
        <v>32</v>
      </c>
      <c r="E88" s="14" t="str">
        <f>VLOOKUP(tCiudades[[#This Row],[CountryID]],tPaises[#All],2,FALSE)</f>
        <v>United States</v>
      </c>
    </row>
    <row r="89" spans="1:5">
      <c r="A89" s="6">
        <v>88</v>
      </c>
      <c r="B89" s="7" t="s">
        <v>4802</v>
      </c>
      <c r="C89" s="13">
        <v>20135</v>
      </c>
      <c r="D89" s="14">
        <v>32</v>
      </c>
      <c r="E89" s="14" t="str">
        <f>VLOOKUP(tCiudades[[#This Row],[CountryID]],tPaises[#All],2,FALSE)</f>
        <v>United States</v>
      </c>
    </row>
    <row r="90" spans="1:5">
      <c r="A90" s="6">
        <v>89</v>
      </c>
      <c r="B90" s="7" t="s">
        <v>4803</v>
      </c>
      <c r="C90" s="13">
        <v>77998</v>
      </c>
      <c r="D90" s="14">
        <v>32</v>
      </c>
      <c r="E90" s="14" t="str">
        <f>VLOOKUP(tCiudades[[#This Row],[CountryID]],tPaises[#All],2,FALSE)</f>
        <v>United States</v>
      </c>
    </row>
    <row r="91" spans="1:5">
      <c r="A91" s="6">
        <v>90</v>
      </c>
      <c r="B91" s="7" t="s">
        <v>4804</v>
      </c>
      <c r="C91" s="13">
        <v>70862</v>
      </c>
      <c r="D91" s="14">
        <v>32</v>
      </c>
      <c r="E91" s="14" t="str">
        <f>VLOOKUP(tCiudades[[#This Row],[CountryID]],tPaises[#All],2,FALSE)</f>
        <v>United States</v>
      </c>
    </row>
    <row r="92" spans="1:5">
      <c r="A92" s="6">
        <v>91</v>
      </c>
      <c r="B92" s="7" t="s">
        <v>4805</v>
      </c>
      <c r="C92" s="13">
        <v>68274</v>
      </c>
      <c r="D92" s="14">
        <v>32</v>
      </c>
      <c r="E92" s="14" t="str">
        <f>VLOOKUP(tCiudades[[#This Row],[CountryID]],tPaises[#All],2,FALSE)</f>
        <v>United States</v>
      </c>
    </row>
    <row r="93" spans="1:5">
      <c r="A93" s="6">
        <v>92</v>
      </c>
      <c r="B93" s="7" t="s">
        <v>4806</v>
      </c>
      <c r="C93" s="13">
        <v>34375</v>
      </c>
      <c r="D93" s="14">
        <v>32</v>
      </c>
      <c r="E93" s="14" t="str">
        <f>VLOOKUP(tCiudades[[#This Row],[CountryID]],tPaises[#All],2,FALSE)</f>
        <v>United States</v>
      </c>
    </row>
    <row r="94" spans="1:5">
      <c r="A94" s="6">
        <v>93</v>
      </c>
      <c r="B94" s="7" t="s">
        <v>4807</v>
      </c>
      <c r="C94" s="13">
        <v>55355</v>
      </c>
      <c r="D94" s="14">
        <v>32</v>
      </c>
      <c r="E94" s="14" t="str">
        <f>VLOOKUP(tCiudades[[#This Row],[CountryID]],tPaises[#All],2,FALSE)</f>
        <v>United States</v>
      </c>
    </row>
    <row r="95" spans="1:5">
      <c r="A95" s="6">
        <v>94</v>
      </c>
      <c r="B95" s="7" t="s">
        <v>4808</v>
      </c>
      <c r="C95" s="13">
        <v>7430</v>
      </c>
      <c r="D95" s="14">
        <v>32</v>
      </c>
      <c r="E95" s="14" t="str">
        <f>VLOOKUP(tCiudades[[#This Row],[CountryID]],tPaises[#All],2,FALSE)</f>
        <v>United States</v>
      </c>
    </row>
    <row r="96" spans="1:5">
      <c r="A96" s="6">
        <v>95</v>
      </c>
      <c r="B96" s="7" t="s">
        <v>4809</v>
      </c>
      <c r="C96" s="13">
        <v>73265</v>
      </c>
      <c r="D96" s="14">
        <v>32</v>
      </c>
      <c r="E96" s="14" t="str">
        <f>VLOOKUP(tCiudades[[#This Row],[CountryID]],tPaises[#All],2,FALSE)</f>
        <v>United States</v>
      </c>
    </row>
    <row r="97" spans="1:5">
      <c r="A97" s="9">
        <v>96</v>
      </c>
      <c r="B97" s="10" t="s">
        <v>4810</v>
      </c>
      <c r="C97" s="15">
        <v>14257</v>
      </c>
      <c r="D97" s="16">
        <v>32</v>
      </c>
      <c r="E97" s="16" t="str">
        <f>VLOOKUP(tCiudades[[#This Row],[CountryID]],tPaises[#All],2,FALSE)</f>
        <v>United States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D4BD6-EFF2-4F87-82C7-F2E6F03C9D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32</vt:i4>
      </vt:variant>
    </vt:vector>
  </HeadingPairs>
  <TitlesOfParts>
    <vt:vector size="43" baseType="lpstr">
      <vt:lpstr>Datos_Ventass Desc.0,15</vt:lpstr>
      <vt:lpstr>Datos_Ventass Appetizer</vt:lpstr>
      <vt:lpstr>Datos_Ventass Beef</vt:lpstr>
      <vt:lpstr>hoja Resumen_S2</vt:lpstr>
      <vt:lpstr>Tablas Dinámicas y Gráficos</vt:lpstr>
      <vt:lpstr>Datos_Clientes</vt:lpstr>
      <vt:lpstr>Datos_Ventass</vt:lpstr>
      <vt:lpstr>Datos_Productos</vt:lpstr>
      <vt:lpstr>Datos_Categorias,</vt:lpstr>
      <vt:lpstr>Datos_Paises</vt:lpstr>
      <vt:lpstr>Datos_Ciudades</vt:lpstr>
      <vt:lpstr>'Datos_Ventass Appetizer'!CategoriasID</vt:lpstr>
      <vt:lpstr>'Datos_Ventass Beef'!CategoriasID</vt:lpstr>
      <vt:lpstr>'Datos_Ventass Desc.0,15'!CategoriasID</vt:lpstr>
      <vt:lpstr>CategoriasID</vt:lpstr>
      <vt:lpstr>'Datos_Ventass Appetizer'!CiudadesID</vt:lpstr>
      <vt:lpstr>'Datos_Ventass Beef'!CiudadesID</vt:lpstr>
      <vt:lpstr>'Datos_Ventass Desc.0,15'!CiudadesID</vt:lpstr>
      <vt:lpstr>CiudadesID</vt:lpstr>
      <vt:lpstr>'Datos_Ventass Appetizer'!ClientesID</vt:lpstr>
      <vt:lpstr>'Datos_Ventass Beef'!ClientesID</vt:lpstr>
      <vt:lpstr>'Datos_Ventass Desc.0,15'!ClientesID</vt:lpstr>
      <vt:lpstr>ClientesID</vt:lpstr>
      <vt:lpstr>'Datos_Ventass Appetizer'!PaisesID</vt:lpstr>
      <vt:lpstr>'Datos_Ventass Beef'!PaisesID</vt:lpstr>
      <vt:lpstr>'Datos_Ventass Desc.0,15'!PaisesID</vt:lpstr>
      <vt:lpstr>PaisesID</vt:lpstr>
      <vt:lpstr>'Datos_Ventass Appetizer'!ProductosID</vt:lpstr>
      <vt:lpstr>'Datos_Ventass Beef'!ProductosID</vt:lpstr>
      <vt:lpstr>'Datos_Ventass Desc.0,15'!ProductosID</vt:lpstr>
      <vt:lpstr>ProductosID</vt:lpstr>
      <vt:lpstr>'Datos_Ventass Appetizer'!TotalVentas</vt:lpstr>
      <vt:lpstr>'Datos_Ventass Beef'!TotalVentas</vt:lpstr>
      <vt:lpstr>'Datos_Ventass Desc.0,15'!TotalVentas</vt:lpstr>
      <vt:lpstr>TotalVentas</vt:lpstr>
      <vt:lpstr>'Datos_Ventass Appetizer'!Transacciones</vt:lpstr>
      <vt:lpstr>'Datos_Ventass Beef'!Transacciones</vt:lpstr>
      <vt:lpstr>'Datos_Ventass Desc.0,15'!Transacciones</vt:lpstr>
      <vt:lpstr>Transacciones</vt:lpstr>
      <vt:lpstr>'Datos_Ventass Appetizer'!VentasID</vt:lpstr>
      <vt:lpstr>'Datos_Ventass Beef'!VentasID</vt:lpstr>
      <vt:lpstr>'Datos_Ventass Desc.0,15'!VentasID</vt:lpstr>
      <vt:lpstr>VentasID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</dc:creator>
  <cp:lastModifiedBy>Jairo</cp:lastModifiedBy>
  <dcterms:created xsi:type="dcterms:W3CDTF">2025-08-19T15:34:58Z</dcterms:created>
  <dcterms:modified xsi:type="dcterms:W3CDTF">2025-08-22T22:15:53Z</dcterms:modified>
</cp:coreProperties>
</file>