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tables/table2.xml" ContentType="application/vnd.openxmlformats-officedocument.spreadsheetml.tab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11.xml" ContentType="application/vnd.openxmlformats-officedocument.drawing+xml"/>
  <Override PartName="/xl/tables/table7.xml" ContentType="application/vnd.openxmlformats-officedocument.spreadsheetml.table+xml"/>
  <Override PartName="/xl/drawings/drawing12.xml" ContentType="application/vnd.openxmlformats-officedocument.drawing+xml"/>
  <Override PartName="/xl/tables/table8.xml" ContentType="application/vnd.openxmlformats-officedocument.spreadsheetml.table+xml"/>
  <Override PartName="/xl/drawings/drawing13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drawings/drawing14.xml" ContentType="application/vnd.openxmlformats-officedocument.drawing+xml"/>
  <Override PartName="/xl/tables/table14.xml" ContentType="application/vnd.openxmlformats-officedocument.spreadsheetml.table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tables/table15.xml" ContentType="application/vnd.openxmlformats-officedocument.spreadsheetml.table+xml"/>
  <Override PartName="/xl/drawings/drawing17.xml" ContentType="application/vnd.openxmlformats-officedocument.drawing+xml"/>
  <Override PartName="/xl/tables/table16.xml" ContentType="application/vnd.openxmlformats-officedocument.spreadsheetml.table+xml"/>
  <Override PartName="/xl/drawings/drawing18.xml" ContentType="application/vnd.openxmlformats-officedocument.drawing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drawings/drawing19.xml" ContentType="application/vnd.openxmlformats-officedocument.drawing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drawings/drawing22.xml" ContentType="application/vnd.openxmlformats-officedocument.drawing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drawings/drawing25.xml" ContentType="application/vnd.openxmlformats-officedocument.drawing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drawings/drawing26.xml" ContentType="application/vnd.openxmlformats-officedocument.drawing+xml"/>
  <Override PartName="/xl/tables/table32.xml" ContentType="application/vnd.openxmlformats-officedocument.spreadsheetml.table+xml"/>
  <Override PartName="/xl/drawings/drawing27.xml" ContentType="application/vnd.openxmlformats-officedocument.drawing+xml"/>
  <Override PartName="/xl/tables/table33.xml" ContentType="application/vnd.openxmlformats-officedocument.spreadsheetml.table+xml"/>
  <Override PartName="/xl/drawings/drawing28.xml" ContentType="application/vnd.openxmlformats-officedocument.drawing+xml"/>
  <Override PartName="/xl/tables/table34.xml" ContentType="application/vnd.openxmlformats-officedocument.spreadsheetml.table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drawings/drawing31.xml" ContentType="application/vnd.openxmlformats-officedocument.drawing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drawings/drawing32.xml" ContentType="application/vnd.openxmlformats-officedocument.drawing+xml"/>
  <Override PartName="/xl/tables/table39.xml" ContentType="application/vnd.openxmlformats-officedocument.spreadsheetml.table+xml"/>
  <Override PartName="/xl/drawings/drawing33.xml" ContentType="application/vnd.openxmlformats-officedocument.drawing+xml"/>
  <Override PartName="/xl/tables/table40.xml" ContentType="application/vnd.openxmlformats-officedocument.spreadsheetml.table+xml"/>
  <Override PartName="/xl/drawings/drawing34.xml" ContentType="application/vnd.openxmlformats-officedocument.drawing+xml"/>
  <Override PartName="/xl/tables/table41.xml" ContentType="application/vnd.openxmlformats-officedocument.spreadsheetml.table+xml"/>
  <Override PartName="/xl/drawings/drawing35.xml" ContentType="application/vnd.openxmlformats-officedocument.drawing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drawings/drawing36.xml" ContentType="application/vnd.openxmlformats-officedocument.drawing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drawings/drawing37.xml" ContentType="application/vnd.openxmlformats-officedocument.drawing+xml"/>
  <Override PartName="/xl/tables/table48.xml" ContentType="application/vnd.openxmlformats-officedocument.spreadsheetml.table+xml"/>
  <Override PartName="/xl/drawings/drawing38.xml" ContentType="application/vnd.openxmlformats-officedocument.drawing+xml"/>
  <Override PartName="/xl/tables/table49.xml" ContentType="application/vnd.openxmlformats-officedocument.spreadsheetml.table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drawings/drawing41.xml" ContentType="application/vnd.openxmlformats-officedocument.drawing+xml"/>
  <Override PartName="/xl/tables/table52.xml" ContentType="application/vnd.openxmlformats-officedocument.spreadsheetml.table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tables/table53.xml" ContentType="application/vnd.openxmlformats-officedocument.spreadsheetml.table+xml"/>
  <Override PartName="/xl/drawings/drawing44.xml" ContentType="application/vnd.openxmlformats-officedocument.drawing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drawings/drawing45.xml" ContentType="application/vnd.openxmlformats-officedocument.drawing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drawings/drawing46.xml" ContentType="application/vnd.openxmlformats-officedocument.drawing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drawings/drawing47.xml" ContentType="application/vnd.openxmlformats-officedocument.drawing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drawings/drawing48.xml" ContentType="application/vnd.openxmlformats-officedocument.drawing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drawings/drawing49.xml" ContentType="application/vnd.openxmlformats-officedocument.drawing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drawings/drawing50.xml" ContentType="application/vnd.openxmlformats-officedocument.drawing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tables/table71.xml" ContentType="application/vnd.openxmlformats-officedocument.spreadsheetml.table+xml"/>
  <Override PartName="/xl/drawings/drawing53.xml" ContentType="application/vnd.openxmlformats-officedocument.drawing+xml"/>
  <Override PartName="/xl/tables/table72.xml" ContentType="application/vnd.openxmlformats-officedocument.spreadsheetml.table+xml"/>
  <Override PartName="/xl/drawings/drawing54.xml" ContentType="application/vnd.openxmlformats-officedocument.drawing+xml"/>
  <Override PartName="/xl/tables/table73.xml" ContentType="application/vnd.openxmlformats-officedocument.spreadsheetml.table+xml"/>
  <Override PartName="/xl/drawings/drawing55.xml" ContentType="application/vnd.openxmlformats-officedocument.drawing+xml"/>
  <Override PartName="/xl/tables/table74.xml" ContentType="application/vnd.openxmlformats-officedocument.spreadsheetml.table+xml"/>
  <Override PartName="/xl/drawings/drawing5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updateLinks="never"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Users\jrocha\Documents\Analise de dados\arquivos\Curso COMPLETO de Excel do Básico ao Avançado + Dashboards\Módulo Essentials\"/>
    </mc:Choice>
  </mc:AlternateContent>
  <xr:revisionPtr revIDLastSave="0" documentId="13_ncr:1_{F4751519-8233-4849-B6D7-2DF4103BCDDC}" xr6:coauthVersionLast="47" xr6:coauthVersionMax="47" xr10:uidLastSave="{00000000-0000-0000-0000-000000000000}"/>
  <bookViews>
    <workbookView xWindow="-120" yWindow="-120" windowWidth="24105" windowHeight="15390" tabRatio="838" activeTab="1" xr2:uid="{00000000-000D-0000-FFFF-FFFF00000000}"/>
  </bookViews>
  <sheets>
    <sheet name="CAPÍTULO 1" sheetId="2" r:id="rId1"/>
    <sheet name="Ref Absoluta e Mista" sheetId="1" r:id="rId2"/>
    <sheet name="Atividade 1" sheetId="3" r:id="rId3"/>
    <sheet name="Atividade 2" sheetId="4" r:id="rId4"/>
    <sheet name="CAPÍTULO 2" sheetId="6" r:id="rId5"/>
    <sheet name="Colar Especial" sheetId="7" r:id="rId6"/>
    <sheet name="Atividade 3" sheetId="8" r:id="rId7"/>
    <sheet name="CAPÍTULO 3" sheetId="9" r:id="rId8"/>
    <sheet name="Lista Personalizada" sheetId="10" r:id="rId9"/>
    <sheet name="Atividade 4" sheetId="11" r:id="rId10"/>
    <sheet name="CAPÍTULO 4" sheetId="12" r:id="rId11"/>
    <sheet name="Formatar Personalizado" sheetId="13" r:id="rId12"/>
    <sheet name="Atividade 5" sheetId="15" r:id="rId13"/>
    <sheet name="Atividade 6" sheetId="16" r:id="rId14"/>
    <sheet name="CAPÍTULO 5" sheetId="14" r:id="rId15"/>
    <sheet name="Auditoria de Fórmulas" sheetId="17" r:id="rId16"/>
    <sheet name="Jan" sheetId="18" r:id="rId17"/>
    <sheet name="Fev" sheetId="19" r:id="rId18"/>
    <sheet name="Mar" sheetId="24" r:id="rId19"/>
    <sheet name="Total" sheetId="25" r:id="rId20"/>
    <sheet name="CAPÍTULO 6" sheetId="28" r:id="rId21"/>
    <sheet name="Funções Matemáticas" sheetId="29" r:id="rId22"/>
    <sheet name="Atividade 7" sheetId="30" r:id="rId23"/>
    <sheet name="ArredTetoMarred" sheetId="31" r:id="rId24"/>
    <sheet name="Atividade 8" sheetId="32" r:id="rId25"/>
    <sheet name="CAPÍTULO 7" sheetId="35" r:id="rId26"/>
    <sheet name="Maior, Menor e Ordem EQ" sheetId="140" r:id="rId27"/>
    <sheet name="Atividade 9" sheetId="37" r:id="rId28"/>
    <sheet name="CAPÍTULO 8" sheetId="39" r:id="rId29"/>
    <sheet name="DIA.DA.SEMANA" sheetId="40" r:id="rId30"/>
    <sheet name="NÚMSEMANA" sheetId="41" r:id="rId31"/>
    <sheet name="NÚMSEMANA_EXTRA" sheetId="142" r:id="rId32"/>
    <sheet name="DATADIF()" sheetId="130" r:id="rId33"/>
    <sheet name="Atividade 10" sheetId="43" r:id="rId34"/>
    <sheet name="Atividade 11" sheetId="44" r:id="rId35"/>
    <sheet name="CAPÍTULO 9" sheetId="45" r:id="rId36"/>
    <sheet name="Se Aninhado" sheetId="47" r:id="rId37"/>
    <sheet name="Atividade 12" sheetId="141" r:id="rId38"/>
    <sheet name="Atividade 13" sheetId="48" r:id="rId39"/>
    <sheet name="Atividade 14" sheetId="49" r:id="rId40"/>
    <sheet name="Atividade 15" sheetId="50" r:id="rId41"/>
    <sheet name="SOMASE, MÉDIASE, CONT SE" sheetId="52" r:id="rId42"/>
    <sheet name="Atividade 16" sheetId="53" r:id="rId43"/>
    <sheet name="SEERRO" sheetId="56" r:id="rId44"/>
    <sheet name="Atividade 17" sheetId="57" r:id="rId45"/>
    <sheet name="CAPÍTULO 10" sheetId="51" r:id="rId46"/>
    <sheet name="PROCV em tabelas" sheetId="135" r:id="rId47"/>
    <sheet name="PROCV VERDADEIRO" sheetId="138" r:id="rId48"/>
    <sheet name="PROCH VERDADEIRO" sheetId="137" r:id="rId49"/>
    <sheet name="PROCH FALSO" sheetId="136" r:id="rId50"/>
    <sheet name="PROC-Vetorial" sheetId="63" r:id="rId51"/>
    <sheet name="PROC-Matricial" sheetId="64" r:id="rId52"/>
    <sheet name="Atividade 18" sheetId="69" r:id="rId53"/>
    <sheet name="Atividade 19" sheetId="71" r:id="rId54"/>
    <sheet name="Atividade 20" sheetId="72" r:id="rId55"/>
    <sheet name="Fornecedor A" sheetId="73" r:id="rId56"/>
    <sheet name="Fornecedor B" sheetId="74" r:id="rId57"/>
    <sheet name="Fornecedor C" sheetId="75" r:id="rId58"/>
    <sheet name="PROCV COM SE" sheetId="76" r:id="rId59"/>
    <sheet name="Atividade 21" sheetId="78" r:id="rId60"/>
    <sheet name="Base Pedido" sheetId="79" r:id="rId61"/>
    <sheet name="CAPÍTULO 11" sheetId="97" r:id="rId62"/>
    <sheet name="Localizar e Procurar" sheetId="98" r:id="rId63"/>
    <sheet name="Dir,Esq,ExtTexto e NúmCarac" sheetId="99" r:id="rId64"/>
    <sheet name="Substituir" sheetId="100" r:id="rId65"/>
    <sheet name="Texto" sheetId="101" r:id="rId66"/>
    <sheet name="CAPÍTULO 12" sheetId="119" r:id="rId67"/>
    <sheet name="Tabela Dinâmica - Parte 1" sheetId="139" r:id="rId68"/>
    <sheet name="Redes sociais" sheetId="144" r:id="rId69"/>
  </sheets>
  <externalReferences>
    <externalReference r:id="rId70"/>
    <externalReference r:id="rId71"/>
  </externalReferences>
  <definedNames>
    <definedName name="clAtrasado">#REF!</definedName>
    <definedName name="clConcluído">#REF!</definedName>
    <definedName name="clEmAndamento">#REF!</definedName>
    <definedName name="clNãoIniciado">#REF!</definedName>
    <definedName name="clPersonalizado1" localSheetId="52">#REF!</definedName>
    <definedName name="clPersonalizado1" localSheetId="59">#REF!</definedName>
    <definedName name="clPersonalizado1" localSheetId="61">#REF!</definedName>
    <definedName name="clPersonalizado1" localSheetId="66">#REF!</definedName>
    <definedName name="clPersonalizado1" localSheetId="63">#REF!</definedName>
    <definedName name="clPersonalizado1" localSheetId="56">#REF!</definedName>
    <definedName name="clPersonalizado1" localSheetId="57">#REF!</definedName>
    <definedName name="clPersonalizado1" localSheetId="64">#REF!</definedName>
    <definedName name="clPersonalizado1">#REF!</definedName>
    <definedName name="clPersonalizado2" localSheetId="52">#REF!</definedName>
    <definedName name="clPersonalizado2" localSheetId="59">#REF!</definedName>
    <definedName name="clPersonalizado2" localSheetId="61">#REF!</definedName>
    <definedName name="clPersonalizado2" localSheetId="66">#REF!</definedName>
    <definedName name="clPersonalizado2" localSheetId="63">#REF!</definedName>
    <definedName name="clPersonalizado2" localSheetId="56">#REF!</definedName>
    <definedName name="clPersonalizado2" localSheetId="57">#REF!</definedName>
    <definedName name="clPersonalizado2" localSheetId="64">#REF!</definedName>
    <definedName name="clPersonalizado2">#REF!</definedName>
    <definedName name="clPersonalizado3" localSheetId="52">#REF!</definedName>
    <definedName name="clPersonalizado3" localSheetId="59">#REF!</definedName>
    <definedName name="clPersonalizado3" localSheetId="61">#REF!</definedName>
    <definedName name="clPersonalizado3" localSheetId="66">#REF!</definedName>
    <definedName name="clPersonalizado3" localSheetId="63">#REF!</definedName>
    <definedName name="clPersonalizado3" localSheetId="56">#REF!</definedName>
    <definedName name="clPersonalizado3" localSheetId="57">#REF!</definedName>
    <definedName name="clPersonalizado3" localSheetId="64">#REF!</definedName>
    <definedName name="clPersonalizado3">#REF!</definedName>
    <definedName name="clPersonalizado4" localSheetId="52">#REF!</definedName>
    <definedName name="clPersonalizado4" localSheetId="59">#REF!</definedName>
    <definedName name="clPersonalizado4" localSheetId="61">#REF!</definedName>
    <definedName name="clPersonalizado4" localSheetId="66">#REF!</definedName>
    <definedName name="clPersonalizado4" localSheetId="63">#REF!</definedName>
    <definedName name="clPersonalizado4" localSheetId="56">#REF!</definedName>
    <definedName name="clPersonalizado4" localSheetId="57">#REF!</definedName>
    <definedName name="clPersonalizado4" localSheetId="64">#REF!</definedName>
    <definedName name="clPersonalizado4">#REF!</definedName>
    <definedName name="Nomes">[1]!tblPessoas[NOME]</definedName>
    <definedName name="PN">[2]!tblInventário[SKU/NÚMERO DO PRODUTO]</definedName>
    <definedName name="PN_Descrição">[2]!tblInventário[DESCRIÇÃO]</definedName>
    <definedName name="PT_LinhaFinal">COUNTA('[2]Relatório de vendas'!$G:$G)+PT_LinhaInicial-3</definedName>
    <definedName name="PT_LinhaInicial">ROW(INDEX('[2]Relatório de vendas'!$G:$G,MATCH("*",'[2]Relatório de vendas'!$G:$G,0),1))+1</definedName>
    <definedName name="Tbl_Marketing" localSheetId="52">#REF!</definedName>
    <definedName name="Tbl_Marketing" localSheetId="59">#REF!</definedName>
    <definedName name="Tbl_Marketing" localSheetId="61">#REF!</definedName>
    <definedName name="Tbl_Marketing" localSheetId="66">#REF!</definedName>
    <definedName name="Tbl_Marketing" localSheetId="63">#REF!</definedName>
    <definedName name="Tbl_Marketing" localSheetId="56">#REF!</definedName>
    <definedName name="Tbl_Marketing" localSheetId="57">#REF!</definedName>
    <definedName name="Tbl_Marketing" localSheetId="64">#REF!</definedName>
    <definedName name="Tbl_Marketing">#REF!</definedName>
    <definedName name="Tbl_Mkt">#REF!</definedName>
    <definedName name="txtPersonalizado1" localSheetId="52">#REF!</definedName>
    <definedName name="txtPersonalizado1" localSheetId="59">#REF!</definedName>
    <definedName name="txtPersonalizado1" localSheetId="61">#REF!</definedName>
    <definedName name="txtPersonalizado1" localSheetId="66">#REF!</definedName>
    <definedName name="txtPersonalizado1" localSheetId="63">#REF!</definedName>
    <definedName name="txtPersonalizado1" localSheetId="56">#REF!</definedName>
    <definedName name="txtPersonalizado1" localSheetId="57">#REF!</definedName>
    <definedName name="txtPersonalizado1" localSheetId="64">#REF!</definedName>
    <definedName name="txtPersonalizado1">#REF!</definedName>
    <definedName name="txtPersonalizado2" localSheetId="52">#REF!</definedName>
    <definedName name="txtPersonalizado2" localSheetId="59">#REF!</definedName>
    <definedName name="txtPersonalizado2" localSheetId="61">#REF!</definedName>
    <definedName name="txtPersonalizado2" localSheetId="66">#REF!</definedName>
    <definedName name="txtPersonalizado2" localSheetId="63">#REF!</definedName>
    <definedName name="txtPersonalizado2" localSheetId="56">#REF!</definedName>
    <definedName name="txtPersonalizado2" localSheetId="57">#REF!</definedName>
    <definedName name="txtPersonalizado2" localSheetId="64">#REF!</definedName>
    <definedName name="txtPersonalizado2">#REF!</definedName>
    <definedName name="txtPersonalizado3" localSheetId="52">#REF!</definedName>
    <definedName name="txtPersonalizado3" localSheetId="59">#REF!</definedName>
    <definedName name="txtPersonalizado3" localSheetId="61">#REF!</definedName>
    <definedName name="txtPersonalizado3" localSheetId="66">#REF!</definedName>
    <definedName name="txtPersonalizado3" localSheetId="63">#REF!</definedName>
    <definedName name="txtPersonalizado3" localSheetId="56">#REF!</definedName>
    <definedName name="txtPersonalizado3" localSheetId="57">#REF!</definedName>
    <definedName name="txtPersonalizado3" localSheetId="64">#REF!</definedName>
    <definedName name="txtPersonalizado3">#REF!</definedName>
    <definedName name="txtPersonalizado4" localSheetId="52">#REF!</definedName>
    <definedName name="txtPersonalizado4" localSheetId="59">#REF!</definedName>
    <definedName name="txtPersonalizado4" localSheetId="61">#REF!</definedName>
    <definedName name="txtPersonalizado4" localSheetId="66">#REF!</definedName>
    <definedName name="txtPersonalizado4" localSheetId="63">#REF!</definedName>
    <definedName name="txtPersonalizado4" localSheetId="56">#REF!</definedName>
    <definedName name="txtPersonalizado4" localSheetId="57">#REF!</definedName>
    <definedName name="txtPersonalizado4" localSheetId="64">#REF!</definedName>
    <definedName name="txtPersonalizado4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4" i="1" l="1"/>
  <c r="G7" i="136"/>
  <c r="G8" i="136"/>
  <c r="G9" i="136"/>
  <c r="G12" i="136"/>
  <c r="H8" i="53"/>
  <c r="F9" i="49"/>
  <c r="F11" i="49"/>
  <c r="F10" i="49"/>
  <c r="F12" i="49"/>
  <c r="F4" i="49"/>
  <c r="F5" i="49"/>
  <c r="F6" i="49"/>
  <c r="F7" i="49"/>
  <c r="F8" i="49"/>
  <c r="F13" i="49"/>
  <c r="D9" i="141"/>
  <c r="D10" i="141"/>
  <c r="D11" i="141"/>
  <c r="D12" i="141"/>
  <c r="D13" i="141"/>
  <c r="D14" i="141"/>
  <c r="D15" i="141"/>
  <c r="D16" i="141"/>
  <c r="I6" i="32" a="1"/>
  <c r="I6" i="32" s="1"/>
  <c r="I7" i="32" a="1"/>
  <c r="I7" i="32" s="1"/>
  <c r="I8" i="32" a="1"/>
  <c r="I8" i="32" s="1"/>
  <c r="I9" i="32" a="1"/>
  <c r="I9" i="32" s="1"/>
  <c r="I10" i="32" a="1"/>
  <c r="I10" i="32" s="1"/>
  <c r="O41" i="31"/>
  <c r="O40" i="31"/>
  <c r="B3" i="17"/>
  <c r="E6" i="17"/>
  <c r="C3" i="7"/>
  <c r="G13" i="136"/>
  <c r="G11" i="136"/>
  <c r="G10" i="136"/>
  <c r="D17" i="1" l="1"/>
  <c r="F17" i="1" s="1"/>
  <c r="D13" i="1"/>
  <c r="F13" i="1" s="1"/>
  <c r="D9" i="1"/>
  <c r="F9" i="1" s="1"/>
  <c r="D19" i="1"/>
  <c r="F19" i="1" s="1"/>
  <c r="D15" i="1"/>
  <c r="F15" i="1" s="1"/>
  <c r="D11" i="1"/>
  <c r="F11" i="1" s="1"/>
  <c r="D18" i="1"/>
  <c r="F18" i="1" s="1"/>
  <c r="D14" i="1"/>
  <c r="F14" i="1" s="1"/>
  <c r="D10" i="1"/>
  <c r="F10" i="1" s="1"/>
  <c r="D7" i="1"/>
  <c r="F7" i="1" s="1"/>
  <c r="F20" i="1" s="1"/>
  <c r="D16" i="1"/>
  <c r="F16" i="1" s="1"/>
  <c r="D12" i="1"/>
  <c r="F12" i="1" s="1"/>
  <c r="D8" i="1"/>
  <c r="F8" i="1" s="1"/>
  <c r="I8" i="53"/>
  <c r="G8" i="53"/>
  <c r="D17" i="17"/>
  <c r="D14" i="17"/>
  <c r="D15" i="17"/>
  <c r="D16" i="17"/>
  <c r="D18" i="17"/>
  <c r="B7" i="17"/>
  <c r="B3" i="7" l="1"/>
  <c r="O20" i="11" l="1"/>
  <c r="N20" i="11"/>
  <c r="M20" i="11"/>
  <c r="L20" i="11"/>
  <c r="K20" i="11"/>
  <c r="J20" i="11"/>
  <c r="I20" i="11"/>
  <c r="H20" i="11"/>
  <c r="G20" i="11"/>
  <c r="F20" i="11"/>
  <c r="E20" i="11"/>
  <c r="D20" i="11"/>
  <c r="C20" i="11"/>
  <c r="O16" i="11"/>
  <c r="N16" i="11"/>
  <c r="M16" i="11"/>
  <c r="L16" i="11"/>
  <c r="K16" i="11"/>
  <c r="J16" i="11"/>
  <c r="I16" i="11"/>
  <c r="H16" i="11"/>
  <c r="G16" i="11"/>
  <c r="F16" i="11"/>
  <c r="E16" i="11"/>
  <c r="D16" i="11"/>
  <c r="C16" i="11"/>
  <c r="O12" i="11"/>
  <c r="N12" i="11"/>
  <c r="M12" i="11"/>
  <c r="L12" i="11"/>
  <c r="K12" i="11"/>
  <c r="J12" i="11"/>
  <c r="I12" i="11"/>
  <c r="H12" i="11"/>
  <c r="G12" i="11"/>
  <c r="F12" i="11"/>
  <c r="E12" i="11"/>
  <c r="D12" i="11"/>
  <c r="C12" i="11"/>
  <c r="O8" i="11"/>
  <c r="N8" i="11"/>
  <c r="M8" i="11"/>
  <c r="L8" i="11"/>
  <c r="K8" i="11"/>
  <c r="J8" i="11"/>
  <c r="I8" i="11"/>
  <c r="H8" i="11"/>
  <c r="G8" i="11"/>
  <c r="F8" i="11"/>
  <c r="E8" i="11"/>
  <c r="D8" i="11"/>
  <c r="C8" i="11"/>
  <c r="E2" i="29" l="1"/>
  <c r="E3" i="29"/>
  <c r="E4" i="29"/>
  <c r="E5" i="29"/>
  <c r="A11" i="101" l="1"/>
  <c r="A10" i="101"/>
  <c r="A8" i="101"/>
  <c r="A7" i="101"/>
  <c r="A6" i="101"/>
  <c r="A5" i="101"/>
  <c r="A4" i="101"/>
  <c r="A3" i="101"/>
  <c r="A2" i="101"/>
  <c r="G6" i="76" l="1"/>
  <c r="G9" i="76"/>
  <c r="G10" i="76"/>
  <c r="G14" i="76"/>
  <c r="G7" i="76"/>
  <c r="L4" i="76"/>
  <c r="L5" i="76"/>
  <c r="L6" i="76"/>
  <c r="L7" i="76"/>
  <c r="L8" i="76"/>
  <c r="L9" i="76"/>
  <c r="L10" i="76"/>
  <c r="L11" i="76"/>
  <c r="L12" i="76"/>
  <c r="L13" i="76"/>
  <c r="L14" i="76"/>
  <c r="L3" i="76"/>
  <c r="G3" i="76" s="1"/>
  <c r="G12" i="76" l="1"/>
  <c r="G8" i="76"/>
  <c r="G4" i="76"/>
  <c r="G13" i="76"/>
  <c r="G11" i="76"/>
  <c r="G5" i="76"/>
  <c r="K5" i="71"/>
  <c r="K6" i="71"/>
  <c r="K7" i="71"/>
  <c r="K8" i="71"/>
  <c r="K9" i="71"/>
  <c r="G15" i="64" l="1"/>
  <c r="G14" i="64"/>
  <c r="G13" i="64"/>
  <c r="G12" i="64"/>
  <c r="G11" i="64"/>
  <c r="G10" i="64"/>
  <c r="G9" i="64"/>
  <c r="G8" i="64"/>
  <c r="G7" i="64"/>
  <c r="G6" i="64"/>
  <c r="G5" i="64"/>
  <c r="G4" i="64"/>
  <c r="G3" i="64"/>
  <c r="G3" i="63"/>
  <c r="G4" i="63"/>
  <c r="G5" i="63"/>
  <c r="G6" i="63"/>
  <c r="G7" i="63"/>
  <c r="G8" i="63"/>
  <c r="G9" i="63"/>
  <c r="G10" i="63"/>
  <c r="G11" i="63"/>
  <c r="G12" i="63"/>
  <c r="G13" i="63"/>
  <c r="G14" i="63"/>
  <c r="G15" i="63"/>
  <c r="F3" i="47" l="1"/>
  <c r="F4" i="47"/>
  <c r="F5" i="47"/>
  <c r="F7" i="47"/>
  <c r="F8" i="47"/>
  <c r="F9" i="47"/>
  <c r="F6" i="47"/>
  <c r="F2" i="47"/>
  <c r="E8" i="32" l="1"/>
  <c r="H8" i="32" s="1"/>
  <c r="E9" i="32"/>
  <c r="H9" i="32" s="1"/>
  <c r="E10" i="32"/>
  <c r="H10" i="32" s="1"/>
  <c r="E7" i="32"/>
  <c r="H7" i="32" s="1"/>
  <c r="J10" i="32" l="1"/>
  <c r="L10" i="32" s="1"/>
  <c r="J9" i="32"/>
  <c r="L9" i="32" s="1"/>
  <c r="J8" i="32"/>
  <c r="L8" i="32" s="1"/>
  <c r="J7" i="32"/>
  <c r="L7" i="32" s="1"/>
  <c r="E7" i="17" l="1"/>
  <c r="A6" i="17"/>
  <c r="A7" i="17" s="1"/>
  <c r="A8" i="17" s="1"/>
  <c r="A9" i="17" s="1"/>
  <c r="A10" i="17" s="1"/>
  <c r="B8" i="17" l="1"/>
  <c r="E8" i="17" s="1"/>
  <c r="B9" i="17" s="1"/>
  <c r="E9" i="17" s="1"/>
  <c r="B10" i="17" s="1"/>
  <c r="E10" i="17" s="1"/>
  <c r="D10" i="15"/>
  <c r="D11" i="15"/>
  <c r="D12" i="15"/>
  <c r="D13" i="15"/>
  <c r="D14" i="15"/>
  <c r="D15" i="15"/>
  <c r="D16" i="15"/>
  <c r="D17" i="15"/>
  <c r="D18" i="15"/>
  <c r="K18" i="13"/>
  <c r="J18" i="13"/>
  <c r="I18" i="13"/>
  <c r="L5" i="8" l="1"/>
  <c r="L6" i="8"/>
  <c r="L7" i="8"/>
  <c r="L8" i="8"/>
  <c r="L4" i="8"/>
  <c r="D3" i="7" l="1"/>
  <c r="E3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luzin</author>
  </authors>
  <commentList>
    <comment ref="M8" authorId="0" shapeId="0" xr:uid="{2BDF4491-A0DF-42FB-A5C3-E7F52D91BA53}">
      <text>
        <r>
          <rPr>
            <b/>
            <sz val="9"/>
            <color indexed="81"/>
            <rFont val="Segoe UI"/>
            <family val="2"/>
          </rPr>
          <t>lJuros de 10%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<sst xmlns="http://schemas.openxmlformats.org/spreadsheetml/2006/main" count="1455" uniqueCount="775">
  <si>
    <t>Itens</t>
  </si>
  <si>
    <t>Total</t>
  </si>
  <si>
    <t>Quantidade</t>
  </si>
  <si>
    <t>Valor</t>
  </si>
  <si>
    <t>bloco Criativo Romitec*</t>
  </si>
  <si>
    <t>estojo</t>
  </si>
  <si>
    <t>lápis 2B</t>
  </si>
  <si>
    <t>lápis 6B</t>
  </si>
  <si>
    <t xml:space="preserve">borracha branca </t>
  </si>
  <si>
    <t>Acréscimo</t>
  </si>
  <si>
    <t>SS Material Escolar</t>
  </si>
  <si>
    <t>Atacado Material</t>
  </si>
  <si>
    <t>Comércio</t>
  </si>
  <si>
    <t>Valor com Acréscimo</t>
  </si>
  <si>
    <t>LM Escolar</t>
  </si>
  <si>
    <t>CELULAR</t>
  </si>
  <si>
    <t>Modelos</t>
  </si>
  <si>
    <t>Cotação</t>
  </si>
  <si>
    <t>Valor $</t>
  </si>
  <si>
    <t>Data</t>
  </si>
  <si>
    <t xml:space="preserve">Apple iPhone </t>
  </si>
  <si>
    <t xml:space="preserve">Asus Zenfone </t>
  </si>
  <si>
    <t>Smartphone Asus Z</t>
  </si>
  <si>
    <t>Data da Compra</t>
  </si>
  <si>
    <t>Nome do Cliente</t>
  </si>
  <si>
    <t>Tereza</t>
  </si>
  <si>
    <t>Eduardo</t>
  </si>
  <si>
    <t>Carlo</t>
  </si>
  <si>
    <t>Beth</t>
  </si>
  <si>
    <t>Maria Sandra</t>
  </si>
  <si>
    <t>Fermindo</t>
  </si>
  <si>
    <t>Claudio</t>
  </si>
  <si>
    <t>Silvia</t>
  </si>
  <si>
    <t>Item</t>
  </si>
  <si>
    <t>Notebook</t>
  </si>
  <si>
    <t>Teclado</t>
  </si>
  <si>
    <t>Mouse Bluetooth</t>
  </si>
  <si>
    <t>Mochila Thule </t>
  </si>
  <si>
    <t>Pen Drive 16Gb</t>
  </si>
  <si>
    <t>impressora</t>
  </si>
  <si>
    <t>Teclado e Mouse</t>
  </si>
  <si>
    <t>Cabo Usb</t>
  </si>
  <si>
    <t>Reajuste</t>
  </si>
  <si>
    <t>Valor com reajuste</t>
  </si>
  <si>
    <t>Venda Especial Sim/Não</t>
  </si>
  <si>
    <t>REFERÊNCIA ABSOLUTA E MISTA</t>
  </si>
  <si>
    <t>COLAR ESPECIAL VALORES E FORMATO DE NÚMEROS</t>
  </si>
  <si>
    <t>COLAR ESPECIAL FÓRMULAS E FORMATOS DE NÚMEROS</t>
  </si>
  <si>
    <t>COLAR ESPECIAL TRANSPOR</t>
  </si>
  <si>
    <t>COLAR ESPECIAL TUDO EXCETO BORDA</t>
  </si>
  <si>
    <t>COLAR ESPECIAL LARGURAS DE COLUNAS</t>
  </si>
  <si>
    <t>COLAR ESPECIAL VÍNCULOS</t>
  </si>
  <si>
    <t>Siciliano</t>
  </si>
  <si>
    <t>Saraiva</t>
  </si>
  <si>
    <t>Status</t>
  </si>
  <si>
    <t>Livros</t>
  </si>
  <si>
    <t>Entrada_SI</t>
  </si>
  <si>
    <t>Saida_SI</t>
  </si>
  <si>
    <t>Estoque_SI</t>
  </si>
  <si>
    <t>Entrada_Sa</t>
  </si>
  <si>
    <t>Saida_Sa</t>
  </si>
  <si>
    <t>Estoque_Sa</t>
  </si>
  <si>
    <t>Estoque Total</t>
  </si>
  <si>
    <t>Harry Potter</t>
  </si>
  <si>
    <t>A Divina Comédia</t>
  </si>
  <si>
    <t>Escrava Isaura</t>
  </si>
  <si>
    <t>Senhora</t>
  </si>
  <si>
    <t>Sherlock Homes</t>
  </si>
  <si>
    <t>CARGO</t>
  </si>
  <si>
    <t>Diretor Administrativo</t>
  </si>
  <si>
    <t>Diretor Comercial</t>
  </si>
  <si>
    <t>Diretor Industrial</t>
  </si>
  <si>
    <t>Gerente de Logística e Suprimentos</t>
  </si>
  <si>
    <t>Gerente Administrativo</t>
  </si>
  <si>
    <t>Gerente Comercial</t>
  </si>
  <si>
    <t>Gerente Compras</t>
  </si>
  <si>
    <t>Gerente Industrial</t>
  </si>
  <si>
    <t>Gerente de Produção</t>
  </si>
  <si>
    <t>Gerente de Controle de Qualidade</t>
  </si>
  <si>
    <t>Gerente de Manutenção Geral</t>
  </si>
  <si>
    <t>Gerente de Engenharia e Projetos</t>
  </si>
  <si>
    <t>Funcionários</t>
  </si>
  <si>
    <t>Registro</t>
  </si>
  <si>
    <t>Luzia</t>
  </si>
  <si>
    <t>Fátima</t>
  </si>
  <si>
    <t>André</t>
  </si>
  <si>
    <t>Laila</t>
  </si>
  <si>
    <t>João</t>
  </si>
  <si>
    <t>d</t>
  </si>
  <si>
    <t>dd</t>
  </si>
  <si>
    <t>ddd</t>
  </si>
  <si>
    <t>dddd</t>
  </si>
  <si>
    <t>m</t>
  </si>
  <si>
    <t>mm</t>
  </si>
  <si>
    <t>mmm</t>
  </si>
  <si>
    <t>mmmm</t>
  </si>
  <si>
    <t>mmmmm</t>
  </si>
  <si>
    <t>aa</t>
  </si>
  <si>
    <t>aaaa</t>
  </si>
  <si>
    <t>h</t>
  </si>
  <si>
    <t>hh</t>
  </si>
  <si>
    <t>h:m</t>
  </si>
  <si>
    <t>mm:ss</t>
  </si>
  <si>
    <t>s</t>
  </si>
  <si>
    <t>ss</t>
  </si>
  <si>
    <t>hh:mm:ss</t>
  </si>
  <si>
    <t>[h]</t>
  </si>
  <si>
    <t>[m]</t>
  </si>
  <si>
    <t>[s]</t>
  </si>
  <si>
    <t>CEP</t>
  </si>
  <si>
    <t>CPF</t>
  </si>
  <si>
    <t>CNPJ</t>
  </si>
  <si>
    <t>Peso</t>
  </si>
  <si>
    <t>DATA DE ENVIO</t>
  </si>
  <si>
    <t>CÓDIGO DO PRODUTO</t>
  </si>
  <si>
    <t>VENDEDOR</t>
  </si>
  <si>
    <t>Ana</t>
  </si>
  <si>
    <t>ddd dd/mm/aaaa</t>
  </si>
  <si>
    <t>DATA DA VENDA</t>
  </si>
  <si>
    <t>Entrada Manhã</t>
  </si>
  <si>
    <t>Entrada Tarde</t>
  </si>
  <si>
    <t>Saída Tarde</t>
  </si>
  <si>
    <t>Situação</t>
  </si>
  <si>
    <t>Horas em decimal</t>
  </si>
  <si>
    <t>Qtde. Entrada</t>
  </si>
  <si>
    <t>Qtde.  Saída</t>
  </si>
  <si>
    <t>Loja Informática - Controle de Estoque de Mouse</t>
  </si>
  <si>
    <t>Estoque dia</t>
  </si>
  <si>
    <t>Veículos</t>
  </si>
  <si>
    <t>HB20</t>
  </si>
  <si>
    <t>Grand Siena</t>
  </si>
  <si>
    <t>Logan</t>
  </si>
  <si>
    <t>New Logan</t>
  </si>
  <si>
    <t>Voyage</t>
  </si>
  <si>
    <t>Vendas</t>
  </si>
  <si>
    <t>Lojas de Veículos YL</t>
  </si>
  <si>
    <t>Nome</t>
  </si>
  <si>
    <t xml:space="preserve">Altura </t>
  </si>
  <si>
    <t>IMC</t>
  </si>
  <si>
    <t>Produtos</t>
  </si>
  <si>
    <t>Mouse</t>
  </si>
  <si>
    <t>Jan</t>
  </si>
  <si>
    <t>Fev</t>
  </si>
  <si>
    <t>Mar</t>
  </si>
  <si>
    <t>CÓDIGO</t>
  </si>
  <si>
    <t>TIPO</t>
  </si>
  <si>
    <t>MODELO</t>
  </si>
  <si>
    <t>TAMANHO</t>
  </si>
  <si>
    <t>Masculino</t>
  </si>
  <si>
    <t>Feminino</t>
  </si>
  <si>
    <t>Bota Laroche</t>
  </si>
  <si>
    <t>Tênis Monte Carlo</t>
  </si>
  <si>
    <t xml:space="preserve">Sapato Social Elegancy </t>
  </si>
  <si>
    <t>Mule</t>
  </si>
  <si>
    <t>Scarpin</t>
  </si>
  <si>
    <t>Significância</t>
  </si>
  <si>
    <t>ARREDMULTB.MAT</t>
  </si>
  <si>
    <t>TETO.MAT</t>
  </si>
  <si>
    <t>MARRED</t>
  </si>
  <si>
    <t>Densidade ideal do veículo</t>
  </si>
  <si>
    <t>Kg/m3</t>
  </si>
  <si>
    <t>m3</t>
  </si>
  <si>
    <t>Altura</t>
  </si>
  <si>
    <t>Largura</t>
  </si>
  <si>
    <t>Comprimento</t>
  </si>
  <si>
    <t>Peso original da mercadoria</t>
  </si>
  <si>
    <t>Kg</t>
  </si>
  <si>
    <t>Acréscimo Frete</t>
  </si>
  <si>
    <t>Frete antes da Cubagem</t>
  </si>
  <si>
    <t>Faixa</t>
  </si>
  <si>
    <t>Arredondamento da Cubagem</t>
  </si>
  <si>
    <t>Frete Depois da Cubagem</t>
  </si>
  <si>
    <t>Peso cubado da mercadoria</t>
  </si>
  <si>
    <t>caderno brochura A4</t>
  </si>
  <si>
    <t>pasta catálogo, 20 p</t>
  </si>
  <si>
    <t xml:space="preserve"> pastas catálogo, 50 p</t>
  </si>
  <si>
    <t>caixa de lápis de cor, 12c</t>
  </si>
  <si>
    <t>apontador</t>
  </si>
  <si>
    <t>bloco de papel canson A3</t>
  </si>
  <si>
    <t>bloco de papel canson A4</t>
  </si>
  <si>
    <t>bloco pautado*</t>
  </si>
  <si>
    <t>Vendedores</t>
  </si>
  <si>
    <t xml:space="preserve">bloco </t>
  </si>
  <si>
    <t xml:space="preserve"> bloco  A3</t>
  </si>
  <si>
    <t xml:space="preserve"> bloco  A4</t>
  </si>
  <si>
    <t>Orlando</t>
  </si>
  <si>
    <t>Silva</t>
  </si>
  <si>
    <t>Posição</t>
  </si>
  <si>
    <t>Resultado</t>
  </si>
  <si>
    <t>Prêmio</t>
  </si>
  <si>
    <t>Valor do Prêmio</t>
  </si>
  <si>
    <t>1</t>
  </si>
  <si>
    <t>2</t>
  </si>
  <si>
    <t>3</t>
  </si>
  <si>
    <t>Tipo</t>
  </si>
  <si>
    <t>Retorno</t>
  </si>
  <si>
    <t>Números 1 (segunda-feira) a 7 (domingo).</t>
  </si>
  <si>
    <t>Números 0 (segunda-feira) a 6 (domingo).</t>
  </si>
  <si>
    <t>Números 1 (terça-feira) a 7 (segunda-feira).</t>
  </si>
  <si>
    <t>Números 1 (quarta-feira) a 7 (terça-feira).</t>
  </si>
  <si>
    <t>Números 1 (quinta-feira) a 7 (quarta-feira).</t>
  </si>
  <si>
    <t>Números 1 (sexta-feira) a 7 (quinta-feira).</t>
  </si>
  <si>
    <t>Números 1 (sábado) a 7 (sexta-feira).</t>
  </si>
  <si>
    <t>Números 1 (domingo) a 7 (sábado).</t>
  </si>
  <si>
    <t>Sistema</t>
  </si>
  <si>
    <t>Domingo</t>
  </si>
  <si>
    <t>Segunda-feira</t>
  </si>
  <si>
    <t>Terça-feira</t>
  </si>
  <si>
    <t>Quarta-feira</t>
  </si>
  <si>
    <t>Quinta-feira</t>
  </si>
  <si>
    <t>Sexta-feira</t>
  </si>
  <si>
    <t>Sábado</t>
  </si>
  <si>
    <t>Código</t>
  </si>
  <si>
    <t>Cliente</t>
  </si>
  <si>
    <t>Data da Devolução</t>
  </si>
  <si>
    <t>Data Inicial da Locação</t>
  </si>
  <si>
    <t>Atraso</t>
  </si>
  <si>
    <t>Pagamento</t>
  </si>
  <si>
    <t>Data Final da Locação</t>
  </si>
  <si>
    <t>Curso</t>
  </si>
  <si>
    <t>Promoção</t>
  </si>
  <si>
    <t>Excel - Fundamentos</t>
  </si>
  <si>
    <t>Sim</t>
  </si>
  <si>
    <t>Excel - Intermediário</t>
  </si>
  <si>
    <t>Excel - Recursos Avançados</t>
  </si>
  <si>
    <t>Não</t>
  </si>
  <si>
    <t>Excel - Programação VBA</t>
  </si>
  <si>
    <t>Excel - Matemática Financeira</t>
  </si>
  <si>
    <t>1º Bim</t>
  </si>
  <si>
    <t>2º Bim</t>
  </si>
  <si>
    <t>3º Bim</t>
  </si>
  <si>
    <t>4º Bim</t>
  </si>
  <si>
    <t>Média</t>
  </si>
  <si>
    <t>Bônus</t>
  </si>
  <si>
    <t>Critérios</t>
  </si>
  <si>
    <t>Abaixo de 30000</t>
  </si>
  <si>
    <t>-</t>
  </si>
  <si>
    <t>De 30.000,00 a 60.000,00</t>
  </si>
  <si>
    <t>%</t>
  </si>
  <si>
    <t>Valor Final</t>
  </si>
  <si>
    <t>Excel - Digital Dashboards</t>
  </si>
  <si>
    <t>Access - Módulo I</t>
  </si>
  <si>
    <t>Access - Módulo II</t>
  </si>
  <si>
    <t>PowerPoint</t>
  </si>
  <si>
    <t>Word</t>
  </si>
  <si>
    <t>Outlook</t>
  </si>
  <si>
    <t>Project Professional - Gestão de Obras</t>
  </si>
  <si>
    <t>Project Professional - Gerenciamento de Projetos</t>
  </si>
  <si>
    <t>Project Server - Gerentes de Projetos</t>
  </si>
  <si>
    <t>Project Server - Administradores</t>
  </si>
  <si>
    <t>Número</t>
  </si>
  <si>
    <t>SP</t>
  </si>
  <si>
    <t>Municípo</t>
  </si>
  <si>
    <t>UF</t>
  </si>
  <si>
    <t>Data da Entrega</t>
  </si>
  <si>
    <t xml:space="preserve">Data  Prevista </t>
  </si>
  <si>
    <t>Chevrolet Onix</t>
  </si>
  <si>
    <t>Ford Ka</t>
  </si>
  <si>
    <t>Volkswagen Polo</t>
  </si>
  <si>
    <t>Renault Kwid</t>
  </si>
  <si>
    <t>Volkswagen Gol</t>
  </si>
  <si>
    <t>Fiat Strada</t>
  </si>
  <si>
    <t>Toyota Corolla</t>
  </si>
  <si>
    <t>Chevrolet Prisma</t>
  </si>
  <si>
    <t>Jeep Compass</t>
  </si>
  <si>
    <t>Honda HR-V</t>
  </si>
  <si>
    <t>Fiat Argo</t>
  </si>
  <si>
    <t>Nissan Kicks</t>
  </si>
  <si>
    <t>Hyundai HB20S</t>
  </si>
  <si>
    <t>Total Geral</t>
  </si>
  <si>
    <t>SOMASE</t>
  </si>
  <si>
    <t>MÉDIASE</t>
  </si>
  <si>
    <t>CONT.SE</t>
  </si>
  <si>
    <t>Carlos</t>
  </si>
  <si>
    <t>Teresa</t>
  </si>
  <si>
    <t>Sandra</t>
  </si>
  <si>
    <t>Alcides</t>
  </si>
  <si>
    <t>Fernando</t>
  </si>
  <si>
    <t>Luiz</t>
  </si>
  <si>
    <t>José</t>
  </si>
  <si>
    <t>Dividendo</t>
  </si>
  <si>
    <t>Divisor</t>
  </si>
  <si>
    <t>Idade</t>
  </si>
  <si>
    <t xml:space="preserve">Sexo </t>
  </si>
  <si>
    <t>Carla</t>
  </si>
  <si>
    <t>Ordem</t>
  </si>
  <si>
    <t>Sabor</t>
  </si>
  <si>
    <t>Marguerita</t>
  </si>
  <si>
    <t>Alemã</t>
  </si>
  <si>
    <t>Alho</t>
  </si>
  <si>
    <t>Atum</t>
  </si>
  <si>
    <t>Calabresa</t>
  </si>
  <si>
    <t>Catupiry</t>
  </si>
  <si>
    <t>Champingnon</t>
  </si>
  <si>
    <t>Lombo Canadense</t>
  </si>
  <si>
    <t>Napolitana</t>
  </si>
  <si>
    <t>Presunto</t>
  </si>
  <si>
    <t>Provolone</t>
  </si>
  <si>
    <t>2 Queijos</t>
  </si>
  <si>
    <t>De</t>
  </si>
  <si>
    <t>Até</t>
  </si>
  <si>
    <t>Bom</t>
  </si>
  <si>
    <t>Ótimo</t>
  </si>
  <si>
    <t>Excelente</t>
  </si>
  <si>
    <t>CUSTO</t>
  </si>
  <si>
    <t>DESCRIÇÃO</t>
  </si>
  <si>
    <t>TOTAL</t>
  </si>
  <si>
    <t>Desconto</t>
  </si>
  <si>
    <t>Cobertor</t>
  </si>
  <si>
    <t>Prato redondo</t>
  </si>
  <si>
    <t>Prato quadrado</t>
  </si>
  <si>
    <t>Travesseiro</t>
  </si>
  <si>
    <t>Total Com Imposto</t>
  </si>
  <si>
    <t>CODIGO</t>
  </si>
  <si>
    <t>31634A</t>
  </si>
  <si>
    <t>16738A</t>
  </si>
  <si>
    <t>11062A</t>
  </si>
  <si>
    <t>30684A</t>
  </si>
  <si>
    <t>41440A</t>
  </si>
  <si>
    <t>30347A</t>
  </si>
  <si>
    <t>34304A</t>
  </si>
  <si>
    <t>PREÇO R$</t>
  </si>
  <si>
    <t>39918A</t>
  </si>
  <si>
    <t>22693A</t>
  </si>
  <si>
    <t>26281A</t>
  </si>
  <si>
    <t>31975A</t>
  </si>
  <si>
    <t>28535A</t>
  </si>
  <si>
    <t>15881A</t>
  </si>
  <si>
    <t>31634B</t>
  </si>
  <si>
    <t>16738B</t>
  </si>
  <si>
    <t>11062B</t>
  </si>
  <si>
    <t>30684B</t>
  </si>
  <si>
    <t>41440B</t>
  </si>
  <si>
    <t>30347B</t>
  </si>
  <si>
    <t>34304B</t>
  </si>
  <si>
    <t>39918B</t>
  </si>
  <si>
    <t>22693B</t>
  </si>
  <si>
    <t>26281B</t>
  </si>
  <si>
    <t>31975B</t>
  </si>
  <si>
    <t>28535B</t>
  </si>
  <si>
    <t>15881B</t>
  </si>
  <si>
    <t>31634C</t>
  </si>
  <si>
    <t>16738C</t>
  </si>
  <si>
    <t>11062C</t>
  </si>
  <si>
    <t>30684C</t>
  </si>
  <si>
    <t>41440C</t>
  </si>
  <si>
    <t>30347C</t>
  </si>
  <si>
    <t>34304C</t>
  </si>
  <si>
    <t>39918C</t>
  </si>
  <si>
    <t>22693C</t>
  </si>
  <si>
    <t>26281C</t>
  </si>
  <si>
    <t>31975C</t>
  </si>
  <si>
    <t>28535C</t>
  </si>
  <si>
    <t>15881C</t>
  </si>
  <si>
    <t>39918E</t>
  </si>
  <si>
    <t>Troca de óleo</t>
  </si>
  <si>
    <t>Lubrificação do chassi</t>
  </si>
  <si>
    <t>Troca do filtro de óleo</t>
  </si>
  <si>
    <t>Troca do filtro de ar</t>
  </si>
  <si>
    <t>Troca do fluido da transmissão</t>
  </si>
  <si>
    <t>Limpeza do sistema de refrigeração</t>
  </si>
  <si>
    <t>Adicionar anticongelante</t>
  </si>
  <si>
    <t>Alinhamento de rodas</t>
  </si>
  <si>
    <t>Rodízio de pneus</t>
  </si>
  <si>
    <t>Troca de pneus</t>
  </si>
  <si>
    <t>Ajuste de freios</t>
  </si>
  <si>
    <t xml:space="preserve">Afinação do motor </t>
  </si>
  <si>
    <t>QTDE</t>
  </si>
  <si>
    <t>CONDIÇÃO DE PAGAMENTO</t>
  </si>
  <si>
    <t>À Vista</t>
  </si>
  <si>
    <t>30 Dias</t>
  </si>
  <si>
    <t>SERVIÇO</t>
  </si>
  <si>
    <t>Cidade</t>
  </si>
  <si>
    <t>Sudeste</t>
  </si>
  <si>
    <t>MG</t>
  </si>
  <si>
    <t>Mocambinho</t>
  </si>
  <si>
    <t>Nova Aliança</t>
  </si>
  <si>
    <t>São Benedito das Areias</t>
  </si>
  <si>
    <t>RJ</t>
  </si>
  <si>
    <t>Baltazar</t>
  </si>
  <si>
    <t>Virgínia</t>
  </si>
  <si>
    <t>ES</t>
  </si>
  <si>
    <t>Ibituba</t>
  </si>
  <si>
    <t>Monte Sinai</t>
  </si>
  <si>
    <t>Seropédica</t>
  </si>
  <si>
    <t>Região</t>
  </si>
  <si>
    <t>Sul</t>
  </si>
  <si>
    <t>PR</t>
  </si>
  <si>
    <t>Lajeado Grande</t>
  </si>
  <si>
    <t>RS</t>
  </si>
  <si>
    <t>Volta Alegre</t>
  </si>
  <si>
    <t>Campo Branco</t>
  </si>
  <si>
    <t>Boqueirão do Leão</t>
  </si>
  <si>
    <t>Guaraituba</t>
  </si>
  <si>
    <t>Bairro do Felisberto</t>
  </si>
  <si>
    <t>Osvaldo Cruz</t>
  </si>
  <si>
    <t>São Domingos</t>
  </si>
  <si>
    <t>Nº do Pedido</t>
  </si>
  <si>
    <t>Data do Pedido</t>
  </si>
  <si>
    <t xml:space="preserve"> Monteiro Lobato.</t>
  </si>
  <si>
    <t>Jorge Amado.</t>
  </si>
  <si>
    <t>Machado de Assis.</t>
  </si>
  <si>
    <t>Vinícius de Moraes.</t>
  </si>
  <si>
    <t>Cecília Meirelles.</t>
  </si>
  <si>
    <t>Carlos Drummond de Andrade.</t>
  </si>
  <si>
    <t>Érico Veríssimo.</t>
  </si>
  <si>
    <t>Texto Procurado</t>
  </si>
  <si>
    <t>Autor</t>
  </si>
  <si>
    <t>Localizar</t>
  </si>
  <si>
    <t>Procurar</t>
  </si>
  <si>
    <t>a</t>
  </si>
  <si>
    <t>Direita</t>
  </si>
  <si>
    <t>Esquerda</t>
  </si>
  <si>
    <t>Av. Domingos Odália Filho</t>
  </si>
  <si>
    <t>Av. Doutor Martin Luther King</t>
  </si>
  <si>
    <t>Av. Doutor Altair Martins</t>
  </si>
  <si>
    <t>Av. Doutor Mauro Lindemberg Monteiro</t>
  </si>
  <si>
    <t>Av. Doutor Rafael Sant'Anna Carneiro</t>
  </si>
  <si>
    <t>Av. Dona Blandina Ignez Júlio</t>
  </si>
  <si>
    <t>Av. Doutor Kenkiti Shimomoto</t>
  </si>
  <si>
    <t>Av. Doutor Alberto Jackson Byington</t>
  </si>
  <si>
    <t>Texto Antigo</t>
  </si>
  <si>
    <t>Substituir</t>
  </si>
  <si>
    <t>06196-310</t>
  </si>
  <si>
    <t>06187-320</t>
  </si>
  <si>
    <t>06191-038</t>
  </si>
  <si>
    <t>06195-721</t>
  </si>
  <si>
    <t>06196-966</t>
  </si>
  <si>
    <t>06197-649</t>
  </si>
  <si>
    <t>06194-694</t>
  </si>
  <si>
    <t>06198-270</t>
  </si>
  <si>
    <t>06196-311</t>
  </si>
  <si>
    <t>06189-161</t>
  </si>
  <si>
    <t>06194-558</t>
  </si>
  <si>
    <t>06195-410</t>
  </si>
  <si>
    <t>h:mm</t>
  </si>
  <si>
    <t>00000-000</t>
  </si>
  <si>
    <t>000"."000"."000-00</t>
  </si>
  <si>
    <t>(00) 0000-0000</t>
  </si>
  <si>
    <t>000"."000"."000"/"0000"-"00</t>
  </si>
  <si>
    <t>#.##0,00;-#.##0,00;0,00;@</t>
  </si>
  <si>
    <t>São Paulo</t>
  </si>
  <si>
    <t>#.##0 "km"</t>
  </si>
  <si>
    <t>[&lt;=99999999]####-####;(##) ####-####</t>
  </si>
  <si>
    <t>Formato</t>
  </si>
  <si>
    <t>Texto</t>
  </si>
  <si>
    <t>COLAR ESPECIAL COMENTÁRIOS</t>
  </si>
  <si>
    <t>COLAR ESPECIAL VALIDAÇÃO</t>
  </si>
  <si>
    <t>Caderno Brochura A4</t>
  </si>
  <si>
    <t>Bloco Criativo Romitec*</t>
  </si>
  <si>
    <t>Bloco de papel canson A3</t>
  </si>
  <si>
    <t>Bloco de papel canson A4</t>
  </si>
  <si>
    <t>Bloco pautado*</t>
  </si>
  <si>
    <t>Pasta catálogo, 20 p</t>
  </si>
  <si>
    <t>Pastas catálogo, 50 p</t>
  </si>
  <si>
    <t>Caixa de lápis de cor, 12c</t>
  </si>
  <si>
    <t>Estojo</t>
  </si>
  <si>
    <t>Apontador</t>
  </si>
  <si>
    <t>Lápis 2B</t>
  </si>
  <si>
    <t>Lápis 6B</t>
  </si>
  <si>
    <t xml:space="preserve">Borracha branca </t>
  </si>
  <si>
    <t>COLAR ESPECIAL VÍNCULOS IMAGENS</t>
  </si>
  <si>
    <t>Coluna1</t>
  </si>
  <si>
    <t>Agência</t>
  </si>
  <si>
    <t>Conta Corrente</t>
  </si>
  <si>
    <t>Abertura</t>
  </si>
  <si>
    <t>Saldo Médio</t>
  </si>
  <si>
    <t>Gerente</t>
  </si>
  <si>
    <t>Generelt Lager</t>
  </si>
  <si>
    <t>868589-6</t>
  </si>
  <si>
    <t>Adauto Valido</t>
  </si>
  <si>
    <t>Penge</t>
  </si>
  <si>
    <t>359034-4</t>
  </si>
  <si>
    <t>Alice Valgueiro</t>
  </si>
  <si>
    <t>Yto Nihon</t>
  </si>
  <si>
    <t>533951-5</t>
  </si>
  <si>
    <t>Anauã Lopes</t>
  </si>
  <si>
    <t>Mínimo</t>
  </si>
  <si>
    <t>Máximo</t>
  </si>
  <si>
    <t>679343-7</t>
  </si>
  <si>
    <t>Benjamin Bicudo</t>
  </si>
  <si>
    <t>Ruim</t>
  </si>
  <si>
    <t>Lykke</t>
  </si>
  <si>
    <t>709727-8</t>
  </si>
  <si>
    <t>Camilo Castilhos</t>
  </si>
  <si>
    <t>Regular</t>
  </si>
  <si>
    <t>Viden</t>
  </si>
  <si>
    <t>406630-3</t>
  </si>
  <si>
    <t>Carlos Conde</t>
  </si>
  <si>
    <t>Lys</t>
  </si>
  <si>
    <t>148077-7</t>
  </si>
  <si>
    <t>Cid Abreu</t>
  </si>
  <si>
    <t>Gode Nyheder</t>
  </si>
  <si>
    <t>538006-2</t>
  </si>
  <si>
    <t>Clodomiro Fontes</t>
  </si>
  <si>
    <t>Mobile Enterprise</t>
  </si>
  <si>
    <t>847716-2</t>
  </si>
  <si>
    <t>Epitácio Marques</t>
  </si>
  <si>
    <t>United Restauranter</t>
  </si>
  <si>
    <t>707690-9</t>
  </si>
  <si>
    <t>Estrela Naves</t>
  </si>
  <si>
    <t>724444-1</t>
  </si>
  <si>
    <t>Ezra Figueira</t>
  </si>
  <si>
    <t>682443-3</t>
  </si>
  <si>
    <t>Fernando Areosa</t>
  </si>
  <si>
    <t>204477-4</t>
  </si>
  <si>
    <t>Getúlio Mortágua</t>
  </si>
  <si>
    <t>240991-0</t>
  </si>
  <si>
    <t>Gustavo Nogueira</t>
  </si>
  <si>
    <t>729032-0</t>
  </si>
  <si>
    <t>Heleno Proença</t>
  </si>
  <si>
    <t>993564-4</t>
  </si>
  <si>
    <t>Hélio Andrade</t>
  </si>
  <si>
    <t>679347-7</t>
  </si>
  <si>
    <t>Henri Lousado</t>
  </si>
  <si>
    <t>709729-8</t>
  </si>
  <si>
    <t>Manoel Maranhão</t>
  </si>
  <si>
    <t>406638-3</t>
  </si>
  <si>
    <t>Rafael Barbosa</t>
  </si>
  <si>
    <t>148073-7</t>
  </si>
  <si>
    <t>Rosa Valente</t>
  </si>
  <si>
    <t>538009-2</t>
  </si>
  <si>
    <t>Stella Horta</t>
  </si>
  <si>
    <t>847712-2</t>
  </si>
  <si>
    <t>Susana Antas</t>
  </si>
  <si>
    <t>707691-9</t>
  </si>
  <si>
    <t>Teresa Cartaxo</t>
  </si>
  <si>
    <t>203727-8</t>
  </si>
  <si>
    <t>Teresa Festas</t>
  </si>
  <si>
    <t>406620-3</t>
  </si>
  <si>
    <t>Zoraide Veloso</t>
  </si>
  <si>
    <t>Data de Admissão</t>
  </si>
  <si>
    <t>Salário</t>
  </si>
  <si>
    <t>13º SALÁRIO</t>
  </si>
  <si>
    <t>Coluna2</t>
  </si>
  <si>
    <t xml:space="preserve">Smartphone Motorola </t>
  </si>
  <si>
    <t>Tereza Nesztch</t>
  </si>
  <si>
    <t>Eduardo Yto</t>
  </si>
  <si>
    <t>Carlo Rossi</t>
  </si>
  <si>
    <t>Beth Guedes</t>
  </si>
  <si>
    <t>Fermindo Astoldo</t>
  </si>
  <si>
    <t>Claudio Meyer</t>
  </si>
  <si>
    <t>Silvia Fagundes</t>
  </si>
  <si>
    <t>Impressora</t>
  </si>
  <si>
    <t>Livrarias Manaus</t>
  </si>
  <si>
    <t>Entrada_Ma</t>
  </si>
  <si>
    <t>Saida_Ma</t>
  </si>
  <si>
    <t>Estoque_Ma</t>
  </si>
  <si>
    <t>Saída Manhã</t>
  </si>
  <si>
    <t>Volume da mercadoria</t>
  </si>
  <si>
    <t>Ranking</t>
  </si>
  <si>
    <t>Produto</t>
  </si>
  <si>
    <t>ID</t>
  </si>
  <si>
    <t>A001</t>
  </si>
  <si>
    <t>PRODUTO 1</t>
  </si>
  <si>
    <t>A002</t>
  </si>
  <si>
    <t>PRODUTO 2</t>
  </si>
  <si>
    <t>A003</t>
  </si>
  <si>
    <t>PRODUTO 3</t>
  </si>
  <si>
    <t>A004</t>
  </si>
  <si>
    <t>PRODUTO 4</t>
  </si>
  <si>
    <t>A005</t>
  </si>
  <si>
    <t>PRODUTO 5</t>
  </si>
  <si>
    <t>A006</t>
  </si>
  <si>
    <t>PRODUTO 6</t>
  </si>
  <si>
    <t>A007</t>
  </si>
  <si>
    <t>PRODUTO 7</t>
  </si>
  <si>
    <t>A008</t>
  </si>
  <si>
    <t>PRODUTO 8</t>
  </si>
  <si>
    <t>A009</t>
  </si>
  <si>
    <t>PRODUTO 9</t>
  </si>
  <si>
    <t>A010</t>
  </si>
  <si>
    <t>PRODUTO 10</t>
  </si>
  <si>
    <t>Av. Dr. Martin Luther King</t>
  </si>
  <si>
    <t>Av. Dr. Altair Martins</t>
  </si>
  <si>
    <t>Av. Dr. Mauro Lindemberg Monteiro</t>
  </si>
  <si>
    <t>Av. Dr. Rafael Sant'Anna Carneiro</t>
  </si>
  <si>
    <t>Av. Dr. Kenkiti Shimomoto</t>
  </si>
  <si>
    <t>Av. Dr. Alberto Jackson Byington</t>
  </si>
  <si>
    <t>Data da Venda</t>
  </si>
  <si>
    <t>Vendedor</t>
  </si>
  <si>
    <t>Tállia Larissa</t>
  </si>
  <si>
    <t>Thiago Hiroshi</t>
  </si>
  <si>
    <t>Média de Vendas</t>
  </si>
  <si>
    <t>Qtd. Vendas</t>
  </si>
  <si>
    <t>Soma das Vendas</t>
  </si>
  <si>
    <t>MaraEuro</t>
  </si>
  <si>
    <t>Sherloid Helms</t>
  </si>
  <si>
    <t>Gregory</t>
  </si>
  <si>
    <t>Protheus Mister</t>
  </si>
  <si>
    <t>Hora</t>
  </si>
  <si>
    <t>Descrição</t>
  </si>
  <si>
    <t>Valor Da Venda</t>
  </si>
  <si>
    <t>Imposto Sobre Vendas</t>
  </si>
  <si>
    <t>Toalha de mesa</t>
  </si>
  <si>
    <t>% de imposto</t>
  </si>
  <si>
    <t>Volkswagen</t>
  </si>
  <si>
    <t>Hyundai</t>
  </si>
  <si>
    <t>Fiat</t>
  </si>
  <si>
    <t>Renault</t>
  </si>
  <si>
    <t>Honda</t>
  </si>
  <si>
    <t>pastas catálogo, 50 p</t>
  </si>
  <si>
    <t>Caractere</t>
  </si>
  <si>
    <t>QTD</t>
  </si>
  <si>
    <t>Estoque Anterior</t>
  </si>
  <si>
    <t>Multa diária</t>
  </si>
  <si>
    <t>Logradouro</t>
  </si>
  <si>
    <t>CADASTRO DE PACIENTES</t>
  </si>
  <si>
    <t>CONSULTA DE PACIENTES</t>
  </si>
  <si>
    <t>Nome Completo</t>
  </si>
  <si>
    <t>Data de Nascimento</t>
  </si>
  <si>
    <t>Adenor Soares</t>
  </si>
  <si>
    <t>Arthur Guimarães</t>
  </si>
  <si>
    <t>Camila Apple</t>
  </si>
  <si>
    <t>Carmen Oliveira</t>
  </si>
  <si>
    <t>Cátia Bertoldo</t>
  </si>
  <si>
    <t>Cesar Paulino</t>
  </si>
  <si>
    <t>Claudemir Mathias</t>
  </si>
  <si>
    <t>Danilo José</t>
  </si>
  <si>
    <t>Davi Sotero</t>
  </si>
  <si>
    <t>A011</t>
  </si>
  <si>
    <t>Guilhermina Nunes</t>
  </si>
  <si>
    <t>A012</t>
  </si>
  <si>
    <t>Hellen Gonçalves</t>
  </si>
  <si>
    <t>A013</t>
  </si>
  <si>
    <t>Jorge Barroso</t>
  </si>
  <si>
    <t>A014</t>
  </si>
  <si>
    <t>José Gusmões</t>
  </si>
  <si>
    <t>A015</t>
  </si>
  <si>
    <t>A016</t>
  </si>
  <si>
    <t>Marcia Menezes</t>
  </si>
  <si>
    <t>A017</t>
  </si>
  <si>
    <t>Mariana Batista</t>
  </si>
  <si>
    <t>A018</t>
  </si>
  <si>
    <t>Milena Savastin</t>
  </si>
  <si>
    <t>A019</t>
  </si>
  <si>
    <t>Myrella Quincas</t>
  </si>
  <si>
    <t>A020</t>
  </si>
  <si>
    <t>Tallia Silva</t>
  </si>
  <si>
    <t>A021</t>
  </si>
  <si>
    <t>A022</t>
  </si>
  <si>
    <t>Valdir Santos</t>
  </si>
  <si>
    <t>A023</t>
  </si>
  <si>
    <t>Victor Shunsuke</t>
  </si>
  <si>
    <t>Mercadoria</t>
  </si>
  <si>
    <t xml:space="preserve">Alecrim </t>
  </si>
  <si>
    <t>Alho em Pó</t>
  </si>
  <si>
    <t>Alho Flocos</t>
  </si>
  <si>
    <t>Alho Frito</t>
  </si>
  <si>
    <t>Alho Granulado</t>
  </si>
  <si>
    <t xml:space="preserve">Anis Estrelado </t>
  </si>
  <si>
    <t>Bicarbonato de Amônio</t>
  </si>
  <si>
    <t>Bicarbonato de Sódio</t>
  </si>
  <si>
    <t>Boldo Chileno Tipo I</t>
  </si>
  <si>
    <t>Caldo Carne (em Pó)</t>
  </si>
  <si>
    <t>Caldo Galinha (em Pó)</t>
  </si>
  <si>
    <t xml:space="preserve">Camomila Nacional </t>
  </si>
  <si>
    <t>Canela 6 cm</t>
  </si>
  <si>
    <t>Preço Unitário</t>
  </si>
  <si>
    <t>TABELA DE COMISSIONAMENTO</t>
  </si>
  <si>
    <t>Valores maiores que R$ 1.901,00</t>
  </si>
  <si>
    <t>Comissão</t>
  </si>
  <si>
    <t>Valor da Venda</t>
  </si>
  <si>
    <t>A024</t>
  </si>
  <si>
    <t>Maria do Carmo</t>
  </si>
  <si>
    <t>Valor de venda</t>
  </si>
  <si>
    <t>Filial</t>
  </si>
  <si>
    <t>Cargo</t>
  </si>
  <si>
    <t>Área</t>
  </si>
  <si>
    <t>Rio de Janeiro 01</t>
  </si>
  <si>
    <t>Auxiliar Administrativo</t>
  </si>
  <si>
    <t>RH</t>
  </si>
  <si>
    <t>Rio de Janeiro 02</t>
  </si>
  <si>
    <t>Financeiro</t>
  </si>
  <si>
    <t>Rio de Janeiro 03</t>
  </si>
  <si>
    <t>Contabilidade</t>
  </si>
  <si>
    <t>Rio de Janeiro 04</t>
  </si>
  <si>
    <t>Gerente de RH</t>
  </si>
  <si>
    <t>Qualidade</t>
  </si>
  <si>
    <t>Rio de Janeiro 05</t>
  </si>
  <si>
    <t>Diretoria</t>
  </si>
  <si>
    <t>Rio de Janeiro 06</t>
  </si>
  <si>
    <t>Analista Financeiro</t>
  </si>
  <si>
    <t>Rio de Janeiro 07</t>
  </si>
  <si>
    <t>Analista RH</t>
  </si>
  <si>
    <t>Rio de Janeiro 08</t>
  </si>
  <si>
    <t>Auxiliar Serviços Gerais</t>
  </si>
  <si>
    <t>Infraestrutura</t>
  </si>
  <si>
    <t>Rio de Janeiro 09</t>
  </si>
  <si>
    <t>Gerente Financeiro</t>
  </si>
  <si>
    <t>Rio de Janeiro 10</t>
  </si>
  <si>
    <t>São Paulo 01</t>
  </si>
  <si>
    <t>Coordenador de Qualidade</t>
  </si>
  <si>
    <t>São Paulo 02</t>
  </si>
  <si>
    <t>São Paulo 03</t>
  </si>
  <si>
    <t>Assistente Administrativo</t>
  </si>
  <si>
    <t>Operação</t>
  </si>
  <si>
    <t>São Paulo 04</t>
  </si>
  <si>
    <t>Operador Técnico</t>
  </si>
  <si>
    <t>São Paulo 05</t>
  </si>
  <si>
    <t>São Paulo 06</t>
  </si>
  <si>
    <t>São Paulo 07</t>
  </si>
  <si>
    <t>São Paulo 08</t>
  </si>
  <si>
    <t>São Paulo 09</t>
  </si>
  <si>
    <t>São Paulo 10</t>
  </si>
  <si>
    <t>Cuiabá 01</t>
  </si>
  <si>
    <t>Cuiabá 02</t>
  </si>
  <si>
    <t>Cuiabá 03</t>
  </si>
  <si>
    <t>Cuiabá 04</t>
  </si>
  <si>
    <t>Cuiabá 05</t>
  </si>
  <si>
    <t>Cuiabá 06</t>
  </si>
  <si>
    <t>Cuiabá 07</t>
  </si>
  <si>
    <t>Cuiabá 08</t>
  </si>
  <si>
    <t>Total com acréscimo</t>
  </si>
  <si>
    <t>caderno</t>
  </si>
  <si>
    <t>Sandália</t>
  </si>
  <si>
    <t>Clarice Lima</t>
  </si>
  <si>
    <t>Danilo</t>
  </si>
  <si>
    <t>Luis</t>
  </si>
  <si>
    <t>Gabriela</t>
  </si>
  <si>
    <t>Natali</t>
  </si>
  <si>
    <t>Quincas</t>
  </si>
  <si>
    <t>Romeu</t>
  </si>
  <si>
    <t>Julieta</t>
  </si>
  <si>
    <t>Enéas</t>
  </si>
  <si>
    <t>Judith</t>
  </si>
  <si>
    <t>Alvarenga</t>
  </si>
  <si>
    <t>Maciel</t>
  </si>
  <si>
    <t>Eutália</t>
  </si>
  <si>
    <t>Cleide</t>
  </si>
  <si>
    <t>Analice</t>
  </si>
  <si>
    <t>Ester</t>
  </si>
  <si>
    <t>Magda</t>
  </si>
  <si>
    <t>Cleonice</t>
  </si>
  <si>
    <t>Nuno</t>
  </si>
  <si>
    <t>Jorge</t>
  </si>
  <si>
    <t>Eric</t>
  </si>
  <si>
    <t>Calinka</t>
  </si>
  <si>
    <t>5 Menores</t>
  </si>
  <si>
    <t>5 Maiores</t>
  </si>
  <si>
    <t>Ordem.EQ</t>
  </si>
  <si>
    <t>Muçarela</t>
  </si>
  <si>
    <t>Função Dia</t>
  </si>
  <si>
    <t>Função Mês</t>
  </si>
  <si>
    <t>Função Ano</t>
  </si>
  <si>
    <t>Função Data</t>
  </si>
  <si>
    <t>Início Projeto</t>
  </si>
  <si>
    <t>Função Númsemana</t>
  </si>
  <si>
    <t>Semana do Mês</t>
  </si>
  <si>
    <t>Mês por extenso</t>
  </si>
  <si>
    <t>Dia da semana por extenso</t>
  </si>
  <si>
    <t>Mês</t>
  </si>
  <si>
    <t>Ano</t>
  </si>
  <si>
    <t>Dia</t>
  </si>
  <si>
    <t>Matricula</t>
  </si>
  <si>
    <t>60.000,01 para cima</t>
  </si>
  <si>
    <t>1º Lugar</t>
  </si>
  <si>
    <t>2º lugar</t>
  </si>
  <si>
    <t>3º lugar</t>
  </si>
  <si>
    <t>% desconto</t>
  </si>
  <si>
    <t>Entrada</t>
  </si>
  <si>
    <t>Saída</t>
  </si>
  <si>
    <t>Saldo</t>
  </si>
  <si>
    <t>Barueri</t>
  </si>
  <si>
    <t xml:space="preserve">Eduardo Yto </t>
  </si>
  <si>
    <t>A</t>
  </si>
  <si>
    <t>Controle de pedido</t>
  </si>
  <si>
    <t>Kalyndur</t>
  </si>
  <si>
    <t>Ext.Texto</t>
  </si>
  <si>
    <t>NÚM.CARACT</t>
  </si>
  <si>
    <t>Siga a Yto Nihon Treinamentos e Consultoria nas redes sociais</t>
  </si>
  <si>
    <t>https://www.instagram.com/ytonihon</t>
  </si>
  <si>
    <t>https://www.youtube.com/ytonihontreinamentos</t>
  </si>
  <si>
    <t>Marque sempre a Yto Nihon Treinamentos e Consultoria nas redes sociais</t>
  </si>
  <si>
    <t>Use as hashtags #ytonihon #ytoacademy #excel @ytonihon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</si>
</sst>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4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-&quot;R$&quot;* #,##0.00_-;\-&quot;R$&quot;* #,##0.00_-;_-&quot;R$&quot;* &quot;-&quot;??_-;_-@_-"/>
    <numFmt numFmtId="165" formatCode="_-[$$-409]* #,##0.00_ ;_-[$$-409]* \-#,##0.00\ ;_-[$$-409]* &quot;-&quot;??_ ;_-@_ "/>
    <numFmt numFmtId="166" formatCode="[$-F400]h:mm:ss\ AM/PM"/>
    <numFmt numFmtId="167" formatCode="[hh]:mm"/>
    <numFmt numFmtId="168" formatCode="0000&quot;M&quot;"/>
    <numFmt numFmtId="169" formatCode="0000&quot;F&quot;"/>
    <numFmt numFmtId="170" formatCode="0.0000"/>
    <numFmt numFmtId="171" formatCode="ddd\ dd/mm/yyyy"/>
    <numFmt numFmtId="172" formatCode="&quot;R$&quot;\ #,##0.00"/>
    <numFmt numFmtId="173" formatCode="_(* #,##0.00_);_(* \(#,##0.00\);_(* &quot;-&quot;??_);_(@_)"/>
    <numFmt numFmtId="174" formatCode="dddd\ dd/mm/yyyy"/>
    <numFmt numFmtId="175" formatCode="0.0%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rgb="FF000000"/>
      <name val="Arial"/>
      <family val="2"/>
    </font>
    <font>
      <b/>
      <sz val="14"/>
      <color theme="1"/>
      <name val="Calibri"/>
      <family val="2"/>
      <scheme val="minor"/>
    </font>
    <font>
      <sz val="36"/>
      <color rgb="FF0070C0"/>
      <name val="Calibri"/>
      <family val="2"/>
      <scheme val="minor"/>
    </font>
    <font>
      <sz val="10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sz val="11"/>
      <color theme="0"/>
      <name val="Arial"/>
      <family val="2"/>
    </font>
    <font>
      <b/>
      <sz val="22"/>
      <color rgb="FF0070C0"/>
      <name val="Calibri"/>
      <family val="2"/>
      <scheme val="minor"/>
    </font>
    <font>
      <sz val="11"/>
      <color rgb="FF000000"/>
      <name val="Calibri"/>
      <family val="2"/>
    </font>
    <font>
      <sz val="20"/>
      <color theme="7" tint="-0.249977111117893"/>
      <name val="Calibri"/>
      <family val="2"/>
      <scheme val="minor"/>
    </font>
    <font>
      <sz val="10"/>
      <color theme="1"/>
      <name val="Calibri"/>
      <family val="2"/>
      <scheme val="minor"/>
    </font>
    <font>
      <sz val="26"/>
      <color theme="1"/>
      <name val="Calibri Light"/>
      <family val="2"/>
      <scheme val="major"/>
    </font>
    <font>
      <b/>
      <sz val="9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0"/>
      <color theme="1" tint="0.24994659260841701"/>
      <name val="Calibri"/>
      <family val="2"/>
      <scheme val="minor"/>
    </font>
    <font>
      <b/>
      <sz val="28"/>
      <color theme="6"/>
      <name val="Calibri"/>
      <family val="2"/>
      <scheme val="minor"/>
    </font>
    <font>
      <sz val="10"/>
      <color rgb="FF404040"/>
      <name val="Trebuchet MS"/>
      <family val="2"/>
    </font>
    <font>
      <b/>
      <sz val="28"/>
      <color rgb="FFB53820"/>
      <name val="Trebuchet MS"/>
      <family val="2"/>
    </font>
    <font>
      <b/>
      <sz val="20"/>
      <color theme="7" tint="-0.249977111117893"/>
      <name val="Calibri"/>
      <family val="2"/>
      <scheme val="minor"/>
    </font>
    <font>
      <b/>
      <sz val="9"/>
      <color indexed="81"/>
      <name val="Segoe UI"/>
      <family val="2"/>
    </font>
    <font>
      <sz val="14"/>
      <color theme="1"/>
      <name val="Calibri Light"/>
      <family val="2"/>
    </font>
    <font>
      <sz val="11"/>
      <name val="Calibri"/>
      <family val="2"/>
      <scheme val="minor"/>
    </font>
    <font>
      <sz val="10"/>
      <name val="Tahoma"/>
      <family val="2"/>
    </font>
    <font>
      <b/>
      <sz val="8"/>
      <color theme="0"/>
      <name val="Arial"/>
      <family val="2"/>
    </font>
    <font>
      <b/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0"/>
      <name val="Trebuchet MS"/>
      <family val="2"/>
    </font>
    <font>
      <sz val="8"/>
      <name val="Calibri"/>
      <family val="2"/>
      <scheme val="minor"/>
    </font>
    <font>
      <sz val="18"/>
      <color theme="1"/>
      <name val="Arial Nova"/>
      <family val="2"/>
    </font>
    <font>
      <sz val="18"/>
      <color theme="0"/>
      <name val="Arial Nova"/>
      <family val="2"/>
    </font>
    <font>
      <sz val="11"/>
      <color rgb="FF000000"/>
      <name val="Calibri"/>
      <family val="2"/>
      <scheme val="minor"/>
    </font>
    <font>
      <b/>
      <sz val="18"/>
      <name val="Arial Nova"/>
      <family val="2"/>
    </font>
    <font>
      <sz val="16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9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</patternFill>
    </fill>
    <fill>
      <patternFill patternType="solid">
        <fgColor theme="8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4" tint="0.59999389629810485"/>
        <bgColor theme="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499984740745262"/>
        <bgColor indexed="64"/>
      </patternFill>
    </fill>
  </fills>
  <borders count="9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/>
      <top/>
      <bottom style="thick">
        <color theme="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thin">
        <color theme="0"/>
      </left>
      <right/>
      <top/>
      <bottom/>
      <diagonal/>
    </border>
    <border>
      <left/>
      <right/>
      <top style="thick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/>
      <top/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/>
      <top style="thin">
        <color theme="0" tint="-0.249977111117893"/>
      </top>
      <bottom/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6" tint="0.79998168889431442"/>
      </top>
      <bottom style="thin">
        <color theme="6" tint="0.79998168889431442"/>
      </bottom>
      <diagonal/>
    </border>
    <border>
      <left/>
      <right style="thin">
        <color theme="6" tint="0.79998168889431442"/>
      </right>
      <top/>
      <bottom style="thin">
        <color theme="6" tint="0.79998168889431442"/>
      </bottom>
      <diagonal/>
    </border>
    <border>
      <left style="thin">
        <color theme="6" tint="0.79998168889431442"/>
      </left>
      <right style="thin">
        <color theme="6" tint="0.79998168889431442"/>
      </right>
      <top/>
      <bottom style="thin">
        <color theme="6" tint="0.79998168889431442"/>
      </bottom>
      <diagonal/>
    </border>
    <border>
      <left style="thin">
        <color theme="6" tint="0.79998168889431442"/>
      </left>
      <right/>
      <top/>
      <bottom style="thin">
        <color theme="6" tint="0.79998168889431442"/>
      </bottom>
      <diagonal/>
    </border>
    <border>
      <left/>
      <right style="thin">
        <color theme="6" tint="0.79998168889431442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6" tint="0.79998168889431442"/>
      </left>
      <right/>
      <top style="thin">
        <color theme="6" tint="0.79998168889431442"/>
      </top>
      <bottom style="thin">
        <color theme="6" tint="0.79998168889431442"/>
      </bottom>
      <diagonal/>
    </border>
    <border>
      <left/>
      <right style="thin">
        <color theme="6" tint="0.79998168889431442"/>
      </right>
      <top style="thin">
        <color theme="6" tint="0.79998168889431442"/>
      </top>
      <bottom/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6" tint="0.79998168889431442"/>
      </top>
      <bottom/>
      <diagonal/>
    </border>
    <border>
      <left style="thin">
        <color theme="6" tint="0.79998168889431442"/>
      </left>
      <right/>
      <top style="thin">
        <color theme="6" tint="0.79998168889431442"/>
      </top>
      <bottom/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/>
      </left>
      <right/>
      <top style="thin">
        <color auto="1"/>
      </top>
      <bottom/>
      <diagonal/>
    </border>
    <border>
      <left style="thin">
        <color theme="0"/>
      </left>
      <right/>
      <top style="medium">
        <color theme="0"/>
      </top>
      <bottom/>
      <diagonal/>
    </border>
    <border>
      <left style="medium">
        <color theme="0"/>
      </left>
      <right/>
      <top style="thin">
        <color auto="1"/>
      </top>
      <bottom/>
      <diagonal/>
    </border>
    <border>
      <left style="medium">
        <color theme="0"/>
      </left>
      <right/>
      <top style="thick">
        <color theme="0"/>
      </top>
      <bottom/>
      <diagonal/>
    </border>
    <border>
      <left style="medium">
        <color theme="0"/>
      </left>
      <right style="thin">
        <color auto="1"/>
      </right>
      <top style="thin">
        <color auto="1"/>
      </top>
      <bottom/>
      <diagonal/>
    </border>
    <border>
      <left style="medium">
        <color theme="0"/>
      </left>
      <right style="thin">
        <color auto="1"/>
      </right>
      <top style="thick">
        <color theme="0"/>
      </top>
      <bottom/>
      <diagonal/>
    </border>
    <border>
      <left style="medium">
        <color theme="0"/>
      </left>
      <right style="thin">
        <color auto="1"/>
      </right>
      <top style="medium">
        <color theme="0"/>
      </top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 style="thin">
        <color theme="3" tint="0.79998168889431442"/>
      </left>
      <right style="thin">
        <color theme="3" tint="0.79998168889431442"/>
      </right>
      <top style="thin">
        <color theme="3" tint="0.79998168889431442"/>
      </top>
      <bottom style="thin">
        <color theme="3" tint="0.79998168889431442"/>
      </bottom>
      <diagonal/>
    </border>
    <border>
      <left/>
      <right style="thin">
        <color theme="3" tint="0.79998168889431442"/>
      </right>
      <top/>
      <bottom style="thin">
        <color theme="3" tint="0.79998168889431442"/>
      </bottom>
      <diagonal/>
    </border>
    <border>
      <left style="thin">
        <color theme="3" tint="0.79998168889431442"/>
      </left>
      <right style="thin">
        <color theme="3" tint="0.79998168889431442"/>
      </right>
      <top/>
      <bottom style="thin">
        <color theme="3" tint="0.79998168889431442"/>
      </bottom>
      <diagonal/>
    </border>
    <border>
      <left style="thin">
        <color theme="3" tint="0.79998168889431442"/>
      </left>
      <right/>
      <top/>
      <bottom style="thin">
        <color theme="3" tint="0.79998168889431442"/>
      </bottom>
      <diagonal/>
    </border>
    <border>
      <left/>
      <right style="thin">
        <color theme="3" tint="0.79998168889431442"/>
      </right>
      <top style="thin">
        <color theme="3" tint="0.79998168889431442"/>
      </top>
      <bottom style="thin">
        <color theme="3" tint="0.79998168889431442"/>
      </bottom>
      <diagonal/>
    </border>
    <border>
      <left style="thin">
        <color theme="3" tint="0.79998168889431442"/>
      </left>
      <right/>
      <top style="thin">
        <color theme="3" tint="0.79998168889431442"/>
      </top>
      <bottom style="thin">
        <color theme="3" tint="0.79998168889431442"/>
      </bottom>
      <diagonal/>
    </border>
    <border>
      <left/>
      <right style="thin">
        <color theme="3" tint="0.79998168889431442"/>
      </right>
      <top style="thin">
        <color theme="3" tint="0.79998168889431442"/>
      </top>
      <bottom/>
      <diagonal/>
    </border>
    <border>
      <left style="thin">
        <color theme="3" tint="0.79998168889431442"/>
      </left>
      <right style="thin">
        <color theme="3" tint="0.79998168889431442"/>
      </right>
      <top style="thin">
        <color theme="3" tint="0.79998168889431442"/>
      </top>
      <bottom/>
      <diagonal/>
    </border>
    <border>
      <left style="thin">
        <color theme="3" tint="0.79998168889431442"/>
      </left>
      <right/>
      <top style="thin">
        <color theme="3" tint="0.79998168889431442"/>
      </top>
      <bottom/>
      <diagonal/>
    </border>
    <border>
      <left style="thin">
        <color theme="3" tint="0.39997558519241921"/>
      </left>
      <right style="thin">
        <color theme="3" tint="0.39997558519241921"/>
      </right>
      <top style="thin">
        <color theme="3" tint="0.39997558519241921"/>
      </top>
      <bottom style="thin">
        <color theme="3" tint="0.39997558519241921"/>
      </bottom>
      <diagonal/>
    </border>
    <border>
      <left style="thin">
        <color theme="0" tint="-0.249977111117893"/>
      </left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/>
      <bottom/>
      <diagonal/>
    </border>
  </borders>
  <cellStyleXfs count="16">
    <xf numFmtId="0" fontId="0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8" fillId="0" borderId="0"/>
    <xf numFmtId="9" fontId="1" fillId="0" borderId="0" applyFont="0" applyFill="0" applyBorder="0" applyAlignment="0" applyProtection="0"/>
    <xf numFmtId="0" fontId="15" fillId="0" borderId="0">
      <alignment vertical="center"/>
    </xf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20" applyNumberFormat="0" applyFill="0" applyAlignment="0" applyProtection="0"/>
    <xf numFmtId="0" fontId="19" fillId="8" borderId="0">
      <alignment vertical="center"/>
    </xf>
    <xf numFmtId="0" fontId="20" fillId="8" borderId="0" applyNumberFormat="0" applyProtection="0">
      <alignment vertical="center"/>
    </xf>
    <xf numFmtId="0" fontId="1" fillId="0" borderId="0">
      <alignment horizontal="left" wrapText="1" indent="1"/>
    </xf>
    <xf numFmtId="4" fontId="1" fillId="0" borderId="0">
      <alignment horizontal="right" indent="1"/>
    </xf>
    <xf numFmtId="173" fontId="1" fillId="0" borderId="0" applyFont="0" applyFill="0" applyBorder="0" applyAlignment="0" applyProtection="0"/>
    <xf numFmtId="0" fontId="4" fillId="10" borderId="0" applyNumberFormat="0" applyBorder="0" applyAlignment="0" applyProtection="0"/>
    <xf numFmtId="0" fontId="42" fillId="0" borderId="0" applyNumberFormat="0" applyFill="0" applyBorder="0" applyAlignment="0" applyProtection="0"/>
  </cellStyleXfs>
  <cellXfs count="396">
    <xf numFmtId="0" fontId="0" fillId="0" borderId="0" xfId="0"/>
    <xf numFmtId="10" fontId="0" fillId="0" borderId="0" xfId="0" applyNumberFormat="1"/>
    <xf numFmtId="44" fontId="0" fillId="0" borderId="0" xfId="1" applyFont="1"/>
    <xf numFmtId="9" fontId="0" fillId="0" borderId="0" xfId="0" applyNumberFormat="1"/>
    <xf numFmtId="0" fontId="0" fillId="3" borderId="1" xfId="0" applyFill="1" applyBorder="1"/>
    <xf numFmtId="0" fontId="2" fillId="2" borderId="3" xfId="0" applyFont="1" applyFill="1" applyBorder="1"/>
    <xf numFmtId="0" fontId="2" fillId="2" borderId="4" xfId="0" applyFont="1" applyFill="1" applyBorder="1"/>
    <xf numFmtId="0" fontId="0" fillId="3" borderId="3" xfId="0" applyFill="1" applyBorder="1"/>
    <xf numFmtId="0" fontId="0" fillId="0" borderId="3" xfId="0" applyBorder="1"/>
    <xf numFmtId="44" fontId="0" fillId="3" borderId="4" xfId="1" applyFont="1" applyFill="1" applyBorder="1"/>
    <xf numFmtId="44" fontId="0" fillId="0" borderId="4" xfId="1" applyFont="1" applyBorder="1"/>
    <xf numFmtId="44" fontId="0" fillId="3" borderId="2" xfId="1" applyFont="1" applyFill="1" applyBorder="1"/>
    <xf numFmtId="0" fontId="2" fillId="2" borderId="0" xfId="0" applyFont="1" applyFill="1"/>
    <xf numFmtId="0" fontId="0" fillId="0" borderId="6" xfId="0" applyBorder="1"/>
    <xf numFmtId="14" fontId="0" fillId="0" borderId="0" xfId="0" applyNumberFormat="1"/>
    <xf numFmtId="0" fontId="0" fillId="0" borderId="2" xfId="0" applyBorder="1"/>
    <xf numFmtId="0" fontId="0" fillId="3" borderId="4" xfId="0" applyFill="1" applyBorder="1"/>
    <xf numFmtId="0" fontId="0" fillId="0" borderId="4" xfId="0" applyBorder="1"/>
    <xf numFmtId="0" fontId="3" fillId="0" borderId="0" xfId="0" applyFont="1"/>
    <xf numFmtId="0" fontId="0" fillId="3" borderId="8" xfId="0" applyFill="1" applyBorder="1"/>
    <xf numFmtId="0" fontId="0" fillId="0" borderId="8" xfId="0" applyBorder="1"/>
    <xf numFmtId="44" fontId="0" fillId="3" borderId="10" xfId="1" applyFont="1" applyFill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3" borderId="6" xfId="0" applyFill="1" applyBorder="1"/>
    <xf numFmtId="0" fontId="0" fillId="3" borderId="0" xfId="0" applyFill="1"/>
    <xf numFmtId="2" fontId="0" fillId="0" borderId="0" xfId="0" applyNumberFormat="1"/>
    <xf numFmtId="0" fontId="7" fillId="0" borderId="0" xfId="0" applyFont="1"/>
    <xf numFmtId="0" fontId="0" fillId="0" borderId="0" xfId="0" applyAlignment="1">
      <alignment wrapText="1"/>
    </xf>
    <xf numFmtId="1" fontId="0" fillId="0" borderId="0" xfId="0" applyNumberFormat="1"/>
    <xf numFmtId="0" fontId="10" fillId="0" borderId="0" xfId="3" applyFont="1" applyAlignment="1">
      <alignment horizontal="center" vertical="center"/>
    </xf>
    <xf numFmtId="43" fontId="0" fillId="0" borderId="0" xfId="2" applyFont="1"/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0" fillId="0" borderId="1" xfId="0" applyBorder="1"/>
    <xf numFmtId="171" fontId="0" fillId="0" borderId="0" xfId="0" applyNumberFormat="1"/>
    <xf numFmtId="9" fontId="0" fillId="0" borderId="1" xfId="4" applyFont="1" applyBorder="1"/>
    <xf numFmtId="0" fontId="0" fillId="3" borderId="1" xfId="0" applyFill="1" applyBorder="1" applyAlignment="1">
      <alignment horizontal="center"/>
    </xf>
    <xf numFmtId="43" fontId="0" fillId="0" borderId="0" xfId="0" applyNumberFormat="1"/>
    <xf numFmtId="0" fontId="2" fillId="6" borderId="7" xfId="0" applyFont="1" applyFill="1" applyBorder="1"/>
    <xf numFmtId="9" fontId="0" fillId="3" borderId="3" xfId="4" applyFont="1" applyFill="1" applyBorder="1"/>
    <xf numFmtId="3" fontId="0" fillId="0" borderId="0" xfId="0" applyNumberFormat="1"/>
    <xf numFmtId="43" fontId="13" fillId="0" borderId="0" xfId="2" applyFont="1"/>
    <xf numFmtId="44" fontId="0" fillId="3" borderId="4" xfId="1" applyFont="1" applyFill="1" applyBorder="1" applyAlignment="1">
      <alignment horizontal="center"/>
    </xf>
    <xf numFmtId="44" fontId="0" fillId="0" borderId="4" xfId="1" applyFont="1" applyBorder="1" applyAlignment="1">
      <alignment horizontal="center"/>
    </xf>
    <xf numFmtId="0" fontId="14" fillId="0" borderId="0" xfId="0" applyFont="1"/>
    <xf numFmtId="0" fontId="23" fillId="0" borderId="0" xfId="0" applyFont="1"/>
    <xf numFmtId="0" fontId="0" fillId="0" borderId="21" xfId="0" applyBorder="1" applyAlignment="1">
      <alignment horizontal="center"/>
    </xf>
    <xf numFmtId="44" fontId="0" fillId="0" borderId="0" xfId="0" applyNumberFormat="1"/>
    <xf numFmtId="44" fontId="0" fillId="0" borderId="15" xfId="0" applyNumberFormat="1" applyBorder="1"/>
    <xf numFmtId="0" fontId="25" fillId="0" borderId="0" xfId="0" applyFont="1"/>
    <xf numFmtId="164" fontId="0" fillId="0" borderId="0" xfId="0" applyNumberFormat="1"/>
    <xf numFmtId="0" fontId="3" fillId="0" borderId="0" xfId="0" applyFont="1" applyAlignment="1">
      <alignment vertical="center"/>
    </xf>
    <xf numFmtId="0" fontId="3" fillId="0" borderId="30" xfId="0" applyFont="1" applyBorder="1" applyAlignment="1">
      <alignment vertical="center"/>
    </xf>
    <xf numFmtId="173" fontId="0" fillId="0" borderId="31" xfId="13" applyFont="1" applyBorder="1"/>
    <xf numFmtId="173" fontId="0" fillId="0" borderId="32" xfId="13" applyFont="1" applyBorder="1"/>
    <xf numFmtId="0" fontId="3" fillId="0" borderId="32" xfId="0" applyFont="1" applyBorder="1"/>
    <xf numFmtId="173" fontId="0" fillId="0" borderId="33" xfId="13" applyFont="1" applyBorder="1"/>
    <xf numFmtId="173" fontId="0" fillId="0" borderId="34" xfId="13" applyFont="1" applyBorder="1"/>
    <xf numFmtId="0" fontId="3" fillId="0" borderId="34" xfId="0" applyFont="1" applyBorder="1"/>
    <xf numFmtId="0" fontId="2" fillId="0" borderId="0" xfId="0" applyFont="1"/>
    <xf numFmtId="0" fontId="0" fillId="0" borderId="29" xfId="0" applyBorder="1"/>
    <xf numFmtId="0" fontId="0" fillId="0" borderId="27" xfId="0" applyBorder="1"/>
    <xf numFmtId="0" fontId="0" fillId="0" borderId="26" xfId="0" applyBorder="1"/>
    <xf numFmtId="0" fontId="0" fillId="0" borderId="24" xfId="0" applyBorder="1"/>
    <xf numFmtId="0" fontId="4" fillId="4" borderId="35" xfId="0" applyFont="1" applyFill="1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10" fontId="0" fillId="0" borderId="35" xfId="0" applyNumberFormat="1" applyBorder="1" applyAlignment="1">
      <alignment horizontal="center" vertical="center"/>
    </xf>
    <xf numFmtId="0" fontId="2" fillId="2" borderId="35" xfId="0" applyFont="1" applyFill="1" applyBorder="1"/>
    <xf numFmtId="0" fontId="2" fillId="2" borderId="35" xfId="0" applyFont="1" applyFill="1" applyBorder="1" applyAlignment="1">
      <alignment horizontal="center"/>
    </xf>
    <xf numFmtId="0" fontId="0" fillId="0" borderId="35" xfId="0" applyBorder="1"/>
    <xf numFmtId="44" fontId="0" fillId="0" borderId="35" xfId="1" applyFont="1" applyBorder="1"/>
    <xf numFmtId="0" fontId="0" fillId="0" borderId="35" xfId="0" applyBorder="1" applyAlignment="1">
      <alignment horizontal="center"/>
    </xf>
    <xf numFmtId="0" fontId="0" fillId="3" borderId="35" xfId="0" applyFill="1" applyBorder="1"/>
    <xf numFmtId="165" fontId="26" fillId="0" borderId="35" xfId="0" applyNumberFormat="1" applyFont="1" applyBorder="1" applyAlignment="1">
      <alignment horizontal="center" vertical="center"/>
    </xf>
    <xf numFmtId="43" fontId="26" fillId="0" borderId="35" xfId="2" applyFont="1" applyFill="1" applyBorder="1" applyAlignment="1">
      <alignment horizontal="center" vertical="center"/>
    </xf>
    <xf numFmtId="0" fontId="26" fillId="0" borderId="35" xfId="0" applyFont="1" applyBorder="1" applyAlignment="1">
      <alignment horizontal="left" vertical="center"/>
    </xf>
    <xf numFmtId="0" fontId="27" fillId="0" borderId="35" xfId="0" applyFont="1" applyBorder="1" applyAlignment="1">
      <alignment horizontal="left" vertical="center"/>
    </xf>
    <xf numFmtId="0" fontId="2" fillId="6" borderId="35" xfId="0" applyFont="1" applyFill="1" applyBorder="1" applyAlignment="1">
      <alignment horizontal="left" vertical="center"/>
    </xf>
    <xf numFmtId="0" fontId="2" fillId="6" borderId="35" xfId="0" applyFont="1" applyFill="1" applyBorder="1" applyAlignment="1">
      <alignment horizontal="center" vertical="center"/>
    </xf>
    <xf numFmtId="14" fontId="28" fillId="6" borderId="35" xfId="0" applyNumberFormat="1" applyFont="1" applyFill="1" applyBorder="1" applyAlignment="1">
      <alignment horizontal="center" vertical="center" wrapText="1"/>
    </xf>
    <xf numFmtId="14" fontId="5" fillId="5" borderId="35" xfId="0" applyNumberFormat="1" applyFont="1" applyFill="1" applyBorder="1" applyAlignment="1">
      <alignment horizontal="center" vertical="center" wrapText="1"/>
    </xf>
    <xf numFmtId="0" fontId="5" fillId="5" borderId="35" xfId="0" applyFont="1" applyFill="1" applyBorder="1" applyAlignment="1">
      <alignment horizontal="center" vertical="center" wrapText="1"/>
    </xf>
    <xf numFmtId="0" fontId="29" fillId="0" borderId="0" xfId="0" applyFont="1"/>
    <xf numFmtId="0" fontId="26" fillId="0" borderId="21" xfId="0" applyFont="1" applyBorder="1" applyAlignment="1">
      <alignment horizontal="left" vertical="center"/>
    </xf>
    <xf numFmtId="0" fontId="9" fillId="0" borderId="21" xfId="0" applyFont="1" applyBorder="1" applyAlignment="1">
      <alignment horizontal="left" vertical="center" wrapText="1"/>
    </xf>
    <xf numFmtId="0" fontId="2" fillId="2" borderId="21" xfId="0" applyFont="1" applyFill="1" applyBorder="1" applyAlignment="1">
      <alignment horizontal="center" vertical="center"/>
    </xf>
    <xf numFmtId="0" fontId="2" fillId="2" borderId="21" xfId="0" applyFont="1" applyFill="1" applyBorder="1" applyAlignment="1">
      <alignment horizontal="center" vertical="center" wrapText="1"/>
    </xf>
    <xf numFmtId="0" fontId="26" fillId="0" borderId="21" xfId="0" applyFont="1" applyBorder="1" applyAlignment="1">
      <alignment horizontal="right" vertical="center"/>
    </xf>
    <xf numFmtId="43" fontId="26" fillId="0" borderId="21" xfId="2" applyFont="1" applyBorder="1" applyAlignment="1">
      <alignment horizontal="right" vertical="center"/>
    </xf>
    <xf numFmtId="0" fontId="26" fillId="0" borderId="21" xfId="2" applyNumberFormat="1" applyFont="1" applyBorder="1" applyAlignment="1">
      <alignment horizontal="center" vertical="center"/>
    </xf>
    <xf numFmtId="10" fontId="3" fillId="0" borderId="21" xfId="0" applyNumberFormat="1" applyFont="1" applyBorder="1" applyAlignment="1">
      <alignment horizontal="center" vertical="center"/>
    </xf>
    <xf numFmtId="0" fontId="0" fillId="0" borderId="25" xfId="0" applyBorder="1"/>
    <xf numFmtId="14" fontId="0" fillId="0" borderId="22" xfId="0" applyNumberFormat="1" applyBorder="1"/>
    <xf numFmtId="14" fontId="0" fillId="0" borderId="27" xfId="0" applyNumberFormat="1" applyBorder="1"/>
    <xf numFmtId="0" fontId="0" fillId="0" borderId="21" xfId="0" applyBorder="1"/>
    <xf numFmtId="21" fontId="0" fillId="0" borderId="22" xfId="0" applyNumberFormat="1" applyBorder="1"/>
    <xf numFmtId="21" fontId="0" fillId="0" borderId="21" xfId="0" applyNumberFormat="1" applyBorder="1"/>
    <xf numFmtId="166" fontId="0" fillId="0" borderId="22" xfId="0" applyNumberFormat="1" applyBorder="1"/>
    <xf numFmtId="166" fontId="0" fillId="0" borderId="21" xfId="0" applyNumberFormat="1" applyBorder="1"/>
    <xf numFmtId="166" fontId="0" fillId="0" borderId="23" xfId="0" applyNumberFormat="1" applyBorder="1"/>
    <xf numFmtId="166" fontId="0" fillId="0" borderId="27" xfId="0" applyNumberFormat="1" applyBorder="1"/>
    <xf numFmtId="166" fontId="0" fillId="0" borderId="28" xfId="0" applyNumberFormat="1" applyBorder="1"/>
    <xf numFmtId="166" fontId="0" fillId="0" borderId="29" xfId="0" applyNumberFormat="1" applyBorder="1"/>
    <xf numFmtId="0" fontId="0" fillId="0" borderId="22" xfId="0" applyBorder="1"/>
    <xf numFmtId="2" fontId="0" fillId="0" borderId="21" xfId="0" applyNumberFormat="1" applyBorder="1"/>
    <xf numFmtId="0" fontId="0" fillId="0" borderId="23" xfId="0" applyBorder="1"/>
    <xf numFmtId="2" fontId="0" fillId="0" borderId="28" xfId="0" applyNumberFormat="1" applyBorder="1"/>
    <xf numFmtId="20" fontId="0" fillId="0" borderId="21" xfId="0" applyNumberFormat="1" applyBorder="1"/>
    <xf numFmtId="20" fontId="0" fillId="0" borderId="23" xfId="0" applyNumberFormat="1" applyBorder="1"/>
    <xf numFmtId="0" fontId="0" fillId="0" borderId="28" xfId="0" applyBorder="1"/>
    <xf numFmtId="167" fontId="0" fillId="0" borderId="28" xfId="0" applyNumberFormat="1" applyBorder="1"/>
    <xf numFmtId="168" fontId="0" fillId="0" borderId="22" xfId="0" applyNumberFormat="1" applyBorder="1"/>
    <xf numFmtId="169" fontId="0" fillId="0" borderId="22" xfId="0" applyNumberFormat="1" applyBorder="1"/>
    <xf numFmtId="169" fontId="0" fillId="0" borderId="27" xfId="0" applyNumberFormat="1" applyBorder="1"/>
    <xf numFmtId="0" fontId="11" fillId="0" borderId="24" xfId="3" applyFont="1" applyBorder="1" applyAlignment="1">
      <alignment horizontal="center" vertical="center" wrapText="1"/>
    </xf>
    <xf numFmtId="0" fontId="11" fillId="0" borderId="25" xfId="3" applyFont="1" applyBorder="1" applyAlignment="1">
      <alignment horizontal="center" vertical="center" wrapText="1"/>
    </xf>
    <xf numFmtId="0" fontId="11" fillId="0" borderId="26" xfId="3" applyFont="1" applyBorder="1" applyAlignment="1">
      <alignment horizontal="center" vertical="center" wrapText="1"/>
    </xf>
    <xf numFmtId="0" fontId="9" fillId="0" borderId="22" xfId="3" applyFont="1" applyBorder="1" applyAlignment="1">
      <alignment horizontal="center" vertical="center"/>
    </xf>
    <xf numFmtId="0" fontId="9" fillId="0" borderId="21" xfId="3" applyFont="1" applyBorder="1" applyAlignment="1">
      <alignment horizontal="center" vertical="center"/>
    </xf>
    <xf numFmtId="0" fontId="10" fillId="0" borderId="22" xfId="3" applyFont="1" applyBorder="1" applyAlignment="1">
      <alignment horizontal="center" vertical="center"/>
    </xf>
    <xf numFmtId="0" fontId="10" fillId="0" borderId="21" xfId="3" applyFont="1" applyBorder="1" applyAlignment="1">
      <alignment horizontal="center" vertical="center"/>
    </xf>
    <xf numFmtId="0" fontId="10" fillId="0" borderId="27" xfId="3" applyFont="1" applyBorder="1" applyAlignment="1">
      <alignment horizontal="center" vertical="center"/>
    </xf>
    <xf numFmtId="0" fontId="10" fillId="0" borderId="28" xfId="3" applyFont="1" applyBorder="1" applyAlignment="1">
      <alignment horizontal="center" vertical="center"/>
    </xf>
    <xf numFmtId="0" fontId="9" fillId="0" borderId="28" xfId="3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170" fontId="0" fillId="0" borderId="21" xfId="0" applyNumberFormat="1" applyBorder="1" applyAlignment="1">
      <alignment horizontal="center" vertical="center"/>
    </xf>
    <xf numFmtId="43" fontId="0" fillId="0" borderId="21" xfId="2" applyFont="1" applyBorder="1" applyAlignment="1">
      <alignment horizontal="center" vertical="center"/>
    </xf>
    <xf numFmtId="2" fontId="0" fillId="0" borderId="23" xfId="0" applyNumberForma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170" fontId="0" fillId="0" borderId="28" xfId="0" applyNumberFormat="1" applyBorder="1" applyAlignment="1">
      <alignment horizontal="center" vertical="center"/>
    </xf>
    <xf numFmtId="43" fontId="0" fillId="0" borderId="28" xfId="2" applyFont="1" applyBorder="1" applyAlignment="1">
      <alignment horizontal="center" vertical="center"/>
    </xf>
    <xf numFmtId="2" fontId="0" fillId="0" borderId="29" xfId="0" applyNumberFormat="1" applyBorder="1" applyAlignment="1">
      <alignment horizontal="center" vertical="center"/>
    </xf>
    <xf numFmtId="43" fontId="0" fillId="0" borderId="26" xfId="2" applyFont="1" applyFill="1" applyBorder="1"/>
    <xf numFmtId="43" fontId="0" fillId="0" borderId="21" xfId="2" applyFont="1" applyFill="1" applyBorder="1"/>
    <xf numFmtId="43" fontId="0" fillId="0" borderId="28" xfId="2" applyFont="1" applyFill="1" applyBorder="1"/>
    <xf numFmtId="0" fontId="0" fillId="0" borderId="28" xfId="0" applyBorder="1" applyAlignment="1">
      <alignment horizontal="center"/>
    </xf>
    <xf numFmtId="43" fontId="0" fillId="0" borderId="23" xfId="2" applyFont="1" applyFill="1" applyBorder="1" applyAlignment="1">
      <alignment horizontal="center" vertical="center"/>
    </xf>
    <xf numFmtId="43" fontId="0" fillId="0" borderId="29" xfId="2" applyFont="1" applyFill="1" applyBorder="1" applyAlignment="1">
      <alignment horizontal="center" vertical="center"/>
    </xf>
    <xf numFmtId="0" fontId="0" fillId="0" borderId="44" xfId="0" applyBorder="1"/>
    <xf numFmtId="0" fontId="0" fillId="0" borderId="46" xfId="0" applyBorder="1"/>
    <xf numFmtId="0" fontId="0" fillId="0" borderId="47" xfId="0" applyBorder="1"/>
    <xf numFmtId="14" fontId="0" fillId="0" borderId="43" xfId="0" applyNumberFormat="1" applyBorder="1"/>
    <xf numFmtId="0" fontId="0" fillId="0" borderId="43" xfId="0" applyBorder="1"/>
    <xf numFmtId="0" fontId="0" fillId="0" borderId="49" xfId="0" applyBorder="1"/>
    <xf numFmtId="14" fontId="0" fillId="0" borderId="50" xfId="0" applyNumberFormat="1" applyBorder="1"/>
    <xf numFmtId="0" fontId="0" fillId="0" borderId="50" xfId="0" applyBorder="1"/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171" fontId="0" fillId="0" borderId="47" xfId="0" applyNumberFormat="1" applyBorder="1"/>
    <xf numFmtId="171" fontId="0" fillId="0" borderId="49" xfId="0" applyNumberFormat="1" applyBorder="1"/>
    <xf numFmtId="0" fontId="0" fillId="0" borderId="48" xfId="0" applyBorder="1" applyAlignment="1">
      <alignment horizontal="center"/>
    </xf>
    <xf numFmtId="0" fontId="0" fillId="0" borderId="51" xfId="0" applyBorder="1" applyAlignment="1">
      <alignment horizontal="center"/>
    </xf>
    <xf numFmtId="0" fontId="0" fillId="0" borderId="51" xfId="0" applyBorder="1"/>
    <xf numFmtId="0" fontId="0" fillId="0" borderId="45" xfId="0" applyBorder="1"/>
    <xf numFmtId="14" fontId="0" fillId="0" borderId="46" xfId="0" applyNumberFormat="1" applyBorder="1"/>
    <xf numFmtId="171" fontId="0" fillId="0" borderId="43" xfId="0" applyNumberFormat="1" applyBorder="1"/>
    <xf numFmtId="171" fontId="0" fillId="0" borderId="48" xfId="0" applyNumberFormat="1" applyBorder="1"/>
    <xf numFmtId="171" fontId="0" fillId="0" borderId="50" xfId="0" applyNumberFormat="1" applyBorder="1"/>
    <xf numFmtId="171" fontId="0" fillId="0" borderId="51" xfId="0" applyNumberFormat="1" applyBorder="1"/>
    <xf numFmtId="0" fontId="0" fillId="0" borderId="48" xfId="0" applyBorder="1"/>
    <xf numFmtId="0" fontId="3" fillId="9" borderId="52" xfId="0" applyFont="1" applyFill="1" applyBorder="1" applyAlignment="1">
      <alignment horizontal="center" vertical="center"/>
    </xf>
    <xf numFmtId="0" fontId="3" fillId="9" borderId="53" xfId="0" applyFont="1" applyFill="1" applyBorder="1" applyAlignment="1">
      <alignment horizontal="center" vertical="center"/>
    </xf>
    <xf numFmtId="0" fontId="3" fillId="9" borderId="54" xfId="0" applyFont="1" applyFill="1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14" fontId="0" fillId="0" borderId="35" xfId="2" applyNumberFormat="1" applyFont="1" applyBorder="1" applyAlignment="1">
      <alignment horizontal="center"/>
    </xf>
    <xf numFmtId="4" fontId="0" fillId="0" borderId="56" xfId="0" applyNumberFormat="1" applyBorder="1"/>
    <xf numFmtId="0" fontId="0" fillId="0" borderId="57" xfId="0" applyBorder="1" applyAlignment="1">
      <alignment horizontal="center" vertical="center"/>
    </xf>
    <xf numFmtId="14" fontId="0" fillId="0" borderId="58" xfId="2" applyNumberFormat="1" applyFont="1" applyBorder="1" applyAlignment="1">
      <alignment horizontal="center"/>
    </xf>
    <xf numFmtId="4" fontId="0" fillId="0" borderId="59" xfId="0" applyNumberFormat="1" applyBorder="1"/>
    <xf numFmtId="0" fontId="0" fillId="0" borderId="61" xfId="0" applyBorder="1" applyAlignment="1">
      <alignment vertical="center" wrapText="1"/>
    </xf>
    <xf numFmtId="0" fontId="0" fillId="0" borderId="62" xfId="0" applyBorder="1" applyAlignment="1">
      <alignment vertical="center" wrapText="1"/>
    </xf>
    <xf numFmtId="0" fontId="0" fillId="0" borderId="63" xfId="0" applyBorder="1" applyAlignment="1">
      <alignment vertical="center" wrapText="1"/>
    </xf>
    <xf numFmtId="0" fontId="0" fillId="0" borderId="64" xfId="0" applyBorder="1"/>
    <xf numFmtId="0" fontId="0" fillId="0" borderId="60" xfId="0" applyBorder="1"/>
    <xf numFmtId="14" fontId="0" fillId="0" borderId="60" xfId="0" applyNumberFormat="1" applyBorder="1"/>
    <xf numFmtId="43" fontId="0" fillId="0" borderId="60" xfId="2" applyFont="1" applyBorder="1"/>
    <xf numFmtId="0" fontId="0" fillId="0" borderId="65" xfId="0" applyBorder="1"/>
    <xf numFmtId="0" fontId="0" fillId="0" borderId="66" xfId="0" applyBorder="1"/>
    <xf numFmtId="0" fontId="0" fillId="0" borderId="67" xfId="0" applyBorder="1"/>
    <xf numFmtId="14" fontId="0" fillId="0" borderId="67" xfId="0" applyNumberFormat="1" applyBorder="1"/>
    <xf numFmtId="43" fontId="0" fillId="0" borderId="67" xfId="2" applyFont="1" applyBorder="1"/>
    <xf numFmtId="0" fontId="0" fillId="0" borderId="68" xfId="0" applyBorder="1"/>
    <xf numFmtId="0" fontId="21" fillId="0" borderId="0" xfId="0" applyFont="1" applyAlignment="1">
      <alignment vertical="center"/>
    </xf>
    <xf numFmtId="0" fontId="22" fillId="0" borderId="0" xfId="8" applyFont="1" applyFill="1" applyBorder="1" applyAlignment="1">
      <alignment vertical="center"/>
    </xf>
    <xf numFmtId="0" fontId="21" fillId="0" borderId="0" xfId="0" applyFont="1" applyAlignment="1">
      <alignment horizontal="center" vertical="center"/>
    </xf>
    <xf numFmtId="0" fontId="31" fillId="0" borderId="61" xfId="0" applyFont="1" applyBorder="1" applyAlignment="1">
      <alignment horizontal="center" vertical="center" wrapText="1"/>
    </xf>
    <xf numFmtId="0" fontId="31" fillId="0" borderId="62" xfId="0" applyFont="1" applyBorder="1" applyAlignment="1">
      <alignment horizontal="center" vertical="center" wrapText="1"/>
    </xf>
    <xf numFmtId="0" fontId="31" fillId="0" borderId="63" xfId="0" applyFont="1" applyBorder="1" applyAlignment="1">
      <alignment horizontal="center" vertical="center" wrapText="1"/>
    </xf>
    <xf numFmtId="14" fontId="21" fillId="0" borderId="64" xfId="0" applyNumberFormat="1" applyFont="1" applyBorder="1" applyAlignment="1">
      <alignment horizontal="left" vertical="center" indent="1"/>
    </xf>
    <xf numFmtId="20" fontId="21" fillId="0" borderId="60" xfId="0" applyNumberFormat="1" applyFont="1" applyBorder="1" applyAlignment="1">
      <alignment horizontal="left" vertical="center"/>
    </xf>
    <xf numFmtId="49" fontId="21" fillId="0" borderId="60" xfId="0" applyNumberFormat="1" applyFont="1" applyBorder="1" applyAlignment="1">
      <alignment horizontal="left" vertical="center"/>
    </xf>
    <xf numFmtId="0" fontId="21" fillId="0" borderId="60" xfId="0" applyFont="1" applyBorder="1" applyAlignment="1">
      <alignment horizontal="left" vertical="center"/>
    </xf>
    <xf numFmtId="0" fontId="21" fillId="0" borderId="60" xfId="0" applyFont="1" applyBorder="1" applyAlignment="1">
      <alignment horizontal="center" vertical="center"/>
    </xf>
    <xf numFmtId="172" fontId="21" fillId="0" borderId="60" xfId="0" applyNumberFormat="1" applyFont="1" applyBorder="1" applyAlignment="1">
      <alignment horizontal="right" vertical="center" indent="2"/>
    </xf>
    <xf numFmtId="10" fontId="21" fillId="0" borderId="60" xfId="0" applyNumberFormat="1" applyFont="1" applyBorder="1" applyAlignment="1">
      <alignment horizontal="right" vertical="center" indent="2"/>
    </xf>
    <xf numFmtId="9" fontId="21" fillId="0" borderId="65" xfId="4" applyFont="1" applyFill="1" applyBorder="1" applyAlignment="1">
      <alignment horizontal="center" vertical="center"/>
    </xf>
    <xf numFmtId="14" fontId="21" fillId="0" borderId="66" xfId="0" applyNumberFormat="1" applyFont="1" applyBorder="1" applyAlignment="1">
      <alignment horizontal="left" vertical="center" indent="1"/>
    </xf>
    <xf numFmtId="20" fontId="21" fillId="0" borderId="67" xfId="0" applyNumberFormat="1" applyFont="1" applyBorder="1" applyAlignment="1">
      <alignment horizontal="left" vertical="center"/>
    </xf>
    <xf numFmtId="49" fontId="21" fillId="0" borderId="67" xfId="0" applyNumberFormat="1" applyFont="1" applyBorder="1" applyAlignment="1">
      <alignment horizontal="left" vertical="center"/>
    </xf>
    <xf numFmtId="0" fontId="21" fillId="0" borderId="67" xfId="0" applyFont="1" applyBorder="1" applyAlignment="1">
      <alignment horizontal="left" vertical="center"/>
    </xf>
    <xf numFmtId="0" fontId="21" fillId="0" borderId="67" xfId="0" applyFont="1" applyBorder="1" applyAlignment="1">
      <alignment horizontal="center" vertical="center"/>
    </xf>
    <xf numFmtId="172" fontId="21" fillId="0" borderId="67" xfId="0" applyNumberFormat="1" applyFont="1" applyBorder="1" applyAlignment="1">
      <alignment horizontal="right" vertical="center" indent="2"/>
    </xf>
    <xf numFmtId="10" fontId="21" fillId="0" borderId="67" xfId="0" applyNumberFormat="1" applyFont="1" applyBorder="1" applyAlignment="1">
      <alignment horizontal="right" vertical="center" indent="2"/>
    </xf>
    <xf numFmtId="9" fontId="21" fillId="0" borderId="68" xfId="4" applyFont="1" applyFill="1" applyBorder="1" applyAlignment="1">
      <alignment horizontal="center" vertical="center"/>
    </xf>
    <xf numFmtId="0" fontId="31" fillId="0" borderId="0" xfId="0" applyFont="1" applyAlignment="1">
      <alignment vertical="center" wrapText="1"/>
    </xf>
    <xf numFmtId="0" fontId="21" fillId="0" borderId="60" xfId="0" applyFont="1" applyBorder="1" applyAlignment="1">
      <alignment horizontal="right" vertical="center"/>
    </xf>
    <xf numFmtId="9" fontId="21" fillId="0" borderId="60" xfId="4" applyFont="1" applyFill="1" applyBorder="1" applyAlignment="1">
      <alignment horizontal="right" vertical="center"/>
    </xf>
    <xf numFmtId="0" fontId="0" fillId="0" borderId="60" xfId="0" applyBorder="1" applyAlignment="1">
      <alignment horizontal="center"/>
    </xf>
    <xf numFmtId="43" fontId="0" fillId="0" borderId="65" xfId="2" applyFont="1" applyBorder="1"/>
    <xf numFmtId="0" fontId="0" fillId="0" borderId="67" xfId="0" applyBorder="1" applyAlignment="1">
      <alignment horizontal="center"/>
    </xf>
    <xf numFmtId="43" fontId="0" fillId="0" borderId="68" xfId="2" applyFont="1" applyBorder="1"/>
    <xf numFmtId="43" fontId="0" fillId="0" borderId="60" xfId="0" applyNumberFormat="1" applyBorder="1"/>
    <xf numFmtId="0" fontId="0" fillId="0" borderId="37" xfId="0" applyBorder="1"/>
    <xf numFmtId="0" fontId="0" fillId="0" borderId="38" xfId="0" applyBorder="1"/>
    <xf numFmtId="0" fontId="0" fillId="0" borderId="70" xfId="0" applyBorder="1"/>
    <xf numFmtId="0" fontId="0" fillId="0" borderId="39" xfId="0" applyBorder="1"/>
    <xf numFmtId="0" fontId="0" fillId="0" borderId="36" xfId="0" applyBorder="1"/>
    <xf numFmtId="0" fontId="0" fillId="0" borderId="40" xfId="0" applyBorder="1"/>
    <xf numFmtId="0" fontId="0" fillId="0" borderId="42" xfId="0" applyBorder="1"/>
    <xf numFmtId="0" fontId="0" fillId="0" borderId="41" xfId="0" applyBorder="1"/>
    <xf numFmtId="3" fontId="0" fillId="0" borderId="36" xfId="0" applyNumberFormat="1" applyBorder="1"/>
    <xf numFmtId="43" fontId="0" fillId="0" borderId="36" xfId="2" applyFont="1" applyBorder="1"/>
    <xf numFmtId="43" fontId="0" fillId="0" borderId="42" xfId="2" applyFont="1" applyBorder="1"/>
    <xf numFmtId="43" fontId="0" fillId="0" borderId="6" xfId="2" applyFont="1" applyBorder="1"/>
    <xf numFmtId="43" fontId="13" fillId="0" borderId="6" xfId="2" applyFont="1" applyBorder="1"/>
    <xf numFmtId="43" fontId="13" fillId="0" borderId="41" xfId="2" applyFont="1" applyBorder="1"/>
    <xf numFmtId="43" fontId="0" fillId="0" borderId="41" xfId="2" applyFont="1" applyBorder="1"/>
    <xf numFmtId="44" fontId="0" fillId="0" borderId="36" xfId="1" applyFont="1" applyFill="1" applyBorder="1"/>
    <xf numFmtId="44" fontId="0" fillId="0" borderId="42" xfId="1" applyFont="1" applyFill="1" applyBorder="1"/>
    <xf numFmtId="0" fontId="0" fillId="0" borderId="6" xfId="0" applyBorder="1" applyAlignment="1">
      <alignment horizontal="center"/>
    </xf>
    <xf numFmtId="14" fontId="0" fillId="0" borderId="6" xfId="0" applyNumberFormat="1" applyBorder="1"/>
    <xf numFmtId="0" fontId="0" fillId="0" borderId="41" xfId="0" applyBorder="1" applyAlignment="1">
      <alignment horizontal="center"/>
    </xf>
    <xf numFmtId="0" fontId="0" fillId="0" borderId="36" xfId="0" quotePrefix="1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42" xfId="0" applyBorder="1" applyAlignment="1">
      <alignment horizontal="center"/>
    </xf>
    <xf numFmtId="166" fontId="0" fillId="0" borderId="6" xfId="0" applyNumberFormat="1" applyBorder="1"/>
    <xf numFmtId="174" fontId="0" fillId="0" borderId="0" xfId="0" applyNumberFormat="1"/>
    <xf numFmtId="0" fontId="2" fillId="2" borderId="43" xfId="0" applyFont="1" applyFill="1" applyBorder="1" applyAlignment="1">
      <alignment horizontal="center" vertical="center"/>
    </xf>
    <xf numFmtId="10" fontId="0" fillId="0" borderId="43" xfId="4" applyNumberFormat="1" applyFont="1" applyBorder="1"/>
    <xf numFmtId="0" fontId="30" fillId="0" borderId="0" xfId="0" applyFont="1" applyAlignment="1">
      <alignment horizontal="center" vertical="center"/>
    </xf>
    <xf numFmtId="0" fontId="30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26" fillId="0" borderId="0" xfId="0" applyFont="1" applyAlignment="1">
      <alignment horizontal="left" vertical="center"/>
    </xf>
    <xf numFmtId="14" fontId="26" fillId="0" borderId="0" xfId="0" applyNumberFormat="1" applyFont="1" applyAlignment="1">
      <alignment horizontal="center" vertical="center"/>
    </xf>
    <xf numFmtId="0" fontId="26" fillId="0" borderId="0" xfId="0" applyFont="1"/>
    <xf numFmtId="0" fontId="2" fillId="12" borderId="72" xfId="0" applyFont="1" applyFill="1" applyBorder="1" applyAlignment="1">
      <alignment vertical="center"/>
    </xf>
    <xf numFmtId="0" fontId="0" fillId="13" borderId="32" xfId="0" applyFill="1" applyBorder="1"/>
    <xf numFmtId="0" fontId="0" fillId="14" borderId="73" xfId="0" applyFill="1" applyBorder="1"/>
    <xf numFmtId="0" fontId="0" fillId="13" borderId="73" xfId="0" applyFill="1" applyBorder="1"/>
    <xf numFmtId="0" fontId="2" fillId="12" borderId="74" xfId="0" applyFont="1" applyFill="1" applyBorder="1" applyAlignment="1">
      <alignment vertical="center"/>
    </xf>
    <xf numFmtId="0" fontId="35" fillId="13" borderId="75" xfId="0" applyFont="1" applyFill="1" applyBorder="1" applyAlignment="1">
      <alignment vertical="center"/>
    </xf>
    <xf numFmtId="0" fontId="35" fillId="14" borderId="19" xfId="0" applyFont="1" applyFill="1" applyBorder="1" applyAlignment="1">
      <alignment vertical="center"/>
    </xf>
    <xf numFmtId="0" fontId="35" fillId="13" borderId="19" xfId="0" applyFont="1" applyFill="1" applyBorder="1" applyAlignment="1">
      <alignment vertical="center"/>
    </xf>
    <xf numFmtId="0" fontId="2" fillId="12" borderId="76" xfId="0" applyFont="1" applyFill="1" applyBorder="1" applyAlignment="1">
      <alignment vertical="center"/>
    </xf>
    <xf numFmtId="44" fontId="35" fillId="13" borderId="77" xfId="1" applyFont="1" applyFill="1" applyBorder="1" applyAlignment="1">
      <alignment horizontal="right" vertical="center"/>
    </xf>
    <xf numFmtId="44" fontId="35" fillId="14" borderId="78" xfId="1" applyFont="1" applyFill="1" applyBorder="1" applyAlignment="1">
      <alignment horizontal="right" vertical="center"/>
    </xf>
    <xf numFmtId="44" fontId="35" fillId="13" borderId="78" xfId="1" applyFont="1" applyFill="1" applyBorder="1" applyAlignment="1">
      <alignment horizontal="right" vertical="center"/>
    </xf>
    <xf numFmtId="0" fontId="2" fillId="0" borderId="0" xfId="0" applyFont="1" applyAlignment="1">
      <alignment horizontal="center" vertical="center" wrapText="1"/>
    </xf>
    <xf numFmtId="0" fontId="30" fillId="0" borderId="0" xfId="14" applyFont="1" applyFill="1" applyBorder="1"/>
    <xf numFmtId="44" fontId="30" fillId="0" borderId="0" xfId="1" applyFont="1" applyFill="1" applyBorder="1"/>
    <xf numFmtId="44" fontId="26" fillId="0" borderId="0" xfId="1" applyFont="1" applyFill="1" applyBorder="1"/>
    <xf numFmtId="0" fontId="29" fillId="15" borderId="79" xfId="0" applyFont="1" applyFill="1" applyBorder="1" applyAlignment="1">
      <alignment horizontal="center" vertical="center"/>
    </xf>
    <xf numFmtId="44" fontId="37" fillId="0" borderId="71" xfId="1" applyFont="1" applyBorder="1" applyAlignment="1">
      <alignment horizontal="center" vertical="center"/>
    </xf>
    <xf numFmtId="0" fontId="29" fillId="15" borderId="80" xfId="0" applyFont="1" applyFill="1" applyBorder="1" applyAlignment="1">
      <alignment horizontal="center" vertical="center"/>
    </xf>
    <xf numFmtId="175" fontId="37" fillId="0" borderId="71" xfId="4" applyNumberFormat="1" applyFont="1" applyBorder="1" applyAlignment="1">
      <alignment horizontal="center" vertical="center"/>
    </xf>
    <xf numFmtId="10" fontId="37" fillId="0" borderId="71" xfId="4" applyNumberFormat="1" applyFont="1" applyBorder="1" applyAlignment="1">
      <alignment horizontal="center" vertical="center"/>
    </xf>
    <xf numFmtId="0" fontId="37" fillId="0" borderId="0" xfId="0" applyFont="1" applyAlignment="1">
      <alignment horizontal="center" vertical="center"/>
    </xf>
    <xf numFmtId="44" fontId="37" fillId="0" borderId="0" xfId="1" applyFont="1" applyAlignment="1">
      <alignment horizontal="center" vertical="center"/>
    </xf>
    <xf numFmtId="175" fontId="37" fillId="0" borderId="0" xfId="4" applyNumberFormat="1" applyFont="1" applyAlignment="1">
      <alignment horizontal="center" vertical="center"/>
    </xf>
    <xf numFmtId="0" fontId="30" fillId="0" borderId="0" xfId="0" applyFont="1"/>
    <xf numFmtId="43" fontId="26" fillId="0" borderId="0" xfId="2" applyFont="1" applyFill="1" applyBorder="1"/>
    <xf numFmtId="14" fontId="26" fillId="0" borderId="21" xfId="0" applyNumberFormat="1" applyFont="1" applyBorder="1" applyAlignment="1">
      <alignment vertical="center"/>
    </xf>
    <xf numFmtId="44" fontId="0" fillId="0" borderId="35" xfId="0" applyNumberFormat="1" applyBorder="1" applyAlignment="1">
      <alignment horizontal="center"/>
    </xf>
    <xf numFmtId="43" fontId="0" fillId="0" borderId="11" xfId="2" applyFont="1" applyBorder="1"/>
    <xf numFmtId="0" fontId="0" fillId="0" borderId="12" xfId="0" applyBorder="1"/>
    <xf numFmtId="0" fontId="0" fillId="0" borderId="13" xfId="0" applyBorder="1"/>
    <xf numFmtId="0" fontId="38" fillId="0" borderId="0" xfId="0" applyFont="1"/>
    <xf numFmtId="0" fontId="2" fillId="16" borderId="3" xfId="0" applyFont="1" applyFill="1" applyBorder="1"/>
    <xf numFmtId="0" fontId="2" fillId="16" borderId="4" xfId="0" applyFont="1" applyFill="1" applyBorder="1"/>
    <xf numFmtId="0" fontId="2" fillId="16" borderId="9" xfId="0" applyFont="1" applyFill="1" applyBorder="1"/>
    <xf numFmtId="0" fontId="2" fillId="16" borderId="8" xfId="0" applyFont="1" applyFill="1" applyBorder="1"/>
    <xf numFmtId="0" fontId="0" fillId="3" borderId="2" xfId="0" applyFill="1" applyBorder="1"/>
    <xf numFmtId="0" fontId="0" fillId="17" borderId="36" xfId="0" applyFill="1" applyBorder="1"/>
    <xf numFmtId="0" fontId="0" fillId="17" borderId="42" xfId="0" applyFill="1" applyBorder="1"/>
    <xf numFmtId="0" fontId="0" fillId="18" borderId="0" xfId="0" applyFill="1"/>
    <xf numFmtId="0" fontId="0" fillId="19" borderId="0" xfId="0" applyFill="1"/>
    <xf numFmtId="2" fontId="9" fillId="0" borderId="21" xfId="3" applyNumberFormat="1" applyFont="1" applyBorder="1" applyAlignment="1">
      <alignment horizontal="center" vertical="center"/>
    </xf>
    <xf numFmtId="0" fontId="0" fillId="0" borderId="82" xfId="0" applyBorder="1"/>
    <xf numFmtId="0" fontId="0" fillId="0" borderId="83" xfId="0" applyBorder="1"/>
    <xf numFmtId="0" fontId="0" fillId="0" borderId="84" xfId="0" applyBorder="1"/>
    <xf numFmtId="0" fontId="0" fillId="0" borderId="85" xfId="0" applyBorder="1"/>
    <xf numFmtId="0" fontId="0" fillId="0" borderId="81" xfId="0" applyBorder="1"/>
    <xf numFmtId="43" fontId="0" fillId="0" borderId="86" xfId="2" applyFont="1" applyFill="1" applyBorder="1"/>
    <xf numFmtId="0" fontId="0" fillId="0" borderId="87" xfId="0" applyBorder="1"/>
    <xf numFmtId="0" fontId="0" fillId="0" borderId="88" xfId="0" applyBorder="1"/>
    <xf numFmtId="43" fontId="0" fillId="0" borderId="89" xfId="2" applyFont="1" applyFill="1" applyBorder="1"/>
    <xf numFmtId="0" fontId="0" fillId="0" borderId="90" xfId="0" applyBorder="1"/>
    <xf numFmtId="43" fontId="0" fillId="0" borderId="90" xfId="2" applyFont="1" applyBorder="1"/>
    <xf numFmtId="0" fontId="2" fillId="2" borderId="5" xfId="0" applyFont="1" applyFill="1" applyBorder="1"/>
    <xf numFmtId="43" fontId="0" fillId="3" borderId="90" xfId="2" applyFont="1" applyFill="1" applyBorder="1"/>
    <xf numFmtId="0" fontId="2" fillId="2" borderId="7" xfId="0" applyFont="1" applyFill="1" applyBorder="1"/>
    <xf numFmtId="0" fontId="0" fillId="0" borderId="0" xfId="2" applyNumberFormat="1" applyFont="1"/>
    <xf numFmtId="0" fontId="0" fillId="0" borderId="6" xfId="2" applyNumberFormat="1" applyFont="1" applyBorder="1"/>
    <xf numFmtId="21" fontId="0" fillId="0" borderId="0" xfId="0" applyNumberFormat="1"/>
    <xf numFmtId="46" fontId="0" fillId="0" borderId="0" xfId="0" applyNumberFormat="1"/>
    <xf numFmtId="20" fontId="0" fillId="0" borderId="0" xfId="0" applyNumberFormat="1"/>
    <xf numFmtId="22" fontId="0" fillId="0" borderId="0" xfId="0" applyNumberFormat="1"/>
    <xf numFmtId="166" fontId="0" fillId="0" borderId="0" xfId="0" applyNumberFormat="1"/>
    <xf numFmtId="171" fontId="0" fillId="0" borderId="1" xfId="0" applyNumberFormat="1" applyBorder="1"/>
    <xf numFmtId="0" fontId="3" fillId="20" borderId="6" xfId="0" applyFont="1" applyFill="1" applyBorder="1"/>
    <xf numFmtId="44" fontId="0" fillId="0" borderId="6" xfId="1" applyFont="1" applyBorder="1"/>
    <xf numFmtId="0" fontId="0" fillId="0" borderId="92" xfId="0" applyBorder="1" applyAlignment="1">
      <alignment horizontal="center" vertical="center"/>
    </xf>
    <xf numFmtId="0" fontId="0" fillId="0" borderId="91" xfId="0" applyBorder="1" applyAlignment="1">
      <alignment horizontal="center" vertical="center"/>
    </xf>
    <xf numFmtId="44" fontId="0" fillId="0" borderId="6" xfId="1" applyFont="1" applyFill="1" applyBorder="1"/>
    <xf numFmtId="43" fontId="0" fillId="0" borderId="6" xfId="2" applyFont="1" applyFill="1" applyBorder="1"/>
    <xf numFmtId="175" fontId="0" fillId="0" borderId="36" xfId="4" applyNumberFormat="1" applyFont="1" applyFill="1" applyBorder="1"/>
    <xf numFmtId="43" fontId="0" fillId="0" borderId="41" xfId="2" applyFont="1" applyFill="1" applyBorder="1"/>
    <xf numFmtId="175" fontId="0" fillId="0" borderId="42" xfId="4" applyNumberFormat="1" applyFont="1" applyFill="1" applyBorder="1"/>
    <xf numFmtId="0" fontId="0" fillId="6" borderId="0" xfId="0" applyFill="1"/>
    <xf numFmtId="0" fontId="0" fillId="9" borderId="0" xfId="0" applyFill="1"/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70" xfId="0" applyBorder="1" applyAlignment="1">
      <alignment horizontal="center"/>
    </xf>
    <xf numFmtId="175" fontId="0" fillId="0" borderId="40" xfId="0" applyNumberFormat="1" applyBorder="1" applyAlignment="1">
      <alignment horizontal="center" vertical="center"/>
    </xf>
    <xf numFmtId="175" fontId="0" fillId="0" borderId="41" xfId="0" applyNumberFormat="1" applyBorder="1" applyAlignment="1">
      <alignment horizontal="center" vertical="center"/>
    </xf>
    <xf numFmtId="175" fontId="0" fillId="0" borderId="42" xfId="0" applyNumberFormat="1" applyBorder="1" applyAlignment="1">
      <alignment horizontal="center" vertical="center"/>
    </xf>
    <xf numFmtId="175" fontId="0" fillId="0" borderId="6" xfId="4" applyNumberFormat="1" applyFont="1" applyBorder="1"/>
    <xf numFmtId="0" fontId="0" fillId="0" borderId="46" xfId="0" applyBorder="1" applyAlignment="1">
      <alignment horizontal="center" vertical="center"/>
    </xf>
    <xf numFmtId="0" fontId="3" fillId="0" borderId="47" xfId="0" applyFont="1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49" xfId="0" applyFont="1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3" fillId="0" borderId="51" xfId="0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0" fontId="3" fillId="0" borderId="50" xfId="0" applyFont="1" applyBorder="1" applyAlignment="1">
      <alignment horizontal="center" vertical="center"/>
    </xf>
    <xf numFmtId="0" fontId="0" fillId="0" borderId="36" xfId="2" applyNumberFormat="1" applyFont="1" applyBorder="1"/>
    <xf numFmtId="0" fontId="0" fillId="0" borderId="42" xfId="2" applyNumberFormat="1" applyFont="1" applyBorder="1"/>
    <xf numFmtId="0" fontId="30" fillId="0" borderId="44" xfId="0" applyFont="1" applyBorder="1" applyAlignment="1">
      <alignment horizontal="center" vertical="center"/>
    </xf>
    <xf numFmtId="0" fontId="30" fillId="0" borderId="45" xfId="0" applyFont="1" applyBorder="1" applyAlignment="1">
      <alignment horizontal="center" vertical="center"/>
    </xf>
    <xf numFmtId="43" fontId="30" fillId="0" borderId="45" xfId="2" applyFont="1" applyFill="1" applyBorder="1" applyAlignment="1">
      <alignment horizontal="center" vertical="center"/>
    </xf>
    <xf numFmtId="43" fontId="30" fillId="0" borderId="46" xfId="2" applyFont="1" applyFill="1" applyBorder="1" applyAlignment="1">
      <alignment horizontal="center" vertical="center"/>
    </xf>
    <xf numFmtId="0" fontId="26" fillId="0" borderId="47" xfId="0" applyFont="1" applyBorder="1" applyAlignment="1">
      <alignment vertical="center"/>
    </xf>
    <xf numFmtId="0" fontId="26" fillId="0" borderId="43" xfId="2" applyNumberFormat="1" applyFont="1" applyFill="1" applyBorder="1" applyAlignment="1"/>
    <xf numFmtId="43" fontId="26" fillId="0" borderId="43" xfId="2" applyFont="1" applyFill="1" applyBorder="1" applyAlignment="1"/>
    <xf numFmtId="43" fontId="26" fillId="0" borderId="48" xfId="2" applyFont="1" applyFill="1" applyBorder="1" applyAlignment="1"/>
    <xf numFmtId="0" fontId="26" fillId="0" borderId="49" xfId="0" applyFont="1" applyBorder="1" applyAlignment="1">
      <alignment vertical="center"/>
    </xf>
    <xf numFmtId="0" fontId="26" fillId="0" borderId="50" xfId="2" applyNumberFormat="1" applyFont="1" applyFill="1" applyBorder="1" applyAlignment="1"/>
    <xf numFmtId="43" fontId="26" fillId="0" borderId="50" xfId="2" applyFont="1" applyFill="1" applyBorder="1" applyAlignment="1"/>
    <xf numFmtId="43" fontId="26" fillId="0" borderId="51" xfId="2" applyFont="1" applyFill="1" applyBorder="1" applyAlignment="1"/>
    <xf numFmtId="0" fontId="26" fillId="0" borderId="50" xfId="0" applyFont="1" applyBorder="1"/>
    <xf numFmtId="44" fontId="26" fillId="0" borderId="50" xfId="1" applyFont="1" applyFill="1" applyBorder="1" applyAlignment="1"/>
    <xf numFmtId="2" fontId="0" fillId="0" borderId="6" xfId="0" applyNumberFormat="1" applyBorder="1"/>
    <xf numFmtId="2" fontId="0" fillId="0" borderId="36" xfId="0" applyNumberFormat="1" applyBorder="1"/>
    <xf numFmtId="2" fontId="0" fillId="0" borderId="42" xfId="0" applyNumberFormat="1" applyBorder="1"/>
    <xf numFmtId="0" fontId="26" fillId="0" borderId="39" xfId="0" applyFont="1" applyBorder="1"/>
    <xf numFmtId="0" fontId="26" fillId="0" borderId="6" xfId="0" applyFont="1" applyBorder="1" applyAlignment="1">
      <alignment horizontal="center"/>
    </xf>
    <xf numFmtId="0" fontId="26" fillId="0" borderId="6" xfId="0" applyFont="1" applyBorder="1"/>
    <xf numFmtId="14" fontId="26" fillId="0" borderId="36" xfId="0" applyNumberFormat="1" applyFont="1" applyBorder="1"/>
    <xf numFmtId="14" fontId="26" fillId="0" borderId="36" xfId="1" applyNumberFormat="1" applyFont="1" applyFill="1" applyBorder="1"/>
    <xf numFmtId="0" fontId="26" fillId="0" borderId="40" xfId="0" applyFont="1" applyBorder="1"/>
    <xf numFmtId="0" fontId="26" fillId="0" borderId="41" xfId="0" applyFont="1" applyBorder="1" applyAlignment="1">
      <alignment horizontal="center"/>
    </xf>
    <xf numFmtId="0" fontId="26" fillId="0" borderId="41" xfId="0" applyFont="1" applyBorder="1"/>
    <xf numFmtId="14" fontId="26" fillId="0" borderId="42" xfId="1" applyNumberFormat="1" applyFont="1" applyFill="1" applyBorder="1"/>
    <xf numFmtId="0" fontId="40" fillId="0" borderId="37" xfId="7" applyFont="1" applyFill="1" applyBorder="1" applyAlignment="1">
      <alignment vertical="center" wrapText="1"/>
    </xf>
    <xf numFmtId="0" fontId="40" fillId="0" borderId="38" xfId="7" applyFont="1" applyFill="1" applyBorder="1" applyAlignment="1">
      <alignment vertical="center" wrapText="1"/>
    </xf>
    <xf numFmtId="0" fontId="40" fillId="0" borderId="70" xfId="7" applyFont="1" applyFill="1" applyBorder="1" applyAlignment="1">
      <alignment vertical="center" wrapText="1"/>
    </xf>
    <xf numFmtId="0" fontId="0" fillId="0" borderId="38" xfId="0" applyBorder="1" applyAlignment="1">
      <alignment horizontal="center" vertical="center"/>
    </xf>
    <xf numFmtId="0" fontId="0" fillId="0" borderId="70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61" xfId="0" applyBorder="1" applyAlignment="1">
      <alignment horizontal="center" vertical="center" wrapText="1"/>
    </xf>
    <xf numFmtId="0" fontId="0" fillId="0" borderId="62" xfId="0" applyBorder="1" applyAlignment="1">
      <alignment horizontal="center" vertical="center" wrapText="1"/>
    </xf>
    <xf numFmtId="0" fontId="0" fillId="0" borderId="63" xfId="0" applyBorder="1" applyAlignment="1">
      <alignment horizontal="center" vertical="center" wrapText="1"/>
    </xf>
    <xf numFmtId="0" fontId="41" fillId="0" borderId="69" xfId="7" applyFont="1" applyBorder="1" applyAlignment="1">
      <alignment vertical="center" wrapText="1"/>
    </xf>
    <xf numFmtId="4" fontId="0" fillId="0" borderId="0" xfId="0" applyNumberFormat="1"/>
    <xf numFmtId="0" fontId="42" fillId="0" borderId="0" xfId="15"/>
    <xf numFmtId="0" fontId="12" fillId="0" borderId="0" xfId="0" applyFont="1" applyAlignment="1">
      <alignment horizontal="right"/>
    </xf>
    <xf numFmtId="0" fontId="6" fillId="0" borderId="35" xfId="0" applyFont="1" applyBorder="1" applyAlignment="1">
      <alignment horizontal="center" vertical="center"/>
    </xf>
    <xf numFmtId="0" fontId="2" fillId="2" borderId="11" xfId="0" applyFont="1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2" fillId="2" borderId="13" xfId="0" applyFont="1" applyFill="1" applyBorder="1" applyAlignment="1">
      <alignment horizontal="center"/>
    </xf>
    <xf numFmtId="0" fontId="7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0" fontId="39" fillId="4" borderId="0" xfId="0" applyFont="1" applyFill="1" applyAlignment="1">
      <alignment horizontal="center" vertical="center"/>
    </xf>
    <xf numFmtId="0" fontId="2" fillId="21" borderId="0" xfId="0" applyFont="1" applyFill="1" applyAlignment="1">
      <alignment horizontal="center"/>
    </xf>
    <xf numFmtId="0" fontId="2" fillId="22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33" fillId="11" borderId="0" xfId="0" applyFont="1" applyFill="1" applyAlignment="1">
      <alignment horizontal="left" vertical="center" indent="11"/>
    </xf>
    <xf numFmtId="0" fontId="34" fillId="11" borderId="0" xfId="0" applyFont="1" applyFill="1" applyAlignment="1">
      <alignment horizontal="left" vertical="center" indent="11"/>
    </xf>
    <xf numFmtId="0" fontId="36" fillId="7" borderId="0" xfId="0" applyFont="1" applyFill="1" applyAlignment="1">
      <alignment horizontal="right" vertical="center"/>
    </xf>
    <xf numFmtId="0" fontId="36" fillId="7" borderId="0" xfId="0" applyFont="1" applyFill="1" applyAlignment="1">
      <alignment horizontal="center" vertical="center"/>
    </xf>
  </cellXfs>
  <cellStyles count="16">
    <cellStyle name="Detalhes da tabela" xfId="11" xr:uid="{7C8B6D5D-E9B9-4954-908D-A71D3046725E}"/>
    <cellStyle name="Ênfase1" xfId="14" builtinId="29"/>
    <cellStyle name="Hiperlink" xfId="15" builtinId="8"/>
    <cellStyle name="Moeda" xfId="1" builtinId="4"/>
    <cellStyle name="Normal" xfId="0" builtinId="0"/>
    <cellStyle name="Normal 2" xfId="3" xr:uid="{00000000-0005-0000-0000-00002F000000}"/>
    <cellStyle name="Normal 3" xfId="5" xr:uid="{FC11F7D9-49E1-4600-9CCD-96206531131B}"/>
    <cellStyle name="Normal 4" xfId="9" xr:uid="{687BC946-BABF-4388-9894-BDE9C28F2105}"/>
    <cellStyle name="Números de tabela" xfId="12" xr:uid="{7144A7C1-1C33-4273-9A56-EC42D8C17E58}"/>
    <cellStyle name="Porcentagem" xfId="4" builtinId="5"/>
    <cellStyle name="Título 1" xfId="8" builtinId="16"/>
    <cellStyle name="Título 1 2" xfId="10" xr:uid="{02849FC3-4896-4033-96E9-EBCD45D1285A}"/>
    <cellStyle name="Título 2 2" xfId="7" xr:uid="{E96F1C6C-8CED-4A65-A34D-B283288E5A59}"/>
    <cellStyle name="Título 5" xfId="6" xr:uid="{22B273F1-8979-4135-A331-38E220D26997}"/>
    <cellStyle name="Vírgula" xfId="2" builtinId="3"/>
    <cellStyle name="Vírgula 3" xfId="13" xr:uid="{3736E5F7-0EB3-4351-84E6-04A2905B2C14}"/>
  </cellStyles>
  <dxfs count="507">
    <dxf>
      <font>
        <color theme="0"/>
      </font>
      <fill>
        <patternFill>
          <bgColor theme="8" tint="-0.499984740745262"/>
        </patternFill>
      </fill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bottom style="medium">
          <color rgb="FF59595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medium">
          <color theme="0"/>
        </left>
        <right style="medium">
          <color theme="0"/>
        </right>
        <top/>
        <bottom/>
      </border>
    </dxf>
    <dxf>
      <border diagonalUp="0" diagonalDown="0">
        <left style="thin">
          <color theme="6" tint="0.79998168889431442"/>
        </left>
        <right/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-* #,##0.00_-;\-* #,##0.00_-;_-* &quot;-&quot;??_-;_-@_-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numFmt numFmtId="0" formatCode="General"/>
      <border diagonalUp="0" diagonalDown="0">
        <left/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border>
        <top style="thin">
          <color theme="6" tint="0.79998168889431442"/>
        </top>
      </border>
    </dxf>
    <dxf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</border>
    </dxf>
    <dxf>
      <border>
        <bottom style="thin">
          <color theme="6" tint="0.79998168889431442"/>
        </bottom>
      </border>
    </dxf>
    <dxf>
      <alignment horizontal="center" vertical="center" textRotation="0" wrapText="1" indent="0" justifyLastLine="0" shrinkToFit="0" readingOrder="0"/>
      <border diagonalUp="0" diagonalDown="0" outline="0">
        <left style="thin">
          <color theme="6" tint="0.79998168889431442"/>
        </left>
        <right style="thin">
          <color theme="6" tint="0.79998168889431442"/>
        </right>
        <top/>
        <bottom/>
      </border>
    </dxf>
    <dxf>
      <numFmt numFmtId="35" formatCode="_-* #,##0.00_-;\-* #,##0.00_-;_-* &quot;-&quot;??_-;_-@_-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R$&quot;\ * #,##0.00_-;\-&quot;R$&quot;\ * #,##0.00_-;_-&quot;R$&quot;\ * &quot;-&quot;??_-;_-@_-"/>
      <fill>
        <patternFill patternType="none">
          <fgColor theme="4" tint="0.79998168889431442"/>
          <bgColor auto="1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theme="4" tint="0.79998168889431442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bgColor auto="1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bgColor auto="1"/>
        </patternFill>
      </fill>
    </dxf>
    <dxf>
      <border>
        <bottom style="thin">
          <color indexed="64"/>
        </bottom>
      </border>
    </dxf>
    <dxf>
      <fill>
        <patternFill patternType="none"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</border>
    </dxf>
    <dxf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Trebuchet MS"/>
        <family val="2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numFmt numFmtId="13" formatCode="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6" tint="0.79998168889431442"/>
        </left>
        <right/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numFmt numFmtId="172" formatCode="&quot;R$&quot;\ #,##0.00"/>
      <fill>
        <patternFill patternType="none">
          <fgColor indexed="64"/>
          <bgColor auto="1"/>
        </patternFill>
      </fill>
      <alignment horizontal="right" vertical="center" textRotation="0" wrapText="0" indent="2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numFmt numFmtId="172" formatCode="&quot;R$&quot;\ #,##0.00"/>
      <fill>
        <patternFill patternType="none">
          <fgColor indexed="64"/>
          <bgColor auto="1"/>
        </patternFill>
      </fill>
      <alignment horizontal="right" vertical="center" textRotation="0" wrapText="0" indent="2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right" vertical="center" textRotation="0" wrapText="0" indent="2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numFmt numFmtId="172" formatCode="&quot;R$&quot;\ #,##0.00"/>
      <fill>
        <patternFill patternType="none">
          <fgColor indexed="64"/>
          <bgColor auto="1"/>
        </patternFill>
      </fill>
      <alignment horizontal="right" vertical="center" textRotation="0" wrapText="0" indent="2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numFmt numFmtId="172" formatCode="&quot;R$&quot;\ #,##0.00"/>
      <fill>
        <patternFill patternType="none">
          <fgColor indexed="64"/>
          <bgColor auto="1"/>
        </patternFill>
      </fill>
      <alignment horizontal="right" vertical="center" textRotation="0" wrapText="0" indent="2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numFmt numFmtId="25" formatCode="hh:mm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  <border diagonalUp="0" diagonalDown="0">
        <left/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border>
        <top style="thin">
          <color theme="6" tint="0.79998168889431442"/>
        </top>
      </border>
    </dxf>
    <dxf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</border>
    </dxf>
    <dxf>
      <fill>
        <patternFill patternType="none">
          <fgColor indexed="64"/>
          <bgColor auto="1"/>
        </patternFill>
      </fill>
    </dxf>
    <dxf>
      <border>
        <bottom style="thin">
          <color theme="6" tint="0.79998168889431442"/>
        </bottom>
      </border>
    </dxf>
    <dxf>
      <font>
        <strike val="0"/>
        <outline val="0"/>
        <shadow val="0"/>
        <u val="none"/>
        <vertAlign val="baseline"/>
        <sz val="10"/>
        <color theme="0"/>
        <name val="Trebuchet MS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/>
        <bottom/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theme="6"/>
          <bgColor theme="6"/>
        </patternFill>
      </fill>
      <border diagonalUp="0" diagonalDown="0">
        <left style="thin">
          <color theme="6" tint="0.79998168889431442"/>
        </left>
        <right/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6" formatCode="ddd\ dd/mm/yyyy\ hh:mm"/>
      <fill>
        <patternFill patternType="solid">
          <fgColor theme="6" tint="0.59999389629810485"/>
          <bgColor theme="6" tint="0.59999389629810485"/>
        </patternFill>
      </fill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theme="6" tint="0.59999389629810485"/>
        </patternFill>
      </fill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fill>
        <patternFill patternType="solid">
          <fgColor theme="6" tint="0.59999389629810485"/>
          <bgColor theme="6" tint="0.59999389629810485"/>
        </patternFill>
      </fill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theme="6" tint="0.59999389629810485"/>
        </patternFill>
      </fill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theme="6" tint="0.59999389629810485"/>
        </patternFill>
      </fill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theme="6" tint="0.59999389629810485"/>
        </patternFill>
      </fill>
      <border diagonalUp="0" diagonalDown="0">
        <left/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border>
        <top style="thin">
          <color theme="6" tint="0.79998168889431442"/>
        </top>
      </border>
    </dxf>
    <dxf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theme="6" tint="0.59999389629810485"/>
        </patternFill>
      </fill>
    </dxf>
    <dxf>
      <border>
        <bottom style="thin">
          <color theme="6" tint="0.79998168889431442"/>
        </bottom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/>
        <bottom/>
        <vertical style="thin">
          <color theme="6" tint="0.79998168889431442"/>
        </vertical>
        <horizontal style="thin">
          <color theme="6" tint="0.79998168889431442"/>
        </horizontal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border outline="0">
        <left style="thin">
          <color rgb="FF8EA9DB"/>
        </left>
        <right style="thin">
          <color rgb="FF8EA9DB"/>
        </right>
        <top style="thin">
          <color rgb="FF8EA9DB"/>
        </top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border outline="0">
        <top style="thin">
          <color theme="4" tint="0.39997558519241921"/>
        </top>
      </border>
    </dxf>
    <dxf>
      <border outline="0">
        <right style="thin">
          <color rgb="FF8EA9DB"/>
        </right>
        <top style="thin">
          <color rgb="FF8EA9DB"/>
        </top>
        <bottom style="thin">
          <color rgb="FF8EA9DB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outline="0">
        <left style="thin">
          <color rgb="FF8EA9DB"/>
        </left>
        <right style="thin">
          <color rgb="FF8EA9DB"/>
        </right>
        <top style="thin">
          <color rgb="FF8EA9DB"/>
        </top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4" formatCode="_-&quot;R$&quot;\ * #,##0.00_-;\-&quot;R$&quot;\ * #,##0.00_-;_-&quot;R$&quot;\ * &quot;-&quot;??_-;_-@_-"/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4" formatCode="_-&quot;R$&quot;\ * #,##0.00_-;\-&quot;R$&quot;\ * #,##0.00_-;_-&quot;R$&quot;\ * &quot;-&quot;??_-;_-@_-"/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4" formatCode="_-&quot;R$&quot;\ * #,##0.00_-;\-&quot;R$&quot;\ * #,##0.00_-;_-&quot;R$&quot;\ * &quot;-&quot;??_-;_-@_-"/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8" tint="0.39994506668294322"/>
        </patternFill>
      </fill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numFmt numFmtId="175" formatCode="0.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numFmt numFmtId="2" formatCode="0.0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/>
      </border>
    </dxf>
    <dxf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/>
      </border>
    </dxf>
    <dxf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/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thin">
          <color theme="0" tint="-0.249977111117893"/>
        </right>
        <top style="thin">
          <color theme="0" tint="-0.249977111117893"/>
        </top>
        <bottom/>
      </border>
    </dxf>
    <dxf>
      <border outline="0">
        <top style="thin">
          <color theme="0" tint="-0.249977111117893"/>
        </top>
      </border>
    </dxf>
    <dxf>
      <border outline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border outline="0">
        <bottom style="thin">
          <color theme="0" tint="-0.249977111117893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77111117893"/>
        </left>
        <right style="thin">
          <color theme="0" tint="-0.249977111117893"/>
        </right>
        <top/>
        <bottom/>
      </border>
    </dxf>
    <dxf>
      <numFmt numFmtId="4" formatCode="#,##0.00"/>
      <border diagonalUp="0" diagonalDown="0">
        <left style="thin">
          <color theme="0" tint="-0.34998626667073579"/>
        </left>
        <right/>
        <top style="thin">
          <color theme="0" tint="-0.34998626667073579"/>
        </top>
        <bottom style="thin">
          <color theme="0" tint="-0.3499862666707357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alignment horizontal="center" vertical="bottom" textRotation="0" wrapText="0" indent="0" justifyLastLine="0" shrinkToFit="0" readingOrder="0"/>
      <border diagonalUp="0" diagonalDown="0"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  <vertical/>
        <horizontal/>
      </border>
    </dxf>
    <dxf>
      <border outline="0">
        <top style="thin">
          <color rgb="FFA6A6A6"/>
        </top>
      </border>
    </dxf>
    <dxf>
      <border outline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</border>
    </dxf>
    <dxf>
      <border outline="0">
        <bottom style="thin">
          <color rgb="FFA6A6A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34998626667073579"/>
        </left>
        <right style="thin">
          <color theme="0" tint="-0.34998626667073579"/>
        </right>
        <top/>
        <bottom/>
      </border>
    </dxf>
    <dxf>
      <numFmt numFmtId="0" formatCode="General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5" formatCode="_-* #,##0.00_-;\-* #,##0.00_-;_-* &quot;-&quot;??_-;_-@_-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5" formatCode="_-* #,##0.00_-;\-* #,##0.00_-;_-* &quot;-&quot;??_-;_-@_-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171" formatCode="ddd\ dd/mm/yyyy"/>
      <border diagonalUp="0" diagonalDown="0">
        <left style="thin">
          <color theme="0" tint="-0.249977111117893"/>
        </left>
        <right/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numFmt numFmtId="171" formatCode="ddd\ dd/mm/yyyy"/>
      <border diagonalUp="0" diagonalDown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 diagonalUp="0" diagonalDown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 diagonalUp="0" diagonalDown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 diagonalUp="0" diagonalDown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 diagonalUp="0" diagonalDown="0">
        <left/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>
        <top style="thin">
          <color theme="0" tint="-0.249977111117893"/>
        </top>
      </border>
    </dxf>
    <dxf>
      <border diagonalUp="0" diagonalDown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border>
        <bottom style="thin">
          <color theme="0" tint="-0.249977111117893"/>
        </bottom>
      </border>
    </dxf>
    <dxf>
      <border diagonalUp="0" diagonalDown="0">
        <left style="thin">
          <color theme="0" tint="-0.249977111117893"/>
        </left>
        <right style="thin">
          <color theme="0" tint="-0.249977111117893"/>
        </right>
        <top/>
        <bottom/>
        <vertical style="thin">
          <color theme="0" tint="-0.249977111117893"/>
        </vertical>
        <horizontal style="thin">
          <color theme="0" tint="-0.249977111117893"/>
        </horizontal>
      </border>
    </dxf>
    <dxf>
      <font>
        <b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0" tint="-0.249977111117893"/>
        </top>
        <bottom style="thin">
          <color theme="0" tint="-0.249977111117893"/>
        </bottom>
      </border>
    </dxf>
    <dxf>
      <font>
        <b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77111117893"/>
        </left>
        <right/>
        <top style="thin">
          <color theme="0" tint="-0.249977111117893"/>
        </top>
        <bottom style="thin">
          <color theme="0" tint="-0.249977111117893"/>
        </bottom>
      </border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font>
        <b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border>
        <top style="thin">
          <color theme="0" tint="-0.249977111117893"/>
        </top>
      </border>
    </dxf>
    <dxf>
      <border diagonalUp="0" diagonalDown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>
        <bottom style="thin">
          <color theme="0" tint="-0.249977111117893"/>
        </bottom>
      </border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77111117893"/>
        </left>
        <right style="thin">
          <color theme="0" tint="-0.249977111117893"/>
        </right>
        <top/>
        <bottom/>
      </border>
    </dxf>
    <dxf>
      <numFmt numFmtId="175" formatCode="0.0%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5" formatCode="_-* #,##0.00_-;\-* #,##0.00_-;_-* &quot;-&quot;??_-;_-@_-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175" formatCode="0.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175" formatCode="0.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75" formatCode="0.0%"/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75" formatCode="0.0%"/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5" formatCode="_-* #,##0.00_-;\-* #,##0.00_-;_-* &quot;-&quot;??_-;_-@_-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 tint="-0.14999847407452621"/>
        </left>
        <right/>
        <top style="thin">
          <color theme="0" tint="-0.14999847407452621"/>
        </top>
        <bottom style="thin">
          <color theme="0" tint="-0.14999847407452621"/>
        </bottom>
      </border>
    </dxf>
    <dxf>
      <numFmt numFmtId="0" formatCode="General"/>
      <fill>
        <patternFill patternType="none">
          <bgColor auto="1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>
        <left/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top style="thin">
          <color rgb="FFD9D9D9"/>
        </top>
      </border>
    </dxf>
    <dxf>
      <border diagonalUp="0" diagonalDown="0"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ill>
        <patternFill patternType="none">
          <bgColor auto="1"/>
        </patternFill>
      </fill>
    </dxf>
    <dxf>
      <border>
        <bottom style="thin">
          <color rgb="FFD9D9D9"/>
        </bottom>
      </border>
    </dxf>
    <dxf>
      <fill>
        <patternFill patternType="none">
          <bgColor auto="1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5" formatCode="0.0%"/>
      <fill>
        <patternFill patternType="none">
          <bgColor auto="1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-* #,##0.00_-;\-* #,##0.00_-;_-* &quot;-&quot;??_-;_-@_-"/>
      <fill>
        <patternFill patternType="none"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</dxf>
    <dxf>
      <border>
        <bottom style="thin">
          <color indexed="64"/>
        </bottom>
      </border>
    </dxf>
    <dxf>
      <fill>
        <patternFill patternType="none"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theme="0" tint="-0.249977111117893"/>
        </left>
        <right/>
        <top style="thin">
          <color theme="0" tint="-0.249977111117893"/>
        </top>
        <bottom style="thin">
          <color theme="0" tint="-0.249977111117893"/>
        </bottom>
      </border>
    </dxf>
    <dxf>
      <numFmt numFmtId="171" formatCode="ddd\ dd/mm/yyyy"/>
      <border diagonalUp="0" diagonalDown="0" outline="0">
        <left/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border>
        <top style="thin">
          <color theme="0" tint="-0.249977111117893"/>
        </top>
      </border>
    </dxf>
    <dxf>
      <border diagonalUp="0" diagonalDown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border>
        <bottom style="thin">
          <color theme="0" tint="-0.249977111117893"/>
        </bottom>
      </border>
    </dxf>
    <dxf>
      <border diagonalUp="0" diagonalDown="0">
        <left style="thin">
          <color theme="0" tint="-0.249977111117893"/>
        </left>
        <right style="thin">
          <color theme="0" tint="-0.249977111117893"/>
        </right>
        <top/>
        <bottom/>
        <vertical style="thin">
          <color theme="0" tint="-0.249977111117893"/>
        </vertical>
        <horizontal style="thin">
          <color theme="0" tint="-0.249977111117893"/>
        </horizontal>
      </border>
    </dxf>
    <dxf>
      <numFmt numFmtId="34" formatCode="_-&quot;R$&quot;\ * #,##0.00_-;\-&quot;R$&quot;\ * #,##0.00_-;_-&quot;R$&quot;\ * &quot;-&quot;??_-;_-@_-"/>
      <fill>
        <patternFill patternType="none"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bgColor auto="1"/>
        </patternFill>
      </fill>
      <border diagonalUp="0" diagonalDown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fill>
        <patternFill patternType="none">
          <bgColor auto="1"/>
        </patternFill>
      </fill>
      <border diagonalUp="0" diagonalDown="0" outline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fill>
        <patternFill patternType="none">
          <bgColor auto="1"/>
        </patternFill>
      </fill>
      <border diagonalUp="0" diagonalDown="0" outline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fill>
        <patternFill patternType="none">
          <bgColor auto="1"/>
        </patternFill>
      </fill>
      <border diagonalUp="0" diagonalDown="0" outline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/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border>
        <top style="thin">
          <color theme="0" tint="-0.249977111117893"/>
        </top>
      </border>
    </dxf>
    <dxf>
      <border diagonalUp="0" diagonalDown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fill>
        <patternFill patternType="none">
          <bgColor auto="1"/>
        </patternFill>
      </fill>
    </dxf>
    <dxf>
      <border>
        <bottom style="thin">
          <color theme="0" tint="-0.249977111117893"/>
        </bottom>
      </border>
    </dxf>
    <dxf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77111117893"/>
        </left>
        <right style="thin">
          <color theme="0" tint="-0.249977111117893"/>
        </right>
        <top/>
        <bottom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numFmt numFmtId="174" formatCode="dddd\ dd/mm/yyyy"/>
    </dxf>
    <dxf>
      <font>
        <b/>
      </font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171" formatCode="ddd\ dd/mm/yyyy"/>
    </dxf>
    <dxf>
      <font>
        <b/>
      </font>
      <alignment horizontal="center" vertical="bottom" textRotation="0" wrapText="0" indent="0" justifyLastLine="0" shrinkToFit="0" readingOrder="0"/>
    </dxf>
    <dxf>
      <numFmt numFmtId="13" formatCode="0%"/>
    </dxf>
    <dxf>
      <numFmt numFmtId="35" formatCode="_-* #,##0.00_-;\-* #,##0.00_-;_-* &quot;-&quot;??_-;_-@_-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 tint="-0.14999847407452621"/>
        </left>
        <right/>
        <top style="thin">
          <color theme="0" tint="-0.14999847407452621"/>
        </top>
        <bottom style="thin">
          <color theme="0" tint="-0.14999847407452621"/>
        </bottom>
      </border>
    </dxf>
    <dxf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>
        <left/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top style="thin">
          <color theme="0" tint="-0.14999847407452621"/>
        </top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ill>
        <patternFill patternType="none">
          <bgColor auto="1"/>
        </patternFill>
      </fill>
    </dxf>
    <dxf>
      <border>
        <bottom style="thin">
          <color theme="0" tint="-0.14999847407452621"/>
        </bottom>
      </border>
    </dxf>
    <dxf>
      <fill>
        <patternFill patternType="none">
          <bgColor auto="1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0" formatCode="General"/>
      <border diagonalUp="0" diagonalDown="0"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-* #,##0.00_-;\-* #,##0.00_-;_-* &quot;-&quot;??_-;_-@_-"/>
      <border diagonalUp="0" diagonalDown="0"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numFmt numFmtId="35" formatCode="_-* #,##0.00_-;\-* #,##0.00_-;_-* &quot;-&quot;??_-;_-@_-"/>
      <border diagonalUp="0" diagonalDown="0"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border diagonalUp="0" diagonalDown="0"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numFmt numFmtId="35" formatCode="_-* #,##0.00_-;\-* #,##0.00_-;_-* &quot;-&quot;??_-;_-@_-"/>
      <border diagonalUp="0" diagonalDown="0"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border diagonalUp="0" diagonalDown="0"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>
        <left style="thin">
          <color theme="3" tint="0.79998168889431442"/>
        </left>
        <right/>
        <top style="thin">
          <color theme="3" tint="0.79998168889431442"/>
        </top>
        <bottom style="thin">
          <color theme="3" tint="0.79998168889431442"/>
        </bottom>
        <vertical style="thin">
          <color theme="3" tint="0.79998168889431442"/>
        </vertical>
        <horizontal style="thin">
          <color theme="3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>
        <left style="thin">
          <color theme="3" tint="0.79998168889431442"/>
        </left>
        <right style="thin">
          <color theme="3" tint="0.79998168889431442"/>
        </right>
        <top style="thin">
          <color theme="3" tint="0.79998168889431442"/>
        </top>
        <bottom style="thin">
          <color theme="3" tint="0.79998168889431442"/>
        </bottom>
        <vertical style="thin">
          <color theme="3" tint="0.79998168889431442"/>
        </vertical>
        <horizontal style="thin">
          <color theme="3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>
        <left/>
        <right style="thin">
          <color theme="3" tint="0.79998168889431442"/>
        </right>
        <top style="thin">
          <color theme="3" tint="0.79998168889431442"/>
        </top>
        <bottom style="thin">
          <color theme="3" tint="0.79998168889431442"/>
        </bottom>
        <vertical style="thin">
          <color theme="3" tint="0.79998168889431442"/>
        </vertical>
        <horizontal style="thin">
          <color theme="3" tint="0.79998168889431442"/>
        </horizontal>
      </border>
    </dxf>
    <dxf>
      <border>
        <top style="thin">
          <color theme="3" tint="0.79998168889431442"/>
        </top>
      </border>
    </dxf>
    <dxf>
      <border diagonalUp="0" diagonalDown="0">
        <left style="thin">
          <color theme="3" tint="0.79998168889431442"/>
        </left>
        <right style="thin">
          <color theme="3" tint="0.79998168889431442"/>
        </right>
        <top style="thin">
          <color theme="3" tint="0.79998168889431442"/>
        </top>
        <bottom style="thin">
          <color theme="3" tint="0.7999816888943144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bgColor auto="1"/>
        </patternFill>
      </fill>
    </dxf>
    <dxf>
      <border>
        <bottom style="thin">
          <color theme="3" tint="0.79998168889431442"/>
        </bottom>
      </border>
    </dxf>
    <dxf>
      <fill>
        <patternFill patternType="none">
          <bgColor auto="1"/>
        </patternFill>
      </fill>
      <border diagonalUp="0" diagonalDown="0">
        <left style="thin">
          <color theme="3" tint="0.79998168889431442"/>
        </left>
        <right style="thin">
          <color theme="3" tint="0.79998168889431442"/>
        </right>
        <top/>
        <bottom/>
        <vertical style="thin">
          <color theme="3" tint="0.79998168889431442"/>
        </vertical>
        <horizontal style="thin">
          <color theme="3" tint="0.79998168889431442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0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0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/>
        <top style="thin">
          <color theme="0" tint="-0.14999847407452621"/>
        </top>
        <bottom style="thin">
          <color theme="0" tint="-0.14999847407452621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numFmt numFmtId="170" formatCode="0.0000"/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0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0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0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0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0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border>
        <top style="thin">
          <color theme="0" tint="-0.14999847407452621"/>
        </top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alignment horizontal="center" vertical="center" textRotation="0" indent="0" justifyLastLine="0" shrinkToFit="0" readingOrder="0"/>
    </dxf>
    <dxf>
      <border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/>
        <bottom/>
      </border>
    </dxf>
    <dxf>
      <numFmt numFmtId="0" formatCode="General"/>
      <fill>
        <patternFill patternType="solid">
          <fgColor indexed="64"/>
          <bgColor theme="9" tint="0.59999389629810485"/>
        </patternFill>
      </fill>
    </dxf>
    <dxf>
      <numFmt numFmtId="0" formatCode="General"/>
      <fill>
        <patternFill patternType="solid">
          <fgColor indexed="64"/>
          <bgColor theme="4" tint="0.59999389629810485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theme="0" tint="-0.14999847407452621"/>
        </left>
        <right/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69" formatCode="0000&quot;F&quot;"/>
      <border diagonalUp="0" diagonalDown="0">
        <left/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top style="thin">
          <color theme="0" tint="-0.14999847407452621"/>
        </top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border>
        <bottom style="thin">
          <color theme="0" tint="-0.14999847407452621"/>
        </bottom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alignment horizontal="general" vertical="bottom" textRotation="0" wrapText="1" indent="0" justifyLastLine="0" shrinkToFit="0" readingOrder="0"/>
    </dxf>
    <dxf>
      <border diagonalUp="0" diagonalDown="0" outline="0">
        <left style="thin">
          <color theme="0" tint="-0.14999847407452621"/>
        </left>
        <right/>
        <top style="thin">
          <color theme="0" tint="-0.14999847407452621"/>
        </top>
        <bottom/>
      </border>
    </dxf>
    <dxf>
      <numFmt numFmtId="25" formatCode="hh:mm"/>
      <border diagonalUp="0" diagonalDown="0">
        <left style="thin">
          <color theme="0" tint="-0.14999847407452621"/>
        </left>
        <right/>
        <top style="thin">
          <color theme="0" tint="-0.14999847407452621"/>
        </top>
        <bottom style="thin">
          <color theme="0" tint="-0.14999847407452621"/>
        </bottom>
      </border>
    </dxf>
    <dxf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/>
      </border>
    </dxf>
    <dxf>
      <numFmt numFmtId="0" formatCode="General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numFmt numFmtId="167" formatCode="[hh]:mm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/>
      </border>
    </dxf>
    <dxf>
      <numFmt numFmtId="25" formatCode="hh:mm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/>
      </border>
    </dxf>
    <dxf>
      <numFmt numFmtId="25" formatCode="hh:mm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/>
      </border>
    </dxf>
    <dxf>
      <numFmt numFmtId="25" formatCode="hh:mm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/>
      </border>
    </dxf>
    <dxf>
      <numFmt numFmtId="25" formatCode="hh:mm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/>
      </border>
    </dxf>
    <dxf>
      <numFmt numFmtId="25" formatCode="hh:mm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 diagonalUp="0" diagonalDown="0" outline="0">
        <left/>
        <right style="thin">
          <color theme="0" tint="-0.14999847407452621"/>
        </right>
        <top style="thin">
          <color theme="0" tint="-0.14999847407452621"/>
        </top>
        <bottom/>
      </border>
    </dxf>
    <dxf>
      <numFmt numFmtId="19" formatCode="dd/mm/yyyy"/>
      <border diagonalUp="0" diagonalDown="0">
        <left/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top style="thin">
          <color theme="0" tint="-0.14999847407452621"/>
        </top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border>
        <bottom style="thin">
          <color theme="0" tint="-0.14999847407452621"/>
        </bottom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diagonalUp="0" diagonalDown="0">
        <left style="thin">
          <color theme="0" tint="-0.14999847407452621"/>
        </left>
        <right/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2" formatCode="0.0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2" formatCode="0.0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 diagonalUp="0" diagonalDown="0">
        <left/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top style="thin">
          <color theme="0" tint="-0.14999847407452621"/>
        </top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border>
        <bottom style="thin">
          <color theme="0" tint="-0.14999847407452621"/>
        </bottom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66" formatCode="[$-F400]h:mm:ss\ AM/PM"/>
      <border diagonalUp="0" diagonalDown="0">
        <left style="thin">
          <color theme="0" tint="-0.14999847407452621"/>
        </left>
        <right/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66" formatCode="[$-F400]h:mm:ss\ AM/PM"/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66" formatCode="[$-F400]h:mm:ss\ AM/PM"/>
      <border diagonalUp="0" diagonalDown="0">
        <left/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top style="thin">
          <color theme="0" tint="-0.14999847407452621"/>
        </top>
      </border>
    </dxf>
    <dxf>
      <numFmt numFmtId="166" formatCode="[$-F400]h:mm:ss\ AM/PM"/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border>
        <bottom style="thin">
          <color theme="0" tint="-0.14999847407452621"/>
        </bottom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26" formatCode="hh:mm:ss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26" formatCode="hh:mm:ss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26" formatCode="hh:mm:ss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26" formatCode="hh:mm:ss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26" formatCode="hh:mm:ss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26" formatCode="hh:mm:ss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26" formatCode="hh:mm:ss"/>
      <border diagonalUp="0" diagonalDown="0">
        <left/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top style="thin">
          <color theme="0" tint="-0.14999847407452621"/>
        </top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numFmt numFmtId="26" formatCode="hh:mm:ss"/>
    </dxf>
    <dxf>
      <border>
        <bottom style="thin">
          <color theme="0" tint="-0.14999847407452621"/>
        </bottom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71" formatCode="ddd\ dd/mm/yyyy"/>
      <border diagonalUp="0" diagonalDown="0">
        <left style="thin">
          <color theme="0" tint="-0.14999847407452621"/>
        </left>
        <right/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77" formatCode="yyyy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78" formatCode="yy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9" formatCode="dd/mm/yyyy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9" formatCode="dd/mm/yyyy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9" formatCode="dd/mm/yyyy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9" formatCode="dd/mm/yyyy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9" formatCode="dd/mm/yyyy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9" formatCode="dd/mm/yyyy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9" formatCode="dd/mm/yyyy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9" formatCode="dd/mm/yyyy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9" formatCode="dd/mm/yyyy"/>
      <border diagonalUp="0" diagonalDown="0">
        <left/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top style="thin">
          <color theme="0" tint="-0.14999847407452621"/>
        </top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numFmt numFmtId="19" formatCode="dd/mm/yyyy"/>
    </dxf>
    <dxf>
      <border>
        <bottom style="thin">
          <color theme="0" tint="-0.14999847407452621"/>
        </bottom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D9D9D9"/>
          <bgColor rgb="FFD9D9D9"/>
        </patternFill>
      </fill>
    </dxf>
    <dxf>
      <font>
        <b/>
        <color rgb="FFFFFFFF"/>
      </font>
      <fill>
        <patternFill patternType="solid">
          <fgColor rgb="FFE0A336"/>
          <bgColor rgb="FFE0A336"/>
        </patternFill>
      </fill>
    </dxf>
    <dxf>
      <font>
        <b/>
        <color rgb="FFFFFFFF"/>
      </font>
      <fill>
        <patternFill patternType="solid">
          <fgColor rgb="FFE0A336"/>
          <bgColor rgb="FFE0A336"/>
        </patternFill>
      </fill>
    </dxf>
    <dxf>
      <border>
        <top style="double">
          <color rgb="FF000000"/>
        </top>
      </border>
    </dxf>
    <dxf>
      <font>
        <b/>
        <color rgb="FFFFFFFF"/>
      </font>
      <fill>
        <patternFill patternType="solid">
          <fgColor rgb="FFE0A336"/>
          <bgColor rgb="FFE0A336"/>
        </patternFill>
      </fill>
      <border>
        <bottom style="medium">
          <color rgb="FF000000"/>
        </bottom>
      </border>
    </dxf>
    <dxf>
      <font>
        <color rgb="FF000000"/>
      </font>
      <border>
        <top style="medium">
          <color rgb="FF000000"/>
        </top>
        <bottom style="medium">
          <color rgb="FF000000"/>
        </bottom>
      </border>
    </dxf>
    <dxf>
      <font>
        <b/>
        <i val="0"/>
        <color theme="0"/>
      </font>
      <fill>
        <patternFill>
          <bgColor theme="8" tint="-0.24994659260841701"/>
        </patternFill>
      </fill>
    </dxf>
    <dxf>
      <font>
        <b/>
        <i val="0"/>
        <color theme="0"/>
      </font>
      <fill>
        <patternFill>
          <bgColor rgb="FF002060"/>
        </patternFill>
      </fill>
    </dxf>
    <dxf>
      <font>
        <b val="0"/>
        <i val="0"/>
        <color theme="1"/>
      </font>
      <fill>
        <patternFill>
          <bgColor theme="8" tint="0.39994506668294322"/>
        </patternFill>
      </fill>
    </dxf>
    <dxf>
      <font>
        <b val="0"/>
        <i val="0"/>
        <color theme="1"/>
      </font>
      <fill>
        <patternFill patternType="solid">
          <bgColor theme="8" tint="0.59996337778862885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rgb="FF002060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8" tint="-0.499984740745262"/>
        </patternFill>
      </fill>
    </dxf>
    <dxf>
      <font>
        <color theme="1"/>
      </font>
      <fill>
        <patternFill>
          <bgColor theme="8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medium">
          <color theme="0"/>
        </vertical>
        <horizontal style="medium">
          <color theme="0"/>
        </horizontal>
      </border>
    </dxf>
    <dxf>
      <font>
        <b/>
        <i val="0"/>
        <color theme="0"/>
      </font>
      <fill>
        <patternFill>
          <bgColor theme="8" tint="-0.24994659260841701"/>
        </patternFill>
      </fill>
    </dxf>
    <dxf>
      <font>
        <b/>
        <i val="0"/>
        <color theme="0"/>
      </font>
      <fill>
        <patternFill>
          <bgColor rgb="FF002060"/>
        </patternFill>
      </fill>
    </dxf>
    <dxf>
      <font>
        <b val="0"/>
        <i val="0"/>
        <color theme="1"/>
      </font>
      <fill>
        <patternFill>
          <bgColor theme="8" tint="0.39994506668294322"/>
        </patternFill>
      </fill>
    </dxf>
    <dxf>
      <font>
        <b val="0"/>
        <i val="0"/>
        <color theme="1"/>
      </font>
      <fill>
        <patternFill patternType="solid">
          <bgColor theme="8" tint="0.59996337778862885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rgb="FF002060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8" tint="-0.499984740745262"/>
        </patternFill>
      </fill>
    </dxf>
    <dxf>
      <font>
        <color theme="1"/>
      </font>
      <fill>
        <patternFill>
          <bgColor theme="8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medium">
          <color theme="0"/>
        </vertical>
        <horizontal style="medium">
          <color theme="0"/>
        </horizontal>
      </border>
    </dxf>
    <dxf>
      <fill>
        <patternFill>
          <bgColor theme="0" tint="-4.9989318521683403E-2"/>
        </patternFill>
      </fill>
    </dxf>
    <dxf>
      <fill>
        <patternFill>
          <bgColor theme="0"/>
        </patternFill>
      </fill>
    </dxf>
    <dxf>
      <fill>
        <patternFill>
          <bgColor theme="0" tint="-4.9989318521683403E-2"/>
        </patternFill>
      </fill>
    </dxf>
    <dxf>
      <font>
        <b/>
        <i val="0"/>
      </font>
      <border>
        <left/>
        <right/>
        <top style="thin">
          <color theme="0" tint="-0.14996795556505021"/>
        </top>
        <bottom style="thin">
          <color theme="1" tint="0.499984740745262"/>
        </bottom>
        <vertical style="thin">
          <color theme="0" tint="-0.14996795556505021"/>
        </vertical>
        <horizontal/>
      </border>
    </dxf>
    <dxf>
      <font>
        <b/>
        <i val="0"/>
        <color theme="1"/>
      </font>
      <border>
        <left/>
        <right/>
        <top style="thin">
          <color theme="1" tint="0.499984740745262"/>
        </top>
        <bottom style="thin">
          <color theme="0" tint="-0.14996795556505021"/>
        </bottom>
        <vertical/>
        <horizontal/>
      </border>
    </dxf>
    <dxf>
      <font>
        <b val="0"/>
        <i val="0"/>
        <color theme="1"/>
      </font>
      <border>
        <left/>
        <right/>
        <top/>
        <bottom/>
        <vertical style="thin">
          <color theme="0" tint="-0.14996795556505021"/>
        </vertical>
        <horizontal style="thin">
          <color theme="0" tint="-0.14996795556505021"/>
        </horizontal>
      </border>
    </dxf>
    <dxf>
      <font>
        <b val="0"/>
        <i val="0"/>
        <color theme="1"/>
      </font>
      <border>
        <top style="thin">
          <color theme="1" tint="0.34998626667073579"/>
        </top>
        <bottom style="medium">
          <color theme="1" tint="0.34998626667073579"/>
        </bottom>
      </border>
    </dxf>
    <dxf>
      <font>
        <b/>
        <color theme="1"/>
      </font>
      <border diagonalUp="0" diagonalDown="0">
        <left/>
        <right/>
        <top/>
        <bottom style="medium">
          <color theme="1" tint="0.34998626667073579"/>
        </bottom>
        <vertical style="medium">
          <color theme="0"/>
        </vertical>
        <horizontal/>
      </border>
    </dxf>
    <dxf>
      <font>
        <b val="0"/>
        <i val="0"/>
        <color theme="1"/>
      </font>
      <border diagonalUp="0" diagonalDown="0">
        <left/>
        <right/>
        <top/>
        <bottom style="medium">
          <color theme="1" tint="0.34998626667073579"/>
        </bottom>
        <vertical style="medium">
          <color theme="0"/>
        </vertical>
        <horizontal style="medium">
          <color theme="0"/>
        </horizontal>
      </border>
    </dxf>
    <dxf>
      <font>
        <b/>
        <i val="0"/>
        <color theme="6"/>
      </font>
      <fill>
        <patternFill patternType="none">
          <bgColor auto="1"/>
        </patternFill>
      </fill>
      <border>
        <top style="medium">
          <color theme="6"/>
        </top>
        <bottom/>
      </border>
    </dxf>
    <dxf>
      <font>
        <b/>
        <i val="0"/>
        <color theme="1" tint="0.499984740745262"/>
      </font>
      <border>
        <top style="medium">
          <color theme="6"/>
        </top>
        <bottom style="medium">
          <color theme="6"/>
        </bottom>
      </border>
    </dxf>
    <dxf>
      <font>
        <b/>
        <i val="0"/>
        <color theme="0"/>
      </font>
      <fill>
        <patternFill>
          <bgColor theme="6"/>
        </patternFill>
      </fill>
      <border>
        <right style="thick">
          <color theme="0"/>
        </right>
        <top style="thick">
          <color theme="0"/>
        </top>
        <bottom style="thick">
          <color theme="0"/>
        </bottom>
      </border>
    </dxf>
    <dxf>
      <font>
        <b/>
        <i val="0"/>
        <color theme="6"/>
      </font>
      <border>
        <left/>
        <right/>
        <top style="medium">
          <color theme="6"/>
        </top>
        <bottom/>
        <vertical style="thick">
          <color theme="0"/>
        </vertical>
        <horizontal/>
      </border>
    </dxf>
    <dxf>
      <font>
        <b/>
        <i val="0"/>
        <color theme="1" tint="0.499984740745262"/>
      </font>
      <fill>
        <patternFill patternType="none">
          <fgColor indexed="64"/>
          <bgColor auto="1"/>
        </patternFill>
      </fill>
      <border>
        <top style="medium">
          <color theme="6"/>
        </top>
        <bottom style="thin">
          <color theme="6"/>
        </bottom>
        <vertical style="thick">
          <color theme="0"/>
        </vertical>
      </border>
    </dxf>
    <dxf>
      <font>
        <b val="0"/>
        <i val="0"/>
        <color theme="0" tint="-0.34998626667073579"/>
      </font>
      <border>
        <top style="thick">
          <color theme="0"/>
        </top>
        <bottom style="thick">
          <color theme="0"/>
        </bottom>
        <vertical style="thick">
          <color theme="0"/>
        </vertical>
        <horizontal style="thick">
          <color theme="0"/>
        </horizontal>
      </border>
    </dxf>
    <dxf>
      <font>
        <b/>
        <i val="0"/>
        <color theme="5"/>
      </font>
      <fill>
        <patternFill patternType="none">
          <bgColor auto="1"/>
        </patternFill>
      </fill>
      <border>
        <top style="medium">
          <color theme="5"/>
        </top>
        <bottom/>
      </border>
    </dxf>
    <dxf>
      <font>
        <b/>
        <i val="0"/>
        <color theme="1" tint="0.499984740745262"/>
      </font>
      <border>
        <top style="medium">
          <color theme="5"/>
        </top>
        <bottom style="medium">
          <color theme="5"/>
        </bottom>
      </border>
    </dxf>
    <dxf>
      <font>
        <b/>
        <i val="0"/>
        <color theme="0"/>
      </font>
      <fill>
        <patternFill>
          <bgColor theme="5"/>
        </patternFill>
      </fill>
      <border>
        <right style="thick">
          <color theme="0"/>
        </right>
        <top style="thick">
          <color theme="0"/>
        </top>
        <bottom style="thick">
          <color theme="0"/>
        </bottom>
      </border>
    </dxf>
    <dxf>
      <font>
        <b/>
        <i val="0"/>
        <color theme="5"/>
      </font>
      <border>
        <left/>
        <right/>
        <top style="medium">
          <color theme="5"/>
        </top>
        <bottom/>
        <vertical style="thick">
          <color theme="0"/>
        </vertical>
        <horizontal/>
      </border>
    </dxf>
    <dxf>
      <font>
        <b/>
        <i val="0"/>
        <color theme="1" tint="0.499984740745262"/>
      </font>
      <fill>
        <patternFill patternType="none">
          <fgColor indexed="64"/>
          <bgColor auto="1"/>
        </patternFill>
      </fill>
      <border>
        <top style="medium">
          <color theme="5"/>
        </top>
        <bottom style="thin">
          <color theme="5"/>
        </bottom>
        <vertical style="thick">
          <color theme="0"/>
        </vertical>
      </border>
    </dxf>
    <dxf>
      <font>
        <b val="0"/>
        <i val="0"/>
        <color theme="0" tint="-0.34998626667073579"/>
      </font>
      <border>
        <top style="thick">
          <color theme="0"/>
        </top>
        <bottom style="thick">
          <color theme="0"/>
        </bottom>
        <vertical style="thick">
          <color theme="0"/>
        </vertical>
        <horizontal style="thick">
          <color theme="0"/>
        </horizontal>
      </border>
    </dxf>
    <dxf>
      <font>
        <b/>
        <i val="0"/>
        <color theme="4"/>
      </font>
      <fill>
        <patternFill patternType="none">
          <bgColor auto="1"/>
        </patternFill>
      </fill>
      <border>
        <top style="medium">
          <color theme="4"/>
        </top>
        <bottom/>
      </border>
    </dxf>
    <dxf>
      <font>
        <b/>
        <i val="0"/>
        <color theme="1" tint="0.499984740745262"/>
      </font>
      <border>
        <top style="medium">
          <color theme="4"/>
        </top>
        <bottom style="medium">
          <color theme="4"/>
        </bottom>
      </border>
    </dxf>
    <dxf>
      <font>
        <b/>
        <i val="0"/>
        <color theme="0"/>
      </font>
      <fill>
        <patternFill>
          <bgColor theme="4"/>
        </patternFill>
      </fill>
      <border>
        <right style="thick">
          <color theme="0"/>
        </right>
        <top style="thick">
          <color theme="0"/>
        </top>
        <bottom style="thick">
          <color theme="0"/>
        </bottom>
      </border>
    </dxf>
    <dxf>
      <border>
        <left/>
        <right/>
        <top style="medium">
          <color theme="4"/>
        </top>
        <bottom/>
        <vertical style="thick">
          <color theme="0"/>
        </vertical>
        <horizontal/>
      </border>
    </dxf>
    <dxf>
      <font>
        <b/>
        <i val="0"/>
        <color theme="1" tint="0.499984740745262"/>
      </font>
      <fill>
        <patternFill patternType="none">
          <fgColor indexed="64"/>
          <bgColor auto="1"/>
        </patternFill>
      </fill>
      <border>
        <top style="medium">
          <color theme="4"/>
        </top>
        <bottom style="thin">
          <color theme="4"/>
        </bottom>
        <vertical style="thick">
          <color theme="0"/>
        </vertical>
      </border>
    </dxf>
    <dxf>
      <font>
        <b val="0"/>
        <i val="0"/>
        <color theme="0" tint="-0.34998626667073579"/>
      </font>
      <border>
        <top style="thick">
          <color theme="0"/>
        </top>
        <bottom style="thick">
          <color theme="0"/>
        </bottom>
        <vertical style="thick">
          <color theme="0"/>
        </vertical>
        <horizontal style="thick">
          <color theme="0"/>
        </horizontal>
      </border>
    </dxf>
    <dxf>
      <font>
        <b/>
        <i val="0"/>
        <color rgb="FFB53820"/>
      </font>
      <fill>
        <patternFill patternType="solid">
          <bgColor rgb="FFEAEAEA"/>
        </patternFill>
      </fill>
      <border>
        <vertical/>
        <horizontal style="thin">
          <color rgb="FFF2F2F2"/>
        </horizontal>
      </border>
    </dxf>
    <dxf>
      <font>
        <b val="0"/>
        <i val="0"/>
        <color rgb="FF404040"/>
      </font>
      <fill>
        <patternFill patternType="solid">
          <bgColor rgb="FFFFFFFF"/>
        </patternFill>
      </fill>
      <border diagonalUp="0" diagonalDown="0">
        <left/>
        <right/>
        <top style="double">
          <color rgb="FF404040"/>
        </top>
        <bottom/>
        <vertical/>
        <horizontal/>
      </border>
    </dxf>
    <dxf>
      <font>
        <b val="0"/>
        <i val="0"/>
        <color rgb="FFB53820"/>
      </font>
      <fill>
        <patternFill patternType="solid">
          <bgColor rgb="FFFFFFFF"/>
        </patternFill>
      </fill>
      <border diagonalUp="0" diagonalDown="0">
        <left/>
        <right/>
        <top/>
        <bottom style="medium">
          <color rgb="FF939395"/>
        </bottom>
        <vertical/>
        <horizontal/>
      </border>
    </dxf>
    <dxf>
      <font>
        <b val="0"/>
        <i val="0"/>
        <color rgb="FF404040"/>
      </font>
      <fill>
        <patternFill patternType="solid">
          <bgColor rgb="FFFFFFFF"/>
        </patternFill>
      </fill>
      <border diagonalUp="0" diagonalDown="0">
        <left/>
        <right/>
        <top/>
        <bottom style="medium">
          <color rgb="FF939395"/>
        </bottom>
        <vertical/>
        <horizontal style="thin">
          <color rgb="FFF2F2F2"/>
        </horizontal>
      </border>
    </dxf>
    <dxf>
      <font>
        <b/>
        <i val="0"/>
        <color theme="6"/>
      </font>
      <fill>
        <patternFill patternType="solid">
          <bgColor rgb="FFEAEAEA"/>
        </patternFill>
      </fill>
      <border>
        <vertical/>
        <horizontal style="thin">
          <color theme="0" tint="-4.9989318521683403E-2"/>
        </horizontal>
      </border>
    </dxf>
    <dxf>
      <font>
        <b val="0"/>
        <i val="0"/>
        <color theme="1" tint="0.24994659260841701"/>
      </font>
      <fill>
        <patternFill patternType="solid">
          <bgColor theme="0"/>
        </patternFill>
      </fill>
      <border diagonalUp="0" diagonalDown="0">
        <left/>
        <right/>
        <top style="double">
          <color theme="1" tint="0.24994659260841701"/>
        </top>
        <bottom/>
        <vertical/>
        <horizontal/>
      </border>
    </dxf>
    <dxf>
      <font>
        <b val="0"/>
        <i val="0"/>
        <color theme="6"/>
      </font>
      <fill>
        <patternFill patternType="solid">
          <bgColor theme="0"/>
        </patternFill>
      </fill>
      <border diagonalUp="0" diagonalDown="0">
        <left/>
        <right/>
        <top/>
        <bottom style="medium">
          <color theme="3" tint="0.39994506668294322"/>
        </bottom>
        <vertical/>
        <horizontal/>
      </border>
    </dxf>
    <dxf>
      <font>
        <b val="0"/>
        <i val="0"/>
        <color theme="1" tint="0.24994659260841701"/>
      </font>
      <fill>
        <patternFill patternType="solid">
          <bgColor theme="0"/>
        </patternFill>
      </fill>
      <border diagonalUp="0" diagonalDown="0">
        <left/>
        <right/>
        <top/>
        <bottom style="medium">
          <color theme="3" tint="0.39994506668294322"/>
        </bottom>
        <vertical/>
        <horizontal style="thin">
          <color theme="0" tint="-4.9989318521683403E-2"/>
        </horizontal>
      </border>
    </dxf>
  </dxfs>
  <tableStyles count="10" defaultTableStyle="TableStyleMedium2" defaultPivotStyle="PivotStyleLight16">
    <tableStyle name="Cash Register Sales" pivot="0" count="4" xr9:uid="{00000000-0011-0000-FFFF-FFFF00000000}">
      <tableStyleElement type="wholeTable" dxfId="506"/>
      <tableStyleElement type="headerRow" dxfId="505"/>
      <tableStyleElement type="totalRow" dxfId="504"/>
      <tableStyleElement type="lastColumn" dxfId="503"/>
    </tableStyle>
    <tableStyle name="Cash Register Sales 2" pivot="0" count="4" xr9:uid="{00000000-0011-0000-FFFF-FFFF00000000}">
      <tableStyleElement type="wholeTable" dxfId="502"/>
      <tableStyleElement type="headerRow" dxfId="501"/>
      <tableStyleElement type="totalRow" dxfId="500"/>
      <tableStyleElement type="lastColumn" dxfId="499"/>
    </tableStyle>
    <tableStyle name="Family Budget Cash Available" pivot="0" count="6" xr9:uid="{00000000-0011-0000-FFFF-FFFF00000000}">
      <tableStyleElement type="wholeTable" dxfId="498"/>
      <tableStyleElement type="headerRow" dxfId="497"/>
      <tableStyleElement type="totalRow" dxfId="496"/>
      <tableStyleElement type="firstColumn" dxfId="495"/>
      <tableStyleElement type="firstHeaderCell" dxfId="494"/>
      <tableStyleElement type="firstTotalCell" dxfId="493"/>
    </tableStyle>
    <tableStyle name="Family Budget Cash Available 2" pivot="0" count="6" xr9:uid="{00000000-0011-0000-FFFF-FFFF01000000}">
      <tableStyleElement type="wholeTable" dxfId="492"/>
      <tableStyleElement type="headerRow" dxfId="491"/>
      <tableStyleElement type="totalRow" dxfId="490"/>
      <tableStyleElement type="firstColumn" dxfId="489"/>
      <tableStyleElement type="firstHeaderCell" dxfId="488"/>
      <tableStyleElement type="firstTotalCell" dxfId="487"/>
    </tableStyle>
    <tableStyle name="Family Budget Cash Available 3" pivot="0" count="6" xr9:uid="{00000000-0011-0000-FFFF-FFFF02000000}">
      <tableStyleElement type="wholeTable" dxfId="486"/>
      <tableStyleElement type="headerRow" dxfId="485"/>
      <tableStyleElement type="totalRow" dxfId="484"/>
      <tableStyleElement type="firstColumn" dxfId="483"/>
      <tableStyleElement type="firstHeaderCell" dxfId="482"/>
      <tableStyleElement type="firstTotalCell" dxfId="481"/>
    </tableStyle>
    <tableStyle name="Marketing Plan" pivot="0" count="3" xr9:uid="{00000000-0011-0000-FFFF-FFFF00000000}">
      <tableStyleElement type="wholeTable" dxfId="480"/>
      <tableStyleElement type="headerRow" dxfId="479"/>
      <tableStyleElement type="totalRow" dxfId="478"/>
    </tableStyle>
    <tableStyle name="Summary Table" pivot="0" count="6" xr9:uid="{00000000-0011-0000-FFFF-FFFF00000000}">
      <tableStyleElement type="wholeTable" dxfId="477"/>
      <tableStyleElement type="headerRow" dxfId="476"/>
      <tableStyleElement type="totalRow" dxfId="475"/>
      <tableStyleElement type="firstColumn" dxfId="474"/>
      <tableStyleElement type="lastColumn" dxfId="473"/>
      <tableStyleElement type="firstColumnStripe" dxfId="472"/>
    </tableStyle>
    <tableStyle name="Tabela Clarify" pivot="0" count="9" xr9:uid="{00000000-0011-0000-FFFF-FFFF01000000}">
      <tableStyleElement type="wholeTable" dxfId="471"/>
      <tableStyleElement type="headerRow" dxfId="470"/>
      <tableStyleElement type="totalRow" dxfId="469"/>
      <tableStyleElement type="firstColumn" dxfId="468"/>
      <tableStyleElement type="lastColumn" dxfId="467"/>
      <tableStyleElement type="firstRowStripe" dxfId="466"/>
      <tableStyleElement type="secondRowStripe" dxfId="465"/>
      <tableStyleElement type="firstColumnStripe" dxfId="464"/>
      <tableStyleElement type="secondColumnStripe" dxfId="463"/>
    </tableStyle>
    <tableStyle name="Tabela Clarify 2" pivot="0" count="9" xr9:uid="{00000000-0011-0000-FFFF-FFFF01000000}">
      <tableStyleElement type="wholeTable" dxfId="462"/>
      <tableStyleElement type="headerRow" dxfId="461"/>
      <tableStyleElement type="totalRow" dxfId="460"/>
      <tableStyleElement type="firstColumn" dxfId="459"/>
      <tableStyleElement type="lastColumn" dxfId="458"/>
      <tableStyleElement type="firstRowStripe" dxfId="457"/>
      <tableStyleElement type="secondRowStripe" dxfId="456"/>
      <tableStyleElement type="firstColumnStripe" dxfId="455"/>
      <tableStyleElement type="secondColumnStripe" dxfId="454"/>
    </tableStyle>
    <tableStyle name="TableStyleMedium16 2" pivot="0" count="7" xr9:uid="{00000000-0012-0000-FFFF-FFFF24000000}">
      <tableStyleElement type="wholeTable" dxfId="453"/>
      <tableStyleElement type="headerRow" dxfId="452"/>
      <tableStyleElement type="totalRow" dxfId="451"/>
      <tableStyleElement type="firstColumn" dxfId="450"/>
      <tableStyleElement type="lastColumn" dxfId="449"/>
      <tableStyleElement type="firstRowStripe" dxfId="448"/>
      <tableStyleElement type="firstColumnStripe" dxfId="44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externalLink" Target="externalLinks/externalLink1.xml"/><Relationship Id="rId75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jpeg"/></Relationships>
</file>

<file path=xl/drawings/_rels/drawing6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jpe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jpe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e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jpe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svg"/><Relationship Id="rId1" Type="http://schemas.openxmlformats.org/officeDocument/2006/relationships/image" Target="../media/image50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jpe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svg"/><Relationship Id="rId1" Type="http://schemas.openxmlformats.org/officeDocument/2006/relationships/image" Target="../media/image55.png"/><Relationship Id="rId4" Type="http://schemas.openxmlformats.org/officeDocument/2006/relationships/image" Target="../media/image58.sv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svg"/><Relationship Id="rId1" Type="http://schemas.openxmlformats.org/officeDocument/2006/relationships/image" Target="../media/image59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svg"/><Relationship Id="rId1" Type="http://schemas.openxmlformats.org/officeDocument/2006/relationships/image" Target="../media/image59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4.jpeg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7.png"/><Relationship Id="rId1" Type="http://schemas.openxmlformats.org/officeDocument/2006/relationships/image" Target="../media/image66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71.png"/><Relationship Id="rId1" Type="http://schemas.openxmlformats.org/officeDocument/2006/relationships/image" Target="../media/image70.jpe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image" Target="../media/image7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533400</xdr:colOff>
      <xdr:row>43</xdr:row>
      <xdr:rowOff>68997</xdr:rowOff>
    </xdr:to>
    <xdr:pic>
      <xdr:nvPicPr>
        <xdr:cNvPr id="10" name="Imagem 9" descr="Xadrez, PeÃ£o, Plano De Jogo, Rainha, Jogo, NegÃ³cios">
          <a:extLst>
            <a:ext uri="{FF2B5EF4-FFF2-40B4-BE49-F238E27FC236}">
              <a16:creationId xmlns:a16="http://schemas.microsoft.com/office/drawing/2014/main" id="{A47C5E76-925A-420C-95B4-E71B264CB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011150" cy="8660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352425</xdr:colOff>
      <xdr:row>6</xdr:row>
      <xdr:rowOff>104775</xdr:rowOff>
    </xdr:from>
    <xdr:to>
      <xdr:col>2</xdr:col>
      <xdr:colOff>352015</xdr:colOff>
      <xdr:row>15</xdr:row>
      <xdr:rowOff>9324</xdr:rowOff>
    </xdr:to>
    <xdr:grpSp>
      <xdr:nvGrpSpPr>
        <xdr:cNvPr id="4" name="Agrupar 3">
          <a:extLst>
            <a:ext uri="{FF2B5EF4-FFF2-40B4-BE49-F238E27FC236}">
              <a16:creationId xmlns:a16="http://schemas.microsoft.com/office/drawing/2014/main" id="{0887377F-5914-4891-8C9A-0023E59CF2BB}"/>
            </a:ext>
          </a:extLst>
        </xdr:cNvPr>
        <xdr:cNvGrpSpPr/>
      </xdr:nvGrpSpPr>
      <xdr:grpSpPr>
        <a:xfrm>
          <a:off x="352425" y="1647825"/>
          <a:ext cx="3609565" cy="1619049"/>
          <a:chOff x="5238750" y="2695575"/>
          <a:chExt cx="3276190" cy="1619049"/>
        </a:xfrm>
      </xdr:grpSpPr>
      <xdr:pic>
        <xdr:nvPicPr>
          <xdr:cNvPr id="2" name="Imagem 1">
            <a:extLst>
              <a:ext uri="{FF2B5EF4-FFF2-40B4-BE49-F238E27FC236}">
                <a16:creationId xmlns:a16="http://schemas.microsoft.com/office/drawing/2014/main" id="{C85D8745-4B9D-42B4-91A7-D912EC94908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238750" y="2705100"/>
            <a:ext cx="3276190" cy="1609524"/>
          </a:xfrm>
          <a:prstGeom prst="rect">
            <a:avLst/>
          </a:prstGeom>
        </xdr:spPr>
      </xdr:pic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D9E5F6D8-D77D-4348-ACE8-9F188CA508B2}"/>
              </a:ext>
            </a:extLst>
          </xdr:cNvPr>
          <xdr:cNvSpPr/>
        </xdr:nvSpPr>
        <xdr:spPr>
          <a:xfrm>
            <a:off x="5248275" y="2695575"/>
            <a:ext cx="3248025" cy="1609725"/>
          </a:xfrm>
          <a:prstGeom prst="rect">
            <a:avLst/>
          </a:prstGeom>
          <a:noFill/>
          <a:ln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oneCellAnchor>
    <xdr:from>
      <xdr:col>0</xdr:col>
      <xdr:colOff>342900</xdr:colOff>
      <xdr:row>2</xdr:row>
      <xdr:rowOff>95250</xdr:rowOff>
    </xdr:from>
    <xdr:ext cx="9124950" cy="687239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C12F3C6E-5EE3-40EA-9223-D8E199F2AE35}"/>
            </a:ext>
          </a:extLst>
        </xdr:cNvPr>
        <xdr:cNvSpPr txBox="1"/>
      </xdr:nvSpPr>
      <xdr:spPr>
        <a:xfrm>
          <a:off x="342900" y="876300"/>
          <a:ext cx="9124950" cy="68723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Solução!</a:t>
          </a:r>
        </a:p>
        <a:p>
          <a:r>
            <a:rPr lang="pt-BR" sz="1800" b="0">
              <a:solidFill>
                <a:sysClr val="windowText" lastClr="000000"/>
              </a:solidFill>
            </a:rPr>
            <a:t>Ao efetuar a cópia</a:t>
          </a:r>
          <a:r>
            <a:rPr lang="pt-BR" sz="1800" b="0" baseline="0">
              <a:solidFill>
                <a:sysClr val="windowText" lastClr="000000"/>
              </a:solidFill>
            </a:rPr>
            <a:t> de uma </a:t>
          </a:r>
          <a:r>
            <a:rPr lang="pt-BR" sz="1800" b="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fórmula em endereços </a:t>
          </a:r>
          <a:r>
            <a:rPr lang="pt-BR" sz="1800" b="0" baseline="0">
              <a:solidFill>
                <a:sysClr val="windowText" lastClr="000000"/>
              </a:solidFill>
            </a:rPr>
            <a:t>diferentes poderá utilizar a mesma </a:t>
          </a:r>
          <a:r>
            <a:rPr lang="pt-BR" sz="1800" b="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referência</a:t>
          </a:r>
        </a:p>
      </xdr:txBody>
    </xdr:sp>
    <xdr:clientData/>
  </xdr:oneCellAnchor>
  <xdr:oneCellAnchor>
    <xdr:from>
      <xdr:col>0</xdr:col>
      <xdr:colOff>342900</xdr:colOff>
      <xdr:row>0</xdr:row>
      <xdr:rowOff>257175</xdr:rowOff>
    </xdr:from>
    <xdr:ext cx="6342890" cy="530658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501BCB74-C05C-4A4F-8CC0-B6439BE333FA}"/>
            </a:ext>
          </a:extLst>
        </xdr:cNvPr>
        <xdr:cNvSpPr txBox="1"/>
      </xdr:nvSpPr>
      <xdr:spPr>
        <a:xfrm>
          <a:off x="342900" y="257175"/>
          <a:ext cx="6342890" cy="53065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01 - </a:t>
          </a:r>
          <a:r>
            <a:rPr lang="pt-BR" sz="2800" b="0">
              <a:solidFill>
                <a:sysClr val="windowText" lastClr="000000"/>
              </a:solidFill>
            </a:rPr>
            <a:t>Referência Absoluta e Mista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51028</xdr:colOff>
      <xdr:row>0</xdr:row>
      <xdr:rowOff>51028</xdr:rowOff>
    </xdr:from>
    <xdr:to>
      <xdr:col>1</xdr:col>
      <xdr:colOff>731385</xdr:colOff>
      <xdr:row>0</xdr:row>
      <xdr:rowOff>731385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139E2BAC-08F1-4A9B-A26B-F2B1CB5A8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099" y="51028"/>
          <a:ext cx="680357" cy="680357"/>
        </a:xfrm>
        <a:prstGeom prst="rect">
          <a:avLst/>
        </a:prstGeom>
      </xdr:spPr>
    </xdr:pic>
    <xdr:clientData/>
  </xdr:twoCellAnchor>
  <xdr:oneCellAnchor>
    <xdr:from>
      <xdr:col>1</xdr:col>
      <xdr:colOff>816430</xdr:colOff>
      <xdr:row>0</xdr:row>
      <xdr:rowOff>280648</xdr:rowOff>
    </xdr:from>
    <xdr:ext cx="2823482" cy="405432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8CF0FB02-4748-4154-AEF4-B97B45C64E54}"/>
            </a:ext>
          </a:extLst>
        </xdr:cNvPr>
        <xdr:cNvSpPr txBox="1"/>
      </xdr:nvSpPr>
      <xdr:spPr>
        <a:xfrm>
          <a:off x="952501" y="280648"/>
          <a:ext cx="2823482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Material</a:t>
          </a:r>
          <a:r>
            <a:rPr lang="pt-BR" sz="2000" b="1" baseline="0">
              <a:solidFill>
                <a:sysClr val="windowText" lastClr="000000"/>
              </a:solidFill>
            </a:rPr>
            <a:t> Escolar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176282</xdr:rowOff>
    </xdr:from>
    <xdr:to>
      <xdr:col>0</xdr:col>
      <xdr:colOff>895350</xdr:colOff>
      <xdr:row>7</xdr:row>
      <xdr:rowOff>77665</xdr:rowOff>
    </xdr:to>
    <xdr:pic>
      <xdr:nvPicPr>
        <xdr:cNvPr id="6" name="Imagem 5" descr="Resultado de imagem para Ã­cone smartphone png">
          <a:extLst>
            <a:ext uri="{FF2B5EF4-FFF2-40B4-BE49-F238E27FC236}">
              <a16:creationId xmlns:a16="http://schemas.microsoft.com/office/drawing/2014/main" id="{4E717C37-C348-4E3C-A576-8566B8F3661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588" r="21428"/>
        <a:stretch/>
      </xdr:blipFill>
      <xdr:spPr bwMode="auto">
        <a:xfrm>
          <a:off x="47625" y="176282"/>
          <a:ext cx="847725" cy="1462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323849</xdr:colOff>
      <xdr:row>11</xdr:row>
      <xdr:rowOff>19051</xdr:rowOff>
    </xdr:from>
    <xdr:to>
      <xdr:col>10</xdr:col>
      <xdr:colOff>76200</xdr:colOff>
      <xdr:row>24</xdr:row>
      <xdr:rowOff>180975</xdr:rowOff>
    </xdr:to>
    <xdr:grpSp>
      <xdr:nvGrpSpPr>
        <xdr:cNvPr id="8" name="Agrupar 7">
          <a:extLst>
            <a:ext uri="{FF2B5EF4-FFF2-40B4-BE49-F238E27FC236}">
              <a16:creationId xmlns:a16="http://schemas.microsoft.com/office/drawing/2014/main" id="{3B65765D-4FF5-4A83-BA5F-193AF9A176BA}"/>
            </a:ext>
          </a:extLst>
        </xdr:cNvPr>
        <xdr:cNvGrpSpPr/>
      </xdr:nvGrpSpPr>
      <xdr:grpSpPr>
        <a:xfrm>
          <a:off x="1238249" y="2343151"/>
          <a:ext cx="6115051" cy="2638424"/>
          <a:chOff x="257174" y="1504951"/>
          <a:chExt cx="6115051" cy="2638424"/>
        </a:xfrm>
      </xdr:grpSpPr>
      <xdr:sp macro="" textlink="">
        <xdr:nvSpPr>
          <xdr:cNvPr id="2" name="Retângulo 1">
            <a:extLst>
              <a:ext uri="{FF2B5EF4-FFF2-40B4-BE49-F238E27FC236}">
                <a16:creationId xmlns:a16="http://schemas.microsoft.com/office/drawing/2014/main" id="{65D48C09-8602-4B78-A61B-4F793A403C0E}"/>
              </a:ext>
            </a:extLst>
          </xdr:cNvPr>
          <xdr:cNvSpPr/>
        </xdr:nvSpPr>
        <xdr:spPr>
          <a:xfrm>
            <a:off x="257174" y="1504951"/>
            <a:ext cx="6115051" cy="263842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/>
              <a:t>ATIVIDADE 1 </a:t>
            </a:r>
          </a:p>
          <a:p>
            <a:pPr algn="l"/>
            <a:endParaRPr lang="pt-BR" sz="1200"/>
          </a:p>
          <a:p>
            <a:pPr algn="l"/>
            <a:r>
              <a:rPr lang="pt-BR" sz="1200"/>
              <a:t>Converter</a:t>
            </a:r>
            <a:r>
              <a:rPr lang="pt-BR" sz="1200" baseline="0"/>
              <a:t>  os  valores dos  modelos de celulares em real, conforme a cotação</a:t>
            </a:r>
            <a:endParaRPr lang="pt-BR" sz="1200"/>
          </a:p>
        </xdr:txBody>
      </xdr:sp>
      <xdr:pic>
        <xdr:nvPicPr>
          <xdr:cNvPr id="7" name="Imagem 6">
            <a:extLst>
              <a:ext uri="{FF2B5EF4-FFF2-40B4-BE49-F238E27FC236}">
                <a16:creationId xmlns:a16="http://schemas.microsoft.com/office/drawing/2014/main" id="{70A400A5-907A-4A7E-B4E4-C0DF2935831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42901" y="2144987"/>
            <a:ext cx="5562600" cy="1902812"/>
          </a:xfrm>
          <a:prstGeom prst="rect">
            <a:avLst/>
          </a:prstGeom>
        </xdr:spPr>
      </xdr:pic>
    </xdr:grpSp>
    <xdr:clientData/>
  </xdr:twoCellAnchor>
  <xdr:oneCellAnchor>
    <xdr:from>
      <xdr:col>1</xdr:col>
      <xdr:colOff>7327</xdr:colOff>
      <xdr:row>0</xdr:row>
      <xdr:rowOff>51289</xdr:rowOff>
    </xdr:from>
    <xdr:ext cx="2823482" cy="405432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E67F5A81-6915-418E-985E-B6B76A353DDA}"/>
            </a:ext>
          </a:extLst>
        </xdr:cNvPr>
        <xdr:cNvSpPr txBox="1"/>
      </xdr:nvSpPr>
      <xdr:spPr>
        <a:xfrm>
          <a:off x="923192" y="51289"/>
          <a:ext cx="2823482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1 - Celular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137334</xdr:colOff>
      <xdr:row>0</xdr:row>
      <xdr:rowOff>24216</xdr:rowOff>
    </xdr:from>
    <xdr:to>
      <xdr:col>1</xdr:col>
      <xdr:colOff>998350</xdr:colOff>
      <xdr:row>2</xdr:row>
      <xdr:rowOff>162732</xdr:rowOff>
    </xdr:to>
    <xdr:pic>
      <xdr:nvPicPr>
        <xdr:cNvPr id="7" name="Imagem 6" descr="Resultado de imagem para Ã­cone vendas">
          <a:extLst>
            <a:ext uri="{FF2B5EF4-FFF2-40B4-BE49-F238E27FC236}">
              <a16:creationId xmlns:a16="http://schemas.microsoft.com/office/drawing/2014/main" id="{122B83AB-ABEB-4BB6-9892-C509EFBFD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334" y="24216"/>
          <a:ext cx="861016" cy="873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1073581</xdr:colOff>
      <xdr:row>0</xdr:row>
      <xdr:rowOff>282521</xdr:rowOff>
    </xdr:from>
    <xdr:ext cx="2978580" cy="405432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72C4AEBA-6980-4CAA-8B2A-714E385CFAAB}"/>
            </a:ext>
          </a:extLst>
        </xdr:cNvPr>
        <xdr:cNvSpPr txBox="1"/>
      </xdr:nvSpPr>
      <xdr:spPr>
        <a:xfrm>
          <a:off x="1178517" y="282521"/>
          <a:ext cx="2978580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2 - Vendas 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</xdr:col>
      <xdr:colOff>181684</xdr:colOff>
      <xdr:row>16</xdr:row>
      <xdr:rowOff>76761</xdr:rowOff>
    </xdr:from>
    <xdr:to>
      <xdr:col>7</xdr:col>
      <xdr:colOff>1245031</xdr:colOff>
      <xdr:row>37</xdr:row>
      <xdr:rowOff>85699</xdr:rowOff>
    </xdr:to>
    <xdr:grpSp>
      <xdr:nvGrpSpPr>
        <xdr:cNvPr id="11" name="Agrupar 10">
          <a:extLst>
            <a:ext uri="{FF2B5EF4-FFF2-40B4-BE49-F238E27FC236}">
              <a16:creationId xmlns:a16="http://schemas.microsoft.com/office/drawing/2014/main" id="{3F07A4BD-FB6F-4A55-A132-61739F73A762}"/>
            </a:ext>
          </a:extLst>
        </xdr:cNvPr>
        <xdr:cNvGrpSpPr/>
      </xdr:nvGrpSpPr>
      <xdr:grpSpPr>
        <a:xfrm>
          <a:off x="286459" y="3477186"/>
          <a:ext cx="7178397" cy="4009438"/>
          <a:chOff x="1527776" y="811962"/>
          <a:chExt cx="7173877" cy="4077243"/>
        </a:xfrm>
      </xdr:grpSpPr>
      <xdr:sp macro="" textlink="">
        <xdr:nvSpPr>
          <xdr:cNvPr id="2" name="Retângulo 1">
            <a:extLst>
              <a:ext uri="{FF2B5EF4-FFF2-40B4-BE49-F238E27FC236}">
                <a16:creationId xmlns:a16="http://schemas.microsoft.com/office/drawing/2014/main" id="{A04BEC77-4AAC-41FF-BF04-F30135BAF840}"/>
              </a:ext>
            </a:extLst>
          </xdr:cNvPr>
          <xdr:cNvSpPr/>
        </xdr:nvSpPr>
        <xdr:spPr>
          <a:xfrm>
            <a:off x="1527776" y="811962"/>
            <a:ext cx="7173877" cy="407724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/>
              <a:t>ATIVIDADE 2</a:t>
            </a:r>
          </a:p>
          <a:p>
            <a:pPr algn="l"/>
            <a:endParaRPr lang="pt-BR" sz="1200"/>
          </a:p>
          <a:p>
            <a:pPr algn="l"/>
            <a:r>
              <a:rPr lang="pt-BR" sz="1200"/>
              <a:t>1) Calcular valor com reajuste; </a:t>
            </a:r>
          </a:p>
          <a:p>
            <a:pPr algn="l"/>
            <a:r>
              <a:rPr lang="pt-BR" sz="1200"/>
              <a:t>2) Caso a venda seja maior ou igual</a:t>
            </a:r>
            <a:r>
              <a:rPr lang="pt-BR" sz="1200" baseline="0"/>
              <a:t> a</a:t>
            </a:r>
            <a:r>
              <a:rPr lang="pt-BR" sz="1200"/>
              <a:t> 700,00</a:t>
            </a:r>
            <a:r>
              <a:rPr lang="pt-BR" sz="1200" baseline="0"/>
              <a:t> considerar venda especial sim, caso contrário não;</a:t>
            </a:r>
          </a:p>
          <a:p>
            <a:pPr algn="l"/>
            <a:r>
              <a:rPr lang="pt-BR" sz="1200" baseline="0"/>
              <a:t>3) Calcular o Total, considerando valor com reajuste;</a:t>
            </a:r>
          </a:p>
          <a:p>
            <a:pPr algn="l"/>
            <a:endParaRPr lang="pt-BR" sz="1200" baseline="0"/>
          </a:p>
          <a:p>
            <a:pPr algn="l"/>
            <a:endParaRPr lang="pt-BR" sz="1200"/>
          </a:p>
        </xdr:txBody>
      </xdr:sp>
      <xdr:pic>
        <xdr:nvPicPr>
          <xdr:cNvPr id="5" name="Imagem 4">
            <a:extLst>
              <a:ext uri="{FF2B5EF4-FFF2-40B4-BE49-F238E27FC236}">
                <a16:creationId xmlns:a16="http://schemas.microsoft.com/office/drawing/2014/main" id="{935DCC09-4957-4C18-90E5-6F6F7592ED2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614406" y="1834742"/>
            <a:ext cx="6719763" cy="2968117"/>
          </a:xfrm>
          <a:prstGeom prst="rect">
            <a:avLst/>
          </a:prstGeom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209550</xdr:colOff>
      <xdr:row>26</xdr:row>
      <xdr:rowOff>119182</xdr:rowOff>
    </xdr:to>
    <xdr:pic>
      <xdr:nvPicPr>
        <xdr:cNvPr id="10" name="Imagem 9" descr="Apple, Frutas, SeleÃ§Ã£o, Especialmente">
          <a:extLst>
            <a:ext uri="{FF2B5EF4-FFF2-40B4-BE49-F238E27FC236}">
              <a16:creationId xmlns:a16="http://schemas.microsoft.com/office/drawing/2014/main" id="{CD6C93E4-CF3E-4796-A717-3F1728059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839950" cy="54722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438150</xdr:colOff>
      <xdr:row>9</xdr:row>
      <xdr:rowOff>171450</xdr:rowOff>
    </xdr:from>
    <xdr:to>
      <xdr:col>4</xdr:col>
      <xdr:colOff>275277</xdr:colOff>
      <xdr:row>21</xdr:row>
      <xdr:rowOff>114300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4514CB80-ABC4-4F3D-AE0C-42AE91CED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8150" y="2286000"/>
          <a:ext cx="2275527" cy="2228850"/>
        </a:xfrm>
        <a:prstGeom prst="rect">
          <a:avLst/>
        </a:prstGeom>
      </xdr:spPr>
    </xdr:pic>
    <xdr:clientData/>
  </xdr:twoCellAnchor>
  <xdr:oneCellAnchor>
    <xdr:from>
      <xdr:col>0</xdr:col>
      <xdr:colOff>457200</xdr:colOff>
      <xdr:row>5</xdr:row>
      <xdr:rowOff>57150</xdr:rowOff>
    </xdr:from>
    <xdr:ext cx="5800725" cy="687239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5E0F1C6E-F02A-4ABA-B80D-1A35B0D35AF3}"/>
            </a:ext>
          </a:extLst>
        </xdr:cNvPr>
        <xdr:cNvSpPr txBox="1"/>
      </xdr:nvSpPr>
      <xdr:spPr>
        <a:xfrm>
          <a:off x="457200" y="1409700"/>
          <a:ext cx="5800725" cy="68723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Solução!</a:t>
          </a:r>
        </a:p>
        <a:p>
          <a:r>
            <a:rPr lang="pt-BR" sz="1800" b="0">
              <a:solidFill>
                <a:sysClr val="windowText" lastClr="000000"/>
              </a:solidFill>
            </a:rPr>
            <a:t>Vinculando</a:t>
          </a:r>
          <a:r>
            <a:rPr lang="pt-BR" sz="1800" b="0" baseline="0">
              <a:solidFill>
                <a:sysClr val="windowText" lastClr="000000"/>
              </a:solidFill>
            </a:rPr>
            <a:t> fórmulas em mais de uma planilha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457200</xdr:colOff>
      <xdr:row>2</xdr:row>
      <xdr:rowOff>9525</xdr:rowOff>
    </xdr:from>
    <xdr:ext cx="4161652" cy="530658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BE6708BE-ACDE-4E33-97C6-B82E16FDE3CC}"/>
            </a:ext>
          </a:extLst>
        </xdr:cNvPr>
        <xdr:cNvSpPr txBox="1"/>
      </xdr:nvSpPr>
      <xdr:spPr>
        <a:xfrm>
          <a:off x="457200" y="790575"/>
          <a:ext cx="4161652" cy="53065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02 - </a:t>
          </a:r>
          <a:r>
            <a:rPr lang="pt-BR" sz="2800" b="0">
              <a:solidFill>
                <a:sysClr val="windowText" lastClr="000000"/>
              </a:solidFill>
            </a:rPr>
            <a:t>Colar Especial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190500</xdr:colOff>
      <xdr:row>1</xdr:row>
      <xdr:rowOff>76200</xdr:rowOff>
    </xdr:from>
    <xdr:to>
      <xdr:col>24</xdr:col>
      <xdr:colOff>104095</xdr:colOff>
      <xdr:row>18</xdr:row>
      <xdr:rowOff>9525</xdr:rowOff>
    </xdr:to>
    <xdr:grpSp>
      <xdr:nvGrpSpPr>
        <xdr:cNvPr id="6" name="Agrupar 5">
          <a:extLst>
            <a:ext uri="{FF2B5EF4-FFF2-40B4-BE49-F238E27FC236}">
              <a16:creationId xmlns:a16="http://schemas.microsoft.com/office/drawing/2014/main" id="{B0041F18-24B0-4729-9BAC-D6F8854D7714}"/>
            </a:ext>
          </a:extLst>
        </xdr:cNvPr>
        <xdr:cNvGrpSpPr/>
      </xdr:nvGrpSpPr>
      <xdr:grpSpPr>
        <a:xfrm>
          <a:off x="10361083" y="1176867"/>
          <a:ext cx="7279595" cy="3171825"/>
          <a:chOff x="10315575" y="504825"/>
          <a:chExt cx="7228795" cy="3171825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9FD396B5-05BD-445C-8101-EC6DA9C1F3C2}"/>
              </a:ext>
            </a:extLst>
          </xdr:cNvPr>
          <xdr:cNvSpPr/>
        </xdr:nvSpPr>
        <xdr:spPr>
          <a:xfrm>
            <a:off x="10315575" y="504825"/>
            <a:ext cx="7228795" cy="31718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/>
              <a:t>ATIVIDADE 2</a:t>
            </a:r>
          </a:p>
          <a:p>
            <a:pPr algn="l"/>
            <a:endParaRPr lang="pt-BR" sz="1200"/>
          </a:p>
          <a:p>
            <a:pPr algn="l"/>
            <a:r>
              <a:rPr lang="pt-BR" sz="1200"/>
              <a:t>1) Colar Planilha, transpondo sem bordas;</a:t>
            </a:r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/>
          </a:p>
        </xdr:txBody>
      </xdr:sp>
      <xdr:pic>
        <xdr:nvPicPr>
          <xdr:cNvPr id="4" name="Imagem 3">
            <a:extLst>
              <a:ext uri="{FF2B5EF4-FFF2-40B4-BE49-F238E27FC236}">
                <a16:creationId xmlns:a16="http://schemas.microsoft.com/office/drawing/2014/main" id="{CC8C51CA-8A09-4348-96B2-D36D24FF2A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0582275" y="1362075"/>
            <a:ext cx="6733333" cy="2104762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9525</xdr:colOff>
      <xdr:row>0</xdr:row>
      <xdr:rowOff>47625</xdr:rowOff>
    </xdr:from>
    <xdr:to>
      <xdr:col>2</xdr:col>
      <xdr:colOff>319769</xdr:colOff>
      <xdr:row>0</xdr:row>
      <xdr:rowOff>1047751</xdr:rowOff>
    </xdr:to>
    <xdr:pic>
      <xdr:nvPicPr>
        <xdr:cNvPr id="8" name="Imagem 7" descr="Resultado de imagem para livraria icone">
          <a:extLst>
            <a:ext uri="{FF2B5EF4-FFF2-40B4-BE49-F238E27FC236}">
              <a16:creationId xmlns:a16="http://schemas.microsoft.com/office/drawing/2014/main" id="{E1727921-E784-4810-8286-C5B897168FB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8750" t="30156" r="16875" b="31563"/>
        <a:stretch/>
      </xdr:blipFill>
      <xdr:spPr bwMode="auto">
        <a:xfrm>
          <a:off x="114300" y="47625"/>
          <a:ext cx="1681844" cy="10001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485775</xdr:colOff>
      <xdr:row>0</xdr:row>
      <xdr:rowOff>266700</xdr:rowOff>
    </xdr:from>
    <xdr:ext cx="2978580" cy="718530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D15D0A77-C856-4842-BCBB-59CA734C175C}"/>
            </a:ext>
          </a:extLst>
        </xdr:cNvPr>
        <xdr:cNvSpPr txBox="1"/>
      </xdr:nvSpPr>
      <xdr:spPr>
        <a:xfrm>
          <a:off x="1962150" y="266700"/>
          <a:ext cx="2978580" cy="718530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3 - Transpor dados das</a:t>
          </a:r>
          <a:r>
            <a:rPr lang="pt-BR" sz="2000" b="1" baseline="0">
              <a:solidFill>
                <a:sysClr val="windowText" lastClr="000000"/>
              </a:solidFill>
            </a:rPr>
            <a:t> Livrarias</a:t>
          </a:r>
          <a:r>
            <a:rPr lang="pt-BR" sz="2000" b="1">
              <a:solidFill>
                <a:sysClr val="windowText" lastClr="000000"/>
              </a:solidFill>
            </a:rPr>
            <a:t> 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0</xdr:rowOff>
    </xdr:from>
    <xdr:to>
      <xdr:col>22</xdr:col>
      <xdr:colOff>228600</xdr:colOff>
      <xdr:row>47</xdr:row>
      <xdr:rowOff>127000</xdr:rowOff>
    </xdr:to>
    <xdr:pic>
      <xdr:nvPicPr>
        <xdr:cNvPr id="7" name="Imagem 6" descr="Luz, CirculaÃ§Ã£o, Abstract, Linhas, Light Painting, Arte">
          <a:extLst>
            <a:ext uri="{FF2B5EF4-FFF2-40B4-BE49-F238E27FC236}">
              <a16:creationId xmlns:a16="http://schemas.microsoft.com/office/drawing/2014/main" id="{AC17DD62-0595-42DE-923C-98A8CC80B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0"/>
          <a:ext cx="13620750" cy="908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9</xdr:row>
      <xdr:rowOff>96133</xdr:rowOff>
    </xdr:from>
    <xdr:to>
      <xdr:col>8</xdr:col>
      <xdr:colOff>596972</xdr:colOff>
      <xdr:row>26</xdr:row>
      <xdr:rowOff>104775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6A56A2D4-83F4-4BF5-A0DB-9A4190FB0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1810633"/>
          <a:ext cx="5226122" cy="3247142"/>
        </a:xfrm>
        <a:prstGeom prst="rect">
          <a:avLst/>
        </a:prstGeom>
      </xdr:spPr>
    </xdr:pic>
    <xdr:clientData/>
  </xdr:twoCellAnchor>
  <xdr:oneCellAnchor>
    <xdr:from>
      <xdr:col>0</xdr:col>
      <xdr:colOff>247650</xdr:colOff>
      <xdr:row>4</xdr:row>
      <xdr:rowOff>180975</xdr:rowOff>
    </xdr:from>
    <xdr:ext cx="6372225" cy="687239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71D15CDE-D053-40CF-A249-8FA50863EE35}"/>
            </a:ext>
          </a:extLst>
        </xdr:cNvPr>
        <xdr:cNvSpPr txBox="1"/>
      </xdr:nvSpPr>
      <xdr:spPr>
        <a:xfrm>
          <a:off x="247650" y="942975"/>
          <a:ext cx="6372225" cy="68723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Solução!</a:t>
          </a:r>
        </a:p>
        <a:p>
          <a:r>
            <a:rPr lang="pt-BR" sz="1800" b="0">
              <a:solidFill>
                <a:sysClr val="windowText" lastClr="000000"/>
              </a:solidFill>
            </a:rPr>
            <a:t>Agilizando</a:t>
          </a:r>
          <a:r>
            <a:rPr lang="pt-BR" sz="1800" b="0" baseline="0">
              <a:solidFill>
                <a:sysClr val="windowText" lastClr="000000"/>
              </a:solidFill>
            </a:rPr>
            <a:t> a digitação de uma lista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247650</xdr:colOff>
      <xdr:row>1</xdr:row>
      <xdr:rowOff>133350</xdr:rowOff>
    </xdr:from>
    <xdr:ext cx="4914615" cy="530658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04E8AB38-ED0C-42B8-B66B-69CAFA7C3979}"/>
            </a:ext>
          </a:extLst>
        </xdr:cNvPr>
        <xdr:cNvSpPr txBox="1"/>
      </xdr:nvSpPr>
      <xdr:spPr>
        <a:xfrm>
          <a:off x="247650" y="323850"/>
          <a:ext cx="4914615" cy="53065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03 - </a:t>
          </a:r>
          <a:r>
            <a:rPr lang="pt-BR" sz="2800" b="0">
              <a:solidFill>
                <a:sysClr val="windowText" lastClr="000000"/>
              </a:solidFill>
            </a:rPr>
            <a:t>Lista Personalizada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254001</xdr:colOff>
      <xdr:row>3</xdr:row>
      <xdr:rowOff>129117</xdr:rowOff>
    </xdr:from>
    <xdr:to>
      <xdr:col>27</xdr:col>
      <xdr:colOff>282576</xdr:colOff>
      <xdr:row>28</xdr:row>
      <xdr:rowOff>71967</xdr:rowOff>
    </xdr:to>
    <xdr:grpSp>
      <xdr:nvGrpSpPr>
        <xdr:cNvPr id="7" name="Agrupar 6">
          <a:extLst>
            <a:ext uri="{FF2B5EF4-FFF2-40B4-BE49-F238E27FC236}">
              <a16:creationId xmlns:a16="http://schemas.microsoft.com/office/drawing/2014/main" id="{76763803-5A6B-4C43-AFCB-5776A308A766}"/>
            </a:ext>
          </a:extLst>
        </xdr:cNvPr>
        <xdr:cNvGrpSpPr/>
      </xdr:nvGrpSpPr>
      <xdr:grpSpPr>
        <a:xfrm>
          <a:off x="11324168" y="1303867"/>
          <a:ext cx="11447991" cy="4705350"/>
          <a:chOff x="11334750" y="0"/>
          <a:chExt cx="11410950" cy="4705350"/>
        </a:xfrm>
      </xdr:grpSpPr>
      <xdr:sp macro="" textlink="">
        <xdr:nvSpPr>
          <xdr:cNvPr id="4" name="Retângulo 3">
            <a:extLst>
              <a:ext uri="{FF2B5EF4-FFF2-40B4-BE49-F238E27FC236}">
                <a16:creationId xmlns:a16="http://schemas.microsoft.com/office/drawing/2014/main" id="{C49E0AE7-65CC-45E7-BFF8-10575EF710CD}"/>
              </a:ext>
            </a:extLst>
          </xdr:cNvPr>
          <xdr:cNvSpPr/>
        </xdr:nvSpPr>
        <xdr:spPr>
          <a:xfrm>
            <a:off x="11334750" y="0"/>
            <a:ext cx="11410950" cy="47053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/>
              <a:t>ATIVIDADE 2</a:t>
            </a:r>
          </a:p>
          <a:p>
            <a:pPr algn="l"/>
            <a:endParaRPr lang="pt-BR" sz="1200"/>
          </a:p>
          <a:p>
            <a:pPr algn="l"/>
            <a:r>
              <a:rPr lang="pt-BR" sz="1200"/>
              <a:t>1) Utilizando</a:t>
            </a:r>
            <a:r>
              <a:rPr lang="pt-BR" sz="1200" baseline="0"/>
              <a:t> Listas Personalizadas, preencher a tabela ao lado conforme tabela abaixo, formate como tabela;</a:t>
            </a:r>
            <a:endParaRPr lang="pt-BR" sz="120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/>
          </a:p>
        </xdr:txBody>
      </xdr:sp>
      <xdr:pic>
        <xdr:nvPicPr>
          <xdr:cNvPr id="6" name="Imagem 5">
            <a:extLst>
              <a:ext uri="{FF2B5EF4-FFF2-40B4-BE49-F238E27FC236}">
                <a16:creationId xmlns:a16="http://schemas.microsoft.com/office/drawing/2014/main" id="{00E911C7-8021-40EB-8D46-5DD777D76D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1487150" y="895350"/>
            <a:ext cx="10971428" cy="3323809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57150</xdr:colOff>
      <xdr:row>0</xdr:row>
      <xdr:rowOff>76200</xdr:rowOff>
    </xdr:from>
    <xdr:to>
      <xdr:col>2</xdr:col>
      <xdr:colOff>647700</xdr:colOff>
      <xdr:row>2</xdr:row>
      <xdr:rowOff>223559</xdr:rowOff>
    </xdr:to>
    <xdr:pic>
      <xdr:nvPicPr>
        <xdr:cNvPr id="8" name="Imagem 7" descr="Resultado de imagem para funcionarios icon">
          <a:extLst>
            <a:ext uri="{FF2B5EF4-FFF2-40B4-BE49-F238E27FC236}">
              <a16:creationId xmlns:a16="http://schemas.microsoft.com/office/drawing/2014/main" id="{E407D33D-13CD-4C67-8C0A-C8BCD218489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37" t="6279" r="3148" b="13024"/>
        <a:stretch/>
      </xdr:blipFill>
      <xdr:spPr bwMode="auto">
        <a:xfrm>
          <a:off x="161925" y="76200"/>
          <a:ext cx="1552575" cy="10522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104775</xdr:colOff>
      <xdr:row>0</xdr:row>
      <xdr:rowOff>285750</xdr:rowOff>
    </xdr:from>
    <xdr:ext cx="4000500" cy="718530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9ECA5844-38B7-4785-B4A6-2F670DA6CD4A}"/>
            </a:ext>
          </a:extLst>
        </xdr:cNvPr>
        <xdr:cNvSpPr txBox="1"/>
      </xdr:nvSpPr>
      <xdr:spPr>
        <a:xfrm>
          <a:off x="1876425" y="285750"/>
          <a:ext cx="4000500" cy="718530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4 - Lista personalizada com Funcionários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149679</xdr:colOff>
      <xdr:row>54</xdr:row>
      <xdr:rowOff>73985</xdr:rowOff>
    </xdr:to>
    <xdr:pic>
      <xdr:nvPicPr>
        <xdr:cNvPr id="7" name="Imagem 6" descr="Papel, NegÃ³cios, Documento, EscritÃ³rio, Ar">
          <a:extLst>
            <a:ext uri="{FF2B5EF4-FFF2-40B4-BE49-F238E27FC236}">
              <a16:creationId xmlns:a16="http://schemas.microsoft.com/office/drawing/2014/main" id="{06E48718-FC88-415C-83F0-93166D93C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845393" cy="103609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285750</xdr:colOff>
      <xdr:row>9</xdr:row>
      <xdr:rowOff>9961</xdr:rowOff>
    </xdr:from>
    <xdr:to>
      <xdr:col>7</xdr:col>
      <xdr:colOff>295276</xdr:colOff>
      <xdr:row>28</xdr:row>
      <xdr:rowOff>10970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8B074B94-645D-46D8-B1ED-721CEC29C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1724461"/>
          <a:ext cx="4276726" cy="3620509"/>
        </a:xfrm>
        <a:prstGeom prst="rect">
          <a:avLst/>
        </a:prstGeom>
      </xdr:spPr>
    </xdr:pic>
    <xdr:clientData/>
  </xdr:twoCellAnchor>
  <xdr:oneCellAnchor>
    <xdr:from>
      <xdr:col>0</xdr:col>
      <xdr:colOff>257175</xdr:colOff>
      <xdr:row>4</xdr:row>
      <xdr:rowOff>142875</xdr:rowOff>
    </xdr:from>
    <xdr:ext cx="6372225" cy="687239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C409D5D4-1FF9-44E5-9D0D-E34AD2CF4FF2}"/>
            </a:ext>
          </a:extLst>
        </xdr:cNvPr>
        <xdr:cNvSpPr txBox="1"/>
      </xdr:nvSpPr>
      <xdr:spPr>
        <a:xfrm>
          <a:off x="257175" y="904875"/>
          <a:ext cx="6372225" cy="687239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Solução!</a:t>
          </a:r>
        </a:p>
        <a:p>
          <a:r>
            <a:rPr lang="pt-BR" sz="1800" b="0">
              <a:solidFill>
                <a:sysClr val="windowText" lastClr="000000"/>
              </a:solidFill>
            </a:rPr>
            <a:t>Agilizando</a:t>
          </a:r>
          <a:r>
            <a:rPr lang="pt-BR" sz="1800" b="0" baseline="0">
              <a:solidFill>
                <a:sysClr val="windowText" lastClr="000000"/>
              </a:solidFill>
            </a:rPr>
            <a:t> a digitação de Datas, CPF, CNPJ, etc.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257175</xdr:colOff>
      <xdr:row>1</xdr:row>
      <xdr:rowOff>95250</xdr:rowOff>
    </xdr:from>
    <xdr:ext cx="5992281" cy="530658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54E7F349-808C-4835-B705-679CA12692C5}"/>
            </a:ext>
          </a:extLst>
        </xdr:cNvPr>
        <xdr:cNvSpPr txBox="1"/>
      </xdr:nvSpPr>
      <xdr:spPr>
        <a:xfrm>
          <a:off x="257175" y="285750"/>
          <a:ext cx="5992281" cy="530658"/>
        </a:xfrm>
        <a:prstGeom prst="rect">
          <a:avLst/>
        </a:prstGeom>
        <a:solidFill>
          <a:schemeClr val="accent4">
            <a:alpha val="93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04 - </a:t>
          </a:r>
          <a:r>
            <a:rPr lang="pt-BR" sz="2800" b="0">
              <a:solidFill>
                <a:sysClr val="windowText" lastClr="000000"/>
              </a:solidFill>
            </a:rPr>
            <a:t>Formatação Personalizada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95250</xdr:colOff>
      <xdr:row>0</xdr:row>
      <xdr:rowOff>0</xdr:rowOff>
    </xdr:from>
    <xdr:to>
      <xdr:col>15</xdr:col>
      <xdr:colOff>609600</xdr:colOff>
      <xdr:row>15</xdr:row>
      <xdr:rowOff>28575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4232FAB4-5B24-43DE-883C-E8AB2A112486}"/>
            </a:ext>
          </a:extLst>
        </xdr:cNvPr>
        <xdr:cNvSpPr/>
      </xdr:nvSpPr>
      <xdr:spPr>
        <a:xfrm>
          <a:off x="12020550" y="0"/>
          <a:ext cx="2390775" cy="2886075"/>
        </a:xfrm>
        <a:prstGeom prst="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200"/>
        </a:p>
      </xdr:txBody>
    </xdr:sp>
    <xdr:clientData/>
  </xdr:twoCellAnchor>
  <xdr:twoCellAnchor>
    <xdr:from>
      <xdr:col>13</xdr:col>
      <xdr:colOff>95249</xdr:colOff>
      <xdr:row>0</xdr:row>
      <xdr:rowOff>0</xdr:rowOff>
    </xdr:from>
    <xdr:to>
      <xdr:col>15</xdr:col>
      <xdr:colOff>323849</xdr:colOff>
      <xdr:row>14</xdr:row>
      <xdr:rowOff>171450</xdr:rowOff>
    </xdr:to>
    <xdr:sp macro="" textlink="">
      <xdr:nvSpPr>
        <xdr:cNvPr id="12291" name="Text Box 3">
          <a:extLst>
            <a:ext uri="{FF2B5EF4-FFF2-40B4-BE49-F238E27FC236}">
              <a16:creationId xmlns:a16="http://schemas.microsoft.com/office/drawing/2014/main" id="{9382C1C0-374C-4B9E-9519-1986E3E801F7}"/>
            </a:ext>
          </a:extLst>
        </xdr:cNvPr>
        <xdr:cNvSpPr txBox="1">
          <a:spLocks noChangeArrowheads="1"/>
        </xdr:cNvSpPr>
      </xdr:nvSpPr>
      <xdr:spPr bwMode="auto">
        <a:xfrm>
          <a:off x="12020549" y="0"/>
          <a:ext cx="2105025" cy="2838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pt-BR" sz="1400" b="1" i="0" u="none" strike="noStrike" baseline="0">
              <a:solidFill>
                <a:schemeClr val="bg1"/>
              </a:solidFill>
              <a:latin typeface="Calibri"/>
              <a:cs typeface="Calibri"/>
            </a:rPr>
            <a:t>CEP</a:t>
          </a:r>
        </a:p>
        <a:p>
          <a:pPr algn="l" rtl="0">
            <a:defRPr sz="1000"/>
          </a:pPr>
          <a:r>
            <a:rPr lang="pt-BR" sz="1400" b="1" i="0" u="none" strike="noStrike" baseline="0">
              <a:solidFill>
                <a:schemeClr val="bg1"/>
              </a:solidFill>
              <a:latin typeface="Calibri"/>
              <a:cs typeface="Calibri"/>
            </a:rPr>
            <a:t>00000-000</a:t>
          </a:r>
        </a:p>
        <a:p>
          <a:pPr algn="l" rtl="0">
            <a:defRPr sz="1000"/>
          </a:pPr>
          <a:endParaRPr lang="pt-BR" sz="1400" b="1" i="0" u="none" strike="noStrike" baseline="0">
            <a:solidFill>
              <a:schemeClr val="bg1"/>
            </a:solidFill>
            <a:latin typeface="Calibri"/>
            <a:cs typeface="Calibri"/>
          </a:endParaRPr>
        </a:p>
        <a:p>
          <a:pPr algn="l" rtl="0">
            <a:defRPr sz="1000"/>
          </a:pPr>
          <a:r>
            <a:rPr lang="pt-BR" sz="1400" b="1" i="0" u="none" strike="noStrike" baseline="0">
              <a:solidFill>
                <a:schemeClr val="bg1"/>
              </a:solidFill>
              <a:latin typeface="Calibri"/>
              <a:cs typeface="Calibri"/>
            </a:rPr>
            <a:t>CPF</a:t>
          </a:r>
        </a:p>
        <a:p>
          <a:pPr algn="l" rtl="0">
            <a:defRPr sz="1000"/>
          </a:pPr>
          <a:r>
            <a:rPr lang="pt-BR" sz="1400" b="1" i="0" u="none" strike="noStrike" baseline="0">
              <a:solidFill>
                <a:schemeClr val="bg1"/>
              </a:solidFill>
              <a:latin typeface="Calibri"/>
              <a:cs typeface="Calibri"/>
            </a:rPr>
            <a:t>000"."000"."000-00</a:t>
          </a:r>
        </a:p>
        <a:p>
          <a:pPr algn="l" rtl="0">
            <a:defRPr sz="1000"/>
          </a:pPr>
          <a:endParaRPr lang="pt-BR" sz="1400" b="1" i="0" u="none" strike="noStrike" baseline="0">
            <a:solidFill>
              <a:schemeClr val="bg1"/>
            </a:solidFill>
            <a:latin typeface="Calibri"/>
            <a:cs typeface="Calibri"/>
          </a:endParaRPr>
        </a:p>
        <a:p>
          <a:pPr algn="l" rtl="0">
            <a:defRPr sz="1000"/>
          </a:pPr>
          <a:r>
            <a:rPr lang="pt-BR" sz="1400" b="1" i="0" u="none" strike="noStrike" baseline="0">
              <a:solidFill>
                <a:schemeClr val="bg1"/>
              </a:solidFill>
              <a:latin typeface="Calibri"/>
              <a:cs typeface="Calibri"/>
            </a:rPr>
            <a:t>CNPJ</a:t>
          </a:r>
        </a:p>
        <a:p>
          <a:pPr algn="l" rtl="0">
            <a:defRPr sz="1000"/>
          </a:pPr>
          <a:r>
            <a:rPr lang="pt-BR" sz="1400" b="1" i="0" u="none" strike="noStrike" baseline="0">
              <a:solidFill>
                <a:schemeClr val="bg1"/>
              </a:solidFill>
              <a:latin typeface="Calibri"/>
              <a:cs typeface="Calibri"/>
            </a:rPr>
            <a:t>00"."000"."000"/"0000-00</a:t>
          </a:r>
        </a:p>
        <a:p>
          <a:pPr algn="l" rtl="0">
            <a:defRPr sz="1000"/>
          </a:pPr>
          <a:endParaRPr lang="pt-BR" sz="1400" b="1" i="0" u="none" strike="noStrike" baseline="0">
            <a:solidFill>
              <a:schemeClr val="bg1"/>
            </a:solidFill>
            <a:latin typeface="Calibri"/>
            <a:cs typeface="Calibri"/>
          </a:endParaRPr>
        </a:p>
        <a:p>
          <a:pPr algn="l" rtl="0">
            <a:defRPr sz="1000"/>
          </a:pPr>
          <a:r>
            <a:rPr lang="pt-BR" sz="1400" b="1" i="0" u="none" strike="noStrike" baseline="0">
              <a:solidFill>
                <a:schemeClr val="bg1"/>
              </a:solidFill>
              <a:latin typeface="Calibri"/>
              <a:cs typeface="Calibri"/>
            </a:rPr>
            <a:t>Peso</a:t>
          </a:r>
        </a:p>
        <a:p>
          <a:pPr algn="l" rtl="0">
            <a:defRPr sz="1000"/>
          </a:pPr>
          <a:r>
            <a:rPr lang="pt-BR" sz="1400" b="1" i="0" u="none" strike="noStrike" baseline="0">
              <a:solidFill>
                <a:schemeClr val="bg1"/>
              </a:solidFill>
              <a:latin typeface="Calibri"/>
              <a:cs typeface="Calibri"/>
            </a:rPr>
            <a:t>#.##0 "Kg"</a:t>
          </a:r>
        </a:p>
        <a:p>
          <a:pPr algn="l" rtl="0">
            <a:defRPr sz="1000"/>
          </a:pPr>
          <a:endParaRPr lang="pt-BR" sz="1400" b="1" i="0" u="none" strike="noStrike" baseline="0">
            <a:solidFill>
              <a:schemeClr val="bg1"/>
            </a:solidFill>
            <a:latin typeface="Calibri"/>
            <a:cs typeface="Calibri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438149</xdr:colOff>
      <xdr:row>0</xdr:row>
      <xdr:rowOff>542925</xdr:rowOff>
    </xdr:from>
    <xdr:to>
      <xdr:col>21</xdr:col>
      <xdr:colOff>47624</xdr:colOff>
      <xdr:row>18</xdr:row>
      <xdr:rowOff>28575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3244A283-0B33-4DBB-9AE9-92C53AC4B4C5}"/>
            </a:ext>
          </a:extLst>
        </xdr:cNvPr>
        <xdr:cNvSpPr/>
      </xdr:nvSpPr>
      <xdr:spPr>
        <a:xfrm>
          <a:off x="8629649" y="542925"/>
          <a:ext cx="8143875" cy="33051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ATIVIDADE 5</a:t>
          </a:r>
        </a:p>
        <a:p>
          <a:pPr algn="l"/>
          <a:endParaRPr lang="pt-BR" sz="1200"/>
        </a:p>
        <a:p>
          <a:pPr algn="l"/>
          <a:r>
            <a:rPr lang="pt-BR" sz="1200"/>
            <a:t>1) Código, formatar conforme</a:t>
          </a:r>
          <a:r>
            <a:rPr lang="pt-BR" sz="1200" baseline="0"/>
            <a:t> imagem;</a:t>
          </a:r>
          <a:endParaRPr lang="pt-BR" sz="1200"/>
        </a:p>
        <a:p>
          <a:pPr algn="l"/>
          <a:r>
            <a:rPr lang="pt-BR" sz="1200"/>
            <a:t>2) Vendas, formatar conforme imagem;</a:t>
          </a:r>
        </a:p>
        <a:p>
          <a:pPr algn="l"/>
          <a:r>
            <a:rPr lang="pt-BR" sz="1200" baseline="0"/>
            <a:t>3) Data de envio 5 dias após vendas;</a:t>
          </a:r>
        </a:p>
        <a:p>
          <a:pPr algn="l"/>
          <a:r>
            <a:rPr lang="pt-BR" sz="1200" baseline="0"/>
            <a:t>4) Formate CNPJ;</a:t>
          </a:r>
        </a:p>
        <a:p>
          <a:pPr algn="l"/>
          <a:r>
            <a:rPr lang="pt-BR" sz="1200" baseline="0"/>
            <a:t>5) Formate Cep;</a:t>
          </a:r>
        </a:p>
        <a:p>
          <a:pPr algn="l"/>
          <a:endParaRPr lang="pt-BR" sz="1200" baseline="0"/>
        </a:p>
        <a:p>
          <a:pPr algn="l"/>
          <a:endParaRPr lang="pt-BR" sz="1200" baseline="0"/>
        </a:p>
        <a:p>
          <a:pPr algn="l"/>
          <a:endParaRPr lang="pt-BR" sz="1200"/>
        </a:p>
      </xdr:txBody>
    </xdr:sp>
    <xdr:clientData/>
  </xdr:twoCellAnchor>
  <xdr:twoCellAnchor editAs="oneCell">
    <xdr:from>
      <xdr:col>7</xdr:col>
      <xdr:colOff>533400</xdr:colOff>
      <xdr:row>6</xdr:row>
      <xdr:rowOff>152400</xdr:rowOff>
    </xdr:from>
    <xdr:to>
      <xdr:col>20</xdr:col>
      <xdr:colOff>160981</xdr:colOff>
      <xdr:row>16</xdr:row>
      <xdr:rowOff>190257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345362A8-78AB-4D8E-A52A-6A47A97E0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24900" y="1685925"/>
          <a:ext cx="7552381" cy="1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0</xdr:row>
      <xdr:rowOff>19050</xdr:rowOff>
    </xdr:from>
    <xdr:to>
      <xdr:col>2</xdr:col>
      <xdr:colOff>314325</xdr:colOff>
      <xdr:row>6</xdr:row>
      <xdr:rowOff>104775</xdr:rowOff>
    </xdr:to>
    <xdr:pic>
      <xdr:nvPicPr>
        <xdr:cNvPr id="6" name="Imagem 5" descr="Resultado de imagem para cnpj icone">
          <a:extLst>
            <a:ext uri="{FF2B5EF4-FFF2-40B4-BE49-F238E27FC236}">
              <a16:creationId xmlns:a16="http://schemas.microsoft.com/office/drawing/2014/main" id="{C515415F-F38C-4BEC-8FB3-7646DF40DA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19050"/>
          <a:ext cx="1619250" cy="161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514350</xdr:colOff>
      <xdr:row>0</xdr:row>
      <xdr:rowOff>457200</xdr:rowOff>
    </xdr:from>
    <xdr:ext cx="4000500" cy="718530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1B8B7271-A876-4513-A9FD-D8B66508993F}"/>
            </a:ext>
          </a:extLst>
        </xdr:cNvPr>
        <xdr:cNvSpPr txBox="1"/>
      </xdr:nvSpPr>
      <xdr:spPr>
        <a:xfrm>
          <a:off x="2076450" y="457200"/>
          <a:ext cx="4000500" cy="718530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5 - Formatação</a:t>
          </a:r>
          <a:r>
            <a:rPr lang="pt-BR" sz="2000" b="1" baseline="0">
              <a:solidFill>
                <a:sysClr val="windowText" lastClr="000000"/>
              </a:solidFill>
            </a:rPr>
            <a:t> Personalizada de dados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578617</xdr:colOff>
      <xdr:row>14</xdr:row>
      <xdr:rowOff>104227</xdr:rowOff>
    </xdr:from>
    <xdr:to>
      <xdr:col>10</xdr:col>
      <xdr:colOff>152400</xdr:colOff>
      <xdr:row>36</xdr:row>
      <xdr:rowOff>142875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51DC5A65-06EB-4805-BA58-075AF84B6718}"/>
            </a:ext>
          </a:extLst>
        </xdr:cNvPr>
        <xdr:cNvSpPr/>
      </xdr:nvSpPr>
      <xdr:spPr>
        <a:xfrm>
          <a:off x="578617" y="2771227"/>
          <a:ext cx="8422508" cy="422964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ATIVIDADE 6</a:t>
          </a:r>
        </a:p>
        <a:p>
          <a:pPr algn="l"/>
          <a:endParaRPr lang="pt-BR" sz="1200"/>
        </a:p>
        <a:p>
          <a:pPr algn="l"/>
          <a:r>
            <a:rPr lang="pt-BR" sz="1200"/>
            <a:t>1) Total,</a:t>
          </a:r>
          <a:r>
            <a:rPr lang="pt-BR" sz="1200" baseline="0"/>
            <a:t> calcular  total de horas por dia;</a:t>
          </a:r>
          <a:endParaRPr lang="pt-BR" sz="1200"/>
        </a:p>
        <a:p>
          <a:pPr algn="l"/>
          <a:r>
            <a:rPr lang="pt-BR" sz="1200"/>
            <a:t>2) Transformar horas</a:t>
          </a:r>
          <a:r>
            <a:rPr lang="pt-BR" sz="1200" baseline="0"/>
            <a:t> em decimal</a:t>
          </a:r>
          <a:r>
            <a:rPr lang="pt-BR" sz="1200"/>
            <a:t>;</a:t>
          </a:r>
        </a:p>
        <a:p>
          <a:pPr algn="l"/>
          <a:r>
            <a:rPr lang="pt-BR" sz="1200" baseline="0"/>
            <a:t>3) Situação, se horas em decimal for maior ou igual a 8 então ok, caso contrário Devendo horas</a:t>
          </a:r>
        </a:p>
        <a:p>
          <a:pPr algn="l"/>
          <a:r>
            <a:rPr lang="pt-BR" sz="1200" baseline="0"/>
            <a:t>4) Somar o total de horas;</a:t>
          </a:r>
        </a:p>
        <a:p>
          <a:pPr algn="l"/>
          <a:endParaRPr lang="pt-BR" sz="1200" baseline="0"/>
        </a:p>
        <a:p>
          <a:pPr algn="l"/>
          <a:endParaRPr lang="pt-BR" sz="1200" baseline="0"/>
        </a:p>
        <a:p>
          <a:pPr algn="l"/>
          <a:endParaRPr lang="pt-BR" sz="1200" baseline="0"/>
        </a:p>
        <a:p>
          <a:pPr algn="l"/>
          <a:endParaRPr lang="pt-BR" sz="1200"/>
        </a:p>
      </xdr:txBody>
    </xdr:sp>
    <xdr:clientData/>
  </xdr:twoCellAnchor>
  <xdr:twoCellAnchor editAs="oneCell">
    <xdr:from>
      <xdr:col>0</xdr:col>
      <xdr:colOff>316625</xdr:colOff>
      <xdr:row>1</xdr:row>
      <xdr:rowOff>47626</xdr:rowOff>
    </xdr:from>
    <xdr:to>
      <xdr:col>1</xdr:col>
      <xdr:colOff>647700</xdr:colOff>
      <xdr:row>6</xdr:row>
      <xdr:rowOff>57729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3B44D216-0B2B-42B7-98D5-BAF53F3C1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6625" y="238126"/>
          <a:ext cx="940675" cy="962603"/>
        </a:xfrm>
        <a:prstGeom prst="rect">
          <a:avLst/>
        </a:prstGeom>
      </xdr:spPr>
    </xdr:pic>
    <xdr:clientData/>
  </xdr:twoCellAnchor>
  <xdr:oneCellAnchor>
    <xdr:from>
      <xdr:col>2</xdr:col>
      <xdr:colOff>152400</xdr:colOff>
      <xdr:row>4</xdr:row>
      <xdr:rowOff>9525</xdr:rowOff>
    </xdr:from>
    <xdr:ext cx="4000500" cy="405432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29B32714-8E7C-4E9D-B756-5B3101995A4C}"/>
            </a:ext>
          </a:extLst>
        </xdr:cNvPr>
        <xdr:cNvSpPr txBox="1"/>
      </xdr:nvSpPr>
      <xdr:spPr>
        <a:xfrm>
          <a:off x="1638300" y="771525"/>
          <a:ext cx="4000500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6 - Folha de Ponto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</xdr:col>
      <xdr:colOff>85725</xdr:colOff>
      <xdr:row>21</xdr:row>
      <xdr:rowOff>13184</xdr:rowOff>
    </xdr:from>
    <xdr:to>
      <xdr:col>9</xdr:col>
      <xdr:colOff>456121</xdr:colOff>
      <xdr:row>35</xdr:row>
      <xdr:rowOff>180593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E64BBCF7-928B-4F76-8800-C0024F0A8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" y="4013684"/>
          <a:ext cx="7999921" cy="28344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342900</xdr:colOff>
      <xdr:row>43</xdr:row>
      <xdr:rowOff>99814</xdr:rowOff>
    </xdr:to>
    <xdr:pic>
      <xdr:nvPicPr>
        <xdr:cNvPr id="9" name="Imagem 8" descr="Auditoria, InspeÃ§Ã£o, Exame, Contabilidade, Auditor">
          <a:extLst>
            <a:ext uri="{FF2B5EF4-FFF2-40B4-BE49-F238E27FC236}">
              <a16:creationId xmlns:a16="http://schemas.microsoft.com/office/drawing/2014/main" id="{94420B8E-4268-42B2-854D-7F977E2AC9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534900" cy="82913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200025</xdr:colOff>
      <xdr:row>8</xdr:row>
      <xdr:rowOff>126655</xdr:rowOff>
    </xdr:from>
    <xdr:to>
      <xdr:col>5</xdr:col>
      <xdr:colOff>496843</xdr:colOff>
      <xdr:row>14</xdr:row>
      <xdr:rowOff>142750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C4B5A46-6CC9-4290-AFA4-58CCC56FA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1650655"/>
          <a:ext cx="3344818" cy="1159095"/>
        </a:xfrm>
        <a:prstGeom prst="rect">
          <a:avLst/>
        </a:prstGeom>
      </xdr:spPr>
    </xdr:pic>
    <xdr:clientData/>
  </xdr:twoCellAnchor>
  <xdr:oneCellAnchor>
    <xdr:from>
      <xdr:col>0</xdr:col>
      <xdr:colOff>200025</xdr:colOff>
      <xdr:row>4</xdr:row>
      <xdr:rowOff>95250</xdr:rowOff>
    </xdr:from>
    <xdr:ext cx="6372225" cy="687239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9998C474-4B7C-48F8-B415-381DD18B92A0}"/>
            </a:ext>
          </a:extLst>
        </xdr:cNvPr>
        <xdr:cNvSpPr txBox="1"/>
      </xdr:nvSpPr>
      <xdr:spPr>
        <a:xfrm>
          <a:off x="200025" y="857250"/>
          <a:ext cx="6372225" cy="68723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Solução!</a:t>
          </a:r>
        </a:p>
        <a:p>
          <a:r>
            <a:rPr lang="pt-BR" sz="1800" b="0">
              <a:solidFill>
                <a:sysClr val="windowText" lastClr="000000"/>
              </a:solidFill>
            </a:rPr>
            <a:t>Promove a compreensão</a:t>
          </a:r>
          <a:r>
            <a:rPr lang="pt-BR" sz="1800" b="0" baseline="0">
              <a:solidFill>
                <a:sysClr val="windowText" lastClr="000000"/>
              </a:solidFill>
            </a:rPr>
            <a:t> de fórmulas e verificação de erros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200025</xdr:colOff>
      <xdr:row>1</xdr:row>
      <xdr:rowOff>47625</xdr:rowOff>
    </xdr:from>
    <xdr:ext cx="5535426" cy="530658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55D51CFB-6C46-4545-ADA9-2B19B4020B16}"/>
            </a:ext>
          </a:extLst>
        </xdr:cNvPr>
        <xdr:cNvSpPr txBox="1"/>
      </xdr:nvSpPr>
      <xdr:spPr>
        <a:xfrm>
          <a:off x="200025" y="238125"/>
          <a:ext cx="5535426" cy="53065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05 - </a:t>
          </a:r>
          <a:r>
            <a:rPr lang="pt-BR" sz="2800" b="0">
              <a:solidFill>
                <a:sysClr val="windowText" lastClr="000000"/>
              </a:solidFill>
            </a:rPr>
            <a:t>Auditoria de Fórmulas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10</xdr:row>
      <xdr:rowOff>122823</xdr:rowOff>
    </xdr:from>
    <xdr:to>
      <xdr:col>6</xdr:col>
      <xdr:colOff>7018</xdr:colOff>
      <xdr:row>14</xdr:row>
      <xdr:rowOff>113297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6315B46E-36BD-49F6-A0A4-09D0A685DB01}"/>
            </a:ext>
          </a:extLst>
        </xdr:cNvPr>
        <xdr:cNvSpPr/>
      </xdr:nvSpPr>
      <xdr:spPr>
        <a:xfrm>
          <a:off x="133350" y="2027823"/>
          <a:ext cx="4205036" cy="75247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FÓRMULA</a:t>
          </a:r>
          <a:r>
            <a:rPr lang="pt-BR" sz="1200" b="1" baseline="0"/>
            <a:t> 3D</a:t>
          </a:r>
          <a:endParaRPr lang="pt-BR" sz="1200" b="1"/>
        </a:p>
        <a:p>
          <a:pPr algn="l"/>
          <a:r>
            <a:rPr lang="pt-BR" sz="1200" baseline="0"/>
            <a:t>Somar as vendas de Jan até Mar, Verificar Precedende e Dependentes;</a:t>
          </a:r>
        </a:p>
        <a:p>
          <a:pPr algn="l"/>
          <a:endParaRPr lang="pt-BR" sz="1200" baseline="0"/>
        </a:p>
        <a:p>
          <a:pPr algn="l"/>
          <a:endParaRPr lang="pt-BR" sz="1200" baseline="0"/>
        </a:p>
        <a:p>
          <a:pPr algn="l"/>
          <a:endParaRPr lang="pt-BR" sz="1200" baseline="0"/>
        </a:p>
        <a:p>
          <a:pPr algn="l"/>
          <a:endParaRPr lang="pt-BR" sz="12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142874</xdr:colOff>
      <xdr:row>39</xdr:row>
      <xdr:rowOff>13572</xdr:rowOff>
    </xdr:to>
    <xdr:pic>
      <xdr:nvPicPr>
        <xdr:cNvPr id="10" name="Imagem 9" descr="Aprenda, MatemÃ¡tica, CrianÃ§a, Menina, FÃ³rmula, FÃ­sica">
          <a:extLst>
            <a:ext uri="{FF2B5EF4-FFF2-40B4-BE49-F238E27FC236}">
              <a16:creationId xmlns:a16="http://schemas.microsoft.com/office/drawing/2014/main" id="{2F18ED59-5047-410F-8C31-C39935027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944474" cy="7443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209550</xdr:colOff>
      <xdr:row>7</xdr:row>
      <xdr:rowOff>95250</xdr:rowOff>
    </xdr:from>
    <xdr:ext cx="6372225" cy="969048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0481B40B-A0F7-4372-9C76-B019AFBED718}"/>
            </a:ext>
          </a:extLst>
        </xdr:cNvPr>
        <xdr:cNvSpPr txBox="1"/>
      </xdr:nvSpPr>
      <xdr:spPr>
        <a:xfrm>
          <a:off x="209550" y="1428750"/>
          <a:ext cx="6372225" cy="96904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Solução!</a:t>
          </a:r>
        </a:p>
        <a:p>
          <a:r>
            <a:rPr lang="pt-BR" sz="1800" b="0">
              <a:solidFill>
                <a:sysClr val="windowText" lastClr="000000"/>
              </a:solidFill>
            </a:rPr>
            <a:t>Preenchendo</a:t>
          </a:r>
          <a:r>
            <a:rPr lang="pt-BR" sz="1800" b="0" baseline="0">
              <a:solidFill>
                <a:sysClr val="windowText" lastClr="000000"/>
              </a:solidFill>
            </a:rPr>
            <a:t> rapidamente células com números e arredondando números de forma justa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209550</xdr:colOff>
      <xdr:row>4</xdr:row>
      <xdr:rowOff>47625</xdr:rowOff>
    </xdr:from>
    <xdr:ext cx="5543569" cy="530658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AAD96849-198B-4A77-BCF8-07C9AB7C14CC}"/>
            </a:ext>
          </a:extLst>
        </xdr:cNvPr>
        <xdr:cNvSpPr txBox="1"/>
      </xdr:nvSpPr>
      <xdr:spPr>
        <a:xfrm>
          <a:off x="209550" y="809625"/>
          <a:ext cx="5543569" cy="53065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06 - </a:t>
          </a:r>
          <a:r>
            <a:rPr lang="pt-BR" sz="2800" b="0">
              <a:solidFill>
                <a:sysClr val="windowText" lastClr="000000"/>
              </a:solidFill>
            </a:rPr>
            <a:t>Funções Matemáticas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17</xdr:col>
      <xdr:colOff>123825</xdr:colOff>
      <xdr:row>2</xdr:row>
      <xdr:rowOff>28575</xdr:rowOff>
    </xdr:from>
    <xdr:to>
      <xdr:col>19</xdr:col>
      <xdr:colOff>581025</xdr:colOff>
      <xdr:row>10</xdr:row>
      <xdr:rowOff>180975</xdr:rowOff>
    </xdr:to>
    <xdr:pic>
      <xdr:nvPicPr>
        <xdr:cNvPr id="9" name="Imagem 8" descr="Resultado de imagem para matematica e a trigonometria">
          <a:extLst>
            <a:ext uri="{FF2B5EF4-FFF2-40B4-BE49-F238E27FC236}">
              <a16:creationId xmlns:a16="http://schemas.microsoft.com/office/drawing/2014/main" id="{2D3EF66C-4D14-4964-AFEE-D465784E7E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87025" y="409575"/>
          <a:ext cx="1676400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9369</xdr:rowOff>
    </xdr:from>
    <xdr:to>
      <xdr:col>15</xdr:col>
      <xdr:colOff>62928</xdr:colOff>
      <xdr:row>13</xdr:row>
      <xdr:rowOff>104775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3BB82B8D-327A-4D82-B617-D93A7DF4CDF2}"/>
            </a:ext>
          </a:extLst>
        </xdr:cNvPr>
        <xdr:cNvSpPr/>
      </xdr:nvSpPr>
      <xdr:spPr>
        <a:xfrm>
          <a:off x="4400550" y="9369"/>
          <a:ext cx="4939728" cy="257190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FUNÇÕES</a:t>
          </a:r>
          <a:r>
            <a:rPr lang="pt-BR" sz="1200" b="1" baseline="0"/>
            <a:t> MATEMÁTICAS</a:t>
          </a:r>
        </a:p>
        <a:p>
          <a:pPr algn="l"/>
          <a:endParaRPr lang="pt-BR" sz="1200" b="1" baseline="0"/>
        </a:p>
        <a:p>
          <a:pPr algn="l"/>
          <a:r>
            <a:rPr lang="pt-BR" sz="1200" b="1" baseline="0"/>
            <a:t>ALEATÓRIO ENTRE</a:t>
          </a:r>
        </a:p>
        <a:p>
          <a:pPr algn="l"/>
          <a:endParaRPr lang="pt-BR" sz="1200" b="1" baseline="0"/>
        </a:p>
        <a:p>
          <a:pPr eaLnBrk="1" fontAlgn="auto" latinLnBrk="0" hangingPunct="1"/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ALEATÓRIOENTRE</a:t>
          </a: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- </a:t>
          </a:r>
          <a:r>
            <a:rPr lang="pt-B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Retorna um número aleatório</a:t>
          </a:r>
          <a:endParaRPr lang="pt-BR" sz="1200">
            <a:effectLst/>
          </a:endParaRPr>
        </a:p>
        <a:p>
          <a:pPr eaLnBrk="1" fontAlgn="auto" latinLnBrk="0" hangingPunct="1"/>
          <a:r>
            <a:rPr lang="pt-B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entre dois números (mínimo e máximo).</a:t>
          </a:r>
        </a:p>
        <a:p>
          <a:pPr eaLnBrk="1" fontAlgn="auto" latinLnBrk="0" hangingPunct="1"/>
          <a:endParaRPr lang="pt-BR" sz="1200">
            <a:effectLst/>
          </a:endParaRPr>
        </a:p>
        <a:p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endParaRPr lang="pt-BR" sz="1200">
            <a:effectLst/>
          </a:endParaRPr>
        </a:p>
        <a:p>
          <a:r>
            <a:rPr lang="pt-B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</a:t>
          </a: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ALEATÓRIOENTRE</a:t>
          </a:r>
          <a:r>
            <a:rPr lang="pt-B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(Inferior; Superior)</a:t>
          </a:r>
        </a:p>
        <a:p>
          <a:endParaRPr lang="pt-BR" sz="1200">
            <a:effectLst/>
          </a:endParaRPr>
        </a:p>
        <a:p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OBS.: ALEATÓRIO EM DECIMAL  </a:t>
          </a:r>
          <a:endParaRPr lang="pt-BR" sz="1200">
            <a:effectLst/>
          </a:endParaRPr>
        </a:p>
        <a:p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ALEATÓRIOENTRE(Inferior;Superior)+Aleatório()</a:t>
          </a:r>
          <a:endParaRPr lang="pt-BR" sz="1200">
            <a:effectLst/>
          </a:endParaRPr>
        </a:p>
        <a:p>
          <a:pPr algn="l"/>
          <a:endParaRPr lang="pt-BR" sz="1200" baseline="0"/>
        </a:p>
        <a:p>
          <a:pPr algn="l"/>
          <a:endParaRPr lang="pt-BR" sz="12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114301</xdr:colOff>
      <xdr:row>1</xdr:row>
      <xdr:rowOff>38101</xdr:rowOff>
    </xdr:from>
    <xdr:to>
      <xdr:col>2</xdr:col>
      <xdr:colOff>371476</xdr:colOff>
      <xdr:row>5</xdr:row>
      <xdr:rowOff>109421</xdr:rowOff>
    </xdr:to>
    <xdr:pic>
      <xdr:nvPicPr>
        <xdr:cNvPr id="7" name="Imagem 6" descr="Resultado de imagem para sapato icon">
          <a:extLst>
            <a:ext uri="{FF2B5EF4-FFF2-40B4-BE49-F238E27FC236}">
              <a16:creationId xmlns:a16="http://schemas.microsoft.com/office/drawing/2014/main" id="{C18E737F-6D2C-4147-9CDD-810CCE9D646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45" t="28000" r="5334" b="22666"/>
        <a:stretch/>
      </xdr:blipFill>
      <xdr:spPr bwMode="auto">
        <a:xfrm>
          <a:off x="114301" y="228601"/>
          <a:ext cx="1524000" cy="833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619125</xdr:colOff>
      <xdr:row>1</xdr:row>
      <xdr:rowOff>133350</xdr:rowOff>
    </xdr:from>
    <xdr:ext cx="4000500" cy="718530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4CDF3A95-8E66-4246-9684-BA151225C9B6}"/>
            </a:ext>
          </a:extLst>
        </xdr:cNvPr>
        <xdr:cNvSpPr txBox="1"/>
      </xdr:nvSpPr>
      <xdr:spPr>
        <a:xfrm>
          <a:off x="1752600" y="323850"/>
          <a:ext cx="4000500" cy="718530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7 - Tênis</a:t>
          </a:r>
          <a:r>
            <a:rPr lang="pt-BR" sz="2000" b="1" baseline="0">
              <a:solidFill>
                <a:sysClr val="windowText" lastClr="000000"/>
              </a:solidFill>
            </a:rPr>
            <a:t> Masculino ou Feminino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7</xdr:col>
      <xdr:colOff>457201</xdr:colOff>
      <xdr:row>1</xdr:row>
      <xdr:rowOff>145641</xdr:rowOff>
    </xdr:from>
    <xdr:to>
      <xdr:col>16</xdr:col>
      <xdr:colOff>333376</xdr:colOff>
      <xdr:row>33</xdr:row>
      <xdr:rowOff>38100</xdr:rowOff>
    </xdr:to>
    <xdr:grpSp>
      <xdr:nvGrpSpPr>
        <xdr:cNvPr id="10" name="Agrupar 9">
          <a:extLst>
            <a:ext uri="{FF2B5EF4-FFF2-40B4-BE49-F238E27FC236}">
              <a16:creationId xmlns:a16="http://schemas.microsoft.com/office/drawing/2014/main" id="{9BE8FBEF-07DD-4DDB-8057-DFAE49227940}"/>
            </a:ext>
          </a:extLst>
        </xdr:cNvPr>
        <xdr:cNvGrpSpPr/>
      </xdr:nvGrpSpPr>
      <xdr:grpSpPr>
        <a:xfrm>
          <a:off x="6377355" y="336141"/>
          <a:ext cx="6177329" cy="5988459"/>
          <a:chOff x="8439151" y="1202916"/>
          <a:chExt cx="6191250" cy="5988459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BFBB2BC7-C689-4F9B-AF49-322AC3204BAE}"/>
              </a:ext>
            </a:extLst>
          </xdr:cNvPr>
          <xdr:cNvSpPr/>
        </xdr:nvSpPr>
        <xdr:spPr>
          <a:xfrm>
            <a:off x="8439151" y="1202916"/>
            <a:ext cx="6191250" cy="598845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/>
              <a:t>ATIVIDADE 6</a:t>
            </a:r>
          </a:p>
          <a:p>
            <a:pPr algn="l"/>
            <a:endParaRPr lang="pt-BR" sz="1200"/>
          </a:p>
          <a:p>
            <a:pPr algn="l"/>
            <a:r>
              <a:rPr lang="pt-BR" sz="1200"/>
              <a:t>1)  Preencha o tamanho:</a:t>
            </a:r>
            <a:r>
              <a:rPr lang="pt-BR" sz="1200" baseline="0"/>
              <a:t> Masculino entre 39 e 46. Feminino 34 e 46 </a:t>
            </a:r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/>
          </a:p>
        </xdr:txBody>
      </xdr:sp>
      <xdr:sp macro="" textlink="">
        <xdr:nvSpPr>
          <xdr:cNvPr id="6" name="CaixaDeTexto 5">
            <a:extLst>
              <a:ext uri="{FF2B5EF4-FFF2-40B4-BE49-F238E27FC236}">
                <a16:creationId xmlns:a16="http://schemas.microsoft.com/office/drawing/2014/main" id="{A7E59AED-D34D-4786-B118-97199D4937DC}"/>
              </a:ext>
            </a:extLst>
          </xdr:cNvPr>
          <xdr:cNvSpPr txBox="1"/>
        </xdr:nvSpPr>
        <xdr:spPr>
          <a:xfrm>
            <a:off x="8639175" y="6553200"/>
            <a:ext cx="5895975" cy="53065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pt-BR" sz="1400" b="1">
                <a:solidFill>
                  <a:schemeClr val="bg1"/>
                </a:solidFill>
              </a:rPr>
              <a:t>OBS.: Por se tratar de funções</a:t>
            </a:r>
            <a:r>
              <a:rPr lang="pt-BR" sz="1400" b="1" baseline="0">
                <a:solidFill>
                  <a:schemeClr val="bg1"/>
                </a:solidFill>
              </a:rPr>
              <a:t> que geram números aleatórios, os valores acima, poderão ficar diferentes do seu exercício</a:t>
            </a:r>
            <a:endParaRPr lang="pt-BR" sz="1400" b="1">
              <a:solidFill>
                <a:schemeClr val="bg1"/>
              </a:solidFill>
            </a:endParaRPr>
          </a:p>
        </xdr:txBody>
      </xdr:sp>
    </xdr:grpSp>
    <xdr:clientData/>
  </xdr:twoCellAnchor>
  <xdr:twoCellAnchor editAs="oneCell">
    <xdr:from>
      <xdr:col>7</xdr:col>
      <xdr:colOff>653266</xdr:colOff>
      <xdr:row>5</xdr:row>
      <xdr:rowOff>107674</xdr:rowOff>
    </xdr:from>
    <xdr:to>
      <xdr:col>14</xdr:col>
      <xdr:colOff>298174</xdr:colOff>
      <xdr:row>29</xdr:row>
      <xdr:rowOff>86518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8C94943-13DA-4375-A5B0-24DF668AB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3614" y="1060174"/>
          <a:ext cx="4763560" cy="4550844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304386</xdr:colOff>
      <xdr:row>1</xdr:row>
      <xdr:rowOff>65322</xdr:rowOff>
    </xdr:from>
    <xdr:to>
      <xdr:col>20</xdr:col>
      <xdr:colOff>320952</xdr:colOff>
      <xdr:row>22</xdr:row>
      <xdr:rowOff>69782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3B43217B-C4B7-4414-B825-456C1ACDEF65}"/>
            </a:ext>
          </a:extLst>
        </xdr:cNvPr>
        <xdr:cNvSpPr/>
      </xdr:nvSpPr>
      <xdr:spPr>
        <a:xfrm>
          <a:off x="12097527" y="255822"/>
          <a:ext cx="3052659" cy="40049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FUNÇÕES ESTATÍSTICAS</a:t>
          </a:r>
        </a:p>
        <a:p>
          <a:pPr algn="l"/>
          <a:endParaRPr lang="pt-BR" sz="1200">
            <a:effectLst/>
          </a:endParaRPr>
        </a:p>
        <a:p>
          <a:pPr eaLnBrk="1" fontAlgn="auto" latinLnBrk="0" hangingPunct="1"/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ARREDMULTB.MAT</a:t>
          </a: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Arredonda um número para baixo, para o número inteiro mais próximo ou para o próximo múltiplo significativo.</a:t>
          </a:r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endParaRPr lang="pt-BR" sz="1200">
            <a:effectLst/>
          </a:endParaRPr>
        </a:p>
        <a:p>
          <a:r>
            <a:rPr lang="pt-B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ARREDMULTB.MAT(número, significância, modo)</a:t>
          </a:r>
          <a:endParaRPr lang="pt-BR" sz="1100" b="0" i="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pt-BR" sz="1100" b="0" i="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TETO.MAT</a:t>
          </a:r>
          <a:r>
            <a:rPr lang="pt-BR" sz="1100" b="0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- 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Arredonda um número para o inteiro mais próximo ou para o múltiplo mais próximo de significância.</a:t>
          </a:r>
          <a:endParaRPr lang="pt-BR" sz="1200">
            <a:effectLst/>
          </a:endParaRPr>
        </a:p>
        <a:p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  <a:endParaRPr lang="pt-BR">
            <a:effectLst/>
          </a:endParaRPr>
        </a:p>
        <a:p>
          <a:endParaRPr lang="pt-BR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TETO.MATT(número, [significância], [modo])</a:t>
          </a:r>
        </a:p>
        <a:p>
          <a:endParaRPr lang="pt-BR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MARRED </a:t>
          </a: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Retorna um número arredondado ao múltiplo desejado.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  <a:endParaRPr lang="pt-BR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MARRED(número, múltiplo)</a:t>
          </a:r>
        </a:p>
        <a:p>
          <a:pPr algn="l"/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78083</xdr:rowOff>
    </xdr:from>
    <xdr:to>
      <xdr:col>12</xdr:col>
      <xdr:colOff>571500</xdr:colOff>
      <xdr:row>31</xdr:row>
      <xdr:rowOff>66674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52D5FF81-C5C1-4551-BA07-2C562D73E881}"/>
            </a:ext>
          </a:extLst>
        </xdr:cNvPr>
        <xdr:cNvSpPr/>
      </xdr:nvSpPr>
      <xdr:spPr>
        <a:xfrm>
          <a:off x="0" y="3126083"/>
          <a:ext cx="12468225" cy="379859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ATIVIDADE 8</a:t>
          </a:r>
        </a:p>
        <a:p>
          <a:pPr algn="l"/>
          <a:endParaRPr lang="pt-BR" sz="1200"/>
        </a:p>
        <a:p>
          <a:pPr algn="l"/>
          <a:r>
            <a:rPr lang="pt-BR" sz="1200"/>
            <a:t>1)  Arredondar</a:t>
          </a:r>
          <a:r>
            <a:rPr lang="pt-BR" sz="1200" baseline="0"/>
            <a:t> para cima o valor do peso cubado da mercadoria respeitando a faixa. </a:t>
          </a:r>
        </a:p>
        <a:p>
          <a:pPr algn="l"/>
          <a:endParaRPr lang="pt-BR" sz="1200" baseline="0"/>
        </a:p>
        <a:p>
          <a:pPr algn="l"/>
          <a:endParaRPr lang="pt-BR" sz="1200" baseline="0"/>
        </a:p>
        <a:p>
          <a:pPr algn="l"/>
          <a:endParaRPr lang="pt-BR" sz="1200"/>
        </a:p>
      </xdr:txBody>
    </xdr:sp>
    <xdr:clientData/>
  </xdr:twoCellAnchor>
  <xdr:twoCellAnchor editAs="oneCell">
    <xdr:from>
      <xdr:col>1</xdr:col>
      <xdr:colOff>9525</xdr:colOff>
      <xdr:row>0</xdr:row>
      <xdr:rowOff>79576</xdr:rowOff>
    </xdr:from>
    <xdr:to>
      <xdr:col>3</xdr:col>
      <xdr:colOff>200748</xdr:colOff>
      <xdr:row>3</xdr:row>
      <xdr:rowOff>19050</xdr:rowOff>
    </xdr:to>
    <xdr:pic>
      <xdr:nvPicPr>
        <xdr:cNvPr id="5" name="Imagem 4" descr="Resultado de imagem para frete icon">
          <a:extLst>
            <a:ext uri="{FF2B5EF4-FFF2-40B4-BE49-F238E27FC236}">
              <a16:creationId xmlns:a16="http://schemas.microsoft.com/office/drawing/2014/main" id="{8170ED46-871F-46F8-A70C-77FFE09E428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78" t="9946" r="6629" b="9944"/>
        <a:stretch/>
      </xdr:blipFill>
      <xdr:spPr bwMode="auto">
        <a:xfrm>
          <a:off x="200025" y="79576"/>
          <a:ext cx="1438998" cy="1320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533400</xdr:colOff>
      <xdr:row>0</xdr:row>
      <xdr:rowOff>419100</xdr:rowOff>
    </xdr:from>
    <xdr:ext cx="4000500" cy="718530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C5009C3E-F054-4DB1-B4D6-E7947508AC2A}"/>
            </a:ext>
          </a:extLst>
        </xdr:cNvPr>
        <xdr:cNvSpPr txBox="1"/>
      </xdr:nvSpPr>
      <xdr:spPr>
        <a:xfrm>
          <a:off x="1971675" y="419100"/>
          <a:ext cx="4000500" cy="718530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8 - Arredondamento do peso cubado da mercadoria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</xdr:col>
      <xdr:colOff>9525</xdr:colOff>
      <xdr:row>15</xdr:row>
      <xdr:rowOff>68559</xdr:rowOff>
    </xdr:from>
    <xdr:to>
      <xdr:col>12</xdr:col>
      <xdr:colOff>341395</xdr:colOff>
      <xdr:row>30</xdr:row>
      <xdr:rowOff>30107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A1088936-2944-4342-98AA-1031CEB56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3897609"/>
          <a:ext cx="12038095" cy="281904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42</xdr:row>
      <xdr:rowOff>36096</xdr:rowOff>
    </xdr:to>
    <xdr:pic>
      <xdr:nvPicPr>
        <xdr:cNvPr id="11" name="Imagem 10" descr="NegÃ³cios, Colegas, ComunicaÃ§Ã£o, ConferÃªncia, ConexÃ£o">
          <a:extLst>
            <a:ext uri="{FF2B5EF4-FFF2-40B4-BE49-F238E27FC236}">
              <a16:creationId xmlns:a16="http://schemas.microsoft.com/office/drawing/2014/main" id="{E2172691-73B8-4CA2-AF1E-B420E2B4F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011150" cy="80370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142875</xdr:colOff>
      <xdr:row>4</xdr:row>
      <xdr:rowOff>152400</xdr:rowOff>
    </xdr:from>
    <xdr:ext cx="6372225" cy="969048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8C108E89-CC43-46DF-A747-128A78F66D53}"/>
            </a:ext>
          </a:extLst>
        </xdr:cNvPr>
        <xdr:cNvSpPr txBox="1"/>
      </xdr:nvSpPr>
      <xdr:spPr>
        <a:xfrm>
          <a:off x="142875" y="914400"/>
          <a:ext cx="6372225" cy="96904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Solução!</a:t>
          </a:r>
        </a:p>
        <a:p>
          <a:r>
            <a:rPr lang="pt-BR" sz="1800" b="0">
              <a:solidFill>
                <a:sysClr val="windowText" lastClr="000000"/>
              </a:solidFill>
            </a:rPr>
            <a:t>Efetuar ranqueamento</a:t>
          </a:r>
          <a:r>
            <a:rPr lang="pt-BR" sz="1800" b="0" baseline="0">
              <a:solidFill>
                <a:sysClr val="windowText" lastClr="000000"/>
              </a:solidFill>
            </a:rPr>
            <a:t>, verificar uma posição de um número em relação aos demais.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142875</xdr:colOff>
      <xdr:row>1</xdr:row>
      <xdr:rowOff>104775</xdr:rowOff>
    </xdr:from>
    <xdr:ext cx="5050229" cy="530658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6442F1E7-1EC0-491A-BFA6-D33D8065C2AF}"/>
            </a:ext>
          </a:extLst>
        </xdr:cNvPr>
        <xdr:cNvSpPr txBox="1"/>
      </xdr:nvSpPr>
      <xdr:spPr>
        <a:xfrm>
          <a:off x="142875" y="295275"/>
          <a:ext cx="5050229" cy="53065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07 - </a:t>
          </a:r>
          <a:r>
            <a:rPr lang="pt-BR" sz="2800" b="0">
              <a:solidFill>
                <a:sysClr val="windowText" lastClr="000000"/>
              </a:solidFill>
            </a:rPr>
            <a:t>Funções Estatísticas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171451</xdr:colOff>
      <xdr:row>9</xdr:row>
      <xdr:rowOff>137896</xdr:rowOff>
    </xdr:from>
    <xdr:to>
      <xdr:col>26</xdr:col>
      <xdr:colOff>117802</xdr:colOff>
      <xdr:row>30</xdr:row>
      <xdr:rowOff>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DBAA2CF0-6AD7-44E0-8651-283CE8129FE2}"/>
            </a:ext>
          </a:extLst>
        </xdr:cNvPr>
        <xdr:cNvSpPr/>
      </xdr:nvSpPr>
      <xdr:spPr>
        <a:xfrm>
          <a:off x="11163301" y="1852396"/>
          <a:ext cx="5432751" cy="386260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FUNÇÕES</a:t>
          </a:r>
          <a:r>
            <a:rPr lang="pt-BR" sz="1200" b="1" baseline="0"/>
            <a:t> ESTATÍSTICA</a:t>
          </a:r>
        </a:p>
        <a:p>
          <a:pPr algn="l"/>
          <a:endParaRPr lang="pt-BR" sz="1200" b="1" baseline="0"/>
        </a:p>
        <a:p>
          <a:pPr algn="l"/>
          <a:r>
            <a:rPr lang="pt-BR" sz="1200" b="1" baseline="0"/>
            <a:t>MAIOR</a:t>
          </a: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- 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valor k-ésimo de um conjunto de dados</a:t>
          </a:r>
          <a:endParaRPr lang="pt-BR" sz="1200">
            <a:effectLst/>
          </a:endParaRPr>
        </a:p>
        <a:p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endParaRPr lang="pt-BR" sz="1200">
            <a:effectLst/>
          </a:endParaRPr>
        </a:p>
        <a:p>
          <a:r>
            <a:rPr lang="pt-B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MAIOR(matriz,k)</a:t>
          </a:r>
        </a:p>
        <a:p>
          <a:endParaRPr lang="pt-BR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MENOR - 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Retorna o menor valor k-ésimo do conjunto de dados</a:t>
          </a:r>
        </a:p>
        <a:p>
          <a:endParaRPr lang="pt-BR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MENOR(matriz,k)</a:t>
          </a:r>
          <a:endParaRPr lang="pt-BR">
            <a:effectLst/>
          </a:endParaRPr>
        </a:p>
        <a:p>
          <a:endParaRPr lang="pt-BR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ORDEM.EQ </a:t>
          </a:r>
          <a:r>
            <a:rPr lang="pt-B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Exibe a posição de um valor em relação aos demais, respeitando a classificação </a:t>
          </a: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AZ/ZA</a:t>
          </a:r>
          <a:r>
            <a:rPr lang="pt-B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.</a:t>
          </a:r>
          <a:endParaRPr lang="pt-BR" sz="1200">
            <a:effectLst/>
          </a:endParaRPr>
        </a:p>
        <a:p>
          <a:endParaRPr lang="pt-BR" sz="1200"/>
        </a:p>
      </xdr:txBody>
    </xdr:sp>
    <xdr:clientData/>
  </xdr:twoCellAnchor>
  <xdr:twoCellAnchor editAs="oneCell">
    <xdr:from>
      <xdr:col>17</xdr:col>
      <xdr:colOff>239128</xdr:colOff>
      <xdr:row>18</xdr:row>
      <xdr:rowOff>63165</xdr:rowOff>
    </xdr:from>
    <xdr:to>
      <xdr:col>25</xdr:col>
      <xdr:colOff>18556</xdr:colOff>
      <xdr:row>19</xdr:row>
      <xdr:rowOff>147009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D362044-F381-425D-AD3D-02CFA5DCB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36681" y="3542297"/>
          <a:ext cx="4672270" cy="274344"/>
        </a:xfrm>
        <a:prstGeom prst="rect">
          <a:avLst/>
        </a:prstGeom>
      </xdr:spPr>
    </xdr:pic>
    <xdr:clientData/>
  </xdr:twoCellAnchor>
  <xdr:twoCellAnchor editAs="oneCell">
    <xdr:from>
      <xdr:col>19</xdr:col>
      <xdr:colOff>78707</xdr:colOff>
      <xdr:row>14</xdr:row>
      <xdr:rowOff>16544</xdr:rowOff>
    </xdr:from>
    <xdr:to>
      <xdr:col>20</xdr:col>
      <xdr:colOff>140168</xdr:colOff>
      <xdr:row>15</xdr:row>
      <xdr:rowOff>124774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4E9556C0-9563-424F-AB86-945464B23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99470" y="2733676"/>
          <a:ext cx="673066" cy="29873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567473</xdr:colOff>
      <xdr:row>1</xdr:row>
      <xdr:rowOff>1542</xdr:rowOff>
    </xdr:from>
    <xdr:to>
      <xdr:col>1</xdr:col>
      <xdr:colOff>1037724</xdr:colOff>
      <xdr:row>6</xdr:row>
      <xdr:rowOff>128439</xdr:rowOff>
    </xdr:to>
    <xdr:pic>
      <xdr:nvPicPr>
        <xdr:cNvPr id="6" name="Imagem 5" descr="Resultado de imagem para ranking icon">
          <a:extLst>
            <a:ext uri="{FF2B5EF4-FFF2-40B4-BE49-F238E27FC236}">
              <a16:creationId xmlns:a16="http://schemas.microsoft.com/office/drawing/2014/main" id="{418A3FE0-C0A3-40A5-B38E-8542098F74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473" y="192042"/>
          <a:ext cx="1081856" cy="10793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1114426</xdr:colOff>
      <xdr:row>2</xdr:row>
      <xdr:rowOff>0</xdr:rowOff>
    </xdr:from>
    <xdr:ext cx="3953878" cy="405432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E0905D9B-555F-4466-91F9-4F618AE6EA1F}"/>
            </a:ext>
          </a:extLst>
        </xdr:cNvPr>
        <xdr:cNvSpPr txBox="1"/>
      </xdr:nvSpPr>
      <xdr:spPr>
        <a:xfrm>
          <a:off x="1726031" y="381000"/>
          <a:ext cx="3953878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9 - Ranking dos melhores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6</xdr:col>
      <xdr:colOff>32586</xdr:colOff>
      <xdr:row>1</xdr:row>
      <xdr:rowOff>156609</xdr:rowOff>
    </xdr:from>
    <xdr:to>
      <xdr:col>14</xdr:col>
      <xdr:colOff>131499</xdr:colOff>
      <xdr:row>24</xdr:row>
      <xdr:rowOff>126832</xdr:rowOff>
    </xdr:to>
    <xdr:grpSp>
      <xdr:nvGrpSpPr>
        <xdr:cNvPr id="2" name="Agrupar 1">
          <a:extLst>
            <a:ext uri="{FF2B5EF4-FFF2-40B4-BE49-F238E27FC236}">
              <a16:creationId xmlns:a16="http://schemas.microsoft.com/office/drawing/2014/main" id="{C055FEFD-9873-4AF9-9A8B-4EEA7A738ECB}"/>
            </a:ext>
          </a:extLst>
        </xdr:cNvPr>
        <xdr:cNvGrpSpPr/>
      </xdr:nvGrpSpPr>
      <xdr:grpSpPr>
        <a:xfrm>
          <a:off x="5976186" y="347109"/>
          <a:ext cx="4975713" cy="4351723"/>
          <a:chOff x="5978191" y="347109"/>
          <a:chExt cx="4991755" cy="4351723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FA78CCCD-7168-41A7-A383-E1CB3EFECD80}"/>
              </a:ext>
            </a:extLst>
          </xdr:cNvPr>
          <xdr:cNvSpPr/>
        </xdr:nvSpPr>
        <xdr:spPr>
          <a:xfrm>
            <a:off x="5978191" y="347109"/>
            <a:ext cx="4991755" cy="435172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 baseline="0"/>
              <a:t>ATIVIDADE 9</a:t>
            </a:r>
          </a:p>
          <a:p>
            <a:pPr algn="l"/>
            <a:endParaRPr lang="pt-BR" sz="1200" b="1" baseline="0"/>
          </a:p>
          <a:p>
            <a:pPr algn="l"/>
            <a:r>
              <a:rPr lang="pt-BR" sz="1200" b="1"/>
              <a:t>RANKING</a:t>
            </a:r>
          </a:p>
          <a:p>
            <a:pPr algn="l"/>
            <a:r>
              <a:rPr lang="pt-BR" sz="1200"/>
              <a:t>Verificar</a:t>
            </a:r>
            <a:r>
              <a:rPr lang="pt-BR" sz="1200" baseline="0"/>
              <a:t> qual a vendedor que está em primeiro lugar em vendas.</a:t>
            </a:r>
          </a:p>
          <a:p>
            <a:pPr algn="l"/>
            <a:endParaRPr lang="pt-BR" sz="1200" baseline="0"/>
          </a:p>
          <a:p>
            <a:pPr algn="l"/>
            <a:r>
              <a:rPr lang="pt-BR" sz="1200" b="1" baseline="0"/>
              <a:t>PRÊMIO</a:t>
            </a:r>
          </a:p>
          <a:p>
            <a:pPr algn="l"/>
            <a:r>
              <a:rPr lang="pt-BR" sz="1200" b="0" baseline="0"/>
              <a:t>Para o vendedor que estiver em primeiro lugar o prêmio será de 5% sobre as vendas, para os demais não haverá premiação.</a:t>
            </a:r>
            <a:endParaRPr lang="pt-BR" sz="1200" b="0"/>
          </a:p>
        </xdr:txBody>
      </xdr:sp>
      <xdr:pic>
        <xdr:nvPicPr>
          <xdr:cNvPr id="5" name="Imagem 4">
            <a:extLst>
              <a:ext uri="{FF2B5EF4-FFF2-40B4-BE49-F238E27FC236}">
                <a16:creationId xmlns:a16="http://schemas.microsoft.com/office/drawing/2014/main" id="{1C998A5E-0805-45CB-9AA8-2AAD5B4C843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108031" y="1924297"/>
            <a:ext cx="3774407" cy="2652566"/>
          </a:xfrm>
          <a:prstGeom prst="rect">
            <a:avLst/>
          </a:prstGeom>
        </xdr:spPr>
      </xdr:pic>
    </xdr:grp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365178</xdr:colOff>
      <xdr:row>46</xdr:row>
      <xdr:rowOff>104774</xdr:rowOff>
    </xdr:to>
    <xdr:pic>
      <xdr:nvPicPr>
        <xdr:cNvPr id="10" name="Imagem 9" descr="NegÃ³cios, Tempo De, RelÃ³gio, RelÃ³gios, Bolsa De Valores">
          <a:extLst>
            <a:ext uri="{FF2B5EF4-FFF2-40B4-BE49-F238E27FC236}">
              <a16:creationId xmlns:a16="http://schemas.microsoft.com/office/drawing/2014/main" id="{0116FC25-E3D2-4184-A600-B58BE76B2F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557178" cy="8867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266700</xdr:colOff>
      <xdr:row>4</xdr:row>
      <xdr:rowOff>76200</xdr:rowOff>
    </xdr:from>
    <xdr:ext cx="6372225" cy="969048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3FB119D2-4414-4B64-94E0-CA1165E935E0}"/>
            </a:ext>
          </a:extLst>
        </xdr:cNvPr>
        <xdr:cNvSpPr txBox="1"/>
      </xdr:nvSpPr>
      <xdr:spPr>
        <a:xfrm>
          <a:off x="266700" y="838200"/>
          <a:ext cx="6372225" cy="96904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Solução!</a:t>
          </a:r>
        </a:p>
        <a:p>
          <a:r>
            <a:rPr lang="pt-BR" sz="1800" b="0">
              <a:solidFill>
                <a:sysClr val="windowText" lastClr="000000"/>
              </a:solidFill>
            </a:rPr>
            <a:t>Efetuar cálculos</a:t>
          </a:r>
          <a:r>
            <a:rPr lang="pt-BR" sz="1800" b="0" baseline="0">
              <a:solidFill>
                <a:sysClr val="windowText" lastClr="000000"/>
              </a:solidFill>
            </a:rPr>
            <a:t> envolvendo dia da semana, número da semana e diferença entre duas datas considerando ano contábil comercial.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266700</xdr:colOff>
      <xdr:row>1</xdr:row>
      <xdr:rowOff>28575</xdr:rowOff>
    </xdr:from>
    <xdr:ext cx="4117346" cy="530658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53CAB4BF-7587-4EAB-AECF-9869E00F6B93}"/>
            </a:ext>
          </a:extLst>
        </xdr:cNvPr>
        <xdr:cNvSpPr txBox="1"/>
      </xdr:nvSpPr>
      <xdr:spPr>
        <a:xfrm>
          <a:off x="266700" y="219075"/>
          <a:ext cx="4117346" cy="53065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08 - </a:t>
          </a:r>
          <a:r>
            <a:rPr lang="pt-BR" sz="2800" b="0">
              <a:solidFill>
                <a:sysClr val="windowText" lastClr="000000"/>
              </a:solidFill>
            </a:rPr>
            <a:t>Funções Data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38100</xdr:colOff>
      <xdr:row>0</xdr:row>
      <xdr:rowOff>0</xdr:rowOff>
    </xdr:from>
    <xdr:to>
      <xdr:col>17</xdr:col>
      <xdr:colOff>281171</xdr:colOff>
      <xdr:row>11</xdr:row>
      <xdr:rowOff>149410</xdr:rowOff>
    </xdr:to>
    <xdr:sp macro="" textlink="">
      <xdr:nvSpPr>
        <xdr:cNvPr id="6" name="Retângulo 5">
          <a:extLst>
            <a:ext uri="{FF2B5EF4-FFF2-40B4-BE49-F238E27FC236}">
              <a16:creationId xmlns:a16="http://schemas.microsoft.com/office/drawing/2014/main" id="{49A0A86B-70D8-40C8-8869-AB2A61CF41D2}"/>
            </a:ext>
          </a:extLst>
        </xdr:cNvPr>
        <xdr:cNvSpPr/>
      </xdr:nvSpPr>
      <xdr:spPr>
        <a:xfrm>
          <a:off x="9382125" y="0"/>
          <a:ext cx="5119871" cy="224491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200" b="1"/>
        </a:p>
        <a:p>
          <a:pPr algn="l"/>
          <a:r>
            <a:rPr lang="pt-BR" sz="1200" b="1"/>
            <a:t>FUNÇÕES</a:t>
          </a:r>
          <a:r>
            <a:rPr lang="pt-BR" sz="1200" b="1" baseline="0"/>
            <a:t> DATA</a:t>
          </a:r>
        </a:p>
        <a:p>
          <a:pPr algn="l"/>
          <a:endParaRPr lang="pt-BR" sz="1200" b="1" baseline="0"/>
        </a:p>
        <a:p>
          <a:pPr algn="l"/>
          <a:r>
            <a:rPr lang="pt-BR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DIA.DA.SEMANA</a:t>
          </a: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- 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Retorna o dia da semana correspondente a uma data. O dia é dado como um inteiro, variando de 1 (domingo) a 7 (sábado), por padrão.</a:t>
          </a:r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pt-BR" sz="120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DIA.DA.SEMANA(núm_série,[retornar_tipo])</a:t>
          </a:r>
          <a:endParaRPr lang="pt-BR">
            <a:effectLst/>
          </a:endParaRPr>
        </a:p>
        <a:p>
          <a:endParaRPr lang="pt-BR" sz="12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282466</xdr:colOff>
      <xdr:row>1</xdr:row>
      <xdr:rowOff>0</xdr:rowOff>
    </xdr:from>
    <xdr:to>
      <xdr:col>14</xdr:col>
      <xdr:colOff>190500</xdr:colOff>
      <xdr:row>20</xdr:row>
      <xdr:rowOff>161925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A728B48D-A113-4684-9A7B-56AA0E35502B}"/>
            </a:ext>
          </a:extLst>
        </xdr:cNvPr>
        <xdr:cNvSpPr/>
      </xdr:nvSpPr>
      <xdr:spPr>
        <a:xfrm>
          <a:off x="6864569" y="190500"/>
          <a:ext cx="4250121" cy="37814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200" b="1"/>
        </a:p>
        <a:p>
          <a:pPr algn="l"/>
          <a:r>
            <a:rPr lang="pt-BR" sz="1200" b="1"/>
            <a:t>FUNÇÕES</a:t>
          </a:r>
          <a:r>
            <a:rPr lang="pt-BR" sz="1200" b="1" baseline="0"/>
            <a:t> DATA</a:t>
          </a:r>
        </a:p>
        <a:p>
          <a:pPr algn="l"/>
          <a:endParaRPr lang="pt-BR" sz="1200" b="1" baseline="0"/>
        </a:p>
        <a:p>
          <a:pPr algn="l"/>
          <a:r>
            <a:rPr lang="pt-BR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NÚMSEMANA</a:t>
          </a: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Retorna o número da semana de uma data específica</a:t>
          </a:r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pt-BR" sz="120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NÚMSEMANA(núm_série,[retornar_tipo])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Há dois sistemas usados para essa função:</a:t>
          </a:r>
        </a:p>
        <a:p>
          <a:endParaRPr lang="pt-BR" sz="1200">
            <a:effectLst/>
          </a:endParaRPr>
        </a:p>
        <a:p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Sistema 1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A semana que contém 1 de janeiro é a primeira semana do ano e é numerada semana 1.</a:t>
          </a:r>
        </a:p>
        <a:p>
          <a:endParaRPr lang="pt-BR" sz="1200">
            <a:effectLst/>
          </a:endParaRPr>
        </a:p>
        <a:p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Sistema 2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A semana que contém a primeira segunda-feira do ano é a primeira semana do ano e é numerada como semana 1. Este sistema é a metodologia especificada na norma ISO 8601, normalmente conhecida como sistema europeu de numeração de semanas,</a:t>
          </a:r>
          <a:r>
            <a:rPr lang="pt-BR" sz="1100" b="0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o tipo 21 que contempla este sistema</a:t>
          </a:r>
          <a:endParaRPr lang="pt-BR" sz="120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2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282467</xdr:colOff>
      <xdr:row>10</xdr:row>
      <xdr:rowOff>84999</xdr:rowOff>
    </xdr:from>
    <xdr:to>
      <xdr:col>6</xdr:col>
      <xdr:colOff>321880</xdr:colOff>
      <xdr:row>16</xdr:row>
      <xdr:rowOff>25979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1A982012-1708-4610-A0DC-5853717014AC}"/>
            </a:ext>
          </a:extLst>
        </xdr:cNvPr>
        <xdr:cNvSpPr/>
      </xdr:nvSpPr>
      <xdr:spPr>
        <a:xfrm>
          <a:off x="282467" y="1989999"/>
          <a:ext cx="5123792" cy="10839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FUNÇÕES</a:t>
          </a:r>
          <a:r>
            <a:rPr lang="pt-BR" sz="1200" b="1" baseline="0"/>
            <a:t> DATADIF()</a:t>
          </a:r>
        </a:p>
        <a:p>
          <a:pPr algn="l"/>
          <a:endParaRPr lang="pt-BR" sz="1200" b="1" baseline="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DATADIF()</a:t>
          </a: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pt-B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Calcula o número de dias, meses ou anos entre duas datas.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</a:t>
          </a:r>
          <a:r>
            <a:rPr lang="pt-B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DATADIF(data_inicial;data_final,unidade)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2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0</xdr:row>
      <xdr:rowOff>200025</xdr:rowOff>
    </xdr:from>
    <xdr:to>
      <xdr:col>2</xdr:col>
      <xdr:colOff>142875</xdr:colOff>
      <xdr:row>3</xdr:row>
      <xdr:rowOff>123825</xdr:rowOff>
    </xdr:to>
    <xdr:pic>
      <xdr:nvPicPr>
        <xdr:cNvPr id="7" name="Imagem 6" descr="Imagem relacionada">
          <a:extLst>
            <a:ext uri="{FF2B5EF4-FFF2-40B4-BE49-F238E27FC236}">
              <a16:creationId xmlns:a16="http://schemas.microsoft.com/office/drawing/2014/main" id="{5687BE46-6520-4485-9343-7C8F53F73B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200025"/>
          <a:ext cx="1000125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581025</xdr:colOff>
      <xdr:row>0</xdr:row>
      <xdr:rowOff>419100</xdr:rowOff>
    </xdr:from>
    <xdr:ext cx="4657725" cy="405432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4DEE3496-6F95-4283-86D2-1C9018B1C25B}"/>
            </a:ext>
          </a:extLst>
        </xdr:cNvPr>
        <xdr:cNvSpPr txBox="1"/>
      </xdr:nvSpPr>
      <xdr:spPr>
        <a:xfrm>
          <a:off x="1666875" y="419100"/>
          <a:ext cx="4657725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10 - Data de Locação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</xdr:col>
      <xdr:colOff>60106</xdr:colOff>
      <xdr:row>13</xdr:row>
      <xdr:rowOff>157328</xdr:rowOff>
    </xdr:from>
    <xdr:to>
      <xdr:col>9</xdr:col>
      <xdr:colOff>432566</xdr:colOff>
      <xdr:row>36</xdr:row>
      <xdr:rowOff>5913</xdr:rowOff>
    </xdr:to>
    <xdr:grpSp>
      <xdr:nvGrpSpPr>
        <xdr:cNvPr id="4" name="Agrupar 3">
          <a:extLst>
            <a:ext uri="{FF2B5EF4-FFF2-40B4-BE49-F238E27FC236}">
              <a16:creationId xmlns:a16="http://schemas.microsoft.com/office/drawing/2014/main" id="{7FFB93B0-2630-4EBA-A090-DB3BA9E24BA3}"/>
            </a:ext>
          </a:extLst>
        </xdr:cNvPr>
        <xdr:cNvGrpSpPr/>
      </xdr:nvGrpSpPr>
      <xdr:grpSpPr>
        <a:xfrm>
          <a:off x="316867" y="3139067"/>
          <a:ext cx="7984177" cy="4230085"/>
          <a:chOff x="9239250" y="485776"/>
          <a:chExt cx="7981950" cy="4229100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E187B5D1-9EE5-4EB9-A774-CB691F6A6892}"/>
              </a:ext>
            </a:extLst>
          </xdr:cNvPr>
          <xdr:cNvSpPr/>
        </xdr:nvSpPr>
        <xdr:spPr>
          <a:xfrm>
            <a:off x="9239250" y="485776"/>
            <a:ext cx="7981950" cy="42291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/>
              <a:t>ATIVIDADE 10</a:t>
            </a:r>
          </a:p>
          <a:p>
            <a:pPr algn="l"/>
            <a:endParaRPr lang="pt-BR" sz="1200" b="1" baseline="0"/>
          </a:p>
          <a:p>
            <a:pPr algn="l"/>
            <a:r>
              <a:rPr lang="pt-BR" sz="1200" b="1" baseline="0"/>
              <a:t>1) Pagamento</a:t>
            </a:r>
          </a:p>
          <a:p>
            <a:pPr algn="l"/>
            <a:r>
              <a:rPr lang="pt-BR" sz="1200" b="0" baseline="0"/>
              <a:t>Se dias de atraso for  igual a 0, retornar o Valor, caso contrário calcula quanto o cliente deverá pagar </a:t>
            </a:r>
            <a:endParaRPr lang="pt-BR" sz="1200" b="1" baseline="0"/>
          </a:p>
        </xdr:txBody>
      </xdr:sp>
      <xdr:pic>
        <xdr:nvPicPr>
          <xdr:cNvPr id="2" name="Imagem 1">
            <a:extLst>
              <a:ext uri="{FF2B5EF4-FFF2-40B4-BE49-F238E27FC236}">
                <a16:creationId xmlns:a16="http://schemas.microsoft.com/office/drawing/2014/main" id="{919B2C28-CC1C-40A2-BAF0-0F9C2F114D9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9361629" y="1342592"/>
            <a:ext cx="7297456" cy="2623220"/>
          </a:xfrm>
          <a:prstGeom prst="rect">
            <a:avLst/>
          </a:prstGeom>
        </xdr:spPr>
      </xdr:pic>
    </xdr:grp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247651</xdr:colOff>
      <xdr:row>2</xdr:row>
      <xdr:rowOff>66675</xdr:rowOff>
    </xdr:from>
    <xdr:ext cx="3733800" cy="405432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AFA847B5-1A7F-4789-9C3E-8039E12A35CD}"/>
            </a:ext>
          </a:extLst>
        </xdr:cNvPr>
        <xdr:cNvSpPr txBox="1"/>
      </xdr:nvSpPr>
      <xdr:spPr>
        <a:xfrm>
          <a:off x="247651" y="771525"/>
          <a:ext cx="3733800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11 - Data de Entrega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2</xdr:col>
      <xdr:colOff>1028701</xdr:colOff>
      <xdr:row>0</xdr:row>
      <xdr:rowOff>30335</xdr:rowOff>
    </xdr:from>
    <xdr:to>
      <xdr:col>3</xdr:col>
      <xdr:colOff>238125</xdr:colOff>
      <xdr:row>2</xdr:row>
      <xdr:rowOff>132056</xdr:rowOff>
    </xdr:to>
    <xdr:pic>
      <xdr:nvPicPr>
        <xdr:cNvPr id="7" name="Imagem 6" descr="Resultado de imagem para icone entrega">
          <a:extLst>
            <a:ext uri="{FF2B5EF4-FFF2-40B4-BE49-F238E27FC236}">
              <a16:creationId xmlns:a16="http://schemas.microsoft.com/office/drawing/2014/main" id="{805C4553-7C62-4450-B3B1-A2CD414CCF5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892" b="12543"/>
        <a:stretch/>
      </xdr:blipFill>
      <xdr:spPr bwMode="auto">
        <a:xfrm flipH="1">
          <a:off x="2819401" y="30335"/>
          <a:ext cx="1247774" cy="930396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347870</xdr:colOff>
      <xdr:row>2</xdr:row>
      <xdr:rowOff>59634</xdr:rowOff>
    </xdr:from>
    <xdr:to>
      <xdr:col>16</xdr:col>
      <xdr:colOff>43070</xdr:colOff>
      <xdr:row>35</xdr:row>
      <xdr:rowOff>31059</xdr:rowOff>
    </xdr:to>
    <xdr:grpSp>
      <xdr:nvGrpSpPr>
        <xdr:cNvPr id="10" name="Agrupar 9">
          <a:extLst>
            <a:ext uri="{FF2B5EF4-FFF2-40B4-BE49-F238E27FC236}">
              <a16:creationId xmlns:a16="http://schemas.microsoft.com/office/drawing/2014/main" id="{F51EC474-7188-4B2C-B182-936EEC1A7183}"/>
            </a:ext>
          </a:extLst>
        </xdr:cNvPr>
        <xdr:cNvGrpSpPr/>
      </xdr:nvGrpSpPr>
      <xdr:grpSpPr>
        <a:xfrm>
          <a:off x="5396120" y="888309"/>
          <a:ext cx="6400800" cy="6257925"/>
          <a:chOff x="4591050" y="714374"/>
          <a:chExt cx="6400800" cy="6257925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56B4815E-23D6-4173-8110-33CB13240A85}"/>
              </a:ext>
            </a:extLst>
          </xdr:cNvPr>
          <xdr:cNvSpPr/>
        </xdr:nvSpPr>
        <xdr:spPr>
          <a:xfrm>
            <a:off x="4591050" y="714374"/>
            <a:ext cx="6400800" cy="62579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/>
              <a:t>ATIVIDADE 11</a:t>
            </a:r>
          </a:p>
          <a:p>
            <a:pPr algn="l"/>
            <a:endParaRPr lang="pt-BR" sz="1200" b="1" baseline="0"/>
          </a:p>
          <a:p>
            <a:pPr algn="l"/>
            <a:r>
              <a:rPr lang="pt-BR" sz="1200" b="1" baseline="0"/>
              <a:t>1)  Status</a:t>
            </a:r>
          </a:p>
          <a:p>
            <a:pPr algn="l"/>
            <a:r>
              <a:rPr lang="pt-BR" sz="1200" b="0" baseline="0"/>
              <a:t>Verificar se a data de entrega cai em um domingo, caso seja verdadeiro, então "Não efetuar entrega", caso contrário "Efetuar Entrega".</a:t>
            </a:r>
          </a:p>
          <a:p>
            <a:pPr algn="l"/>
            <a:endParaRPr lang="pt-BR" sz="1200" b="1" baseline="0"/>
          </a:p>
        </xdr:txBody>
      </xdr:sp>
      <xdr:pic>
        <xdr:nvPicPr>
          <xdr:cNvPr id="5" name="Imagem 4">
            <a:extLst>
              <a:ext uri="{FF2B5EF4-FFF2-40B4-BE49-F238E27FC236}">
                <a16:creationId xmlns:a16="http://schemas.microsoft.com/office/drawing/2014/main" id="{72BA02E8-4C20-4DF7-AFD2-C8CB8A6ED4F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829175" y="1809750"/>
            <a:ext cx="3924179" cy="4828482"/>
          </a:xfrm>
          <a:prstGeom prst="rect">
            <a:avLst/>
          </a:prstGeom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</xdr:pic>
    </xdr:grp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423860</xdr:colOff>
      <xdr:row>44</xdr:row>
      <xdr:rowOff>28574</xdr:rowOff>
    </xdr:to>
    <xdr:pic>
      <xdr:nvPicPr>
        <xdr:cNvPr id="13" name="Imagem 12" descr="Cubo De Rubik, Quebra CabeÃ§a, Jogo, Rubik, Cubo, Jogar">
          <a:extLst>
            <a:ext uri="{FF2B5EF4-FFF2-40B4-BE49-F238E27FC236}">
              <a16:creationId xmlns:a16="http://schemas.microsoft.com/office/drawing/2014/main" id="{3DDBB832-BEF5-423D-BED7-AADA9250E8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615860" cy="8410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190500</xdr:colOff>
      <xdr:row>4</xdr:row>
      <xdr:rowOff>47625</xdr:rowOff>
    </xdr:from>
    <xdr:ext cx="6372225" cy="687239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8FA8D308-E0BD-47FE-BA8E-F4E25ECFEE82}"/>
            </a:ext>
          </a:extLst>
        </xdr:cNvPr>
        <xdr:cNvSpPr txBox="1"/>
      </xdr:nvSpPr>
      <xdr:spPr>
        <a:xfrm>
          <a:off x="190500" y="809625"/>
          <a:ext cx="6372225" cy="68723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Solução!</a:t>
          </a:r>
        </a:p>
        <a:p>
          <a:r>
            <a:rPr lang="pt-BR" sz="1800" b="0">
              <a:solidFill>
                <a:sysClr val="windowText" lastClr="000000"/>
              </a:solidFill>
            </a:rPr>
            <a:t>Automatiza inúmeros processos, soluciona problemas do dia-a-dia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190500</xdr:colOff>
      <xdr:row>1</xdr:row>
      <xdr:rowOff>0</xdr:rowOff>
    </xdr:from>
    <xdr:ext cx="4488152" cy="530658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2D6CEE54-9542-44B3-BFEC-2F26C6E4A5FC}"/>
            </a:ext>
          </a:extLst>
        </xdr:cNvPr>
        <xdr:cNvSpPr txBox="1"/>
      </xdr:nvSpPr>
      <xdr:spPr>
        <a:xfrm>
          <a:off x="190500" y="190500"/>
          <a:ext cx="4488152" cy="53065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09 - </a:t>
          </a:r>
          <a:r>
            <a:rPr lang="pt-BR" sz="2800" b="0">
              <a:solidFill>
                <a:sysClr val="windowText" lastClr="000000"/>
              </a:solidFill>
            </a:rPr>
            <a:t>Funções Lógicas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501894</xdr:colOff>
      <xdr:row>10</xdr:row>
      <xdr:rowOff>17585</xdr:rowOff>
    </xdr:from>
    <xdr:to>
      <xdr:col>11</xdr:col>
      <xdr:colOff>460864</xdr:colOff>
      <xdr:row>24</xdr:row>
      <xdr:rowOff>161192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4F9AB49D-B09E-4931-B605-5D59D0412DB2}"/>
            </a:ext>
          </a:extLst>
        </xdr:cNvPr>
        <xdr:cNvSpPr/>
      </xdr:nvSpPr>
      <xdr:spPr>
        <a:xfrm>
          <a:off x="2817202" y="1922585"/>
          <a:ext cx="6751027" cy="281060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SE</a:t>
          </a:r>
          <a:r>
            <a:rPr lang="pt-BR" sz="1200" b="1" baseline="0"/>
            <a:t> ANINHADO</a:t>
          </a:r>
          <a:endParaRPr lang="pt-BR" sz="1200" b="1"/>
        </a:p>
        <a:p>
          <a:pPr algn="l"/>
          <a:endParaRPr lang="pt-BR" sz="1200" b="1" baseline="0"/>
        </a:p>
        <a:p>
          <a:pPr algn="l"/>
          <a:r>
            <a:rPr lang="pt-BR" sz="1200" b="1" baseline="0"/>
            <a:t>1)  Bônus</a:t>
          </a:r>
        </a:p>
        <a:p>
          <a:pPr algn="l"/>
          <a:r>
            <a:rPr lang="pt-BR" sz="1200" b="0" baseline="0"/>
            <a:t>Se a Média das Vendas estiver abaixo de 30.000,00 não terá direito a bônus, Se a Média das Vendas estiver entre 30.000,00 e 60.000,00 bônus de 5%, Se não Bônus de 7%,</a:t>
          </a:r>
        </a:p>
        <a:p>
          <a:pPr algn="l"/>
          <a:endParaRPr lang="pt-BR" sz="1200" b="0" baseline="0"/>
        </a:p>
        <a:p>
          <a:pPr algn="l"/>
          <a:endParaRPr lang="pt-BR" sz="1200" b="1" baseline="0"/>
        </a:p>
      </xdr:txBody>
    </xdr:sp>
    <xdr:clientData/>
  </xdr:twoCellAnchor>
  <xdr:twoCellAnchor editAs="oneCell">
    <xdr:from>
      <xdr:col>2</xdr:col>
      <xdr:colOff>597143</xdr:colOff>
      <xdr:row>15</xdr:row>
      <xdr:rowOff>87659</xdr:rowOff>
    </xdr:from>
    <xdr:to>
      <xdr:col>11</xdr:col>
      <xdr:colOff>289060</xdr:colOff>
      <xdr:row>24</xdr:row>
      <xdr:rowOff>58615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61B60540-7B0A-45CF-A7B1-817D7AAB1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12451" y="2945159"/>
          <a:ext cx="6483974" cy="1685456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131704</xdr:colOff>
      <xdr:row>0</xdr:row>
      <xdr:rowOff>49169</xdr:rowOff>
    </xdr:from>
    <xdr:to>
      <xdr:col>1</xdr:col>
      <xdr:colOff>357187</xdr:colOff>
      <xdr:row>0</xdr:row>
      <xdr:rowOff>495715</xdr:rowOff>
    </xdr:to>
    <xdr:pic>
      <xdr:nvPicPr>
        <xdr:cNvPr id="2" name="Imagem 1" descr="Resultado de imagem para ranking icon">
          <a:extLst>
            <a:ext uri="{FF2B5EF4-FFF2-40B4-BE49-F238E27FC236}">
              <a16:creationId xmlns:a16="http://schemas.microsoft.com/office/drawing/2014/main" id="{A01192D0-81E4-493C-BCB3-F61EBB44A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704" y="49169"/>
          <a:ext cx="445749" cy="4465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447676</xdr:colOff>
      <xdr:row>0</xdr:row>
      <xdr:rowOff>220264</xdr:rowOff>
    </xdr:from>
    <xdr:ext cx="2832496" cy="311496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6587DE12-B919-4D0E-8800-A0E2763F220E}"/>
            </a:ext>
          </a:extLst>
        </xdr:cNvPr>
        <xdr:cNvSpPr txBox="1"/>
      </xdr:nvSpPr>
      <xdr:spPr>
        <a:xfrm>
          <a:off x="667942" y="220264"/>
          <a:ext cx="2832496" cy="31149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1400" b="1">
              <a:solidFill>
                <a:schemeClr val="bg1"/>
              </a:solidFill>
            </a:rPr>
            <a:t>Atividade 12 - TOP 3 Vendedores</a:t>
          </a:r>
          <a:endParaRPr lang="pt-BR" sz="1200" b="0" baseline="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5</xdr:col>
      <xdr:colOff>375048</xdr:colOff>
      <xdr:row>2</xdr:row>
      <xdr:rowOff>77391</xdr:rowOff>
    </xdr:from>
    <xdr:to>
      <xdr:col>12</xdr:col>
      <xdr:colOff>357188</xdr:colOff>
      <xdr:row>24</xdr:row>
      <xdr:rowOff>126832</xdr:rowOff>
    </xdr:to>
    <xdr:grpSp>
      <xdr:nvGrpSpPr>
        <xdr:cNvPr id="8" name="Agrupar 7">
          <a:extLst>
            <a:ext uri="{FF2B5EF4-FFF2-40B4-BE49-F238E27FC236}">
              <a16:creationId xmlns:a16="http://schemas.microsoft.com/office/drawing/2014/main" id="{21EBC2A9-5020-4624-80A7-2146618CEF72}"/>
            </a:ext>
          </a:extLst>
        </xdr:cNvPr>
        <xdr:cNvGrpSpPr/>
      </xdr:nvGrpSpPr>
      <xdr:grpSpPr>
        <a:xfrm>
          <a:off x="4727973" y="715566"/>
          <a:ext cx="4249340" cy="4240441"/>
          <a:chOff x="4991540" y="640003"/>
          <a:chExt cx="3967914" cy="4314813"/>
        </a:xfrm>
      </xdr:grpSpPr>
      <xdr:sp macro="" textlink="">
        <xdr:nvSpPr>
          <xdr:cNvPr id="5" name="Retângulo 4">
            <a:extLst>
              <a:ext uri="{FF2B5EF4-FFF2-40B4-BE49-F238E27FC236}">
                <a16:creationId xmlns:a16="http://schemas.microsoft.com/office/drawing/2014/main" id="{E6E2E3C8-5B17-466B-8801-847143D4341B}"/>
              </a:ext>
            </a:extLst>
          </xdr:cNvPr>
          <xdr:cNvSpPr/>
        </xdr:nvSpPr>
        <xdr:spPr>
          <a:xfrm>
            <a:off x="4991540" y="640003"/>
            <a:ext cx="3967914" cy="431481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 baseline="0"/>
              <a:t>ATIVIDADE 12</a:t>
            </a:r>
          </a:p>
          <a:p>
            <a:pPr algn="l"/>
            <a:endParaRPr lang="pt-BR" sz="1200" b="1" baseline="0"/>
          </a:p>
          <a:p>
            <a:pPr algn="l"/>
            <a:r>
              <a:rPr lang="pt-BR" sz="1200" b="1" baseline="0"/>
              <a:t>PRÊMIO</a:t>
            </a:r>
          </a:p>
          <a:p>
            <a:pPr algn="l"/>
            <a:r>
              <a:rPr lang="pt-BR" sz="1200" b="0" baseline="0"/>
              <a:t>Serão premiados os 3 primeiros colocados em vendas.</a:t>
            </a:r>
          </a:p>
          <a:p>
            <a:pPr algn="l"/>
            <a:endParaRPr lang="pt-BR" sz="1200" b="0" baseline="0"/>
          </a:p>
          <a:p>
            <a:pPr algn="l"/>
            <a:r>
              <a:rPr lang="pt-BR" sz="1200" b="0" baseline="0"/>
              <a:t>• 1º colocado receberá 5% das vendas</a:t>
            </a:r>
          </a:p>
          <a:p>
            <a:pPr algn="l"/>
            <a:r>
              <a:rPr lang="pt-BR" sz="1200" b="0" baseline="0"/>
              <a:t>• 2º colcado receberá 2,5% das vendas</a:t>
            </a:r>
          </a:p>
          <a:p>
            <a:pPr algn="l"/>
            <a:r>
              <a:rPr lang="pt-BR" sz="1200" b="0" baseline="0"/>
              <a:t>• 3º colocado receberá 1,3% das vendas</a:t>
            </a:r>
            <a:endParaRPr lang="pt-BR" sz="1200" b="0"/>
          </a:p>
        </xdr:txBody>
      </xdr:sp>
      <xdr:pic>
        <xdr:nvPicPr>
          <xdr:cNvPr id="7" name="Imagem 6">
            <a:extLst>
              <a:ext uri="{FF2B5EF4-FFF2-40B4-BE49-F238E27FC236}">
                <a16:creationId xmlns:a16="http://schemas.microsoft.com/office/drawing/2014/main" id="{1206D12D-6900-4A4F-81DC-41AECAC1896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482" t="21179" r="56999" b="20523"/>
          <a:stretch/>
        </xdr:blipFill>
        <xdr:spPr>
          <a:xfrm>
            <a:off x="5119686" y="2256860"/>
            <a:ext cx="3446703" cy="2577705"/>
          </a:xfrm>
          <a:prstGeom prst="rect">
            <a:avLst/>
          </a:prstGeom>
        </xdr:spPr>
      </xdr:pic>
    </xdr:grp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520945</xdr:colOff>
      <xdr:row>0</xdr:row>
      <xdr:rowOff>198283</xdr:rowOff>
    </xdr:from>
    <xdr:ext cx="2832496" cy="311496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479046AA-B5B0-46EE-AF70-8D17B53272A1}"/>
            </a:ext>
          </a:extLst>
        </xdr:cNvPr>
        <xdr:cNvSpPr txBox="1"/>
      </xdr:nvSpPr>
      <xdr:spPr>
        <a:xfrm>
          <a:off x="645503" y="198283"/>
          <a:ext cx="2832496" cy="31149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1400" b="1">
              <a:solidFill>
                <a:schemeClr val="bg1"/>
              </a:solidFill>
            </a:rPr>
            <a:t>Atividade 13 - Desconto</a:t>
          </a:r>
          <a:r>
            <a:rPr lang="pt-BR" sz="1400" b="1" baseline="0">
              <a:solidFill>
                <a:schemeClr val="bg1"/>
              </a:solidFill>
            </a:rPr>
            <a:t> nos cursos</a:t>
          </a:r>
          <a:endParaRPr lang="pt-BR" sz="1200" b="0" baseline="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</xdr:col>
      <xdr:colOff>95983</xdr:colOff>
      <xdr:row>0</xdr:row>
      <xdr:rowOff>59071</xdr:rowOff>
    </xdr:from>
    <xdr:to>
      <xdr:col>1</xdr:col>
      <xdr:colOff>534865</xdr:colOff>
      <xdr:row>0</xdr:row>
      <xdr:rowOff>497953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D546AD11-87A4-4908-AE1A-D0CF5E11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lum bright="70000" contrast="-70000"/>
        </a:blip>
        <a:stretch>
          <a:fillRect/>
        </a:stretch>
      </xdr:blipFill>
      <xdr:spPr>
        <a:xfrm>
          <a:off x="220541" y="59071"/>
          <a:ext cx="438882" cy="438882"/>
        </a:xfrm>
        <a:prstGeom prst="rect">
          <a:avLst/>
        </a:prstGeom>
      </xdr:spPr>
    </xdr:pic>
    <xdr:clientData/>
  </xdr:twoCellAnchor>
  <xdr:twoCellAnchor>
    <xdr:from>
      <xdr:col>8</xdr:col>
      <xdr:colOff>328797</xdr:colOff>
      <xdr:row>3</xdr:row>
      <xdr:rowOff>10532</xdr:rowOff>
    </xdr:from>
    <xdr:to>
      <xdr:col>18</xdr:col>
      <xdr:colOff>473868</xdr:colOff>
      <xdr:row>32</xdr:row>
      <xdr:rowOff>141684</xdr:rowOff>
    </xdr:to>
    <xdr:grpSp>
      <xdr:nvGrpSpPr>
        <xdr:cNvPr id="8" name="Agrupar 7">
          <a:extLst>
            <a:ext uri="{FF2B5EF4-FFF2-40B4-BE49-F238E27FC236}">
              <a16:creationId xmlns:a16="http://schemas.microsoft.com/office/drawing/2014/main" id="{4BDA9F41-99CD-4D16-BD4F-154FFB441D0D}"/>
            </a:ext>
          </a:extLst>
        </xdr:cNvPr>
        <xdr:cNvGrpSpPr/>
      </xdr:nvGrpSpPr>
      <xdr:grpSpPr>
        <a:xfrm>
          <a:off x="7890819" y="838793"/>
          <a:ext cx="6274201" cy="5655652"/>
          <a:chOff x="7236804" y="726098"/>
          <a:chExt cx="6241071" cy="5655652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69B9070B-A666-4D09-8DFD-592DF8931E7E}"/>
              </a:ext>
            </a:extLst>
          </xdr:cNvPr>
          <xdr:cNvSpPr/>
        </xdr:nvSpPr>
        <xdr:spPr>
          <a:xfrm>
            <a:off x="7236804" y="726098"/>
            <a:ext cx="6241071" cy="5655652"/>
          </a:xfrm>
          <a:prstGeom prst="rect">
            <a:avLst/>
          </a:prstGeom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/>
              <a:t>ATIVIDADE</a:t>
            </a:r>
            <a:r>
              <a:rPr lang="pt-BR" sz="1200" b="1" baseline="0"/>
              <a:t> 13</a:t>
            </a:r>
          </a:p>
          <a:p>
            <a:pPr algn="l"/>
            <a:endParaRPr lang="pt-BR" sz="1200" b="1"/>
          </a:p>
          <a:p>
            <a:r>
              <a:rPr lang="pt-BR" sz="1200" b="1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Valor Final</a:t>
            </a:r>
          </a:p>
          <a:p>
            <a:r>
              <a:rPr lang="pt-BR" sz="1100" b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Calcular o valor Final</a:t>
            </a:r>
            <a:r>
              <a:rPr lang="pt-BR" sz="1100" b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com base nos seguintes critérios:</a:t>
            </a:r>
            <a:endParaRPr lang="pt-BR" sz="1200" b="0">
              <a:effectLst/>
            </a:endParaRPr>
          </a:p>
          <a:p>
            <a:r>
              <a:rPr lang="pt-BR" sz="1100" b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• Valor menor que 800,00- Desconto de 5%</a:t>
            </a:r>
            <a:endParaRPr lang="pt-BR" sz="1200" b="0">
              <a:effectLst/>
            </a:endParaRPr>
          </a:p>
          <a:p>
            <a:r>
              <a:rPr lang="pt-BR" sz="1100" b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• Valor de 800,00 à 2.000,00 - Desconto de 7%</a:t>
            </a:r>
            <a:endParaRPr lang="pt-BR" sz="1200" b="0">
              <a:effectLst/>
            </a:endParaRPr>
          </a:p>
          <a:p>
            <a:r>
              <a:rPr lang="pt-BR" sz="1100" b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• Valor acima de 2.000,00 - Desconto de 10%</a:t>
            </a:r>
          </a:p>
          <a:p>
            <a:endParaRPr lang="pt-BR" sz="1200" b="0">
              <a:effectLst/>
            </a:endParaRPr>
          </a:p>
          <a:p>
            <a:r>
              <a:rPr lang="pt-BR" sz="1100" b="1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Obs.: Calcular desconto</a:t>
            </a:r>
            <a:r>
              <a:rPr lang="pt-BR" sz="1100" b="1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somente se o curso estiver em promoção, senão o valor será o mesmo.</a:t>
            </a:r>
            <a:endParaRPr lang="pt-BR" sz="1200" b="1">
              <a:effectLst/>
            </a:endParaRPr>
          </a:p>
          <a:p>
            <a:pPr algn="l"/>
            <a:endParaRPr lang="pt-BR" sz="1200" b="1" baseline="0"/>
          </a:p>
        </xdr:txBody>
      </xdr:sp>
      <xdr:pic>
        <xdr:nvPicPr>
          <xdr:cNvPr id="7" name="Imagem 6">
            <a:extLst>
              <a:ext uri="{FF2B5EF4-FFF2-40B4-BE49-F238E27FC236}">
                <a16:creationId xmlns:a16="http://schemas.microsoft.com/office/drawing/2014/main" id="{0395491B-A856-44A4-9867-8D8D564ECEC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368687" y="2425947"/>
            <a:ext cx="5802053" cy="3710278"/>
          </a:xfrm>
          <a:prstGeom prst="rect">
            <a:avLst/>
          </a:prstGeom>
        </xdr:spPr>
      </xdr:pic>
    </xdr:grp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14654</xdr:colOff>
      <xdr:row>0</xdr:row>
      <xdr:rowOff>147271</xdr:rowOff>
    </xdr:from>
    <xdr:to>
      <xdr:col>2</xdr:col>
      <xdr:colOff>345098</xdr:colOff>
      <xdr:row>1</xdr:row>
      <xdr:rowOff>45427</xdr:rowOff>
    </xdr:to>
    <xdr:pic>
      <xdr:nvPicPr>
        <xdr:cNvPr id="6" name="Imagem 5" descr="Resultado de imagem para icone estoque">
          <a:extLst>
            <a:ext uri="{FF2B5EF4-FFF2-40B4-BE49-F238E27FC236}">
              <a16:creationId xmlns:a16="http://schemas.microsoft.com/office/drawing/2014/main" id="{68D4E1DF-4B5B-4B56-B968-D60CCDB6C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154" y="147271"/>
          <a:ext cx="923925" cy="923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663819</xdr:colOff>
      <xdr:row>0</xdr:row>
      <xdr:rowOff>578827</xdr:rowOff>
    </xdr:from>
    <xdr:ext cx="2867025" cy="405432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8327B720-9C74-4D98-8BCE-9D2F4C6BCF42}"/>
            </a:ext>
          </a:extLst>
        </xdr:cNvPr>
        <xdr:cNvSpPr txBox="1"/>
      </xdr:nvSpPr>
      <xdr:spPr>
        <a:xfrm>
          <a:off x="1447800" y="578827"/>
          <a:ext cx="2867025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14 - Estoque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7</xdr:col>
      <xdr:colOff>295092</xdr:colOff>
      <xdr:row>0</xdr:row>
      <xdr:rowOff>154324</xdr:rowOff>
    </xdr:from>
    <xdr:to>
      <xdr:col>16</xdr:col>
      <xdr:colOff>373673</xdr:colOff>
      <xdr:row>22</xdr:row>
      <xdr:rowOff>117231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F414CF2D-8ECB-470E-9087-48367254E963}"/>
            </a:ext>
          </a:extLst>
        </xdr:cNvPr>
        <xdr:cNvSpPr/>
      </xdr:nvSpPr>
      <xdr:spPr>
        <a:xfrm>
          <a:off x="5489880" y="154324"/>
          <a:ext cx="5551793" cy="4989176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pt-BR" sz="1200" b="1">
              <a:solidFill>
                <a:sysClr val="windowText" lastClr="000000"/>
              </a:solidFill>
            </a:rPr>
            <a:t>ATIVIDADE</a:t>
          </a:r>
          <a:r>
            <a:rPr lang="pt-BR" sz="1200" b="1" baseline="0">
              <a:solidFill>
                <a:sysClr val="windowText" lastClr="000000"/>
              </a:solidFill>
            </a:rPr>
            <a:t> 14</a:t>
          </a:r>
          <a:endParaRPr lang="pt-BR" sz="1200" b="1">
            <a:solidFill>
              <a:sysClr val="windowText" lastClr="000000"/>
            </a:solidFill>
          </a:endParaRPr>
        </a:p>
        <a:p>
          <a:pPr algn="l"/>
          <a:endParaRPr lang="pt-BR" sz="1200" b="1" baseline="0">
            <a:solidFill>
              <a:sysClr val="windowText" lastClr="000000"/>
            </a:solidFill>
          </a:endParaRPr>
        </a:p>
        <a:p>
          <a:r>
            <a:rPr lang="pt-B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Status</a:t>
          </a:r>
          <a:endParaRPr lang="pt-BR">
            <a:solidFill>
              <a:sysClr val="windowText" lastClr="000000"/>
            </a:solidFill>
            <a:effectLst/>
          </a:endParaRPr>
        </a:p>
        <a:p>
          <a:r>
            <a:rPr lang="pt-B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Nesta atividade baseando-se na coluna estoque, deveremos trazer como resposta as seguintes situações:</a:t>
          </a:r>
          <a:endParaRPr lang="pt-BR">
            <a:solidFill>
              <a:sysClr val="windowText" lastClr="000000"/>
            </a:solidFill>
            <a:effectLst/>
          </a:endParaRPr>
        </a:p>
        <a:p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Para isso, vamos retornar na coluna F a situação do estoque.</a:t>
          </a:r>
        </a:p>
        <a:p>
          <a:r>
            <a:rPr lang="pt-BR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• Se o Saldo for menor ou igual a </a:t>
          </a:r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ZERO</a:t>
          </a:r>
          <a:r>
            <a:rPr lang="pt-BR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, então </a:t>
          </a:r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Falta</a:t>
          </a:r>
        </a:p>
        <a:p>
          <a:r>
            <a:rPr lang="pt-BR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• Se o Saldo for </a:t>
          </a:r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maior ou igual a 100</a:t>
          </a:r>
          <a:r>
            <a:rPr lang="pt-BR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, então </a:t>
          </a:r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OK</a:t>
          </a:r>
        </a:p>
        <a:p>
          <a:r>
            <a:rPr lang="pt-BR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• Se não for nenhuma das condições acima, então </a:t>
          </a:r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Alerta</a:t>
          </a:r>
          <a:r>
            <a:rPr lang="pt-BR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. </a:t>
          </a:r>
        </a:p>
        <a:p>
          <a:r>
            <a:rPr lang="pt-BR" sz="1100" b="0" i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Nenhuma das condições acima quer dizer </a:t>
          </a:r>
          <a:r>
            <a:rPr lang="pt-BR" sz="1100" b="1" i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valores a partir de 1 até 99</a:t>
          </a:r>
          <a:r>
            <a:rPr lang="pt-BR" sz="1100" b="0" i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;</a:t>
          </a:r>
          <a:endParaRPr lang="pt-BR" b="0" i="1">
            <a:solidFill>
              <a:sysClr val="windowText" lastClr="000000"/>
            </a:solidFill>
            <a:effectLst/>
          </a:endParaRPr>
        </a:p>
        <a:p>
          <a:pPr algn="l"/>
          <a:endParaRPr lang="pt-BR" sz="1200" b="1" baseline="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7</xdr:col>
      <xdr:colOff>395654</xdr:colOff>
      <xdr:row>6</xdr:row>
      <xdr:rowOff>71376</xdr:rowOff>
    </xdr:from>
    <xdr:to>
      <xdr:col>15</xdr:col>
      <xdr:colOff>1</xdr:colOff>
      <xdr:row>21</xdr:row>
      <xdr:rowOff>91289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6363FACC-B9A9-4F0B-B101-4BF6DD6BA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90442" y="2049645"/>
          <a:ext cx="4469424" cy="2877413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128222</xdr:colOff>
      <xdr:row>0</xdr:row>
      <xdr:rowOff>213946</xdr:rowOff>
    </xdr:from>
    <xdr:to>
      <xdr:col>1</xdr:col>
      <xdr:colOff>777743</xdr:colOff>
      <xdr:row>1</xdr:row>
      <xdr:rowOff>139212</xdr:rowOff>
    </xdr:to>
    <xdr:pic>
      <xdr:nvPicPr>
        <xdr:cNvPr id="7" name="Imagem 6" descr="Imagem relacionada">
          <a:extLst>
            <a:ext uri="{FF2B5EF4-FFF2-40B4-BE49-F238E27FC236}">
              <a16:creationId xmlns:a16="http://schemas.microsoft.com/office/drawing/2014/main" id="{38837C2B-93C0-4C6A-AC03-435E916F7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587" y="213946"/>
          <a:ext cx="649521" cy="6506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893152</xdr:colOff>
      <xdr:row>0</xdr:row>
      <xdr:rowOff>409575</xdr:rowOff>
    </xdr:from>
    <xdr:ext cx="3686175" cy="405432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86CB0BF8-0066-485D-9F04-8DB6890FA06A}"/>
            </a:ext>
          </a:extLst>
        </xdr:cNvPr>
        <xdr:cNvSpPr txBox="1"/>
      </xdr:nvSpPr>
      <xdr:spPr>
        <a:xfrm>
          <a:off x="1237517" y="409575"/>
          <a:ext cx="3686175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15 -</a:t>
          </a:r>
          <a:r>
            <a:rPr lang="pt-BR" sz="2000" b="1" baseline="0">
              <a:solidFill>
                <a:sysClr val="windowText" lastClr="000000"/>
              </a:solidFill>
            </a:rPr>
            <a:t> Data de Entrega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0</xdr:col>
      <xdr:colOff>271096</xdr:colOff>
      <xdr:row>11</xdr:row>
      <xdr:rowOff>127489</xdr:rowOff>
    </xdr:from>
    <xdr:to>
      <xdr:col>7</xdr:col>
      <xdr:colOff>785446</xdr:colOff>
      <xdr:row>32</xdr:row>
      <xdr:rowOff>29308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CA6D7E17-1CC1-4DE5-A5E4-523AE894A996}"/>
            </a:ext>
          </a:extLst>
        </xdr:cNvPr>
        <xdr:cNvSpPr/>
      </xdr:nvSpPr>
      <xdr:spPr>
        <a:xfrm>
          <a:off x="271096" y="2757854"/>
          <a:ext cx="6991350" cy="3902319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pt-BR" sz="1200" b="1">
              <a:solidFill>
                <a:sysClr val="windowText" lastClr="000000"/>
              </a:solidFill>
            </a:rPr>
            <a:t>ATIVIDADE</a:t>
          </a:r>
          <a:r>
            <a:rPr lang="pt-BR" sz="1200" b="1" baseline="0">
              <a:solidFill>
                <a:sysClr val="windowText" lastClr="000000"/>
              </a:solidFill>
            </a:rPr>
            <a:t> 15</a:t>
          </a:r>
          <a:endParaRPr lang="pt-BR" sz="1200" b="1">
            <a:solidFill>
              <a:sysClr val="windowText" lastClr="000000"/>
            </a:solidFill>
          </a:endParaRPr>
        </a:p>
        <a:p>
          <a:pPr algn="l"/>
          <a:endParaRPr lang="pt-BR" sz="1200" b="1" baseline="0">
            <a:solidFill>
              <a:sysClr val="windowText" lastClr="000000"/>
            </a:solidFill>
          </a:endParaRPr>
        </a:p>
        <a:p>
          <a:pPr algn="l"/>
          <a:r>
            <a:rPr lang="pt-BR" sz="1200" b="1" baseline="0">
              <a:solidFill>
                <a:sysClr val="windowText" lastClr="000000"/>
              </a:solidFill>
            </a:rPr>
            <a:t>Data da Entrega</a:t>
          </a:r>
        </a:p>
        <a:p>
          <a:pPr algn="l"/>
          <a:r>
            <a:rPr lang="pt-BR" sz="1200" b="0" baseline="0">
              <a:solidFill>
                <a:sysClr val="windowText" lastClr="000000"/>
              </a:solidFill>
            </a:rPr>
            <a:t>Caso a data  Prevista caia em um Sábado ou Domingo, passe para Segunda-feira, senão é só retornar a data prevista.</a:t>
          </a:r>
        </a:p>
        <a:p>
          <a:pPr algn="l"/>
          <a:endParaRPr lang="pt-BR" sz="1200" b="0" baseline="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7326</xdr:colOff>
      <xdr:row>17</xdr:row>
      <xdr:rowOff>63911</xdr:rowOff>
    </xdr:from>
    <xdr:to>
      <xdr:col>7</xdr:col>
      <xdr:colOff>156413</xdr:colOff>
      <xdr:row>31</xdr:row>
      <xdr:rowOff>104877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141B71AB-3E94-4C98-9AED-140739D8D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1691" y="3837276"/>
          <a:ext cx="6323135" cy="2707966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270225</xdr:colOff>
      <xdr:row>10</xdr:row>
      <xdr:rowOff>85906</xdr:rowOff>
    </xdr:from>
    <xdr:to>
      <xdr:col>14</xdr:col>
      <xdr:colOff>518949</xdr:colOff>
      <xdr:row>23</xdr:row>
      <xdr:rowOff>52552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E76C3543-816D-4CF0-AD0B-AD3CF8FEB71C}"/>
            </a:ext>
          </a:extLst>
        </xdr:cNvPr>
        <xdr:cNvSpPr/>
      </xdr:nvSpPr>
      <xdr:spPr>
        <a:xfrm>
          <a:off x="2812415" y="1885803"/>
          <a:ext cx="7422034" cy="2443146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pt-BR" sz="18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Entenda as funções</a:t>
          </a:r>
          <a:r>
            <a:rPr lang="pt-BR" sz="18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SOMASE, MÉDIASE e CONT.SE</a:t>
          </a:r>
          <a:endParaRPr lang="pt-BR" sz="1100" b="1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lang="pt-BR" sz="1100" b="1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•</a:t>
          </a:r>
          <a:r>
            <a:rPr lang="pt-B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SOMASE</a:t>
          </a:r>
          <a:r>
            <a:rPr lang="pt-B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para somar os valores em um intervalo que atendem aos critérios que você especificar. </a:t>
          </a:r>
        </a:p>
        <a:p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r>
            <a:rPr lang="pt-B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=SOMASE(Intervalo</a:t>
          </a:r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de critérios; Critério; Lista de números a serem somados)</a:t>
          </a:r>
        </a:p>
        <a:p>
          <a:endParaRPr lang="pt-BR" sz="1100" b="1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• MÉDIASE </a:t>
          </a:r>
          <a:r>
            <a:rPr lang="pt-B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pt-BR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Retorna a média (média aritmética) de todas as células em um intervalo que satisfazem um determinado critério.</a:t>
          </a:r>
        </a:p>
        <a:p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SINTAXE</a:t>
          </a:r>
          <a:endParaRPr lang="pt-BR" sz="1200">
            <a:solidFill>
              <a:sysClr val="windowText" lastClr="000000"/>
            </a:solidFill>
            <a:effectLst/>
          </a:endParaRPr>
        </a:p>
        <a:p>
          <a:pPr algn="l"/>
          <a:r>
            <a:rPr lang="pt-BR" sz="1100" b="1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MÉDIASE</a:t>
          </a:r>
          <a:r>
            <a:rPr lang="pt-BR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(intervalo, critérios, [intervalo_média])</a:t>
          </a:r>
        </a:p>
        <a:p>
          <a:pPr algn="l"/>
          <a:endParaRPr lang="pt-BR" sz="1100" b="0" i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• CONT.SE </a:t>
          </a:r>
          <a:r>
            <a:rPr lang="pt-B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pt-BR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Conta o número de células que atendem a um critério.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SINTAXE</a:t>
          </a:r>
          <a:endParaRPr lang="pt-BR">
            <a:solidFill>
              <a:sysClr val="windowText" lastClr="000000"/>
            </a:solidFill>
            <a:effectLst/>
          </a:endParaRPr>
        </a:p>
        <a:p>
          <a:pPr algn="l"/>
          <a:r>
            <a:rPr lang="pt-B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CONT.SE(Intervalo</a:t>
          </a:r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de critérios; Critérios a serem contados)</a:t>
          </a:r>
          <a:endParaRPr lang="pt-BR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pt-BR" sz="1200" b="0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0</xdr:row>
      <xdr:rowOff>0</xdr:rowOff>
    </xdr:from>
    <xdr:to>
      <xdr:col>1</xdr:col>
      <xdr:colOff>1009650</xdr:colOff>
      <xdr:row>0</xdr:row>
      <xdr:rowOff>666750</xdr:rowOff>
    </xdr:to>
    <xdr:pic>
      <xdr:nvPicPr>
        <xdr:cNvPr id="6" name="Gráfico 5" descr="Medidor">
          <a:extLst>
            <a:ext uri="{FF2B5EF4-FFF2-40B4-BE49-F238E27FC236}">
              <a16:creationId xmlns:a16="http://schemas.microsoft.com/office/drawing/2014/main" id="{3B63572F-2912-457F-B638-58FED86C74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t="19738" b="17458"/>
        <a:stretch/>
      </xdr:blipFill>
      <xdr:spPr>
        <a:xfrm>
          <a:off x="228600" y="0"/>
          <a:ext cx="952500" cy="666750"/>
        </a:xfrm>
        <a:prstGeom prst="rect">
          <a:avLst/>
        </a:prstGeom>
      </xdr:spPr>
    </xdr:pic>
    <xdr:clientData/>
  </xdr:twoCellAnchor>
  <xdr:oneCellAnchor>
    <xdr:from>
      <xdr:col>2</xdr:col>
      <xdr:colOff>180976</xdr:colOff>
      <xdr:row>0</xdr:row>
      <xdr:rowOff>200025</xdr:rowOff>
    </xdr:from>
    <xdr:ext cx="2533650" cy="405432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CFB2CE7A-06AF-4396-A325-254E77B36793}"/>
            </a:ext>
          </a:extLst>
        </xdr:cNvPr>
        <xdr:cNvSpPr txBox="1"/>
      </xdr:nvSpPr>
      <xdr:spPr>
        <a:xfrm>
          <a:off x="1419226" y="200025"/>
          <a:ext cx="2533650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16 - Vendas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4</xdr:col>
      <xdr:colOff>561975</xdr:colOff>
      <xdr:row>10</xdr:row>
      <xdr:rowOff>142875</xdr:rowOff>
    </xdr:from>
    <xdr:to>
      <xdr:col>9</xdr:col>
      <xdr:colOff>571500</xdr:colOff>
      <xdr:row>28</xdr:row>
      <xdr:rowOff>133350</xdr:rowOff>
    </xdr:to>
    <xdr:grpSp>
      <xdr:nvGrpSpPr>
        <xdr:cNvPr id="4" name="Agrupar 3">
          <a:extLst>
            <a:ext uri="{FF2B5EF4-FFF2-40B4-BE49-F238E27FC236}">
              <a16:creationId xmlns:a16="http://schemas.microsoft.com/office/drawing/2014/main" id="{4041F996-A3CC-4F35-BBD7-8B37260AF42D}"/>
            </a:ext>
          </a:extLst>
        </xdr:cNvPr>
        <xdr:cNvGrpSpPr/>
      </xdr:nvGrpSpPr>
      <xdr:grpSpPr>
        <a:xfrm>
          <a:off x="3733800" y="2562225"/>
          <a:ext cx="6124575" cy="3419475"/>
          <a:chOff x="3733800" y="2247900"/>
          <a:chExt cx="6124575" cy="3419475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8131F23B-1483-4767-B1A0-5A2E188CD5EA}"/>
              </a:ext>
            </a:extLst>
          </xdr:cNvPr>
          <xdr:cNvSpPr/>
        </xdr:nvSpPr>
        <xdr:spPr>
          <a:xfrm>
            <a:off x="3733800" y="2247900"/>
            <a:ext cx="6124575" cy="34194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/>
              <a:t>ATIVIDADE</a:t>
            </a:r>
            <a:r>
              <a:rPr lang="pt-BR" sz="1200" b="1" baseline="0"/>
              <a:t> 16</a:t>
            </a:r>
            <a:endParaRPr lang="pt-BR" sz="1200" b="1"/>
          </a:p>
          <a:p>
            <a:pPr algn="l"/>
            <a:endParaRPr lang="pt-BR" sz="1200" b="1" baseline="0"/>
          </a:p>
          <a:p>
            <a:r>
              <a:rPr lang="pt-BR" sz="1100" b="1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Qtd. Vendas</a:t>
            </a:r>
            <a:endParaRPr lang="pt-BR">
              <a:effectLst/>
            </a:endParaRPr>
          </a:p>
          <a:p>
            <a:r>
              <a:rPr lang="pt-BR" sz="1100" b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Verificar a quantos vendas cada vendedor fez</a:t>
            </a:r>
            <a:endParaRPr lang="pt-BR">
              <a:effectLst/>
            </a:endParaRPr>
          </a:p>
          <a:p>
            <a:endParaRPr lang="pt-BR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pt-BR" sz="1100" b="1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Média de Vendas</a:t>
            </a:r>
            <a:endParaRPr lang="pt-BR" sz="1200">
              <a:effectLst/>
            </a:endParaRPr>
          </a:p>
          <a:p>
            <a:r>
              <a:rPr lang="pt-BR" sz="1100" b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Calcular o preço médio das vendas de cada vendedor</a:t>
            </a:r>
            <a:endParaRPr lang="pt-BR" sz="1200">
              <a:effectLst/>
            </a:endParaRPr>
          </a:p>
          <a:p>
            <a:endParaRPr lang="pt-BR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pt-BR" sz="1100" b="1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Soma das Vendas</a:t>
            </a:r>
            <a:endParaRPr lang="pt-BR" sz="1200">
              <a:effectLst/>
            </a:endParaRPr>
          </a:p>
          <a:p>
            <a:r>
              <a:rPr lang="pt-BR" sz="1100" b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Calcular a soma por vendedor</a:t>
            </a:r>
            <a:endParaRPr lang="pt-BR" sz="1200">
              <a:effectLst/>
            </a:endParaRPr>
          </a:p>
          <a:p>
            <a:pPr algn="l"/>
            <a:endParaRPr lang="pt-BR" sz="1200" b="0" baseline="0"/>
          </a:p>
        </xdr:txBody>
      </xdr:sp>
      <xdr:pic>
        <xdr:nvPicPr>
          <xdr:cNvPr id="2" name="Imagem 1">
            <a:extLst>
              <a:ext uri="{FF2B5EF4-FFF2-40B4-BE49-F238E27FC236}">
                <a16:creationId xmlns:a16="http://schemas.microsoft.com/office/drawing/2014/main" id="{2FF15C52-906B-4FFF-966E-53150DDA16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3829050" y="4143375"/>
            <a:ext cx="5858693" cy="1428949"/>
          </a:xfrm>
          <a:prstGeom prst="rect">
            <a:avLst/>
          </a:prstGeom>
        </xdr:spPr>
      </xdr:pic>
    </xdr:grp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306600</xdr:colOff>
      <xdr:row>1</xdr:row>
      <xdr:rowOff>33971</xdr:rowOff>
    </xdr:from>
    <xdr:to>
      <xdr:col>11</xdr:col>
      <xdr:colOff>451805</xdr:colOff>
      <xdr:row>10</xdr:row>
      <xdr:rowOff>77932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E605C4B5-1A8A-431E-9DAA-7128FCA32880}"/>
            </a:ext>
          </a:extLst>
        </xdr:cNvPr>
        <xdr:cNvSpPr/>
      </xdr:nvSpPr>
      <xdr:spPr>
        <a:xfrm>
          <a:off x="2990918" y="224471"/>
          <a:ext cx="4418467" cy="175846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SEERRO</a:t>
          </a:r>
        </a:p>
        <a:p>
          <a:pPr algn="l"/>
          <a:endParaRPr lang="pt-BR" sz="1200" b="1" baseline="0"/>
        </a:p>
        <a:p>
          <a:pPr algn="l"/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Retorna um valor especificado se uma fórmula gerar um erro; caso contrário, retorna o resultado da fórmula. Use a função SEERRO para capturar e controlar os erros em uma fórmula.</a:t>
          </a:r>
        </a:p>
        <a:p>
          <a:pPr algn="l"/>
          <a:endParaRPr lang="pt-BR" sz="1100" b="0" i="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pt-BR" sz="1100" b="1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pPr algn="l"/>
          <a:endParaRPr lang="pt-BR" sz="1100" b="0" i="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SEERRO(valor; valor_se_erro)</a:t>
          </a:r>
          <a:endParaRPr lang="pt-BR" sz="1200" b="0" baseline="0"/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598116</xdr:colOff>
      <xdr:row>0</xdr:row>
      <xdr:rowOff>162510</xdr:rowOff>
    </xdr:from>
    <xdr:to>
      <xdr:col>15</xdr:col>
      <xdr:colOff>6569</xdr:colOff>
      <xdr:row>17</xdr:row>
      <xdr:rowOff>98320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E5D76FB7-3C7F-463B-A940-395376CB066D}"/>
            </a:ext>
          </a:extLst>
        </xdr:cNvPr>
        <xdr:cNvSpPr/>
      </xdr:nvSpPr>
      <xdr:spPr>
        <a:xfrm>
          <a:off x="5071582" y="162510"/>
          <a:ext cx="4295763" cy="317431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ATIVIDADE</a:t>
          </a:r>
          <a:r>
            <a:rPr lang="pt-BR" sz="1200" b="1" baseline="0"/>
            <a:t> 17</a:t>
          </a:r>
          <a:endParaRPr lang="pt-BR" sz="12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Verificar  IMC</a:t>
          </a:r>
          <a:endParaRPr lang="pt-BR" sz="1200">
            <a:effectLst/>
          </a:endParaRPr>
        </a:p>
        <a:p>
          <a:pPr algn="l"/>
          <a:endParaRPr lang="pt-BR" sz="1200" b="1" baseline="0"/>
        </a:p>
        <a:p>
          <a:r>
            <a:rPr lang="pt-BR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IMC</a:t>
          </a:r>
        </a:p>
        <a:p>
          <a:r>
            <a:rPr lang="pt-BR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Peso/Altura^2</a:t>
          </a:r>
        </a:p>
        <a:p>
          <a:endParaRPr lang="pt-BR" sz="1200">
            <a:effectLst/>
          </a:endParaRPr>
        </a:p>
        <a:p>
          <a:pPr algn="l"/>
          <a:endParaRPr lang="pt-BR" sz="1200" b="0" baseline="0"/>
        </a:p>
      </xdr:txBody>
    </xdr:sp>
    <xdr:clientData/>
  </xdr:twoCellAnchor>
  <xdr:twoCellAnchor editAs="oneCell">
    <xdr:from>
      <xdr:col>8</xdr:col>
      <xdr:colOff>78829</xdr:colOff>
      <xdr:row>5</xdr:row>
      <xdr:rowOff>177828</xdr:rowOff>
    </xdr:from>
    <xdr:to>
      <xdr:col>14</xdr:col>
      <xdr:colOff>269328</xdr:colOff>
      <xdr:row>17</xdr:row>
      <xdr:rowOff>19026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4CACD92D-35B7-4B3F-BFFC-A7D1153D99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" r="3388"/>
        <a:stretch/>
      </xdr:blipFill>
      <xdr:spPr>
        <a:xfrm>
          <a:off x="5163208" y="1130328"/>
          <a:ext cx="3855982" cy="2127198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331092</xdr:colOff>
      <xdr:row>53</xdr:row>
      <xdr:rowOff>57150</xdr:rowOff>
    </xdr:to>
    <xdr:pic>
      <xdr:nvPicPr>
        <xdr:cNvPr id="8" name="Imagem 7" descr="Laptop, Mac, Computador, Navegador, Pesquisa, NegÃ³cios">
          <a:extLst>
            <a:ext uri="{FF2B5EF4-FFF2-40B4-BE49-F238E27FC236}">
              <a16:creationId xmlns:a16="http://schemas.microsoft.com/office/drawing/2014/main" id="{87CEEDCE-E394-49EF-9970-3205E20DB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5571092" cy="10153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123825</xdr:colOff>
      <xdr:row>4</xdr:row>
      <xdr:rowOff>161925</xdr:rowOff>
    </xdr:from>
    <xdr:ext cx="6372225" cy="687239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344C351A-452B-4101-B29A-EE9C72B93288}"/>
            </a:ext>
          </a:extLst>
        </xdr:cNvPr>
        <xdr:cNvSpPr txBox="1"/>
      </xdr:nvSpPr>
      <xdr:spPr>
        <a:xfrm>
          <a:off x="123825" y="923925"/>
          <a:ext cx="6372225" cy="68723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Solução!</a:t>
          </a:r>
        </a:p>
        <a:p>
          <a:r>
            <a:rPr lang="pt-BR" sz="1800" b="0">
              <a:solidFill>
                <a:sysClr val="windowText" lastClr="000000"/>
              </a:solidFill>
            </a:rPr>
            <a:t>Agilizar processos de pesquisas</a:t>
          </a:r>
          <a:r>
            <a:rPr lang="pt-BR" sz="1800" b="0" baseline="0">
              <a:solidFill>
                <a:sysClr val="windowText" lastClr="000000"/>
              </a:solidFill>
            </a:rPr>
            <a:t> em bases de dados </a:t>
          </a:r>
          <a:r>
            <a:rPr lang="pt-BR" sz="1800" b="1" baseline="0">
              <a:solidFill>
                <a:sysClr val="windowText" lastClr="000000"/>
              </a:solidFill>
            </a:rPr>
            <a:t>(PROCV)</a:t>
          </a:r>
          <a:endParaRPr lang="pt-BR" sz="1800" b="1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123825</xdr:colOff>
      <xdr:row>1</xdr:row>
      <xdr:rowOff>114300</xdr:rowOff>
    </xdr:from>
    <xdr:ext cx="5326651" cy="530658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EBD80EA1-8251-4B75-AD7C-BBC77AD7F323}"/>
            </a:ext>
          </a:extLst>
        </xdr:cNvPr>
        <xdr:cNvSpPr txBox="1"/>
      </xdr:nvSpPr>
      <xdr:spPr>
        <a:xfrm>
          <a:off x="123825" y="304800"/>
          <a:ext cx="5326651" cy="53065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10 - </a:t>
          </a:r>
          <a:r>
            <a:rPr lang="pt-BR" sz="2800" b="0">
              <a:solidFill>
                <a:sysClr val="windowText" lastClr="000000"/>
              </a:solidFill>
            </a:rPr>
            <a:t>Pesquisa e Referência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438150</xdr:colOff>
      <xdr:row>1</xdr:row>
      <xdr:rowOff>19050</xdr:rowOff>
    </xdr:from>
    <xdr:ext cx="543600" cy="543600"/>
    <xdr:pic>
      <xdr:nvPicPr>
        <xdr:cNvPr id="2" name="Gráfico 1" descr="Perfil masculino">
          <a:extLst>
            <a:ext uri="{FF2B5EF4-FFF2-40B4-BE49-F238E27FC236}">
              <a16:creationId xmlns:a16="http://schemas.microsoft.com/office/drawing/2014/main" id="{748173E6-8D4F-4160-950C-5FDA76124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067425" y="66675"/>
          <a:ext cx="543600" cy="543600"/>
        </a:xfrm>
        <a:prstGeom prst="rect">
          <a:avLst/>
        </a:prstGeom>
      </xdr:spPr>
    </xdr:pic>
    <xdr:clientData/>
  </xdr:oneCellAnchor>
  <xdr:oneCellAnchor>
    <xdr:from>
      <xdr:col>7</xdr:col>
      <xdr:colOff>9525</xdr:colOff>
      <xdr:row>1</xdr:row>
      <xdr:rowOff>19050</xdr:rowOff>
    </xdr:from>
    <xdr:ext cx="542925" cy="542925"/>
    <xdr:pic>
      <xdr:nvPicPr>
        <xdr:cNvPr id="3" name="Gráfico 2" descr="Perfil de mulher">
          <a:extLst>
            <a:ext uri="{FF2B5EF4-FFF2-40B4-BE49-F238E27FC236}">
              <a16:creationId xmlns:a16="http://schemas.microsoft.com/office/drawing/2014/main" id="{2E91D729-C51D-4429-94E1-AA4061088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638800" y="66675"/>
          <a:ext cx="542925" cy="542925"/>
        </a:xfrm>
        <a:prstGeom prst="rect">
          <a:avLst/>
        </a:prstGeom>
      </xdr:spPr>
    </xdr:pic>
    <xdr:clientData/>
  </xdr:oneCellAnchor>
  <xdr:twoCellAnchor>
    <xdr:from>
      <xdr:col>6</xdr:col>
      <xdr:colOff>152399</xdr:colOff>
      <xdr:row>6</xdr:row>
      <xdr:rowOff>47625</xdr:rowOff>
    </xdr:from>
    <xdr:to>
      <xdr:col>11</xdr:col>
      <xdr:colOff>523874</xdr:colOff>
      <xdr:row>17</xdr:row>
      <xdr:rowOff>95250</xdr:rowOff>
    </xdr:to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9D4571CA-7BCF-42FE-A225-25E4B9E88428}"/>
            </a:ext>
          </a:extLst>
        </xdr:cNvPr>
        <xdr:cNvSpPr txBox="1"/>
      </xdr:nvSpPr>
      <xdr:spPr>
        <a:xfrm>
          <a:off x="5172074" y="1504950"/>
          <a:ext cx="5324475" cy="2371725"/>
        </a:xfrm>
        <a:prstGeom prst="rect">
          <a:avLst/>
        </a:prstGeom>
        <a:ln/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2000" b="1">
              <a:solidFill>
                <a:sysClr val="windowText" lastClr="000000"/>
              </a:solidFill>
            </a:rPr>
            <a:t>Nesta atividade (FOCO NO PROCV)</a:t>
          </a:r>
        </a:p>
        <a:p>
          <a:endParaRPr lang="pt-BR" sz="1100">
            <a:solidFill>
              <a:sysClr val="windowText" lastClr="000000"/>
            </a:solidFill>
          </a:endParaRPr>
        </a:p>
        <a:p>
          <a:r>
            <a:rPr lang="pt-BR" sz="1200">
              <a:solidFill>
                <a:sysClr val="windowText" lastClr="000000"/>
              </a:solidFill>
            </a:rPr>
            <a:t>Nesta atividade vamos aplicar </a:t>
          </a:r>
          <a:r>
            <a:rPr lang="pt-BR" sz="1200" baseline="0">
              <a:solidFill>
                <a:sysClr val="windowText" lastClr="000000"/>
              </a:solidFill>
            </a:rPr>
            <a:t>o uso preciso da função Procv </a:t>
          </a:r>
          <a:r>
            <a:rPr lang="pt-BR" sz="1600" b="1" baseline="0">
              <a:solidFill>
                <a:srgbClr val="FF0000"/>
              </a:solidFill>
            </a:rPr>
            <a:t>usando tabelas.</a:t>
          </a:r>
          <a:endParaRPr lang="pt-BR" sz="1200" b="1" baseline="0">
            <a:solidFill>
              <a:srgbClr val="FF0000"/>
            </a:solidFill>
          </a:endParaRPr>
        </a:p>
        <a:p>
          <a:endParaRPr lang="pt-BR" sz="1200" baseline="0">
            <a:solidFill>
              <a:sysClr val="windowText" lastClr="000000"/>
            </a:solidFill>
          </a:endParaRPr>
        </a:p>
        <a:p>
          <a:r>
            <a:rPr lang="pt-BR" sz="1600" b="1" baseline="0">
              <a:solidFill>
                <a:sysClr val="windowText" lastClr="000000"/>
              </a:solidFill>
            </a:rPr>
            <a:t>Nomeando tabelas</a:t>
          </a:r>
        </a:p>
        <a:p>
          <a:r>
            <a:rPr lang="pt-BR" sz="1200" baseline="0">
              <a:solidFill>
                <a:sysClr val="windowText" lastClr="000000"/>
              </a:solidFill>
            </a:rPr>
            <a:t>Será necessário dar nome aos campos</a:t>
          </a:r>
        </a:p>
        <a:p>
          <a:endParaRPr lang="pt-BR" sz="1200" baseline="0">
            <a:solidFill>
              <a:sysClr val="windowText" lastClr="000000"/>
            </a:solidFill>
          </a:endParaRPr>
        </a:p>
        <a:p>
          <a:r>
            <a:rPr lang="pt-BR" sz="1600" b="1" baseline="0">
              <a:solidFill>
                <a:sysClr val="windowText" lastClr="000000"/>
              </a:solidFill>
            </a:rPr>
            <a:t>Nos campos:</a:t>
          </a:r>
        </a:p>
        <a:p>
          <a:r>
            <a:rPr lang="pt-BR" sz="1200" b="1">
              <a:solidFill>
                <a:sysClr val="windowText" lastClr="000000"/>
              </a:solidFill>
            </a:rPr>
            <a:t>Nome</a:t>
          </a:r>
          <a:r>
            <a:rPr lang="pt-BR" sz="1200" b="1" baseline="0">
              <a:solidFill>
                <a:sysClr val="windowText" lastClr="000000"/>
              </a:solidFill>
            </a:rPr>
            <a:t> Completo (célula J5) </a:t>
          </a:r>
          <a:r>
            <a:rPr lang="pt-BR" sz="1200" baseline="0">
              <a:solidFill>
                <a:sysClr val="windowText" lastClr="000000"/>
              </a:solidFill>
            </a:rPr>
            <a:t>- Usaremos o Procv</a:t>
          </a:r>
        </a:p>
        <a:p>
          <a:r>
            <a:rPr lang="pt-BR" sz="1200" b="1" baseline="0">
              <a:solidFill>
                <a:sysClr val="windowText" lastClr="000000"/>
              </a:solidFill>
            </a:rPr>
            <a:t>Data de nascimento - (célula K5) </a:t>
          </a:r>
          <a:r>
            <a:rPr lang="pt-BR" sz="1200" baseline="0">
              <a:solidFill>
                <a:sysClr val="windowText" lastClr="000000"/>
              </a:solidFill>
            </a:rPr>
            <a:t>- Usaremos o Procv</a:t>
          </a:r>
        </a:p>
        <a:p>
          <a:endParaRPr lang="pt-BR" sz="1200" baseline="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1</xdr:col>
      <xdr:colOff>504825</xdr:colOff>
      <xdr:row>1</xdr:row>
      <xdr:rowOff>47625</xdr:rowOff>
    </xdr:from>
    <xdr:ext cx="543600" cy="543600"/>
    <xdr:pic>
      <xdr:nvPicPr>
        <xdr:cNvPr id="5" name="Gráfico 4" descr="Perfil masculino">
          <a:extLst>
            <a:ext uri="{FF2B5EF4-FFF2-40B4-BE49-F238E27FC236}">
              <a16:creationId xmlns:a16="http://schemas.microsoft.com/office/drawing/2014/main" id="{6A70A18B-49B8-401F-B87E-137B30251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19125" y="95250"/>
          <a:ext cx="543600" cy="543600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1</xdr:row>
      <xdr:rowOff>47625</xdr:rowOff>
    </xdr:from>
    <xdr:ext cx="542925" cy="542925"/>
    <xdr:pic>
      <xdr:nvPicPr>
        <xdr:cNvPr id="6" name="Gráfico 5" descr="Perfil de mulher">
          <a:extLst>
            <a:ext uri="{FF2B5EF4-FFF2-40B4-BE49-F238E27FC236}">
              <a16:creationId xmlns:a16="http://schemas.microsoft.com/office/drawing/2014/main" id="{1F6CDAA7-F220-4792-93B5-084A9CE9B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90500" y="95250"/>
          <a:ext cx="542925" cy="542925"/>
        </a:xfrm>
        <a:prstGeom prst="rect">
          <a:avLst/>
        </a:prstGeom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60764</xdr:colOff>
      <xdr:row>1</xdr:row>
      <xdr:rowOff>9198</xdr:rowOff>
    </xdr:from>
    <xdr:to>
      <xdr:col>1</xdr:col>
      <xdr:colOff>729156</xdr:colOff>
      <xdr:row>1</xdr:row>
      <xdr:rowOff>675420</xdr:rowOff>
    </xdr:to>
    <xdr:pic>
      <xdr:nvPicPr>
        <xdr:cNvPr id="2" name="Gráfico 1" descr="Dinheiro">
          <a:extLst>
            <a:ext uri="{FF2B5EF4-FFF2-40B4-BE49-F238E27FC236}">
              <a16:creationId xmlns:a16="http://schemas.microsoft.com/office/drawing/2014/main" id="{C65143AD-144E-40F4-8038-E5AEDC923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90678" y="199698"/>
          <a:ext cx="668392" cy="666222"/>
        </a:xfrm>
        <a:prstGeom prst="rect">
          <a:avLst/>
        </a:prstGeom>
      </xdr:spPr>
    </xdr:pic>
    <xdr:clientData/>
  </xdr:twoCellAnchor>
  <xdr:twoCellAnchor>
    <xdr:from>
      <xdr:col>3</xdr:col>
      <xdr:colOff>590549</xdr:colOff>
      <xdr:row>7</xdr:row>
      <xdr:rowOff>133350</xdr:rowOff>
    </xdr:from>
    <xdr:to>
      <xdr:col>7</xdr:col>
      <xdr:colOff>1238250</xdr:colOff>
      <xdr:row>12</xdr:row>
      <xdr:rowOff>200025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7B159396-CE11-49EC-9228-380EB12723B9}"/>
            </a:ext>
          </a:extLst>
        </xdr:cNvPr>
        <xdr:cNvSpPr txBox="1"/>
      </xdr:nvSpPr>
      <xdr:spPr>
        <a:xfrm>
          <a:off x="3997568" y="2258158"/>
          <a:ext cx="5739913" cy="1385521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pt-BR" sz="2000" b="1">
              <a:solidFill>
                <a:sysClr val="windowText" lastClr="000000"/>
              </a:solidFill>
            </a:rPr>
            <a:t>[FOCO NO PROCV]</a:t>
          </a:r>
        </a:p>
        <a:p>
          <a:r>
            <a:rPr lang="pt-BR" sz="1800" b="0">
              <a:solidFill>
                <a:srgbClr val="FF0000"/>
              </a:solidFill>
            </a:rPr>
            <a:t>PROCV VERDADEIRO,</a:t>
          </a:r>
          <a:r>
            <a:rPr lang="pt-BR" sz="1800" b="0" baseline="0">
              <a:solidFill>
                <a:srgbClr val="FF0000"/>
              </a:solidFill>
            </a:rPr>
            <a:t> PROCV APROXIMADO OU PROCV UM</a:t>
          </a:r>
          <a:endParaRPr lang="pt-BR" sz="1800" b="0">
            <a:solidFill>
              <a:srgbClr val="FF0000"/>
            </a:solidFill>
          </a:endParaRPr>
        </a:p>
        <a:p>
          <a:endParaRPr lang="pt-BR" sz="1100">
            <a:solidFill>
              <a:sysClr val="windowText" lastClr="000000"/>
            </a:solidFill>
          </a:endParaRPr>
        </a:p>
        <a:p>
          <a:r>
            <a:rPr lang="pt-BR" sz="1200" baseline="0">
              <a:solidFill>
                <a:sysClr val="windowText" lastClr="000000"/>
              </a:solidFill>
            </a:rPr>
            <a:t>Procv Verdadeiro, Procv Aproximado ou Procv 1 (um) tem a mesma finalidade. São apenas formas diferentes de interpretação de cada usuário.</a:t>
          </a:r>
        </a:p>
        <a:p>
          <a:endParaRPr lang="pt-BR" sz="1200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0</xdr:row>
      <xdr:rowOff>114300</xdr:rowOff>
    </xdr:from>
    <xdr:to>
      <xdr:col>1</xdr:col>
      <xdr:colOff>857250</xdr:colOff>
      <xdr:row>2</xdr:row>
      <xdr:rowOff>2240</xdr:rowOff>
    </xdr:to>
    <xdr:pic>
      <xdr:nvPicPr>
        <xdr:cNvPr id="2" name="Gráfico 1" descr="Dinheiro">
          <a:extLst>
            <a:ext uri="{FF2B5EF4-FFF2-40B4-BE49-F238E27FC236}">
              <a16:creationId xmlns:a16="http://schemas.microsoft.com/office/drawing/2014/main" id="{882DA0EF-1EC9-4B3C-84D6-8FBD315AC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76225" y="114300"/>
          <a:ext cx="809625" cy="761999"/>
        </a:xfrm>
        <a:prstGeom prst="rect">
          <a:avLst/>
        </a:prstGeom>
      </xdr:spPr>
    </xdr:pic>
    <xdr:clientData/>
  </xdr:twoCellAnchor>
  <xdr:twoCellAnchor>
    <xdr:from>
      <xdr:col>3</xdr:col>
      <xdr:colOff>296333</xdr:colOff>
      <xdr:row>11</xdr:row>
      <xdr:rowOff>95250</xdr:rowOff>
    </xdr:from>
    <xdr:to>
      <xdr:col>11</xdr:col>
      <xdr:colOff>477309</xdr:colOff>
      <xdr:row>18</xdr:row>
      <xdr:rowOff>157691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A4D39F2B-540D-4594-8C9C-E00AE951EE6A}"/>
            </a:ext>
          </a:extLst>
        </xdr:cNvPr>
        <xdr:cNvSpPr txBox="1"/>
      </xdr:nvSpPr>
      <xdr:spPr>
        <a:xfrm>
          <a:off x="2915708" y="3067050"/>
          <a:ext cx="9448801" cy="1395941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pt-BR" sz="2000" b="1">
              <a:solidFill>
                <a:sysClr val="windowText" lastClr="000000"/>
              </a:solidFill>
            </a:rPr>
            <a:t>[FOCO NO PROC</a:t>
          </a:r>
          <a:r>
            <a:rPr lang="pt-BR" sz="3200" b="1">
              <a:solidFill>
                <a:srgbClr val="FF0000"/>
              </a:solidFill>
            </a:rPr>
            <a:t>H</a:t>
          </a:r>
          <a:r>
            <a:rPr lang="pt-BR" sz="2000" b="1">
              <a:solidFill>
                <a:sysClr val="windowText" lastClr="000000"/>
              </a:solidFill>
            </a:rPr>
            <a:t>]</a:t>
          </a:r>
        </a:p>
        <a:p>
          <a:r>
            <a:rPr lang="pt-BR" sz="1800" b="0">
              <a:solidFill>
                <a:srgbClr val="FF0000"/>
              </a:solidFill>
            </a:rPr>
            <a:t>PROCH VERDADEIRO,</a:t>
          </a:r>
          <a:r>
            <a:rPr lang="pt-BR" sz="1800" b="0" baseline="0">
              <a:solidFill>
                <a:srgbClr val="FF0000"/>
              </a:solidFill>
            </a:rPr>
            <a:t> PROCH APROXIMADO OU PROCH UM</a:t>
          </a:r>
          <a:endParaRPr lang="pt-BR" sz="1800" b="0">
            <a:solidFill>
              <a:srgbClr val="FF0000"/>
            </a:solidFill>
          </a:endParaRPr>
        </a:p>
        <a:p>
          <a:endParaRPr lang="pt-BR" sz="1100">
            <a:solidFill>
              <a:sysClr val="windowText" lastClr="000000"/>
            </a:solidFill>
          </a:endParaRPr>
        </a:p>
        <a:p>
          <a:r>
            <a:rPr lang="pt-BR" sz="1200" baseline="0">
              <a:solidFill>
                <a:sysClr val="windowText" lastClr="000000"/>
              </a:solidFill>
            </a:rPr>
            <a:t>Proch Verdadeiro, Proch Aproximado ou Proch 0 (zero) tem a mesma finalidade. São apenas formas diferentes de interpretação de cada usuário.</a:t>
          </a:r>
        </a:p>
        <a:p>
          <a:endParaRPr lang="pt-BR" sz="1200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15</xdr:row>
      <xdr:rowOff>0</xdr:rowOff>
    </xdr:from>
    <xdr:to>
      <xdr:col>10</xdr:col>
      <xdr:colOff>1277409</xdr:colOff>
      <xdr:row>22</xdr:row>
      <xdr:rowOff>62441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73E9899D-2112-472B-8EB4-B787D5424178}"/>
            </a:ext>
          </a:extLst>
        </xdr:cNvPr>
        <xdr:cNvSpPr txBox="1"/>
      </xdr:nvSpPr>
      <xdr:spPr>
        <a:xfrm>
          <a:off x="571500" y="3105150"/>
          <a:ext cx="9430809" cy="1395941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pt-BR" sz="2000" b="1">
              <a:solidFill>
                <a:sysClr val="windowText" lastClr="000000"/>
              </a:solidFill>
            </a:rPr>
            <a:t>[FOCO NO PROC</a:t>
          </a:r>
          <a:r>
            <a:rPr lang="pt-BR" sz="3200" b="1">
              <a:solidFill>
                <a:srgbClr val="FF0000"/>
              </a:solidFill>
            </a:rPr>
            <a:t>H</a:t>
          </a:r>
          <a:r>
            <a:rPr lang="pt-BR" sz="2000" b="1">
              <a:solidFill>
                <a:sysClr val="windowText" lastClr="000000"/>
              </a:solidFill>
            </a:rPr>
            <a:t>]</a:t>
          </a:r>
        </a:p>
        <a:p>
          <a:r>
            <a:rPr lang="pt-BR" sz="1800" b="0">
              <a:solidFill>
                <a:srgbClr val="FF0000"/>
              </a:solidFill>
            </a:rPr>
            <a:t>PROCH FALSO,</a:t>
          </a:r>
          <a:r>
            <a:rPr lang="pt-BR" sz="1800" b="0" baseline="0">
              <a:solidFill>
                <a:srgbClr val="FF0000"/>
              </a:solidFill>
            </a:rPr>
            <a:t> PROCH EXATO OU PROCH ZERO</a:t>
          </a:r>
          <a:endParaRPr lang="pt-BR" sz="1800" b="0">
            <a:solidFill>
              <a:srgbClr val="FF0000"/>
            </a:solidFill>
          </a:endParaRPr>
        </a:p>
        <a:p>
          <a:endParaRPr lang="pt-BR" sz="1100">
            <a:solidFill>
              <a:sysClr val="windowText" lastClr="000000"/>
            </a:solidFill>
          </a:endParaRPr>
        </a:p>
        <a:p>
          <a:r>
            <a:rPr lang="pt-BR" sz="1200" baseline="0">
              <a:solidFill>
                <a:sysClr val="windowText" lastClr="000000"/>
              </a:solidFill>
            </a:rPr>
            <a:t>Proch Falso, Proch Exato ou Proch 0 (zero) tem a mesma finalidade. São apenas formas diferentes de interpretação de cada usuário.</a:t>
          </a:r>
        </a:p>
        <a:p>
          <a:endParaRPr lang="pt-BR" sz="1200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148827</xdr:colOff>
      <xdr:row>1</xdr:row>
      <xdr:rowOff>1</xdr:rowOff>
    </xdr:from>
    <xdr:to>
      <xdr:col>20</xdr:col>
      <xdr:colOff>436562</xdr:colOff>
      <xdr:row>23</xdr:row>
      <xdr:rowOff>9923</xdr:rowOff>
    </xdr:to>
    <xdr:grpSp>
      <xdr:nvGrpSpPr>
        <xdr:cNvPr id="7" name="Agrupar 6">
          <a:extLst>
            <a:ext uri="{FF2B5EF4-FFF2-40B4-BE49-F238E27FC236}">
              <a16:creationId xmlns:a16="http://schemas.microsoft.com/office/drawing/2014/main" id="{EDBD5FDC-7F54-4726-A954-669E23A1D86E}"/>
            </a:ext>
          </a:extLst>
        </xdr:cNvPr>
        <xdr:cNvGrpSpPr/>
      </xdr:nvGrpSpPr>
      <xdr:grpSpPr>
        <a:xfrm>
          <a:off x="7121127" y="190501"/>
          <a:ext cx="6993335" cy="4200922"/>
          <a:chOff x="8830468" y="0"/>
          <a:chExt cx="6358335" cy="2907108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27BC30B0-CD0F-4223-8EE7-3B5081E5BFC7}"/>
              </a:ext>
            </a:extLst>
          </xdr:cNvPr>
          <xdr:cNvSpPr/>
        </xdr:nvSpPr>
        <xdr:spPr>
          <a:xfrm>
            <a:off x="8830468" y="0"/>
            <a:ext cx="6358335" cy="2907108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PROC Vetorial</a:t>
            </a:r>
          </a:p>
          <a:p>
            <a:pPr algn="l"/>
            <a:endParaRPr lang="pt-BR" sz="1200" b="1" baseline="0">
              <a:solidFill>
                <a:schemeClr val="bg1"/>
              </a:solidFill>
            </a:endParaRPr>
          </a:p>
          <a:p>
            <a:pPr algn="l"/>
            <a:r>
              <a:rPr lang="pt-BR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PROC Vetorial</a:t>
            </a:r>
            <a:r>
              <a:rPr lang="pt-BR" sz="1100" b="0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 procura um valor em um intervalo de uma linha ou coluna (conhecido como vetor) e retorna um valor da mesma posição em um segundo intervalo de uma linha ou coluna.</a:t>
            </a:r>
          </a:p>
          <a:p>
            <a:pPr algn="l"/>
            <a:endParaRPr lang="pt-BR" sz="1100" b="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pt-BR" sz="1100" b="1" i="0" baseline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SINTAXE</a:t>
            </a:r>
          </a:p>
          <a:p>
            <a:pPr algn="l"/>
            <a:endParaRPr lang="pt-BR" sz="1200" b="1" baseline="0">
              <a:solidFill>
                <a:schemeClr val="bg1"/>
              </a:solidFill>
            </a:endParaRPr>
          </a:p>
        </xdr:txBody>
      </xdr:sp>
      <xdr:sp macro="" textlink="">
        <xdr:nvSpPr>
          <xdr:cNvPr id="5" name="Text Box 1">
            <a:extLst>
              <a:ext uri="{FF2B5EF4-FFF2-40B4-BE49-F238E27FC236}">
                <a16:creationId xmlns:a16="http://schemas.microsoft.com/office/drawing/2014/main" id="{EC36C31D-8D29-41AF-B848-6875EE434A0D}"/>
              </a:ext>
            </a:extLst>
          </xdr:cNvPr>
          <xdr:cNvSpPr txBox="1">
            <a:spLocks noChangeArrowheads="1"/>
          </xdr:cNvSpPr>
        </xdr:nvSpPr>
        <xdr:spPr bwMode="auto">
          <a:xfrm>
            <a:off x="8890000" y="715279"/>
            <a:ext cx="5705079" cy="185929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27432" rIns="0" bIns="0" anchor="t" upright="1"/>
          <a:lstStyle/>
          <a:p>
            <a:pPr algn="l" rtl="0">
              <a:defRPr sz="1000"/>
            </a:pPr>
            <a:r>
              <a:rPr lang="pt-BR" sz="1050" b="0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PROC (valor_proc, vetor_proc, [Vetor_resultado])</a:t>
            </a:r>
            <a:endParaRPr lang="pt-BR" sz="1200" b="1" i="0" u="none" strike="noStrike" baseline="0">
              <a:solidFill>
                <a:schemeClr val="bg1"/>
              </a:solidFill>
              <a:latin typeface="Calibri"/>
              <a:cs typeface="Calibri"/>
            </a:endParaRPr>
          </a:p>
        </xdr:txBody>
      </xdr:sp>
    </xdr:grpSp>
    <xdr:clientData/>
  </xdr:twoCellAnchor>
  <xdr:oneCellAnchor>
    <xdr:from>
      <xdr:col>8</xdr:col>
      <xdr:colOff>39687</xdr:colOff>
      <xdr:row>10</xdr:row>
      <xdr:rowOff>79374</xdr:rowOff>
    </xdr:from>
    <xdr:ext cx="683713" cy="264560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8FECF2D3-2809-4A1C-AB9E-DDC37566DE54}"/>
            </a:ext>
          </a:extLst>
        </xdr:cNvPr>
        <xdr:cNvSpPr txBox="1"/>
      </xdr:nvSpPr>
      <xdr:spPr>
        <a:xfrm>
          <a:off x="6850062" y="1793874"/>
          <a:ext cx="68371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100" b="1">
              <a:solidFill>
                <a:schemeClr val="bg1"/>
              </a:solidFill>
            </a:rPr>
            <a:t>SINTAXE</a:t>
          </a:r>
        </a:p>
      </xdr:txBody>
    </xdr:sp>
    <xdr:clientData/>
  </xdr:oneCellAnchor>
  <xdr:twoCellAnchor editAs="oneCell">
    <xdr:from>
      <xdr:col>9</xdr:col>
      <xdr:colOff>238124</xdr:colOff>
      <xdr:row>8</xdr:row>
      <xdr:rowOff>39687</xdr:rowOff>
    </xdr:from>
    <xdr:to>
      <xdr:col>18</xdr:col>
      <xdr:colOff>391015</xdr:colOff>
      <xdr:row>22</xdr:row>
      <xdr:rowOff>19516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29E02CB7-3800-48C9-88FE-D53DAD2E5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87343" y="1359296"/>
          <a:ext cx="5600000" cy="2619048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406796</xdr:colOff>
      <xdr:row>1</xdr:row>
      <xdr:rowOff>0</xdr:rowOff>
    </xdr:from>
    <xdr:to>
      <xdr:col>22</xdr:col>
      <xdr:colOff>535781</xdr:colOff>
      <xdr:row>24</xdr:row>
      <xdr:rowOff>148828</xdr:rowOff>
    </xdr:to>
    <xdr:grpSp>
      <xdr:nvGrpSpPr>
        <xdr:cNvPr id="7" name="Agrupar 6">
          <a:extLst>
            <a:ext uri="{FF2B5EF4-FFF2-40B4-BE49-F238E27FC236}">
              <a16:creationId xmlns:a16="http://schemas.microsoft.com/office/drawing/2014/main" id="{D68AF1EF-873A-486B-8DEB-B4B8A86DDB7A}"/>
            </a:ext>
          </a:extLst>
        </xdr:cNvPr>
        <xdr:cNvGrpSpPr/>
      </xdr:nvGrpSpPr>
      <xdr:grpSpPr>
        <a:xfrm>
          <a:off x="8979296" y="190500"/>
          <a:ext cx="7444185" cy="4530328"/>
          <a:chOff x="7461249" y="0"/>
          <a:chExt cx="6358335" cy="2907108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A7EB1892-0030-4239-850F-909BCA3C5465}"/>
              </a:ext>
            </a:extLst>
          </xdr:cNvPr>
          <xdr:cNvSpPr/>
        </xdr:nvSpPr>
        <xdr:spPr>
          <a:xfrm>
            <a:off x="7461249" y="0"/>
            <a:ext cx="6358335" cy="2907108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PROC Matricial</a:t>
            </a:r>
          </a:p>
          <a:p>
            <a:pPr algn="l"/>
            <a:endParaRPr lang="pt-BR" sz="11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pt-BR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PROC</a:t>
            </a:r>
            <a:r>
              <a:rPr lang="pt-BR" sz="1100" b="0" i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pt-BR" sz="1100" b="1" i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Matricial</a:t>
            </a:r>
            <a:r>
              <a:rPr lang="pt-BR" sz="1100" b="0" i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pt-BR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procura na primeira linha ou coluna de uma matriz pelo valor especificado e retorna um valor da mesma posição na última linha ou coluna da matriz. Use esta forma de </a:t>
            </a:r>
            <a:r>
              <a:rPr lang="pt-BR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PROC</a:t>
            </a:r>
            <a:r>
              <a:rPr lang="pt-BR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 quando os valores que você deseja corresponder estiverem na primeira linha ou coluna da matriz.</a:t>
            </a:r>
          </a:p>
          <a:p>
            <a:pPr algn="l"/>
            <a:endParaRPr lang="pt-BR" sz="1100" b="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pt-BR" sz="1100" b="1" i="0" baseline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SINTAXE</a:t>
            </a:r>
          </a:p>
          <a:p>
            <a:pPr algn="l"/>
            <a:endParaRPr lang="pt-BR" sz="1200" b="1" baseline="0">
              <a:solidFill>
                <a:schemeClr val="bg1"/>
              </a:solidFill>
            </a:endParaRPr>
          </a:p>
        </xdr:txBody>
      </xdr:sp>
      <xdr:sp macro="" textlink="">
        <xdr:nvSpPr>
          <xdr:cNvPr id="5" name="Text Box 1">
            <a:extLst>
              <a:ext uri="{FF2B5EF4-FFF2-40B4-BE49-F238E27FC236}">
                <a16:creationId xmlns:a16="http://schemas.microsoft.com/office/drawing/2014/main" id="{C191DF6C-D528-4D04-9CAD-B92122FD369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530703" y="788107"/>
            <a:ext cx="1816710" cy="12618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27432" rIns="0" bIns="0" anchor="t" upright="1"/>
          <a:lstStyle/>
          <a:p>
            <a:pPr algn="l" rtl="0">
              <a:defRPr sz="1000"/>
            </a:pPr>
            <a:r>
              <a:rPr lang="pt-BR" sz="1050" b="0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PROC (valor_procurado, matriz)</a:t>
            </a:r>
            <a:endParaRPr lang="pt-BR" sz="1400" b="1" i="0" u="none" strike="noStrike" baseline="0">
              <a:solidFill>
                <a:schemeClr val="bg1"/>
              </a:solidFill>
              <a:latin typeface="Calibri"/>
              <a:cs typeface="Calibri"/>
            </a:endParaRPr>
          </a:p>
        </xdr:txBody>
      </xdr:sp>
    </xdr:grpSp>
    <xdr:clientData/>
  </xdr:twoCellAnchor>
  <xdr:oneCellAnchor>
    <xdr:from>
      <xdr:col>8</xdr:col>
      <xdr:colOff>39687</xdr:colOff>
      <xdr:row>10</xdr:row>
      <xdr:rowOff>79374</xdr:rowOff>
    </xdr:from>
    <xdr:ext cx="683713" cy="264560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894C1D03-4DFF-4A77-B7C8-64EB3C879212}"/>
            </a:ext>
          </a:extLst>
        </xdr:cNvPr>
        <xdr:cNvSpPr txBox="1"/>
      </xdr:nvSpPr>
      <xdr:spPr>
        <a:xfrm>
          <a:off x="5868987" y="1793874"/>
          <a:ext cx="68371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100" b="1">
              <a:solidFill>
                <a:schemeClr val="bg1"/>
              </a:solidFill>
            </a:rPr>
            <a:t>SINTAXE</a:t>
          </a:r>
        </a:p>
      </xdr:txBody>
    </xdr:sp>
    <xdr:clientData/>
  </xdr:oneCellAnchor>
  <xdr:twoCellAnchor editAs="oneCell">
    <xdr:from>
      <xdr:col>10</xdr:col>
      <xdr:colOff>496094</xdr:colOff>
      <xdr:row>9</xdr:row>
      <xdr:rowOff>19842</xdr:rowOff>
    </xdr:from>
    <xdr:to>
      <xdr:col>20</xdr:col>
      <xdr:colOff>43750</xdr:colOff>
      <xdr:row>22</xdr:row>
      <xdr:rowOff>188187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DE4DB9D6-5E44-4F12-9C79-0355D9847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55782" y="1716483"/>
          <a:ext cx="5600000" cy="2619048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0</xdr:row>
      <xdr:rowOff>104775</xdr:rowOff>
    </xdr:from>
    <xdr:to>
      <xdr:col>2</xdr:col>
      <xdr:colOff>38100</xdr:colOff>
      <xdr:row>1</xdr:row>
      <xdr:rowOff>104775</xdr:rowOff>
    </xdr:to>
    <xdr:pic>
      <xdr:nvPicPr>
        <xdr:cNvPr id="5" name="Imagem 4" descr="Resultado de imagem para banco icone">
          <a:extLst>
            <a:ext uri="{FF2B5EF4-FFF2-40B4-BE49-F238E27FC236}">
              <a16:creationId xmlns:a16="http://schemas.microsoft.com/office/drawing/2014/main" id="{CC912386-EF76-4A94-AFE3-77552EF7A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104775"/>
          <a:ext cx="69532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180975</xdr:colOff>
      <xdr:row>0</xdr:row>
      <xdr:rowOff>371475</xdr:rowOff>
    </xdr:from>
    <xdr:ext cx="4210050" cy="405432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E5B89A44-C48D-4177-8AA5-F6B708835CC5}"/>
            </a:ext>
          </a:extLst>
        </xdr:cNvPr>
        <xdr:cNvSpPr txBox="1"/>
      </xdr:nvSpPr>
      <xdr:spPr>
        <a:xfrm>
          <a:off x="1066800" y="371475"/>
          <a:ext cx="4210050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18 - Situação</a:t>
          </a:r>
          <a:r>
            <a:rPr lang="pt-BR" sz="2000" b="1" baseline="0">
              <a:solidFill>
                <a:sysClr val="windowText" lastClr="000000"/>
              </a:solidFill>
            </a:rPr>
            <a:t> bancária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8</xdr:col>
      <xdr:colOff>171451</xdr:colOff>
      <xdr:row>7</xdr:row>
      <xdr:rowOff>152399</xdr:rowOff>
    </xdr:from>
    <xdr:to>
      <xdr:col>18</xdr:col>
      <xdr:colOff>247650</xdr:colOff>
      <xdr:row>24</xdr:row>
      <xdr:rowOff>9524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67173395-E088-4A63-B76E-8E9AB10C74AC}"/>
            </a:ext>
          </a:extLst>
        </xdr:cNvPr>
        <xdr:cNvSpPr/>
      </xdr:nvSpPr>
      <xdr:spPr>
        <a:xfrm>
          <a:off x="7277101" y="2343149"/>
          <a:ext cx="6267449" cy="36671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ATIVIDADE 18</a:t>
          </a:r>
        </a:p>
        <a:p>
          <a:pPr algn="l"/>
          <a:endParaRPr lang="pt-BR" sz="11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Situação</a:t>
          </a:r>
          <a:endParaRPr lang="pt-BR">
            <a:effectLst/>
          </a:endParaRPr>
        </a:p>
        <a:p>
          <a:r>
            <a:rPr lang="pt-B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Busque</a:t>
          </a: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o </a:t>
          </a: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Saldo Médio </a:t>
          </a: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e retorne a situação de acordo com a tabela de Mínimo e Máximo</a:t>
          </a:r>
          <a:endParaRPr lang="pt-BR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pt-BR" sz="1100" b="0" i="0" baseline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pt-BR" sz="1200" b="1" baseline="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9</xdr:col>
      <xdr:colOff>76200</xdr:colOff>
      <xdr:row>11</xdr:row>
      <xdr:rowOff>19050</xdr:rowOff>
    </xdr:from>
    <xdr:to>
      <xdr:col>17</xdr:col>
      <xdr:colOff>513521</xdr:colOff>
      <xdr:row>23</xdr:row>
      <xdr:rowOff>20317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D3D30EDA-6F99-42FA-8FA5-C0B2D123F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62825" y="3124200"/>
          <a:ext cx="5934075" cy="2706367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0</xdr:row>
      <xdr:rowOff>142875</xdr:rowOff>
    </xdr:from>
    <xdr:to>
      <xdr:col>2</xdr:col>
      <xdr:colOff>285750</xdr:colOff>
      <xdr:row>2</xdr:row>
      <xdr:rowOff>104775</xdr:rowOff>
    </xdr:to>
    <xdr:pic>
      <xdr:nvPicPr>
        <xdr:cNvPr id="6" name="Imagem 5" descr="Resultado de imagem para icone caixa registradora">
          <a:extLst>
            <a:ext uri="{FF2B5EF4-FFF2-40B4-BE49-F238E27FC236}">
              <a16:creationId xmlns:a16="http://schemas.microsoft.com/office/drawing/2014/main" id="{B0935815-3480-45F9-93FF-74B487E5F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142875"/>
          <a:ext cx="1076325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352425</xdr:colOff>
      <xdr:row>0</xdr:row>
      <xdr:rowOff>666750</xdr:rowOff>
    </xdr:from>
    <xdr:ext cx="7239000" cy="405432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85BE7A47-2A48-471F-8451-5BF5DFE66060}"/>
            </a:ext>
          </a:extLst>
        </xdr:cNvPr>
        <xdr:cNvSpPr txBox="1"/>
      </xdr:nvSpPr>
      <xdr:spPr>
        <a:xfrm>
          <a:off x="1504950" y="666750"/>
          <a:ext cx="7239000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19 - Vendas diárias da caixa</a:t>
          </a:r>
          <a:r>
            <a:rPr lang="pt-BR" sz="2000" b="1" baseline="0">
              <a:solidFill>
                <a:sysClr val="windowText" lastClr="000000"/>
              </a:solidFill>
            </a:rPr>
            <a:t> registradora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3</xdr:col>
      <xdr:colOff>152400</xdr:colOff>
      <xdr:row>10</xdr:row>
      <xdr:rowOff>38101</xdr:rowOff>
    </xdr:from>
    <xdr:to>
      <xdr:col>15</xdr:col>
      <xdr:colOff>266700</xdr:colOff>
      <xdr:row>22</xdr:row>
      <xdr:rowOff>161925</xdr:rowOff>
    </xdr:to>
    <xdr:grpSp>
      <xdr:nvGrpSpPr>
        <xdr:cNvPr id="4" name="Agrupar 3">
          <a:extLst>
            <a:ext uri="{FF2B5EF4-FFF2-40B4-BE49-F238E27FC236}">
              <a16:creationId xmlns:a16="http://schemas.microsoft.com/office/drawing/2014/main" id="{0B97FDE1-4DDD-469F-B3D9-808881522CC0}"/>
            </a:ext>
          </a:extLst>
        </xdr:cNvPr>
        <xdr:cNvGrpSpPr/>
      </xdr:nvGrpSpPr>
      <xdr:grpSpPr>
        <a:xfrm>
          <a:off x="1657350" y="2886076"/>
          <a:ext cx="9658350" cy="2409824"/>
          <a:chOff x="1666875" y="2857501"/>
          <a:chExt cx="9658350" cy="2409824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78E704B9-249A-4668-A320-F4A9388AF49F}"/>
              </a:ext>
            </a:extLst>
          </xdr:cNvPr>
          <xdr:cNvSpPr/>
        </xdr:nvSpPr>
        <xdr:spPr>
          <a:xfrm>
            <a:off x="1666875" y="2857501"/>
            <a:ext cx="9658350" cy="240982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ATIVIDADE 19</a:t>
            </a:r>
          </a:p>
          <a:p>
            <a:pPr algn="l"/>
            <a:endParaRPr lang="pt-BR" sz="11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pt-BR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Verificar o Desconto</a:t>
            </a:r>
            <a:r>
              <a:rPr lang="pt-BR" sz="1100" b="1" i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conforme  a quantidade comprada.</a:t>
            </a:r>
            <a:endPara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endParaRPr lang="pt-BR" sz="1100" b="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endParaRPr lang="pt-BR" sz="1200" b="1" baseline="0">
              <a:solidFill>
                <a:schemeClr val="bg1"/>
              </a:solidFill>
            </a:endParaRPr>
          </a:p>
        </xdr:txBody>
      </xdr:sp>
      <xdr:pic>
        <xdr:nvPicPr>
          <xdr:cNvPr id="2" name="Imagem 1">
            <a:extLst>
              <a:ext uri="{FF2B5EF4-FFF2-40B4-BE49-F238E27FC236}">
                <a16:creationId xmlns:a16="http://schemas.microsoft.com/office/drawing/2014/main" id="{89AE35D4-B90B-4A8E-B5D2-E545CE3F592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t="49645"/>
          <a:stretch/>
        </xdr:blipFill>
        <xdr:spPr>
          <a:xfrm>
            <a:off x="1771650" y="3657600"/>
            <a:ext cx="9130675" cy="1381537"/>
          </a:xfrm>
          <a:prstGeom prst="rect">
            <a:avLst/>
          </a:prstGeom>
        </xdr:spPr>
      </xdr:pic>
    </xdr:grp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47623</xdr:colOff>
      <xdr:row>0</xdr:row>
      <xdr:rowOff>342900</xdr:rowOff>
    </xdr:from>
    <xdr:ext cx="3495677" cy="828675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DBAB3F67-F766-4BDE-8083-768C6764C21F}"/>
            </a:ext>
          </a:extLst>
        </xdr:cNvPr>
        <xdr:cNvSpPr txBox="1"/>
      </xdr:nvSpPr>
      <xdr:spPr>
        <a:xfrm>
          <a:off x="1181098" y="342900"/>
          <a:ext cx="3495677" cy="828675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20</a:t>
          </a:r>
        </a:p>
        <a:p>
          <a:r>
            <a:rPr lang="pt-BR" sz="2000" b="1">
              <a:solidFill>
                <a:sysClr val="windowText" lastClr="000000"/>
              </a:solidFill>
            </a:rPr>
            <a:t>Busca em diversas bases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0</xdr:col>
      <xdr:colOff>104774</xdr:colOff>
      <xdr:row>0</xdr:row>
      <xdr:rowOff>152400</xdr:rowOff>
    </xdr:from>
    <xdr:to>
      <xdr:col>1</xdr:col>
      <xdr:colOff>923924</xdr:colOff>
      <xdr:row>2</xdr:row>
      <xdr:rowOff>66675</xdr:rowOff>
    </xdr:to>
    <xdr:pic>
      <xdr:nvPicPr>
        <xdr:cNvPr id="5" name="Imagem 4" descr="Imagem relacionada">
          <a:extLst>
            <a:ext uri="{FF2B5EF4-FFF2-40B4-BE49-F238E27FC236}">
              <a16:creationId xmlns:a16="http://schemas.microsoft.com/office/drawing/2014/main" id="{9BD35406-9952-46A7-9F1E-4369D99D4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4" y="152400"/>
          <a:ext cx="1019175" cy="1019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243708</xdr:colOff>
      <xdr:row>0</xdr:row>
      <xdr:rowOff>356693</xdr:rowOff>
    </xdr:from>
    <xdr:to>
      <xdr:col>14</xdr:col>
      <xdr:colOff>98534</xdr:colOff>
      <xdr:row>17</xdr:row>
      <xdr:rowOff>164224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6EC026CD-A516-4040-B8A0-EA62A8093F1C}"/>
            </a:ext>
          </a:extLst>
        </xdr:cNvPr>
        <xdr:cNvSpPr/>
      </xdr:nvSpPr>
      <xdr:spPr>
        <a:xfrm>
          <a:off x="6037536" y="356693"/>
          <a:ext cx="4742136" cy="376861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4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ATIVIDADE 23</a:t>
          </a:r>
        </a:p>
        <a:p>
          <a:pPr algn="l"/>
          <a:r>
            <a:rPr lang="pt-BR" sz="1200" b="1" i="0">
              <a:solidFill>
                <a:schemeClr val="lt1"/>
              </a:solidFill>
              <a:effectLst/>
              <a:latin typeface="+mj-lt"/>
              <a:ea typeface="+mn-ea"/>
              <a:cs typeface="+mn-cs"/>
            </a:rPr>
            <a:t>Preencha</a:t>
          </a:r>
          <a:r>
            <a:rPr lang="pt-BR" sz="1200" b="1" i="0" baseline="0">
              <a:solidFill>
                <a:schemeClr val="lt1"/>
              </a:solidFill>
              <a:effectLst/>
              <a:latin typeface="+mj-lt"/>
              <a:ea typeface="+mn-ea"/>
              <a:cs typeface="+mn-cs"/>
            </a:rPr>
            <a:t>  a Descrição e Preço, conforme Código informado</a:t>
          </a:r>
          <a:endParaRPr lang="pt-BR" sz="1200" b="0" i="0" baseline="0">
            <a:solidFill>
              <a:schemeClr val="bg1"/>
            </a:solidFill>
            <a:effectLst/>
            <a:latin typeface="+mj-lt"/>
            <a:ea typeface="+mn-ea"/>
            <a:cs typeface="+mn-cs"/>
          </a:endParaRPr>
        </a:p>
        <a:p>
          <a:pPr algn="l"/>
          <a:endParaRPr lang="pt-BR" sz="1200" b="1" baseline="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6</xdr:col>
      <xdr:colOff>354723</xdr:colOff>
      <xdr:row>0</xdr:row>
      <xdr:rowOff>901399</xdr:rowOff>
    </xdr:from>
    <xdr:to>
      <xdr:col>13</xdr:col>
      <xdr:colOff>394138</xdr:colOff>
      <xdr:row>16</xdr:row>
      <xdr:rowOff>189484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49B9C018-8B2F-45E0-8268-AD9550F1C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48551" y="901399"/>
          <a:ext cx="4315811" cy="3058671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685800</xdr:colOff>
      <xdr:row>16</xdr:row>
      <xdr:rowOff>123826</xdr:rowOff>
    </xdr:from>
    <xdr:to>
      <xdr:col>9</xdr:col>
      <xdr:colOff>57150</xdr:colOff>
      <xdr:row>34</xdr:row>
      <xdr:rowOff>161926</xdr:rowOff>
    </xdr:to>
    <xdr:grpSp>
      <xdr:nvGrpSpPr>
        <xdr:cNvPr id="2" name="Agrupar 1">
          <a:extLst>
            <a:ext uri="{FF2B5EF4-FFF2-40B4-BE49-F238E27FC236}">
              <a16:creationId xmlns:a16="http://schemas.microsoft.com/office/drawing/2014/main" id="{B25AB2A5-E4D3-48B9-8212-D153884381DE}"/>
            </a:ext>
          </a:extLst>
        </xdr:cNvPr>
        <xdr:cNvGrpSpPr/>
      </xdr:nvGrpSpPr>
      <xdr:grpSpPr>
        <a:xfrm>
          <a:off x="742950" y="3362326"/>
          <a:ext cx="6200775" cy="3467100"/>
          <a:chOff x="7219950" y="3152776"/>
          <a:chExt cx="7172325" cy="3467100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B658C626-D71D-4E3C-B1D6-3C1C3112897C}"/>
              </a:ext>
            </a:extLst>
          </xdr:cNvPr>
          <xdr:cNvSpPr/>
        </xdr:nvSpPr>
        <xdr:spPr>
          <a:xfrm>
            <a:off x="7219950" y="3152776"/>
            <a:ext cx="7172325" cy="34671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6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PROCV</a:t>
            </a:r>
            <a:r>
              <a:rPr lang="pt-BR" sz="1600" b="1" i="0" baseline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 COM SE</a:t>
            </a:r>
            <a:endParaRPr lang="pt-BR" sz="16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endParaRPr lang="pt-BR" sz="11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pt-BR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Preencha</a:t>
            </a:r>
            <a:r>
              <a:rPr lang="pt-BR" sz="1100" b="1" i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 o Custo se acordo com a Condição de Pagamento, Se  for À Vista  um Valor , 30 Dias outro.</a:t>
            </a:r>
            <a:endParaRPr lang="pt-BR" sz="1100" b="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endParaRPr lang="pt-BR" sz="1200" b="1" baseline="0">
              <a:solidFill>
                <a:schemeClr val="bg1"/>
              </a:solidFill>
            </a:endParaRPr>
          </a:p>
        </xdr:txBody>
      </xdr:sp>
      <xdr:pic>
        <xdr:nvPicPr>
          <xdr:cNvPr id="6" name="Imagem 5">
            <a:extLst>
              <a:ext uri="{FF2B5EF4-FFF2-40B4-BE49-F238E27FC236}">
                <a16:creationId xmlns:a16="http://schemas.microsoft.com/office/drawing/2014/main" id="{FA128EC8-DA7C-4410-BFB8-5FABF41AE83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305675" y="3914775"/>
            <a:ext cx="6942857" cy="2580952"/>
          </a:xfrm>
          <a:prstGeom prst="rect">
            <a:avLst/>
          </a:prstGeom>
        </xdr:spPr>
      </xdr:pic>
    </xdr:grp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590550</xdr:colOff>
      <xdr:row>25</xdr:row>
      <xdr:rowOff>180975</xdr:rowOff>
    </xdr:from>
    <xdr:ext cx="5267596" cy="342786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2342805F-5F11-41A3-96CC-6F5E1C7C1EEA}"/>
            </a:ext>
          </a:extLst>
        </xdr:cNvPr>
        <xdr:cNvSpPr txBox="1"/>
      </xdr:nvSpPr>
      <xdr:spPr>
        <a:xfrm>
          <a:off x="8905875" y="5543550"/>
          <a:ext cx="5267596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600" b="1">
              <a:solidFill>
                <a:schemeClr val="bg1"/>
              </a:solidFill>
            </a:rPr>
            <a:t>Obs.: A data de hoje será a atual e não conforme a imagem.</a:t>
          </a:r>
        </a:p>
      </xdr:txBody>
    </xdr:sp>
    <xdr:clientData/>
  </xdr:oneCellAnchor>
  <xdr:twoCellAnchor>
    <xdr:from>
      <xdr:col>11</xdr:col>
      <xdr:colOff>94420</xdr:colOff>
      <xdr:row>1</xdr:row>
      <xdr:rowOff>21996</xdr:rowOff>
    </xdr:from>
    <xdr:to>
      <xdr:col>20</xdr:col>
      <xdr:colOff>314325</xdr:colOff>
      <xdr:row>22</xdr:row>
      <xdr:rowOff>9525</xdr:rowOff>
    </xdr:to>
    <xdr:grpSp>
      <xdr:nvGrpSpPr>
        <xdr:cNvPr id="4" name="Agrupar 3">
          <a:extLst>
            <a:ext uri="{FF2B5EF4-FFF2-40B4-BE49-F238E27FC236}">
              <a16:creationId xmlns:a16="http://schemas.microsoft.com/office/drawing/2014/main" id="{2B6B5DD8-FF61-435A-900E-F5173781441C}"/>
            </a:ext>
          </a:extLst>
        </xdr:cNvPr>
        <xdr:cNvGrpSpPr/>
      </xdr:nvGrpSpPr>
      <xdr:grpSpPr>
        <a:xfrm>
          <a:off x="7752520" y="212496"/>
          <a:ext cx="5706305" cy="4778604"/>
          <a:chOff x="7752520" y="212496"/>
          <a:chExt cx="5706305" cy="4778604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9BEDC8E4-1FC9-4F25-B79B-978731C3EC14}"/>
              </a:ext>
            </a:extLst>
          </xdr:cNvPr>
          <xdr:cNvSpPr/>
        </xdr:nvSpPr>
        <xdr:spPr>
          <a:xfrm>
            <a:off x="7752520" y="212496"/>
            <a:ext cx="5706305" cy="477860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ATIVIDADE 21</a:t>
            </a:r>
          </a:p>
          <a:p>
            <a:pPr algn="l"/>
            <a:endParaRPr lang="pt-BR" sz="11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pt-BR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Preencha</a:t>
            </a:r>
            <a:r>
              <a:rPr lang="pt-BR" sz="1100" b="0" i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 Coluna  Data do Pedido. se na Base Pedido esta coluna estiver  com células vazia, considere então que o pedido foi feito no dia de hoje.</a:t>
            </a:r>
            <a:endPara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endParaRPr lang="pt-BR" sz="1100" b="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endParaRPr lang="pt-BR" sz="1200" b="1" baseline="0">
              <a:solidFill>
                <a:schemeClr val="bg1"/>
              </a:solidFill>
            </a:endParaRPr>
          </a:p>
        </xdr:txBody>
      </xdr:sp>
      <xdr:pic>
        <xdr:nvPicPr>
          <xdr:cNvPr id="2" name="Imagem 1">
            <a:extLst>
              <a:ext uri="{FF2B5EF4-FFF2-40B4-BE49-F238E27FC236}">
                <a16:creationId xmlns:a16="http://schemas.microsoft.com/office/drawing/2014/main" id="{02019D28-EF75-437C-AEA5-15A878138B9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858125" y="1000125"/>
            <a:ext cx="5442082" cy="3609975"/>
          </a:xfrm>
          <a:prstGeom prst="rect">
            <a:avLst/>
          </a:prstGeom>
        </xdr:spPr>
      </xdr:pic>
    </xdr:grp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455776</xdr:colOff>
      <xdr:row>44</xdr:row>
      <xdr:rowOff>76200</xdr:rowOff>
    </xdr:to>
    <xdr:pic>
      <xdr:nvPicPr>
        <xdr:cNvPr id="9" name="Imagem 8" descr="MÃ­dias Sociais, Media, Conselho, Rede, ApresentaÃ§Ã£o">
          <a:extLst>
            <a:ext uri="{FF2B5EF4-FFF2-40B4-BE49-F238E27FC236}">
              <a16:creationId xmlns:a16="http://schemas.microsoft.com/office/drawing/2014/main" id="{F41FF3FF-0BE6-4207-AE4C-F1C397A98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647776" cy="845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8</xdr:row>
      <xdr:rowOff>152400</xdr:rowOff>
    </xdr:from>
    <xdr:to>
      <xdr:col>13</xdr:col>
      <xdr:colOff>513315</xdr:colOff>
      <xdr:row>26</xdr:row>
      <xdr:rowOff>47209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028B761C-B106-4BAF-83DF-C94731A7C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925" y="1676400"/>
          <a:ext cx="8276190" cy="3323809"/>
        </a:xfrm>
        <a:prstGeom prst="rect">
          <a:avLst/>
        </a:prstGeom>
        <a:ln w="38100">
          <a:solidFill>
            <a:srgbClr val="FF0000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oneCellAnchor>
    <xdr:from>
      <xdr:col>0</xdr:col>
      <xdr:colOff>123825</xdr:colOff>
      <xdr:row>4</xdr:row>
      <xdr:rowOff>114300</xdr:rowOff>
    </xdr:from>
    <xdr:ext cx="6372225" cy="687239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885B9A7E-E475-470F-B789-09B3A7A35E6D}"/>
            </a:ext>
          </a:extLst>
        </xdr:cNvPr>
        <xdr:cNvSpPr txBox="1"/>
      </xdr:nvSpPr>
      <xdr:spPr>
        <a:xfrm>
          <a:off x="123825" y="876300"/>
          <a:ext cx="6372225" cy="687239"/>
        </a:xfrm>
        <a:prstGeom prst="rect">
          <a:avLst/>
        </a:prstGeom>
        <a:solidFill>
          <a:srgbClr val="FF0000"/>
        </a:solidFill>
        <a:ln w="38100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chemeClr val="bg1"/>
              </a:solidFill>
            </a:rPr>
            <a:t>Solução!</a:t>
          </a:r>
        </a:p>
        <a:p>
          <a:r>
            <a:rPr lang="pt-BR" sz="1800" b="0">
              <a:solidFill>
                <a:schemeClr val="bg1"/>
              </a:solidFill>
            </a:rPr>
            <a:t>Tratar Base de Dados de</a:t>
          </a:r>
          <a:r>
            <a:rPr lang="pt-BR" sz="1800" b="0" baseline="0">
              <a:solidFill>
                <a:schemeClr val="bg1"/>
              </a:solidFill>
            </a:rPr>
            <a:t> forma rápida e eficaz</a:t>
          </a:r>
          <a:endParaRPr lang="pt-BR" sz="1800" b="1" baseline="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123825</xdr:colOff>
      <xdr:row>1</xdr:row>
      <xdr:rowOff>66675</xdr:rowOff>
    </xdr:from>
    <xdr:ext cx="4250972" cy="530658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F754FA7F-8B88-47B9-A8E3-B0E63F061222}"/>
            </a:ext>
          </a:extLst>
        </xdr:cNvPr>
        <xdr:cNvSpPr txBox="1"/>
      </xdr:nvSpPr>
      <xdr:spPr>
        <a:xfrm>
          <a:off x="123825" y="257175"/>
          <a:ext cx="4250972" cy="530658"/>
        </a:xfrm>
        <a:prstGeom prst="rect">
          <a:avLst/>
        </a:prstGeom>
        <a:solidFill>
          <a:srgbClr val="FF0000"/>
        </a:solidFill>
        <a:ln w="38100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chemeClr val="bg1"/>
              </a:solidFill>
            </a:rPr>
            <a:t>Capítulo 11 - </a:t>
          </a:r>
          <a:r>
            <a:rPr lang="pt-BR" sz="2800" b="0">
              <a:solidFill>
                <a:schemeClr val="bg1"/>
              </a:solidFill>
            </a:rPr>
            <a:t>Funções</a:t>
          </a:r>
          <a:r>
            <a:rPr lang="pt-BR" sz="2800" b="0" baseline="0">
              <a:solidFill>
                <a:schemeClr val="bg1"/>
              </a:solidFill>
            </a:rPr>
            <a:t> Texto</a:t>
          </a:r>
          <a:endParaRPr lang="pt-BR" sz="2800" b="0" baseline="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581025</xdr:colOff>
      <xdr:row>1</xdr:row>
      <xdr:rowOff>0</xdr:rowOff>
    </xdr:from>
    <xdr:to>
      <xdr:col>16</xdr:col>
      <xdr:colOff>400050</xdr:colOff>
      <xdr:row>23</xdr:row>
      <xdr:rowOff>95250</xdr:rowOff>
    </xdr:to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CEFDE26D-3C0D-4808-92F6-7286D1D6CEFC}"/>
            </a:ext>
          </a:extLst>
        </xdr:cNvPr>
        <xdr:cNvSpPr/>
      </xdr:nvSpPr>
      <xdr:spPr>
        <a:xfrm>
          <a:off x="5086350" y="0"/>
          <a:ext cx="6524625" cy="42862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LOCALIZAR</a:t>
          </a:r>
        </a:p>
        <a:p>
          <a:pPr algn="l"/>
          <a:endParaRPr lang="pt-BR" sz="11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LOCALIZAR retorna o número do caractere é encontrada primeiro, começando com núm_inicial.</a:t>
          </a:r>
        </a:p>
        <a:p>
          <a:pPr algn="l"/>
          <a:endParaRPr lang="pt-BR" sz="1100" b="0" i="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LOCALIZAR(texto_procurado;no_texto;[núm_inicial])</a:t>
          </a:r>
          <a:endParaRPr lang="pt-BR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2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PROCURAR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LOCALIZAR retorna o número do caractere é encontrada primeiro, começando com núm_inicial,</a:t>
          </a:r>
          <a:r>
            <a:rPr lang="pt-BR" sz="1100" b="0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(Faz diferenciação Maíuscula e Minúscula)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0" i="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  <a:endParaRPr lang="pt-BR" sz="1200">
            <a:effectLst/>
          </a:endParaRPr>
        </a:p>
        <a:p>
          <a:pPr eaLnBrk="1" fontAlgn="auto" latinLnBrk="0" hangingPunct="1"/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(texto_procurado;no_texto;[núm_inicial])</a:t>
          </a:r>
          <a:endParaRPr lang="pt-BR" sz="12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200">
            <a:effectLst/>
          </a:endParaRPr>
        </a:p>
        <a:p>
          <a:pPr algn="l"/>
          <a:endParaRPr lang="pt-BR" sz="1200" b="1" baseline="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6</xdr:col>
      <xdr:colOff>57150</xdr:colOff>
      <xdr:row>14</xdr:row>
      <xdr:rowOff>104775</xdr:rowOff>
    </xdr:from>
    <xdr:to>
      <xdr:col>13</xdr:col>
      <xdr:colOff>361379</xdr:colOff>
      <xdr:row>22</xdr:row>
      <xdr:rowOff>171251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D4422DB-FBE2-4A41-AFDC-2493DC61F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72075" y="2581275"/>
          <a:ext cx="4571429" cy="1590476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2898</xdr:colOff>
      <xdr:row>11</xdr:row>
      <xdr:rowOff>41414</xdr:rowOff>
    </xdr:from>
    <xdr:to>
      <xdr:col>8</xdr:col>
      <xdr:colOff>544167</xdr:colOff>
      <xdr:row>24</xdr:row>
      <xdr:rowOff>124240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C9DD8770-FA2A-4126-8176-911905ACD771}"/>
            </a:ext>
          </a:extLst>
        </xdr:cNvPr>
        <xdr:cNvSpPr/>
      </xdr:nvSpPr>
      <xdr:spPr>
        <a:xfrm>
          <a:off x="185115" y="2136914"/>
          <a:ext cx="7672595" cy="25593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LOCALIZAR</a:t>
          </a:r>
        </a:p>
        <a:p>
          <a:pPr algn="l"/>
          <a:endParaRPr lang="pt-BR" sz="11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LOCALIZAR retorna o número do caractere é encontrada primeiro, começando com núm_inicial.</a:t>
          </a:r>
        </a:p>
        <a:p>
          <a:pPr algn="l"/>
          <a:endParaRPr lang="pt-BR" sz="1100" b="0" i="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LOCALIZAR(texto_procurado;no_texto;[núm_inicial])</a:t>
          </a:r>
          <a:endParaRPr lang="pt-BR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2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PROCURAR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LOCALIZAR retorna o número do caractere é encontrada primeiro, começando com núm_inicial,</a:t>
          </a:r>
          <a:r>
            <a:rPr lang="pt-BR" sz="1100" b="0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(Faz diferenciação Maíuscula e Minúscula)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0" i="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  <a:endParaRPr lang="pt-BR" sz="1200">
            <a:effectLst/>
          </a:endParaRPr>
        </a:p>
        <a:p>
          <a:pPr eaLnBrk="1" fontAlgn="auto" latinLnBrk="0" hangingPunct="1"/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PROCURAR(texto_procurado;no_texto;[núm_inicial])</a:t>
          </a:r>
          <a:endParaRPr lang="pt-BR" sz="12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200">
            <a:effectLst/>
          </a:endParaRPr>
        </a:p>
        <a:p>
          <a:pPr algn="l"/>
          <a:endParaRPr lang="pt-BR" sz="1200" b="1" baseline="0">
            <a:solidFill>
              <a:schemeClr val="bg1"/>
            </a:solidFill>
          </a:endParaRP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1</xdr:row>
      <xdr:rowOff>0</xdr:rowOff>
    </xdr:from>
    <xdr:to>
      <xdr:col>17</xdr:col>
      <xdr:colOff>466725</xdr:colOff>
      <xdr:row>21</xdr:row>
      <xdr:rowOff>66675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C31B7C47-201A-4E30-91E8-5C2375896738}"/>
            </a:ext>
          </a:extLst>
        </xdr:cNvPr>
        <xdr:cNvSpPr/>
      </xdr:nvSpPr>
      <xdr:spPr>
        <a:xfrm>
          <a:off x="5153025" y="0"/>
          <a:ext cx="6638925" cy="3876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SUBSTITUIR</a:t>
          </a:r>
        </a:p>
        <a:p>
          <a:pPr algn="l"/>
          <a:endParaRPr lang="pt-BR" sz="11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Coloca novo_texto no lugar de texto_antigo em uma cadeia de texto.</a:t>
          </a:r>
        </a:p>
        <a:p>
          <a:pPr algn="l"/>
          <a:endParaRPr lang="pt-BR" sz="1100" b="0" i="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SUBSTITUIR(texto, texto_antigo, novo_texto, [núm_da_ocorrência])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2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200">
            <a:effectLst/>
          </a:endParaRPr>
        </a:p>
        <a:p>
          <a:pPr algn="l"/>
          <a:endParaRPr lang="pt-BR" sz="1200" b="1" baseline="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7</xdr:col>
      <xdr:colOff>0</xdr:colOff>
      <xdr:row>7</xdr:row>
      <xdr:rowOff>57150</xdr:rowOff>
    </xdr:from>
    <xdr:to>
      <xdr:col>11</xdr:col>
      <xdr:colOff>437790</xdr:colOff>
      <xdr:row>20</xdr:row>
      <xdr:rowOff>104459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74F57169-3C50-44AF-A4C8-8CAFD6FFA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29225" y="1200150"/>
          <a:ext cx="2876190" cy="2523809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15</xdr:col>
      <xdr:colOff>438150</xdr:colOff>
      <xdr:row>42</xdr:row>
      <xdr:rowOff>190499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3571F5F2-977B-4EA9-A45E-29E0A049104C}"/>
            </a:ext>
          </a:extLst>
        </xdr:cNvPr>
        <xdr:cNvSpPr/>
      </xdr:nvSpPr>
      <xdr:spPr>
        <a:xfrm>
          <a:off x="5905500" y="0"/>
          <a:ext cx="6534150" cy="82391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TEXTO</a:t>
          </a:r>
        </a:p>
        <a:p>
          <a:pPr algn="l"/>
          <a:endParaRPr lang="pt-BR" sz="11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 função </a:t>
          </a:r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TEXTO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permite que você altere a maneira de exibir um número aplicando formatação a ele com </a:t>
          </a:r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códigos de formatação</a:t>
          </a:r>
        </a:p>
        <a:p>
          <a:pPr algn="l"/>
          <a:endParaRPr lang="pt-BR" sz="1100" b="0" i="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TEXTO(valor que você deseja formatar; "Código de formatação que deseja aplicar")</a:t>
          </a:r>
          <a:endParaRPr lang="pt-BR" sz="1200">
            <a:effectLst/>
          </a:endParaRPr>
        </a:p>
        <a:p>
          <a:pPr algn="l"/>
          <a:endParaRPr lang="pt-BR" sz="1200" b="1" baseline="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5</xdr:col>
      <xdr:colOff>114300</xdr:colOff>
      <xdr:row>8</xdr:row>
      <xdr:rowOff>28575</xdr:rowOff>
    </xdr:from>
    <xdr:to>
      <xdr:col>13</xdr:col>
      <xdr:colOff>1026</xdr:colOff>
      <xdr:row>37</xdr:row>
      <xdr:rowOff>56450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C9A2B4DC-48D4-49FA-9F6A-5B3EB6F33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9800" y="1552575"/>
          <a:ext cx="4761905" cy="560000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523874</xdr:colOff>
      <xdr:row>44</xdr:row>
      <xdr:rowOff>95250</xdr:rowOff>
    </xdr:to>
    <xdr:pic>
      <xdr:nvPicPr>
        <xdr:cNvPr id="6" name="Imagem 5" descr="NegÃ³cios, Trabalhando, Laptop, Macbook, Ipad">
          <a:extLst>
            <a:ext uri="{FF2B5EF4-FFF2-40B4-BE49-F238E27FC236}">
              <a16:creationId xmlns:a16="http://schemas.microsoft.com/office/drawing/2014/main" id="{471E591F-8A28-4342-9428-AEF050180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715874" cy="847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180975</xdr:colOff>
      <xdr:row>1</xdr:row>
      <xdr:rowOff>123825</xdr:rowOff>
    </xdr:from>
    <xdr:ext cx="5866606" cy="530658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BB579314-7477-47F0-98A6-4EFDFA860068}"/>
            </a:ext>
          </a:extLst>
        </xdr:cNvPr>
        <xdr:cNvSpPr txBox="1"/>
      </xdr:nvSpPr>
      <xdr:spPr>
        <a:xfrm>
          <a:off x="180975" y="314325"/>
          <a:ext cx="5866606" cy="53065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12 -</a:t>
          </a:r>
          <a:r>
            <a:rPr lang="pt-BR" sz="2800" b="1" baseline="0">
              <a:solidFill>
                <a:sysClr val="windowText" lastClr="000000"/>
              </a:solidFill>
            </a:rPr>
            <a:t> </a:t>
          </a:r>
          <a:r>
            <a:rPr lang="pt-BR" sz="2800" b="0" baseline="0">
              <a:solidFill>
                <a:sysClr val="windowText" lastClr="000000"/>
              </a:solidFill>
            </a:rPr>
            <a:t>Tabela dinâmica (Parte 1)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0</xdr:col>
      <xdr:colOff>190500</xdr:colOff>
      <xdr:row>5</xdr:row>
      <xdr:rowOff>95250</xdr:rowOff>
    </xdr:from>
    <xdr:to>
      <xdr:col>4</xdr:col>
      <xdr:colOff>143209</xdr:colOff>
      <xdr:row>13</xdr:row>
      <xdr:rowOff>199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BB3C278-EEE5-461A-A1B4-5B22F4604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1047750"/>
          <a:ext cx="2391109" cy="142894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Plano%20de%20projeto%20de%20marketing1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lat&#243;rio%20de%20vendas%20di&#225;rias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dos do plano de marketing"/>
      <sheetName val="Dados da lista"/>
      <sheetName val="Plano de projeto de marketing1"/>
    </sheetNames>
    <sheetDataSet>
      <sheetData sheetId="0"/>
      <sheetData sheetId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dos de Vendas"/>
      <sheetName val="Relatório de vendas"/>
      <sheetName val="Estoque"/>
      <sheetName val="Relatório de vendas diárias1"/>
    </sheetNames>
    <sheetDataSet>
      <sheetData sheetId="0"/>
      <sheetData sheetId="1">
        <row r="8">
          <cell r="G8" t="str">
            <v xml:space="preserve">Total </v>
          </cell>
        </row>
        <row r="9">
          <cell r="G9">
            <v>78.697500000000005</v>
          </cell>
        </row>
        <row r="10">
          <cell r="G10">
            <v>15.729000000000001</v>
          </cell>
        </row>
        <row r="11">
          <cell r="G11">
            <v>3.0975000000000001</v>
          </cell>
        </row>
        <row r="12">
          <cell r="G12">
            <v>58.747500000000002</v>
          </cell>
        </row>
        <row r="13">
          <cell r="G13">
            <v>36.7395</v>
          </cell>
        </row>
        <row r="14">
          <cell r="G14">
            <v>193.011</v>
          </cell>
        </row>
      </sheetData>
      <sheetData sheetId="2"/>
      <sheetData sheetId="3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92663B-6946-4F55-9510-9F953C0BC582}" name="Tbl_Material" displayName="Tbl_Material" ref="XFB1:XFC4" totalsRowShown="0">
  <autoFilter ref="XFB1:XFC4" xr:uid="{FDF02F9F-8322-4288-A1CF-C43EB84DAC2E}"/>
  <tableColumns count="2">
    <tableColumn id="1" xr3:uid="{1EE1E8DD-0F4C-4E26-8788-F35A1B6C22C6}" name="Coluna1"/>
    <tableColumn id="2" xr3:uid="{6DB77F20-44C7-4ADE-95D4-5E57C1540ECB}" name="Coluna2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A676344-9788-423D-B374-99EAEEB96A07}" name="Tabela6" displayName="Tabela6" ref="XFC1:XFD14" totalsRowShown="0">
  <autoFilter ref="XFC1:XFD14" xr:uid="{8FC9A71C-5484-4EAD-8378-A3E8F281E76D}"/>
  <tableColumns count="2">
    <tableColumn id="1" xr3:uid="{4D0DA448-FE17-442F-A73F-08D0DCDF1D9A}" name="Registro"/>
    <tableColumn id="2" xr3:uid="{D8482D01-3AB9-4302-8685-B5F63CA935A2}" name="Funcionários" dataDxfId="44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7592106-24B0-421E-B61E-A67908C4CF78}" name="Tabela2" displayName="Tabela2" ref="A1:L11" totalsRowShown="0" headerRowDxfId="445" dataDxfId="443" headerRowBorderDxfId="444" tableBorderDxfId="442" totalsRowBorderDxfId="441">
  <autoFilter ref="A1:L11" xr:uid="{0A775200-7712-492E-BC6B-7019BCAD925F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</autoFilter>
  <tableColumns count="12">
    <tableColumn id="1" xr3:uid="{E3A40F38-5840-47E7-8D4C-7E7E4E24E481}" name="d" dataDxfId="440"/>
    <tableColumn id="2" xr3:uid="{137978CF-FF85-4656-9A62-4755DAA0E18A}" name="dd" dataDxfId="439"/>
    <tableColumn id="3" xr3:uid="{75205B8F-D5FC-447D-8283-35A83BB16449}" name="ddd" dataDxfId="438"/>
    <tableColumn id="4" xr3:uid="{878AE829-E526-43B5-AE77-F83B4528D0A8}" name="dddd" dataDxfId="437"/>
    <tableColumn id="5" xr3:uid="{90351AA0-05A8-44EE-9FCC-24AAB22C12B0}" name="m" dataDxfId="436"/>
    <tableColumn id="6" xr3:uid="{5FAACFF4-01F1-447C-869D-9176A5E342E4}" name="mm" dataDxfId="435"/>
    <tableColumn id="7" xr3:uid="{5B3304FC-9D58-41A9-A9C8-8BED6FC81355}" name="mmm" dataDxfId="434"/>
    <tableColumn id="8" xr3:uid="{ECB1120C-C426-46EB-96F5-89149D1F8423}" name="mmmm" dataDxfId="433"/>
    <tableColumn id="9" xr3:uid="{EC007A1C-389D-44E9-8D81-5DBFC25D16BF}" name="mmmmm" dataDxfId="432"/>
    <tableColumn id="10" xr3:uid="{FED036FD-1158-4860-A6D6-68DD8B7F03AA}" name="aa" dataDxfId="431"/>
    <tableColumn id="11" xr3:uid="{6A2597F9-A2AD-4CD7-AF36-6617771E70D1}" name="aaaa" dataDxfId="430"/>
    <tableColumn id="12" xr3:uid="{C79B81E3-4B5A-4C3F-B808-FFB8F20189DD}" name="ddd dd/mm/aaaa" dataDxfId="429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0C19F42-BEB1-461C-8945-BE23F244C714}" name="Tabela4" displayName="Tabela4" ref="A13:G18" totalsRowShown="0" headerRowDxfId="428" dataDxfId="426" headerRowBorderDxfId="427" tableBorderDxfId="425" totalsRowBorderDxfId="424">
  <autoFilter ref="A13:G18" xr:uid="{4C642A98-8A73-4C6E-9E9E-83826D0CEEB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6EEC5B1A-E5E0-4DA2-976D-B42EBA58DDC5}" name="h" dataDxfId="423"/>
    <tableColumn id="2" xr3:uid="{1124367C-81CC-43F0-A103-63F9A697612F}" name="hh" dataDxfId="422"/>
    <tableColumn id="3" xr3:uid="{CA81EDB7-A1DA-4644-8FBD-D3DCD61BEB0F}" name="h:m" dataDxfId="421"/>
    <tableColumn id="4" xr3:uid="{3E8ECA38-9756-42E8-87AB-59D20B128507}" name="mm:ss" dataDxfId="420"/>
    <tableColumn id="5" xr3:uid="{8F5AE4F5-E3FD-4540-8DE5-7690ED272BBF}" name="s" dataDxfId="419"/>
    <tableColumn id="6" xr3:uid="{2FF14410-F055-4B62-9676-B0F19D49BF02}" name="ss" dataDxfId="418"/>
    <tableColumn id="7" xr3:uid="{57B42B99-AEC7-42A7-B73B-708C5485893A}" name="hh:mm:ss" dataDxfId="417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E924955-B32D-48EC-A530-EF061600B0B8}" name="Tabela5" displayName="Tabela5" ref="I13:K18" totalsRowCount="1" headerRowDxfId="416" totalsRowDxfId="413" headerRowBorderDxfId="415" tableBorderDxfId="414" totalsRowBorderDxfId="412">
  <autoFilter ref="I13:K17" xr:uid="{EA91CF32-0AE1-40D5-BB2D-E2042C7D5B82}">
    <filterColumn colId="0" hiddenButton="1"/>
    <filterColumn colId="1" hiddenButton="1"/>
    <filterColumn colId="2" hiddenButton="1"/>
  </autoFilter>
  <tableColumns count="3">
    <tableColumn id="1" xr3:uid="{467968BA-8F34-43E1-BE9B-604969B2193F}" name="[h]" totalsRowFunction="sum" totalsRowDxfId="411"/>
    <tableColumn id="2" xr3:uid="{D91383B1-EF82-44A3-8F2F-12A84BABE53E}" name="[m]" totalsRowFunction="sum" totalsRowDxfId="410"/>
    <tableColumn id="3" xr3:uid="{2B627FC9-6921-436F-BFE8-029BD9BF6FC0}" name="[s]" totalsRowFunction="sum" totalsRowDxfId="409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C02EE55-4D10-40AD-8AE9-0846F02C6272}" name="Tabela8" displayName="Tabela8" ref="E20:H29" totalsRowShown="0" headerRowDxfId="408" headerRowBorderDxfId="407" tableBorderDxfId="406" totalsRowBorderDxfId="405">
  <autoFilter ref="E20:H29" xr:uid="{B37104E6-F2E5-4797-82DA-AC24986F60B1}">
    <filterColumn colId="0" hiddenButton="1"/>
    <filterColumn colId="1" hiddenButton="1"/>
    <filterColumn colId="2" hiddenButton="1"/>
    <filterColumn colId="3" hiddenButton="1"/>
  </autoFilter>
  <tableColumns count="4">
    <tableColumn id="1" xr3:uid="{E6734E34-C010-4FC0-B6D8-4F6AD93C590E}" name="CEP" dataDxfId="404"/>
    <tableColumn id="2" xr3:uid="{C82C76C4-86EF-4EC0-9F06-2717056C3E39}" name="CPF" dataDxfId="403"/>
    <tableColumn id="3" xr3:uid="{DE6B8BBB-0864-43C8-A17D-31677B8905E6}" name="CNPJ" dataDxfId="402"/>
    <tableColumn id="4" xr3:uid="{5645B396-4B2F-4BF4-82B7-B81F89A4A9B9}" name="Peso" dataDxfId="401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4AD31A7-0412-4E55-8777-43EC1E996718}" name="Tabela9" displayName="Tabela9" ref="B9:G18" totalsRowShown="0" dataDxfId="400">
  <autoFilter ref="B9:G18" xr:uid="{C1873479-1CCD-42EF-88C5-EAA5B14FD63F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5618D574-6EAD-4BFB-A70D-01C388E4E19A}" name="CÓDIGO DO PRODUTO" dataDxfId="399"/>
    <tableColumn id="2" xr3:uid="{95CDD8D6-6A4E-4051-BA38-B2A76D1FEF40}" name="DATA DA VENDA" dataDxfId="398"/>
    <tableColumn id="3" xr3:uid="{853D4808-803E-43BA-9490-085CCC4D3642}" name="DATA DE ENVIO" dataDxfId="397">
      <calculatedColumnFormula>Tabela9[[#This Row],[DATA DA VENDA]]+5</calculatedColumnFormula>
    </tableColumn>
    <tableColumn id="4" xr3:uid="{6666B301-C474-4561-B352-AC593702C625}" name="VENDEDOR" dataDxfId="396"/>
    <tableColumn id="5" xr3:uid="{9E60D5AC-443E-41E1-BF19-835653ECD9F1}" name="CNPJ" dataDxfId="395"/>
    <tableColumn id="6" xr3:uid="{C68352F0-7332-43D9-966D-F1C0B4852188}" name="CEP" dataDxfId="39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AA28C83-AC55-4A19-A880-2EDCDDBE1665}" name="Tabela10" displayName="Tabela10" ref="B8:I14" totalsRowCount="1" headerRowDxfId="393" totalsRowDxfId="390" headerRowBorderDxfId="392" tableBorderDxfId="391" totalsRowBorderDxfId="389">
  <autoFilter ref="B8:I13" xr:uid="{9D2C498A-6E13-4445-9D62-3C7B375040B4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513C459B-46AE-4027-88DB-332514315DFA}" name="Data" totalsRowLabel="Total" dataDxfId="388" totalsRowDxfId="387"/>
    <tableColumn id="2" xr3:uid="{AF9EB6E7-4B22-4652-9CEC-9C59A23ABC8D}" name="Entrada Manhã" dataDxfId="386" totalsRowDxfId="385"/>
    <tableColumn id="3" xr3:uid="{6B96B0DA-CCCD-4CB7-90A8-EC791AC30718}" name="Saída Manhã" dataDxfId="384" totalsRowDxfId="383"/>
    <tableColumn id="4" xr3:uid="{F87F37CA-68A7-4801-9971-8DA8BF1C16CF}" name="Entrada Tarde" dataDxfId="382" totalsRowDxfId="381"/>
    <tableColumn id="5" xr3:uid="{C143D396-1CAE-47EC-AC2B-75071930ED11}" name="Saída Tarde" dataDxfId="380" totalsRowDxfId="379"/>
    <tableColumn id="6" xr3:uid="{2FD0BF8C-91D1-4B24-918E-818592B37580}" name="Total" dataDxfId="378" totalsRowDxfId="377"/>
    <tableColumn id="9" xr3:uid="{8DA8A45C-A236-43C4-A797-7998E17CB106}" name="Horas em decimal" dataDxfId="376" totalsRowDxfId="375"/>
    <tableColumn id="7" xr3:uid="{1380F3F7-B4B3-48AF-92F3-009CB44631F4}" name="Situação" dataDxfId="374" totalsRowDxfId="373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4F7E730-3865-4B22-B010-3FC9FD08F717}" name="Tabela7" displayName="Tabela7" ref="A5:E10" totalsRowShown="0" headerRowDxfId="372">
  <autoFilter ref="A5:E10" xr:uid="{90A07863-F9CF-45E1-AB94-B5F371AE082F}"/>
  <tableColumns count="5">
    <tableColumn id="1" xr3:uid="{87E6D8C7-0F0A-4D2C-B69F-03D010E2E040}" name="Data" dataDxfId="371" totalsRowDxfId="370"/>
    <tableColumn id="2" xr3:uid="{3B89DDD5-D5B6-47CA-A1C9-A095240F462A}" name="Estoque Anterior"/>
    <tableColumn id="3" xr3:uid="{5279E0C2-5872-408B-A3EF-97F13744DFD6}" name="Qtde. Entrada"/>
    <tableColumn id="4" xr3:uid="{B91BFF17-7706-4FC2-8F08-7984D39F657A}" name="Qtde.  Saída"/>
    <tableColumn id="5" xr3:uid="{BC8870C3-C5F2-4C8B-8D03-5DEF08C82D07}" name="Estoque dia" dataDxfId="369" totalsRowDxfId="368">
      <calculatedColumnFormula>Tabela7[[#This Row],[Estoque Anterior]]+Tabela7[[#This Row],[Qtde. Entrada]]-Tabela7[[#This Row],[Qtde.  Saída]]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1089FCA-9741-4F6D-8A51-F3F00E64C201}" name="Tabela15" displayName="Tabela15" ref="A13:D18" totalsRowShown="0">
  <autoFilter ref="A13:D18" xr:uid="{8FD446A9-7C79-47B4-B523-4DBC14DE6D15}"/>
  <tableColumns count="4">
    <tableColumn id="1" xr3:uid="{5538D7D8-D521-415D-BFEF-6A9224B9D53B}" name="Nome"/>
    <tableColumn id="2" xr3:uid="{78268341-2724-4EF3-B932-EEF5658EB124}" name="Peso"/>
    <tableColumn id="3" xr3:uid="{21B9EB42-5E2B-44C8-A8DE-FAD277F11866}" name="Altura "/>
    <tableColumn id="4" xr3:uid="{F3DEABA3-96A7-4EFC-A3A5-7F15595448C9}" name="IMC" dataDxfId="367">
      <calculatedColumnFormula>Tabela15[[#This Row],[Peso]]/Tabela15[[#This Row],[Altura ]]^2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A1B89E79-779D-4329-8827-E1E8551AF526}" name="Tb_janeiro" displayName="Tb_janeiro" ref="A3:B8" totalsRowShown="0">
  <autoFilter ref="A3:B8" xr:uid="{488F90E4-FBFE-44DA-AF43-A825FAB29C11}"/>
  <tableColumns count="2">
    <tableColumn id="1" xr3:uid="{F0903831-E659-4B42-A1DA-F8B04F757D15}" name="Veículos"/>
    <tableColumn id="2" xr3:uid="{FF7D8897-C696-4BC3-8C38-FAE360678A73}" name="Vendas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13C18D9-1FC5-41B2-BE61-9FE527D2E220}" name="Tb_Fevereiro" displayName="Tb_Fevereiro" ref="A3:B8" totalsRowShown="0">
  <autoFilter ref="A3:B8" xr:uid="{488F90E4-FBFE-44DA-AF43-A825FAB29C11}"/>
  <tableColumns count="2">
    <tableColumn id="1" xr3:uid="{D46E907C-0BB2-4C05-BDF5-54F8B9E3E100}" name="Veículos"/>
    <tableColumn id="2" xr3:uid="{F2E9D0A8-5FF7-4CED-9F9F-9BC5348B9DF0}" name="Vendas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5C02BF1-DC6E-41FD-B6DA-1CE4A8D9D892}" name="Tb_Março" displayName="Tb_Março" ref="A3:B8" totalsRowShown="0">
  <autoFilter ref="A3:B8" xr:uid="{488F90E4-FBFE-44DA-AF43-A825FAB29C11}"/>
  <tableColumns count="2">
    <tableColumn id="1" xr3:uid="{E2319E55-FE8A-4962-9C87-5179429F8C4A}" name="Veículos"/>
    <tableColumn id="2" xr3:uid="{439828B9-2231-4682-BFA4-A856EF7104F2}" name="Vendas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4ED5A69A-44E1-433E-91A1-E63354363671}" name="Tabela11131415" displayName="Tabela11131415" ref="A3:B8" totalsRowShown="0">
  <autoFilter ref="A3:B8" xr:uid="{488F90E4-FBFE-44DA-AF43-A825FAB29C11}"/>
  <tableColumns count="2">
    <tableColumn id="1" xr3:uid="{06A8783B-E316-4E83-809A-C96231DA9B33}" name="Veículos"/>
    <tableColumn id="2" xr3:uid="{96D7789C-0B1B-4869-8333-08C4B593DE72}" name="Vendas" dataDxfId="366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7C3FB41F-B2AD-4677-A323-28C8826A7565}" name="Tabela16" displayName="Tabela16" ref="A1:E5" totalsRowShown="0">
  <autoFilter ref="A1:E5" xr:uid="{1ACD5214-7CD9-40C7-A029-46B6765E4BF9}"/>
  <tableColumns count="5">
    <tableColumn id="1" xr3:uid="{18954068-ED5E-4388-BF8E-DDD18F617A46}" name="Produtos"/>
    <tableColumn id="2" xr3:uid="{F6426FB2-C69C-405D-85CD-C436EF45662D}" name="Jan" dataDxfId="365"/>
    <tableColumn id="3" xr3:uid="{8220FA6B-9290-4A7A-BEAA-6283AB23BE19}" name="Fev" dataDxfId="364"/>
    <tableColumn id="4" xr3:uid="{44D76BE5-6DAD-4DCF-97DE-33DE458A3037}" name="Mar"/>
    <tableColumn id="5" xr3:uid="{BB0D3269-7104-45AB-A970-775F530B7E71}" name="Total" dataDxfId="363">
      <calculatedColumnFormula>SUM(Tabela16[[#This Row],[Jan]:[Mar]])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689515D0-5B10-4236-BD49-E3354B21E157}" name="Tabela17" displayName="Tabela17" ref="B7:E29" totalsRowShown="0" headerRowDxfId="362" headerRowBorderDxfId="361" tableBorderDxfId="360" totalsRowBorderDxfId="359">
  <autoFilter ref="B7:E29" xr:uid="{C43CD264-CCA4-41CF-AD50-336CB487B6E8}">
    <filterColumn colId="0" hiddenButton="1"/>
    <filterColumn colId="1" hiddenButton="1"/>
    <filterColumn colId="2" hiddenButton="1"/>
    <filterColumn colId="3" hiddenButton="1"/>
  </autoFilter>
  <tableColumns count="4">
    <tableColumn id="1" xr3:uid="{B3E89F67-9EA9-4580-A8E3-9D1F323976CF}" name="CÓDIGO" dataDxfId="358"/>
    <tableColumn id="2" xr3:uid="{DE99A825-E9C6-498A-B01C-92D530C4C8BB}" name="TIPO" dataDxfId="357"/>
    <tableColumn id="3" xr3:uid="{FB9D54D7-7EC2-4407-8489-F32BCAAE8825}" name="MODELO" dataDxfId="356"/>
    <tableColumn id="4" xr3:uid="{7D5B1ECC-3D53-439A-B52F-0DED1C5B2169}" name="TAMANHO" dataDxfId="355"/>
  </tableColumns>
  <tableStyleInfo name="TableStyleLight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E9F9722-0359-4747-8357-70B41205037B}" name="Tab_arredb" displayName="Tab_arredb" ref="B2:D105" totalsRowShown="0" headerRowDxfId="354" headerRowBorderDxfId="353" tableBorderDxfId="352" totalsRowBorderDxfId="351">
  <autoFilter ref="B2:D105" xr:uid="{B8B94B61-4B60-4BF2-B288-C506550F6210}">
    <filterColumn colId="0" hiddenButton="1"/>
    <filterColumn colId="1" hiddenButton="1"/>
    <filterColumn colId="2" hiddenButton="1"/>
  </autoFilter>
  <tableColumns count="3">
    <tableColumn id="1" xr3:uid="{DCA1AAF4-C2B2-4BFD-8200-C0AEEE15446B}" name="Valor" dataDxfId="350"/>
    <tableColumn id="2" xr3:uid="{085E3765-F603-4EE5-8890-3B756EE898FA}" name="Significância" dataDxfId="349"/>
    <tableColumn id="3" xr3:uid="{3A711B55-EDD4-422A-9F0C-EFA1231D3C85}" name="ARREDMULTB.MAT" dataDxfId="348"/>
  </tableColumns>
  <tableStyleInfo name="TableStyleMedium16 2" showFirstColumn="0" showLastColumn="0" showRowStripes="0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48B82150-5A30-499D-9BBA-747697890BE3}" name="Tab_teto" displayName="Tab_teto" ref="F2:H105" totalsRowShown="0">
  <autoFilter ref="F2:H105" xr:uid="{48B82150-5A30-499D-9BBA-747697890BE3}">
    <filterColumn colId="0" hiddenButton="1"/>
    <filterColumn colId="1" hiddenButton="1"/>
    <filterColumn colId="2" hiddenButton="1"/>
  </autoFilter>
  <tableColumns count="3">
    <tableColumn id="1" xr3:uid="{FFEC4E8D-13BF-4C8E-82D6-878BCCD2C1A8}" name="Valor"/>
    <tableColumn id="2" xr3:uid="{0C17B178-777B-4E5C-93DB-2A2A232CD5F4}" name="Significância"/>
    <tableColumn id="4" xr3:uid="{C17B91F0-B2F8-47A0-900E-34F026D65616}" name="TETO.MAT" dataDxfId="347"/>
  </tableColumns>
  <tableStyleInfo name="TableStyleMedium13" showFirstColumn="0" showLastColumn="0" showRowStripes="0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3E6E14A2-76E3-4B42-BDB4-8D1ACF44915D}" name="Tab_marred" displayName="Tab_marred" ref="J2:L105" totalsRowShown="0">
  <autoFilter ref="J2:L105" xr:uid="{3E6E14A2-76E3-4B42-BDB4-8D1ACF44915D}">
    <filterColumn colId="0" hiddenButton="1"/>
    <filterColumn colId="1" hiddenButton="1"/>
    <filterColumn colId="2" hiddenButton="1"/>
  </autoFilter>
  <tableColumns count="3">
    <tableColumn id="1" xr3:uid="{480F5603-BE47-4532-81B7-DCDDCB514A1E}" name="Valor"/>
    <tableColumn id="2" xr3:uid="{3AFEF5E9-99B9-4EC3-96F6-EFFA85B0EB25}" name="Significância"/>
    <tableColumn id="5" xr3:uid="{163D4D7E-99E5-4635-BB08-7186D60E3DC7}" name="MARRED" dataDxfId="346"/>
  </tableColumns>
  <tableStyleInfo name="TableStyleMedium14" showFirstColumn="0" showLastColumn="0" showRowStripes="0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AEA4808F-84E7-4578-8614-5E384A3267DD}" name="TblCubagem" displayName="TblCubagem" ref="B5:L10" totalsRowShown="0" headerRowDxfId="345" dataDxfId="343" headerRowBorderDxfId="344" tableBorderDxfId="342" totalsRowBorderDxfId="341" headerRowCellStyle="Normal 2">
  <autoFilter ref="B5:L10" xr:uid="{A36B13AC-1378-42A0-96CF-5E9665AB4CDC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1" xr3:uid="{2FD6800E-820F-4C1A-82A6-EE7E0E069D5B}" name="Altura" dataDxfId="340" dataCellStyle="Normal 2"/>
    <tableColumn id="2" xr3:uid="{3928BC6F-E12A-45CB-B2D5-800F24734225}" name="Largura" dataDxfId="339" dataCellStyle="Normal 2"/>
    <tableColumn id="3" xr3:uid="{DD6B5999-4732-47D1-9C88-F12678565C39}" name="Comprimento" dataDxfId="338" dataCellStyle="Normal 2"/>
    <tableColumn id="4" xr3:uid="{A3E71015-876A-4450-9B84-EB9AC4560918}" name="Volume da mercadoria" dataDxfId="337">
      <calculatedColumnFormula>B6*C6*D6</calculatedColumnFormula>
    </tableColumn>
    <tableColumn id="5" xr3:uid="{A3D4C2E1-3890-45A9-9F8D-00B240F9A65E}" name="Densidade ideal do veículo" dataDxfId="336" dataCellStyle="Normal 2"/>
    <tableColumn id="6" xr3:uid="{D5662579-7CC8-47F6-B4A4-0F43E2B40215}" name="Peso original da mercadoria" dataDxfId="335" dataCellStyle="Normal 2"/>
    <tableColumn id="7" xr3:uid="{EABB4478-298D-4E18-8675-E5BCAA760697}" name="Peso cubado da mercadoria" dataDxfId="334" dataCellStyle="Normal 2">
      <calculatedColumnFormula>F6*E6</calculatedColumnFormula>
    </tableColumn>
    <tableColumn id="8" xr3:uid="{BE3B8EB1-806A-4D65-AC90-71AA24DF608F}" name="Arredondamento da Cubagem" dataDxfId="333" dataCellStyle="Normal 2">
      <calculatedColumnFormula array="1">_xlfn.CEILING.MATH(TblCubagem[[#This Row],[Peso cubado da mercadoria]],TblFaixaCubagem[Faixa])</calculatedColumnFormula>
    </tableColumn>
    <tableColumn id="9" xr3:uid="{E12E5B75-51A4-49DF-90A1-92BEDE15EDA1}" name="Acréscimo Frete" dataDxfId="332">
      <calculatedColumnFormula>H6/G6</calculatedColumnFormula>
    </tableColumn>
    <tableColumn id="10" xr3:uid="{D8C4F9FC-04B6-4978-86CA-CA250B477004}" name="Frete antes da Cubagem" dataDxfId="331"/>
    <tableColumn id="11" xr3:uid="{FCA53A3E-AFFA-43E7-A8F5-57BE0D183B31}" name="Frete Depois da Cubagem" dataDxfId="330">
      <calculatedColumnFormula>K6*J6</calculatedColumnFormula>
    </tableColumn>
  </tableColumns>
  <tableStyleInfo name="TableStyleLight9" showFirstColumn="1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7996632-5C5C-460D-8E94-C5B3E4C97C54}" name="TblFaixaCubagem" displayName="TblFaixaCubagem" ref="K2:K3" totalsRowShown="0" headerRowDxfId="329" dataDxfId="328" dataCellStyle="Normal 2">
  <autoFilter ref="K2:K3" xr:uid="{EB459883-6C90-4D4F-9394-0C8391767448}"/>
  <tableColumns count="1">
    <tableColumn id="1" xr3:uid="{0E5AD2BD-D39B-491D-92E4-E07AED8F43AF}" name="Faixa" dataDxfId="327" dataCellStyle="Normal 2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DCEA1FD-E9A4-4578-82D3-8B9E3B2DFB25}" name="Tbl_Ranking" displayName="Tbl_Ranking" ref="B2:D34" totalsRowShown="0" headerRowDxfId="326" dataDxfId="324" headerRowBorderDxfId="325" tableBorderDxfId="323" totalsRowBorderDxfId="322">
  <autoFilter ref="B2:D34" xr:uid="{4E25AF30-3195-4BB0-BFF1-7C082CB89735}">
    <filterColumn colId="0" hiddenButton="1"/>
    <filterColumn colId="1" hiddenButton="1"/>
    <filterColumn colId="2" hiddenButton="1"/>
  </autoFilter>
  <sortState xmlns:xlrd2="http://schemas.microsoft.com/office/spreadsheetml/2017/richdata2" ref="B3:D33">
    <sortCondition ref="C2:C33"/>
  </sortState>
  <tableColumns count="3">
    <tableColumn id="3" xr3:uid="{8F23DCBF-53FD-4F1B-8588-5EE137F9EBCC}" name="ID" dataDxfId="321"/>
    <tableColumn id="1" xr3:uid="{F5F591BE-2AFA-499F-A80D-C1E5D1DE082E}" name="Vendedores" dataDxfId="320"/>
    <tableColumn id="2" xr3:uid="{B1C60F10-7A1E-4A29-B57A-8C813B60F31A}" name="Vendas" dataDxfId="319" dataCellStyle="Vírgula"/>
  </tableColumns>
  <tableStyleInfo name="TableStyleMedium16 2" showFirstColumn="0" showLastColumn="0" showRowStripes="0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918DB83E-490F-4720-A212-F5497E9102B5}" name="Tbl_PosiçãoMaior60" displayName="Tbl_PosiçãoMaior60" ref="G3:H8" totalsRowShown="0">
  <autoFilter ref="G3:H8" xr:uid="{52676501-1E49-4626-AC4D-FC7C610F2DB6}">
    <filterColumn colId="0" hiddenButton="1"/>
    <filterColumn colId="1" hiddenButton="1"/>
  </autoFilter>
  <tableColumns count="2">
    <tableColumn id="1" xr3:uid="{71025A53-F8A6-444C-AD47-AF959F1316FB}" name="Posição" dataDxfId="318"/>
    <tableColumn id="2" xr3:uid="{EEE24443-A3FD-4745-A808-714CC2208656}" name="Resultado" dataDxfId="317" dataCellStyle="Vírgula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42BCC33B-4196-4950-B2E5-D8C080B7BED3}" name="Tbl_PosiçãoMenor61" displayName="Tbl_PosiçãoMenor61" ref="J3:K8" totalsRowShown="0">
  <autoFilter ref="J3:K8" xr:uid="{20027A5F-91AC-4A9A-A674-1B9887325952}">
    <filterColumn colId="0" hiddenButton="1"/>
    <filterColumn colId="1" hiddenButton="1"/>
  </autoFilter>
  <tableColumns count="2">
    <tableColumn id="1" xr3:uid="{D4CEF46C-7CB0-43F2-B867-FFD7CE91CC1F}" name="Posição" dataDxfId="316"/>
    <tableColumn id="2" xr3:uid="{50A187EA-F077-4FC4-945B-8921A356C8C5}" name="Resultado" dataDxfId="315" dataCellStyle="Vírgula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D006D954-920C-423E-B85D-E78A851F27E3}" name="Tabela2465" displayName="Tabela2465" ref="N3:O16" totalsRowShown="0">
  <autoFilter ref="N3:O16" xr:uid="{DF33273C-98C2-429F-A5B3-AD5C6C238D97}">
    <filterColumn colId="0" hiddenButton="1"/>
    <filterColumn colId="1" hiddenButton="1"/>
  </autoFilter>
  <tableColumns count="2">
    <tableColumn id="1" xr3:uid="{68F7A5E1-6918-4370-8093-561BD6C0D4AC}" name="Vendas" dataDxfId="314" dataCellStyle="Vírgula"/>
    <tableColumn id="2" xr3:uid="{A8CCF14D-4E4E-4437-8312-0D183EE2933D}" name="Posição" dataDxfId="313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EADBCAF2-1AD4-49D5-AD98-334C02A07AC2}" name="TblRank" displayName="TblRank" ref="B8:E16" totalsRowShown="0" headerRowDxfId="312" dataDxfId="310" headerRowBorderDxfId="311" tableBorderDxfId="309" totalsRowBorderDxfId="308">
  <autoFilter ref="B8:E16" xr:uid="{2F9DD5CB-FCC0-4EB6-8E85-7417BAE07618}">
    <filterColumn colId="0" hiddenButton="1"/>
    <filterColumn colId="1" hiddenButton="1"/>
    <filterColumn colId="2" hiddenButton="1"/>
    <filterColumn colId="3" hiddenButton="1"/>
  </autoFilter>
  <tableColumns count="4">
    <tableColumn id="1" xr3:uid="{89F32594-8E7A-4A8D-A70E-97F4D6311D6B}" name="Vendedores" dataDxfId="307"/>
    <tableColumn id="2" xr3:uid="{81F71F82-1298-4CA3-81BD-392D7D020987}" name="Vendas" dataDxfId="306" dataCellStyle="Vírgula"/>
    <tableColumn id="3" xr3:uid="{BA06E950-91FD-4D1E-8D0C-517E06AB7442}" name="Ranking" dataDxfId="305"/>
    <tableColumn id="4" xr3:uid="{18CB4848-7A9C-4E77-A0EC-A63728D66FBB}" name="Prêmio" dataDxfId="304" dataCellStyle="Vírgula"/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6F2FA26-A1FB-49B3-9FC5-35EA51F6CB7B}" name="TblprêmioRank" displayName="TblprêmioRank" ref="B19:B20" totalsRowShown="0">
  <autoFilter ref="B19:B20" xr:uid="{EA305DA9-5901-44E6-89EB-EF4036DDEFAC}"/>
  <tableColumns count="1">
    <tableColumn id="1" xr3:uid="{78285533-37A7-4E72-9EC2-1FD16235F548}" name="Valor do Prêmio" dataDxfId="303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21B1451F-B744-4220-8C40-98F3FE070A8A}" name="Tabela29" displayName="Tabela29" ref="A1:D18" totalsRowShown="0" headerRowDxfId="302">
  <autoFilter ref="A1:D18" xr:uid="{1C0E97B6-7F33-4F4B-8612-33723028EFA6}"/>
  <tableColumns count="4">
    <tableColumn id="1" xr3:uid="{A3DD8E32-1E50-4C86-B227-470EF7F771D0}" name="Data" dataDxfId="301"/>
    <tableColumn id="2" xr3:uid="{DD0ECDA1-DF41-4692-B27B-52035C5764A8}" name="1" dataDxfId="300"/>
    <tableColumn id="3" xr3:uid="{103927BB-669D-4560-9145-8D3036FADA80}" name="2" dataDxfId="299"/>
    <tableColumn id="4" xr3:uid="{F7138DA4-F4A7-465D-8CD7-E164F1B688C4}" name="3" dataDxfId="298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FEB0D65D-282D-4F97-91F7-7CD89A96D7C5}" name="Tabela30" displayName="Tabela30" ref="F1:G11" totalsRowShown="0">
  <autoFilter ref="F1:G11" xr:uid="{72E990F6-E2DD-476A-89DF-E5E31C35BE77}"/>
  <tableColumns count="2">
    <tableColumn id="1" xr3:uid="{9A46C9C1-B3EA-4A66-A898-720CA8C56901}" name="Tipo"/>
    <tableColumn id="2" xr3:uid="{F2A628ED-EDCA-4328-A05C-79B445AC0780}" name="Retorno"/>
  </tableColumns>
  <tableStyleInfo name="TableStyleMedium21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23C8FF06-06BD-4D24-908A-C766F5F3507D}" name="Tabela2932" displayName="Tabela2932" ref="A1:C16" totalsRowShown="0" headerRowDxfId="297">
  <autoFilter ref="A1:C16" xr:uid="{1FF9C3B7-0C23-4B35-A3DF-BFAF460D6E08}"/>
  <tableColumns count="3">
    <tableColumn id="1" xr3:uid="{BF2E3FF5-8181-4751-A803-87F38EDCFFA6}" name="Data" dataDxfId="296"/>
    <tableColumn id="2" xr3:uid="{8FD82ECD-187B-4526-B824-F05D38A7BB99}" name="1" dataDxfId="295"/>
    <tableColumn id="3" xr3:uid="{9583DA3E-A231-4956-A2C3-156B9738D8D9}" name="2" dataDxfId="294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9B09288C-4DB4-430A-9E44-AA5C741BE587}" name="Tabela33" displayName="Tabela33" ref="E2:G12" totalsRowShown="0">
  <autoFilter ref="E2:G12" xr:uid="{F0C750EF-4B4F-4DD0-AE71-74335840475A}"/>
  <tableColumns count="3">
    <tableColumn id="1" xr3:uid="{60B36DE9-91EF-4243-9137-FFB324151BA2}" name="Tipo"/>
    <tableColumn id="2" xr3:uid="{32C16E17-2CCE-4778-BF2A-3A3616F0AAD1}" name="Retorno"/>
    <tableColumn id="3" xr3:uid="{BE35ED5C-E4A7-4331-AE0E-BDFC155C55D9}" name="Sistema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10E4A6B0-5BD2-4CCE-B17D-09725D45A89F}" name="Tabela55" displayName="Tabela55" ref="A2:G10" totalsRowShown="0">
  <autoFilter ref="A2:G10" xr:uid="{DA844C9B-E34D-47A4-A1B9-A043D911C5D5}"/>
  <tableColumns count="7">
    <tableColumn id="1" xr3:uid="{D52CAFC2-0475-4561-A9D3-A268609911A8}" name="Matricula" dataDxfId="293"/>
    <tableColumn id="2" xr3:uid="{4ED62101-99E3-4B55-9CCA-43E44004A525}" name="Nome" dataDxfId="292"/>
    <tableColumn id="3" xr3:uid="{585E27EC-2414-4465-9E37-B26CE8EC0A4C}" name="Data de Admissão" dataDxfId="291"/>
    <tableColumn id="4" xr3:uid="{4206371A-2F28-4B0B-A32A-424C113F8501}" name="Salário" dataDxfId="290" dataCellStyle="Moeda"/>
    <tableColumn id="5" xr3:uid="{B2064E43-1C72-4DE0-A455-9FE038332770}" name="Dia" dataDxfId="289"/>
    <tableColumn id="6" xr3:uid="{80818C04-0FDA-4C98-AF76-315720BD36F2}" name="Mês" dataDxfId="288"/>
    <tableColumn id="7" xr3:uid="{429B68BC-99E0-4DF5-9B23-60876761D9E1}" name="Ano" dataDxfId="287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30BC8139-39DB-4628-8E27-C9597F824E11}" name="Tabela34" displayName="Tabela34" ref="B5:H13" totalsRowShown="0" headerRowDxfId="286" dataDxfId="284" headerRowBorderDxfId="285" tableBorderDxfId="283" totalsRowBorderDxfId="282">
  <autoFilter ref="B5:H13" xr:uid="{595DCA37-B125-447A-848C-99BCD8E06882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E10A55B0-9467-46E3-8F26-993C55EBCCF1}" name="Cliente" dataDxfId="281"/>
    <tableColumn id="2" xr3:uid="{06E4891B-65C9-4FCA-A66A-5468A90F3D4C}" name="Data Inicial da Locação" dataDxfId="280"/>
    <tableColumn id="3" xr3:uid="{F2CF29A3-564F-43AA-9C4D-88D8EEF6AE03}" name="Data Final da Locação" dataDxfId="279"/>
    <tableColumn id="4" xr3:uid="{A63E89A7-AAA6-4F8A-99C6-C5F8FC4AE572}" name="Data da Devolução" dataDxfId="278"/>
    <tableColumn id="5" xr3:uid="{BC75DEDC-48B1-474B-9BBB-74D4708C312C}" name="Atraso" dataDxfId="277"/>
    <tableColumn id="7" xr3:uid="{BE3818A4-31D7-4FA4-A028-5E7D4E73AD4B}" name="Valor" dataDxfId="276" dataCellStyle="Moeda"/>
    <tableColumn id="6" xr3:uid="{352F9934-DDA6-4EFC-9091-471996D9D599}" name="Pagamento" dataDxfId="275" dataCellStyle="Moeda"/>
  </tableColumns>
  <tableStyleInfo name="TableStyleLight9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B717643B-3DE6-4F95-9BCB-ED11FCFA508C}" name="Tabela28" displayName="Tabela28" ref="B6:C37" totalsRowShown="0" headerRowDxfId="274" headerRowBorderDxfId="273" tableBorderDxfId="272" totalsRowBorderDxfId="271">
  <autoFilter ref="B6:C37" xr:uid="{B67D012B-74C1-42E5-932B-23963E33E251}">
    <filterColumn colId="0" hiddenButton="1"/>
    <filterColumn colId="1" hiddenButton="1"/>
  </autoFilter>
  <tableColumns count="2">
    <tableColumn id="1" xr3:uid="{B60FB181-4893-4604-8D1C-61905FF715A5}" name="Data da Entrega" dataDxfId="270"/>
    <tableColumn id="3" xr3:uid="{0C44316B-9D1F-492C-A825-6F93880B8804}" name="Status" dataDxfId="269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25886ADE-4278-4964-960C-53A8D24B303E}" name="TblVendasBimestre" displayName="TblVendasBimestre" ref="A1:H9" totalsRowShown="0" headerRowDxfId="268" dataDxfId="266" headerRowBorderDxfId="267" tableBorderDxfId="265" totalsRowBorderDxfId="264" dataCellStyle="Vírgula">
  <autoFilter ref="A1:H9" xr:uid="{1DDE125F-6DE1-414D-BBE2-8A65ED3A3FBA}"/>
  <tableColumns count="8">
    <tableColumn id="1" xr3:uid="{C2DDBA9C-357C-454B-A1F7-5E1EBAC7D81B}" name="Vendedores" dataDxfId="263"/>
    <tableColumn id="2" xr3:uid="{A97B5A1D-7510-426F-854B-3C1FF118FDE5}" name="1º Bim" dataDxfId="262" dataCellStyle="Vírgula"/>
    <tableColumn id="3" xr3:uid="{BCCBC4B3-40EF-433D-B714-55F1F904E362}" name="2º Bim" dataDxfId="261" dataCellStyle="Vírgula"/>
    <tableColumn id="4" xr3:uid="{C9DB66B0-BA08-43A4-98CC-946019F507A1}" name="3º Bim" dataDxfId="260" dataCellStyle="Vírgula"/>
    <tableColumn id="5" xr3:uid="{EA099A77-C795-46C3-B3C4-D6A3770615F1}" name="4º Bim" dataDxfId="259" dataCellStyle="Vírgula"/>
    <tableColumn id="6" xr3:uid="{F3068DD1-8D36-4A56-85C7-EBA2B5E09DB1}" name="Média" dataDxfId="258" dataCellStyle="Vírgula">
      <calculatedColumnFormula>AVERAGE(TblVendasBimestre[[#This Row],[1º Bim]:[4º Bim]])</calculatedColumnFormula>
    </tableColumn>
    <tableColumn id="7" xr3:uid="{6B696D7D-7859-4907-98D1-41AC84B3B3DA}" name="Bônus" dataDxfId="257" dataCellStyle="Vírgula"/>
    <tableColumn id="8" xr3:uid="{E64220FD-A216-4BA1-BD64-47680FC7D2D3}" name="%" dataDxfId="256" dataCellStyle="Porcentagem"/>
  </tableColumns>
  <tableStyleInfo name="TableStyleMedium16 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56A25813-D350-42D9-937F-3F8B9F230DA4}" name="Tblporcentagem" displayName="Tblporcentagem" ref="A12:B15" totalsRowShown="0" headerRowDxfId="255" headerRowBorderDxfId="254" tableBorderDxfId="253" totalsRowBorderDxfId="252">
  <autoFilter ref="A12:B15" xr:uid="{79C9664F-5AD7-4BFF-9E5B-D6F938344DF7}"/>
  <tableColumns count="2">
    <tableColumn id="1" xr3:uid="{5316BFCE-377B-4D18-B1F8-84023474FC59}" name="Critérios"/>
    <tableColumn id="2" xr3:uid="{E61F6817-0CE5-42E5-B0A8-E4A93D98C325}" name="%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D1594776-A4F8-4823-A34B-B67B71E2DB2D}" name="TblRank19" displayName="TblRank19" ref="B8:E16" totalsRowShown="0" headerRowDxfId="251" dataDxfId="249" headerRowBorderDxfId="250" tableBorderDxfId="248" totalsRowBorderDxfId="247">
  <autoFilter ref="B8:E16" xr:uid="{2F9DD5CB-FCC0-4EB6-8E85-7417BAE07618}">
    <filterColumn colId="0" hiddenButton="1"/>
    <filterColumn colId="1" hiddenButton="1"/>
    <filterColumn colId="2" hiddenButton="1"/>
    <filterColumn colId="3" hiddenButton="1"/>
  </autoFilter>
  <sortState xmlns:xlrd2="http://schemas.microsoft.com/office/spreadsheetml/2017/richdata2" ref="B9:E16">
    <sortCondition ref="B9:B16"/>
  </sortState>
  <tableColumns count="4">
    <tableColumn id="1" xr3:uid="{593495D7-D353-43BE-B1D1-226431C38AF5}" name="Vendedores" dataDxfId="246"/>
    <tableColumn id="2" xr3:uid="{B158870B-1739-40B4-AF54-A1D39D14949D}" name="Vendas" dataDxfId="245" dataCellStyle="Vírgula"/>
    <tableColumn id="3" xr3:uid="{BA18716A-7942-4524-8D67-BF15E84FDAFB}" name="Ranking" dataDxfId="244">
      <calculatedColumnFormula>_xlfn.RANK.EQ(TblRank19[[#This Row],[Vendas]],TblRank19[Vendas])</calculatedColumnFormula>
    </tableColumn>
    <tableColumn id="4" xr3:uid="{1550A284-6C20-47CA-B37C-51B3D060BA4B}" name="Prêmio" dataDxfId="243" dataCellStyle="Vírgula"/>
  </tableColumns>
  <tableStyleInfo name="TableStyleLight9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0AA4E7C-53A9-4E7B-8000-80B5DA66138E}" name="TB_TOP3" displayName="TB_TOP3" ref="B5:D6" totalsRowShown="0" headerRowDxfId="242" dataDxfId="240" headerRowBorderDxfId="241" tableBorderDxfId="239" totalsRowBorderDxfId="238">
  <autoFilter ref="B5:D6" xr:uid="{50AA4E7C-53A9-4E7B-8000-80B5DA66138E}">
    <filterColumn colId="0" hiddenButton="1"/>
    <filterColumn colId="1" hiddenButton="1"/>
    <filterColumn colId="2" hiddenButton="1"/>
  </autoFilter>
  <tableColumns count="3">
    <tableColumn id="1" xr3:uid="{E8EDEA0F-A512-4422-BCB6-5054E8CAD66B}" name="1º Lugar" dataDxfId="237"/>
    <tableColumn id="2" xr3:uid="{CFEB778E-72B5-4808-AB15-F3175C64F233}" name="2º lugar" dataDxfId="236"/>
    <tableColumn id="3" xr3:uid="{70615E46-4C34-4E0E-9C26-B84E3441BB1E}" name="3º lugar" dataDxfId="235"/>
  </tableColumns>
  <tableStyleInfo name="TableStyleMedium16 2" showFirstColumn="0" showLastColumn="0" showRowStripes="0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7870738C-8BDC-46F8-A1BE-0D88C37F12B9}" name="TblPromoção" displayName="TblPromoção" ref="B4:F19" totalsRowShown="0" headerRowDxfId="234" headerRowBorderDxfId="233" tableBorderDxfId="232" totalsRowBorderDxfId="231">
  <autoFilter ref="B4:F19" xr:uid="{0A209F2A-21A7-43FA-9B23-7C1A2D58568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2" xr3:uid="{A6997035-23D9-4444-B963-85E1E678C6DF}" name="Curso" dataDxfId="230"/>
    <tableColumn id="3" xr3:uid="{C5965B9D-B5E8-48EA-89C5-11250306B9AB}" name="Valor" dataDxfId="229" dataCellStyle="Vírgula"/>
    <tableColumn id="4" xr3:uid="{24B71970-FEFA-49BE-B6B2-63C897660D56}" name="Promoção" dataDxfId="228"/>
    <tableColumn id="5" xr3:uid="{AA2BA429-001B-4771-AF2C-BA26D07CA3A2}" name="Valor Final" dataDxfId="227" dataCellStyle="Vírgula"/>
    <tableColumn id="1" xr3:uid="{C890FCBA-6027-4768-9BFA-6D31C85873A8}" name="% desconto" dataDxfId="226" dataCellStyle="Porcentagem"/>
  </tableColumns>
  <tableStyleInfo name="TableStyleMedium16 2" showFirstColumn="0" showLastColumn="0" showRowStripes="0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C6134716-D693-4582-9A99-040F69100A1B}" name="Tabela436" displayName="Tabela436" ref="B3:G13" totalsRowShown="0" headerRowDxfId="225" dataDxfId="223" headerRowBorderDxfId="224" tableBorderDxfId="222" totalsRowBorderDxfId="221">
  <autoFilter ref="B3:G13" xr:uid="{80A0122B-3AB8-41B9-898F-5FF36C526E49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B2DABA50-60E4-4B25-A517-F04E6C27D559}" name="ID" dataDxfId="220"/>
    <tableColumn id="2" xr3:uid="{8500F9FB-03CB-4B9B-97F0-31BD17E390A2}" name="Item" dataDxfId="219"/>
    <tableColumn id="10" xr3:uid="{801CA8C7-B2A2-4386-9E78-3AB4D5F4C93D}" name="Entrada" dataDxfId="218"/>
    <tableColumn id="9" xr3:uid="{06F15F99-81B5-4FA0-BB48-B68B32E7B4AD}" name="Saída" dataDxfId="217"/>
    <tableColumn id="4" xr3:uid="{879620B0-64B4-471E-A316-413A9FD026CE}" name="Saldo" dataDxfId="216">
      <calculatedColumnFormula>Tabela436[[#This Row],[Entrada]]-Tabela436[[#This Row],[Saída]]</calculatedColumnFormula>
    </tableColumn>
    <tableColumn id="5" xr3:uid="{4F0A5FEE-47B2-4CC5-8387-DA8FCF6FB360}" name="Status" dataDxfId="215"/>
  </tableColumns>
  <tableStyleInfo name="TableStyleMedium16 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9F1E8F0F-873A-4199-92BA-C3D7D0DEE1CF}" name="Tabela32" displayName="Tabela32" ref="B3:G11" totalsRowShown="0" headerRowDxfId="214" headerRowBorderDxfId="213" tableBorderDxfId="212" totalsRowBorderDxfId="211">
  <autoFilter ref="B3:G11" xr:uid="{362EDA8E-0E93-4DB6-A8C8-30BF10928B0C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sortState xmlns:xlrd2="http://schemas.microsoft.com/office/spreadsheetml/2017/richdata2" ref="B4:G11">
    <sortCondition ref="F3:F11"/>
  </sortState>
  <tableColumns count="6">
    <tableColumn id="1" xr3:uid="{10CD38BF-9872-4E45-BB9A-BE87DC8DDE69}" name="Logradouro" dataDxfId="210"/>
    <tableColumn id="2" xr3:uid="{08567BBC-30E4-49A3-B8B0-55A8FF30C1C9}" name="Número" dataDxfId="209"/>
    <tableColumn id="3" xr3:uid="{93F50D4A-9B92-4389-9EC5-8ABA4937E530}" name="Municípo" dataDxfId="208"/>
    <tableColumn id="4" xr3:uid="{827E9BDB-2E79-4E83-804C-D3D7164F2C46}" name="UF" dataDxfId="207"/>
    <tableColumn id="6" xr3:uid="{C5EBB313-CAB2-4300-BCB3-FCEB6DF7D137}" name="Data  Prevista " dataDxfId="206"/>
    <tableColumn id="7" xr3:uid="{99F5A81D-EF79-4AB0-B74F-BCAEC7E6FA00}" name="Data da Entrega" dataDxfId="205"/>
  </tableColumns>
  <tableStyleInfo name="TableStyleMedium16 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9B14496A-5778-4C49-AE19-00B7E72CBDCE}" name="Tb_veículos" displayName="Tb_veículos" ref="B2:C15" totalsRowShown="0" headerRowDxfId="204" headerRowBorderDxfId="203" tableBorderDxfId="202" totalsRowBorderDxfId="201">
  <autoFilter ref="B2:C15" xr:uid="{00F58402-AD08-4A89-9920-6B6969B12C32}"/>
  <tableColumns count="2">
    <tableColumn id="1" xr3:uid="{1EFDC0DE-36C6-4ADF-9AA3-70C6AE49BDD5}" name="Veículos" dataDxfId="200"/>
    <tableColumn id="2" xr3:uid="{B9BF18B7-E193-458A-AC34-4A336E7A2D66}" name="Vendas" dataDxfId="199"/>
  </tableColumns>
  <tableStyleInfo name="TableStyleMedium16 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5CB8B6BA-92B8-41FB-8BD3-0BC099EE5D38}" name="Tb_somase" displayName="Tb_somase" ref="F3:G8" totalsRowShown="0" headerRowDxfId="198" headerRowBorderDxfId="197" tableBorderDxfId="196" totalsRowBorderDxfId="195">
  <autoFilter ref="F3:G8" xr:uid="{6CF569E4-E937-4F65-8591-AAF5ED43FDAF}">
    <filterColumn colId="0" hiddenButton="1"/>
    <filterColumn colId="1" hiddenButton="1"/>
  </autoFilter>
  <tableColumns count="2">
    <tableColumn id="1" xr3:uid="{C2727297-B8C3-4F88-9FF3-82BEEF535B8F}" name="Veículos" dataDxfId="194"/>
    <tableColumn id="2" xr3:uid="{5549CECB-FEBF-4F40-8046-FD327025E979}" name="Total Geral" dataDxfId="193" dataCellStyle="Vírgula"/>
  </tableColumns>
  <tableStyleInfo name="TableStyleLight1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6CAEA87F-E434-48F4-A77E-F93235BD0E98}" name="Tb_médiase" displayName="Tb_médiase" ref="I3:J8" totalsRowShown="0" headerRowDxfId="192" headerRowBorderDxfId="191">
  <autoFilter ref="I3:J8" xr:uid="{7531964C-F1C6-4431-918A-770867419A20}">
    <filterColumn colId="0" hiddenButton="1"/>
    <filterColumn colId="1" hiddenButton="1"/>
  </autoFilter>
  <tableColumns count="2">
    <tableColumn id="1" xr3:uid="{47D7F8E6-84AD-4A05-8132-7B1035CD5231}" name="Veículos" dataDxfId="190"/>
    <tableColumn id="2" xr3:uid="{C7C676A1-7350-4FAA-A272-B6A3B86CEF44}" name="Total Geral" dataDxfId="189" dataCellStyle="Vírgula"/>
  </tableColumns>
  <tableStyleInfo name="TableStyleLight11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3A330755-85A0-4708-8ACB-705D3F998704}" name="Tb_cont.se" displayName="Tb_cont.se" ref="L3:M8" totalsRowShown="0" headerRowDxfId="188" headerRowBorderDxfId="187">
  <autoFilter ref="L3:M8" xr:uid="{CF49F783-B944-4824-A45D-B42D3B55D99C}">
    <filterColumn colId="0" hiddenButton="1"/>
    <filterColumn colId="1" hiddenButton="1"/>
  </autoFilter>
  <tableColumns count="2">
    <tableColumn id="1" xr3:uid="{27E398E3-83E4-40C0-9171-F0ABB0DDF642}" name="Veículos" dataDxfId="186"/>
    <tableColumn id="2" xr3:uid="{444DF0E2-4975-4274-BE63-077684053EB7}" name="Total Geral" dataDxfId="185" dataCellStyle="Vírgula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4B615185-6572-4B1C-8E59-D48FD5DC72C7}" name="TbVendas" displayName="TbVendas" ref="B3:D31" totalsRowShown="0" headerRowDxfId="184" headerRowBorderDxfId="183" tableBorderDxfId="182" totalsRowBorderDxfId="181">
  <autoFilter ref="B3:D31" xr:uid="{68ABF30E-E4B6-4E52-8B46-0C210952ABFF}">
    <filterColumn colId="0" hiddenButton="1"/>
    <filterColumn colId="1" hiddenButton="1"/>
    <filterColumn colId="2" hiddenButton="1"/>
  </autoFilter>
  <tableColumns count="3">
    <tableColumn id="1" xr3:uid="{9E78E410-38AE-4801-8332-F10A74D8A350}" name="Vendedores" dataDxfId="180"/>
    <tableColumn id="2" xr3:uid="{6547FE9E-E362-46C9-926A-711021426C5B}" name="Data da Venda" dataDxfId="179" dataCellStyle="Vírgula"/>
    <tableColumn id="3" xr3:uid="{AF878019-56DA-4079-B864-68F223CAFF45}" name="Valor" dataDxfId="178"/>
  </tableColumns>
  <tableStyleInfo name="TableStyleLight9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F13967-4643-4287-8C76-1CE4A731DE54}" name="Tabela22" displayName="Tabela22" ref="F3:I8" totalsRowCount="1" headerRowDxfId="177" dataDxfId="175" headerRowBorderDxfId="176" tableBorderDxfId="174" totalsRowBorderDxfId="173" headerRowCellStyle="Vírgula" totalsRowCellStyle="Moeda">
  <autoFilter ref="F3:I7" xr:uid="{F7F13967-4643-4287-8C76-1CE4A731DE54}">
    <filterColumn colId="0" hiddenButton="1"/>
    <filterColumn colId="1" hiddenButton="1"/>
    <filterColumn colId="2" hiddenButton="1"/>
    <filterColumn colId="3" hiddenButton="1"/>
  </autoFilter>
  <tableColumns count="4">
    <tableColumn id="1" xr3:uid="{5557D8F3-02EB-4601-8C52-F50AE5F9B8FE}" name="Vendedor" totalsRowLabel="Total" totalsRowDxfId="172"/>
    <tableColumn id="2" xr3:uid="{072CBC32-67D0-4FF3-836F-1299D64A36CD}" name="Qtd. Vendas" totalsRowFunction="sum" dataDxfId="171" totalsRowDxfId="170" dataCellStyle="Vírgula"/>
    <tableColumn id="3" xr3:uid="{1A6116EE-FC07-456C-87D0-2F8F7EBB5327}" name="Média de Vendas" totalsRowFunction="sum" dataDxfId="169" totalsRowDxfId="168" dataCellStyle="Vírgula" totalsRowCellStyle="Moeda"/>
    <tableColumn id="4" xr3:uid="{09C40B01-484F-4A42-8476-7E567589AD40}" name="Soma das Vendas" totalsRowFunction="sum" dataDxfId="167" totalsRowDxfId="166" dataCellStyle="Vírgula" totalsRowCellStyle="Moeda"/>
  </tableColumns>
  <tableStyleInfo name="TableStyleLight13" showFirstColumn="1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D2D901DE-4646-416C-9923-0FA9B4971C46}" name="Tb_Seerro" displayName="Tb_Seerro" ref="B2:D16" totalsRowShown="0">
  <autoFilter ref="B2:D16" xr:uid="{8C6ACD97-8229-4035-A556-6CB51FA2BCF2}">
    <filterColumn colId="0" hiddenButton="1"/>
    <filterColumn colId="1" hiddenButton="1"/>
    <filterColumn colId="2" hiddenButton="1"/>
  </autoFilter>
  <tableColumns count="3">
    <tableColumn id="1" xr3:uid="{A582162E-2116-4595-9E1A-597DC12CF466}" name="Dividendo" dataDxfId="165"/>
    <tableColumn id="2" xr3:uid="{B23B5EB6-E4D3-4DA9-8115-7A803D907034}" name="Divisor" dataDxfId="164"/>
    <tableColumn id="3" xr3:uid="{A11856E0-3357-4685-813D-A7BB8AE414A9}" name="Total" dataDxfId="163"/>
  </tableColumns>
  <tableStyleInfo name="TableStyleMedium16 2" showFirstColumn="0" showLastColumn="0" showRowStripes="0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2F0EE832-C0C9-4D0F-A34A-16DEF087B649}" name="Tb_IMC" displayName="Tb_IMC" ref="B2:G12" totalsRowShown="0" headerRowDxfId="162" headerRowBorderDxfId="161" tableBorderDxfId="160" totalsRowBorderDxfId="159">
  <autoFilter ref="B2:G12" xr:uid="{60EB5C17-B82D-4DB7-998F-EB3A644478A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24C8F9B0-F1E8-4273-AAD3-76CBF123680A}" name="Nome" dataDxfId="158"/>
    <tableColumn id="2" xr3:uid="{512D37F4-97C9-4E1D-8C20-E8620BCDC897}" name="Idade" dataDxfId="157"/>
    <tableColumn id="3" xr3:uid="{766E5646-DC2C-4AAB-BBAA-430393F08B6D}" name="Sexo " dataDxfId="156"/>
    <tableColumn id="4" xr3:uid="{26ECA002-78BB-4E69-93C3-1E2A1FD343FA}" name="Peso" dataDxfId="155"/>
    <tableColumn id="5" xr3:uid="{149296EC-D4ED-448B-B004-714BD8A45D84}" name="Altura" dataDxfId="154"/>
    <tableColumn id="6" xr3:uid="{673C4AB2-C6AB-4746-8DCB-B60DDBEE4703}" name="IMC" dataDxfId="153"/>
  </tableColumns>
  <tableStyleInfo name="TableStyleMedium16 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FBD0B2BF-922A-453D-8909-050373880C37}" name="Base_pacientes" displayName="Base_pacientes" ref="B4:D28" totalsRowShown="0">
  <autoFilter ref="B4:D28" xr:uid="{B7D4930A-CFD2-488A-8A19-70E92978116B}"/>
  <tableColumns count="3">
    <tableColumn id="1" xr3:uid="{8944BC7E-DEDD-4F85-8EFC-BB4EC251F368}" name="ID" dataDxfId="152"/>
    <tableColumn id="2" xr3:uid="{F59408A7-D1C4-4F85-9031-AE3365457C8A}" name="Nome Completo" dataDxfId="151"/>
    <tableColumn id="3" xr3:uid="{A01ECFEA-EEB5-44F6-B6BA-C1E1FEE60D3F}" name="Data de Nascimento" dataDxfId="150"/>
  </tableColumns>
  <tableStyleInfo name="TableStyleMedium13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2958A4CA-601E-46F6-B9F6-A2EDB091BAD2}" name="BasePacientes1" displayName="BasePacientes1" ref="C33:E57" totalsRowShown="0">
  <autoFilter ref="C33:E57" xr:uid="{2958A4CA-601E-46F6-B9F6-A2EDB091BAD2}">
    <filterColumn colId="0" hiddenButton="1"/>
    <filterColumn colId="1" hiddenButton="1"/>
    <filterColumn colId="2" hiddenButton="1"/>
  </autoFilter>
  <tableColumns count="3">
    <tableColumn id="1" xr3:uid="{A441DBA8-BD29-4EC2-AEB1-7D7CA5A07E6F}" name="Data de Nascimento" dataDxfId="149"/>
    <tableColumn id="2" xr3:uid="{D2922446-05AD-4212-BCE0-6398165736DB}" name="Nome Completo" dataDxfId="148"/>
    <tableColumn id="4" xr3:uid="{DFAACF33-A8A4-462E-8719-2FFF1C521022}" name="ID" dataDxfId="147"/>
  </tableColumns>
  <tableStyleInfo name="TableStyleMedium13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6833A62F-2FBD-4DBD-BC7B-5C601E6BD292}" name="Tb_Comissão" displayName="Tb_Comissão" ref="B4:C14" totalsRowShown="0" headerRowDxfId="146" dataDxfId="145">
  <autoFilter ref="B4:C14" xr:uid="{32DD827D-ED50-4E0B-9FF6-EEFCE4130D69}">
    <filterColumn colId="0" hiddenButton="1"/>
    <filterColumn colId="1" hiddenButton="1"/>
  </autoFilter>
  <tableColumns count="2">
    <tableColumn id="1" xr3:uid="{C5C69EBB-03EC-4124-8640-B405B4CDA5F4}" name="Valor de venda" dataDxfId="144" dataCellStyle="Moeda"/>
    <tableColumn id="3" xr3:uid="{7E411E9D-7EC4-4AD1-9A1F-A6A536CE6405}" name="Comissão" dataDxfId="143" dataCellStyle="Porcentagem"/>
  </tableColumns>
  <tableStyleInfo name="TableStyleLight17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94C21202-B358-4EA7-B512-943EB20E9246}" name="Tbl_ProcvExatidão1012" displayName="Tbl_ProcvExatidão1012" ref="C6:G13" headerRowDxfId="142" dataDxfId="141">
  <tableColumns count="5">
    <tableColumn id="1" xr3:uid="{EC1B0B7F-5D8C-4805-8418-C63F3FE5D1D8}" name="Código" totalsRowLabel="Total" dataDxfId="140" totalsRowDxfId="139"/>
    <tableColumn id="2" xr3:uid="{CA8174E7-0341-4274-B777-34E2A3D1B6FE}" name="Descrição" totalsRowFunction="count" dataDxfId="138" totalsRowDxfId="137" dataCellStyle="Ênfase1"/>
    <tableColumn id="3" xr3:uid="{207FFBB2-C9AC-423C-A4DE-94D3934473A2}" name="Preço Unitário" totalsRowFunction="sum" dataDxfId="136" totalsRowDxfId="135" dataCellStyle="Moeda"/>
    <tableColumn id="4" xr3:uid="{2046C2C9-11AE-4E56-8120-A404EAE98135}" name="Quantidade" totalsRowFunction="sum" dataDxfId="134" totalsRowDxfId="133"/>
    <tableColumn id="5" xr3:uid="{E5024A5B-BF72-4A86-A6AC-64A5D93CA124}" name="Total" totalsRowFunction="sum" dataDxfId="132" totalsRowDxfId="131" dataCellStyle="Moeda">
      <calculatedColumnFormula>Tbl_ProcvExatidão1012[[#This Row],[Preço Unitário]]*Tbl_ProcvExatidão1012[[#This Row],[Quantidade]]</calculatedColumnFormula>
    </tableColumn>
  </tableColumns>
  <tableStyleInfo name="TableStyleMedium9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7F9F40EA-67F9-4291-8E26-103F7E3D9E0D}" name="Tb_ClassificacaoA" displayName="Tb_ClassificacaoA" ref="B19:C22" totalsRowShown="0" headerRowDxfId="130" tableBorderDxfId="129">
  <autoFilter ref="B19:C22" xr:uid="{DF927ADA-1C36-42C6-B2A3-CDEEF8142867}"/>
  <tableColumns count="2">
    <tableColumn id="1" xr3:uid="{C0E88E7C-9A06-472F-B32F-410839652557}" name="De" dataCellStyle="Moeda"/>
    <tableColumn id="2" xr3:uid="{789A1CC2-EE72-42BD-9C05-D7D5E07FB014}" name="Até" dataCellStyle="Moeda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DBFCABC5-0BFB-4E2B-AC3D-1D111C0E9F3D}" name="Tb_ProcA" displayName="Tb_ProcA" ref="B2:H15" totalsRowShown="0" headerRowDxfId="128" headerRowBorderDxfId="127" tableBorderDxfId="126" totalsRowBorderDxfId="125">
  <autoFilter ref="B2:H15" xr:uid="{4673CABF-4539-4D16-92A5-76B2C572266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B527F1B0-C716-4D56-960C-9977D72A25C2}" name="Ordem" dataDxfId="124"/>
    <tableColumn id="2" xr3:uid="{F8D11728-05BF-4D20-8D0D-E7DA0C4EF34F}" name="Sabor" dataDxfId="123"/>
    <tableColumn id="3" xr3:uid="{01CE1242-2D3A-47E7-9BF7-B43979AF2837}" name="Jan" dataDxfId="122" dataCellStyle="Vírgula"/>
    <tableColumn id="4" xr3:uid="{4EBF326F-0E2E-4057-99CF-07475433296D}" name="Fev" dataDxfId="121"/>
    <tableColumn id="5" xr3:uid="{5932760F-0AAF-45D4-A83E-6E0BEF8092B1}" name="Mar" dataDxfId="120"/>
    <tableColumn id="6" xr3:uid="{BB7D288D-106C-40F3-B5C4-7E42FFF3536F}" name="Média" dataDxfId="119" dataCellStyle="Vírgula">
      <calculatedColumnFormula>AVERAGE(Tb_ProcA[[#This Row],[Jan]:[Mar]])</calculatedColumnFormula>
    </tableColumn>
    <tableColumn id="7" xr3:uid="{B86BFA37-3F03-4A18-8436-DE198502DEB7}" name="Status" dataDxfId="118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880B701A-9748-4F7E-A09C-690918FA9573}" name="T_Status" displayName="T_Status" ref="F19:F22" totalsRowShown="0" headerRowDxfId="117" headerRowBorderDxfId="116" tableBorderDxfId="115" totalsRowBorderDxfId="114">
  <autoFilter ref="F19:F22" xr:uid="{880B701A-9748-4F7E-A09C-690918FA9573}"/>
  <tableColumns count="1">
    <tableColumn id="1" xr3:uid="{025653B1-6805-4816-B8AF-532BBB69302F}" name="Status"/>
  </tableColumns>
  <tableStyleInfo name="Cash Register Sales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C39DA324-6332-4977-9E57-BD0E1014A4FF}" name="Tb_ClassificacaoB" displayName="Tb_ClassificacaoB" ref="B19:D22" totalsRowShown="0" headerRowDxfId="113" tableBorderDxfId="112">
  <autoFilter ref="B19:D22" xr:uid="{DF927ADA-1C36-42C6-B2A3-CDEEF8142867}"/>
  <tableColumns count="3">
    <tableColumn id="1" xr3:uid="{E3EC1885-A942-4DDD-865E-172763AB9E63}" name="De" dataCellStyle="Moeda"/>
    <tableColumn id="2" xr3:uid="{3CA80A8C-9865-4020-A2AE-6D8F87F4F6AF}" name="Até" dataCellStyle="Moeda"/>
    <tableColumn id="3" xr3:uid="{EA043602-BDEB-42BF-AE00-6D3EDB462EFE}" name="Status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A9F027DA-916C-4FB1-841C-00AE3872DBB0}" name="Tb_ProcB" displayName="Tb_ProcB" ref="B2:H15" totalsRowShown="0">
  <autoFilter ref="B2:H15" xr:uid="{4673CABF-4539-4D16-92A5-76B2C572266B}"/>
  <tableColumns count="7">
    <tableColumn id="1" xr3:uid="{CD39AF54-66D4-4EA9-8CE1-970BAF7285A7}" name="Ordem"/>
    <tableColumn id="2" xr3:uid="{49E22824-4D96-4B9A-ACA7-BFFD16F4E0C8}" name="Sabor" dataDxfId="111"/>
    <tableColumn id="3" xr3:uid="{9F88001A-4FD1-4933-B38A-5A5FED536C16}" name="Jan" dataDxfId="110" dataCellStyle="Vírgula"/>
    <tableColumn id="4" xr3:uid="{8F200540-6EE0-431D-A10C-B471DC87F920}" name="Fev"/>
    <tableColumn id="5" xr3:uid="{DCD97D2C-F472-4FE6-95BF-6E3184482349}" name="Mar"/>
    <tableColumn id="6" xr3:uid="{F375ADB4-04F2-4EF6-A9EA-F6517B1123C0}" name="Média" dataCellStyle="Vírgula">
      <calculatedColumnFormula>AVERAGE(Tb_ProcB[[#This Row],[Jan]:[Mar]])</calculatedColumnFormula>
    </tableColumn>
    <tableColumn id="7" xr3:uid="{E37AD25D-33F8-466E-9EBC-2510446BD81B}" name="Status" dataDxfId="109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02EBEF76-E02B-47CA-8C94-924A2B66084A}" name="Tabela73" displayName="Tabela73" ref="B3:H28" totalsRowShown="0" headerRowDxfId="108" dataDxfId="106" headerRowBorderDxfId="107" tableBorderDxfId="105" totalsRowBorderDxfId="104">
  <tableColumns count="7">
    <tableColumn id="3" xr3:uid="{801AD5A9-59AF-4D93-BF91-849256D9DF1F}" name="Agência" dataDxfId="103"/>
    <tableColumn id="4" xr3:uid="{61BAE7FE-8716-400F-B721-E3AD59BB8FB4}" name="Cliente" dataDxfId="102"/>
    <tableColumn id="5" xr3:uid="{255763C1-ADF6-4157-B5FE-931E8CA1EEB6}" name="Conta Corrente" dataDxfId="101"/>
    <tableColumn id="6" xr3:uid="{3494B536-5206-485A-995A-E24A4E072C98}" name="Abertura" dataDxfId="100"/>
    <tableColumn id="7" xr3:uid="{7DC5804F-959F-4972-8AC7-AE788499C1CE}" name="Saldo Médio" dataDxfId="99" dataCellStyle="Vírgula"/>
    <tableColumn id="8" xr3:uid="{51024FB4-9123-4CE0-BBAA-9D34E4DF801F}" name="Gerente" dataDxfId="98"/>
    <tableColumn id="9" xr3:uid="{4582D54A-F228-41D1-A754-D6410FAB14F4}" name="Situação" dataDxfId="97"/>
  </tableColumns>
  <tableStyleInfo name="TableStyleLight9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47241C6F-09F0-41FA-B6F8-B6B2A7F42212}" name="tblsituação" displayName="tblsituação" ref="J3:L7" totalsRowShown="0" headerRowDxfId="96" dataDxfId="95">
  <tableColumns count="3">
    <tableColumn id="1" xr3:uid="{E0AB7EA9-8216-4D3F-AAFD-AEA0B6C743A3}" name="Mínimo" dataDxfId="94"/>
    <tableColumn id="2" xr3:uid="{CC558279-D777-4E44-B11F-1DA5640A4DC4}" name="Máximo" dataDxfId="93"/>
    <tableColumn id="3" xr3:uid="{DF38A508-4412-4D1D-93F6-FAC49CD22DA3}" name="Situação" dataDxfId="92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8DA781AE-CD8F-4B52-B50B-0E04340D8ED5}" name="Tbl_CaixaRegistradora" displayName="Tbl_CaixaRegistradora" ref="B4:L9" totalsRowShown="0" headerRowDxfId="91" dataDxfId="89" headerRowBorderDxfId="90" tableBorderDxfId="88" totalsRowBorderDxfId="87">
  <autoFilter ref="B4:L9" xr:uid="{905BB7F8-F8EE-45B4-8A8B-0CB6D3AEDBD4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1" xr3:uid="{81182ED8-6B1E-48E1-A165-50C40FD74008}" name="Data" dataDxfId="86"/>
    <tableColumn id="2" xr3:uid="{1B26535A-B84D-4A34-8F98-F47850B53A11}" name="Hora" dataDxfId="85"/>
    <tableColumn id="3" xr3:uid="{B770A52D-D751-4312-A15E-C872461F7B5A}" name="Código" dataDxfId="84"/>
    <tableColumn id="4" xr3:uid="{199878F8-667C-4653-845A-898936650496}" name="Descrição" dataDxfId="83"/>
    <tableColumn id="5" xr3:uid="{10079263-EE4A-44A2-9386-E47A8AF52BD0}" name="Quantidade" dataDxfId="82"/>
    <tableColumn id="6" xr3:uid="{F3795860-AC99-41A6-BDD5-50C38087F4B9}" name="Valor Da Venda" dataDxfId="81"/>
    <tableColumn id="7" xr3:uid="{6F35930C-B837-44FC-A95A-2BA3771A8B04}" name="Total" dataDxfId="80"/>
    <tableColumn id="8" xr3:uid="{85E5620D-3660-47DE-BB6C-4B1CBB2EA44A}" name="% de imposto" dataDxfId="79"/>
    <tableColumn id="9" xr3:uid="{1EE47192-72FC-46BF-860B-5AA1C4D6CCA7}" name="Imposto Sobre Vendas" dataDxfId="78"/>
    <tableColumn id="12" xr3:uid="{B741AC9A-5AC9-44A4-AD35-302E86139EE2}" name="Total Com Imposto" dataDxfId="77">
      <calculatedColumnFormula>Tbl_CaixaRegistradora[[#This Row],[Total]]+Tbl_CaixaRegistradora[[#This Row],[Imposto Sobre Vendas]]</calculatedColumnFormula>
    </tableColumn>
    <tableColumn id="11" xr3:uid="{4B0A892E-E528-4624-ABDA-C57AC1CD961B}" name="Desconto" dataDxfId="76" dataCellStyle="Porcentagem"/>
  </tableColumns>
  <tableStyleInfo name="TableStyleLight9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5CFE618A-9D39-4212-BD57-62F01E5964B4}" name="Tbl_Desconto" displayName="Tbl_Desconto" ref="B11:C15" totalsRowShown="0" headerRowDxfId="75" dataDxfId="74">
  <autoFilter ref="B11:C15" xr:uid="{C1324EC0-3F15-46B4-B681-C2D4726E8289}">
    <filterColumn colId="0" hiddenButton="1"/>
    <filterColumn colId="1" hiddenButton="1"/>
  </autoFilter>
  <tableColumns count="2">
    <tableColumn id="1" xr3:uid="{A5829EF8-91A0-4599-901B-E608258FB07D}" name="Quantidade" dataDxfId="73"/>
    <tableColumn id="2" xr3:uid="{9CBFE649-2AC8-45B9-A88F-161A11B79F11}" name="Desconto" dataDxfId="72" dataCellStyle="Porcentagem"/>
  </tableColumns>
  <tableStyleInfo name="TableStyleLight9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87781549-7381-4666-8EA0-B36421997268}" name="Tbl_Orçamento" displayName="Tbl_Orçamento" ref="B4:D13" totalsRowShown="0" headerRowDxfId="71" dataDxfId="69" headerRowBorderDxfId="70" tableBorderDxfId="68" totalsRowBorderDxfId="67">
  <autoFilter ref="B4:D13" xr:uid="{E4691E7F-3649-4A4A-A600-EF79D5A22AC7}">
    <filterColumn colId="0" hiddenButton="1"/>
    <filterColumn colId="1" hiddenButton="1"/>
    <filterColumn colId="2" hiddenButton="1"/>
  </autoFilter>
  <tableColumns count="3">
    <tableColumn id="1" xr3:uid="{8240C285-0EC0-41A2-AA00-7FC6FAF86D53}" name="CODIGO" dataDxfId="66"/>
    <tableColumn id="2" xr3:uid="{7CE50EEB-4B98-4404-9D6A-3A4FF4151C4D}" name="DESCRIÇÃO" dataDxfId="65"/>
    <tableColumn id="3" xr3:uid="{6AD87803-5C9C-4FE0-8DF4-0556536AFEB5}" name="PREÇO R$" dataDxfId="64" dataCellStyle="Moeda"/>
  </tableColumns>
  <tableStyleInfo name="TableStyleLight9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B758A44A-DC42-4702-978B-1E5DD25FE2A6}" name="FornecedorA" displayName="FornecedorA" ref="A1:C14" totalsRowShown="0">
  <autoFilter ref="A1:C14" xr:uid="{B6704BE5-D98B-46D6-AE0D-53E7E00B16BE}"/>
  <tableColumns count="3">
    <tableColumn id="1" xr3:uid="{10273EA7-4335-4525-8FA1-634DE54214A5}" name="CODIGO"/>
    <tableColumn id="2" xr3:uid="{D10CD3AD-2C7A-4410-BDFF-0D3B472E3744}" name="DESCRIÇÃO" dataDxfId="63"/>
    <tableColumn id="3" xr3:uid="{4060374C-77F9-49E1-95CB-0867B48607E6}" name="PREÇO R$" dataDxfId="62" dataCellStyle="Moeda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E689E0DA-00B3-46D9-B790-A7E6C22F7C94}" name="FornecedorB" displayName="FornecedorB" ref="A1:C14" totalsRowShown="0">
  <autoFilter ref="A1:C14" xr:uid="{B6704BE5-D98B-46D6-AE0D-53E7E00B16BE}"/>
  <tableColumns count="3">
    <tableColumn id="1" xr3:uid="{7A4994D9-6332-4364-8921-F2D3AE0E4C19}" name="CODIGO"/>
    <tableColumn id="2" xr3:uid="{F811877E-6FB2-42CF-941C-3DE0E4252AE3}" name="DESCRIÇÃO" dataDxfId="61"/>
    <tableColumn id="3" xr3:uid="{8C1D3F45-A72D-43EE-8F89-575BE23C76BE}" name="PREÇO R$" dataDxfId="60" dataCellStyle="Moeda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29C4C789-C639-4FA9-A27B-1094156CA759}" name="FornecedorC" displayName="FornecedorC" ref="A1:C14" totalsRowShown="0">
  <autoFilter ref="A1:C14" xr:uid="{B6704BE5-D98B-46D6-AE0D-53E7E00B16BE}"/>
  <tableColumns count="3">
    <tableColumn id="1" xr3:uid="{D0FDC07E-2BB5-4F05-93AE-F62F61390C0F}" name="CODIGO"/>
    <tableColumn id="2" xr3:uid="{26C7D7FD-1AD7-4FDB-8E17-1EF586EFB377}" name="DESCRIÇÃO" dataDxfId="59"/>
    <tableColumn id="3" xr3:uid="{00340DD4-6CAE-4148-B439-DF087106FA8E}" name="PREÇO R$" dataDxfId="58" dataCellStyle="Moeda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BFD90255-C259-44AD-A5F8-2EA2FB9EE8F1}" name="Tbl_CondiçãoPgto" displayName="Tbl_CondiçãoPgto" ref="I2:L14" totalsRowShown="0" headerRowDxfId="57">
  <autoFilter ref="I2:L14" xr:uid="{A032BE20-DB27-4387-9BF5-F4C525714724}"/>
  <tableColumns count="4">
    <tableColumn id="4" xr3:uid="{5037B058-29F9-4D62-8DB6-6F6D0416D365}" name="CÓDIGO" dataDxfId="56"/>
    <tableColumn id="1" xr3:uid="{83F07D31-BC47-43B5-AE17-75D11046FEEE}" name="SERVIÇO" dataDxfId="55"/>
    <tableColumn id="2" xr3:uid="{E151F748-843C-42D5-BF17-8DF1D7BC7500}" name="À Vista" dataDxfId="54" dataCellStyle="Vírgula"/>
    <tableColumn id="3" xr3:uid="{8B15D6A3-7FD3-48F0-BC42-A72E1327F1C3}" name="30 Dias" dataDxfId="53">
      <calculatedColumnFormula>K3*5%+K3</calculatedColumnFormula>
    </tableColumn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93FEAC4E-70D7-4D61-AA1E-65334E308646}" name="Tbl_Serviços" displayName="Tbl_Serviços" ref="B2:G14" totalsRowShown="0" headerRowDxfId="52" headerRowBorderDxfId="51" tableBorderDxfId="50" totalsRowBorderDxfId="49">
  <autoFilter ref="B2:G14" xr:uid="{7FCD709F-0187-4423-A7DE-246B85C9F62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842BD17F-8494-42F8-9232-01ADC9B20AC7}" name="CÓDIGO" dataDxfId="48"/>
    <tableColumn id="6" xr3:uid="{9131B655-FCDA-4B0E-A1AC-1FC362464EFE}" name="SERVIÇO" dataDxfId="47"/>
    <tableColumn id="2" xr3:uid="{1F996244-3506-489D-8B89-C4C552C15348}" name="CONDIÇÃO DE PAGAMENTO" dataDxfId="46"/>
    <tableColumn id="3" xr3:uid="{4F0816DF-A92C-4428-BE34-365FFB227E76}" name="CUSTO" dataDxfId="45" dataCellStyle="Vírgula"/>
    <tableColumn id="4" xr3:uid="{E61C0B9B-F8A0-4C7B-8B14-E2C78E4F465D}" name="QTDE" dataDxfId="44"/>
    <tableColumn id="5" xr3:uid="{32267747-8480-46F5-AF90-F4C84EA4646A}" name="TOTAL" dataDxfId="43" dataCellStyle="Vírgula">
      <calculatedColumnFormula>Tbl_Serviços[[#This Row],[CUSTO]]*Tbl_Serviços[[#This Row],[QTDE]]</calculatedColumnFormula>
    </tableColumn>
  </tableColumns>
  <tableStyleInfo name="TableStyleLight9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E167E699-D465-4885-835E-0AB2F0616F92}" name="Tbl_Pedido59" displayName="Tbl_Pedido59" ref="B4:H20" totalsRowShown="0" headerRowDxfId="42" headerRowBorderDxfId="41" headerRowCellStyle="Título 2 2">
  <autoFilter ref="B4:H20" xr:uid="{8E396975-A79C-4272-BD3F-FBF8CE1B447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sortState xmlns:xlrd2="http://schemas.microsoft.com/office/spreadsheetml/2017/richdata2" ref="B5:F12">
    <sortCondition ref="B4:B12"/>
  </sortState>
  <tableColumns count="7">
    <tableColumn id="1" xr3:uid="{E459170A-8FD8-4186-84CC-F7EF43081158}" name="Nº do Pedido" dataDxfId="40"/>
    <tableColumn id="7" xr3:uid="{91E3D88F-0369-4FE2-A8B4-FF0EE0458B70}" name="Código" dataDxfId="39"/>
    <tableColumn id="2" xr3:uid="{09FC5A22-35B1-41D6-A186-DCA4CD4F3B63}" name="Produto" dataDxfId="38"/>
    <tableColumn id="3" xr3:uid="{B17E2D4E-522E-4428-974F-929F908529E6}" name="Região" dataDxfId="37"/>
    <tableColumn id="4" xr3:uid="{2D421536-B131-4222-81F1-FA9D74BDD796}" name="UF" dataDxfId="36"/>
    <tableColumn id="5" xr3:uid="{5853DE46-EE1F-4635-8486-AB1FC85B0AD0}" name="Cidade" dataDxfId="35"/>
    <tableColumn id="9" xr3:uid="{294DC2AB-E4E4-4AE0-9EA4-E18DA53886E0}" name="Data do Pedido" dataDxfId="34"/>
  </tableColumns>
  <tableStyleInfo name="TableStyleMedium16 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9FF77E27-6BD6-415F-8931-49052C84E640}" name="Tbl_BasePedido" displayName="Tbl_BasePedido" ref="B2:H18" totalsRowShown="0" headerRowDxfId="33" dataDxfId="31" headerRowBorderDxfId="32" tableBorderDxfId="30" totalsRowBorderDxfId="29" headerRowCellStyle="Título 2 2">
  <autoFilter ref="B2:H18" xr:uid="{506A901B-3120-4FBF-8024-16E29304165C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BB7F5A04-1A63-43BF-8BB6-E4FE6225B09A}" name="Nº do Pedido" dataDxfId="28"/>
    <tableColumn id="2" xr3:uid="{EB9A0E62-C276-4D00-82C1-38DF73F099FF}" name="Código" dataDxfId="27"/>
    <tableColumn id="3" xr3:uid="{9EA2E853-CA84-4659-A1F7-CA1F4BD73073}" name="Produto" dataDxfId="26"/>
    <tableColumn id="4" xr3:uid="{C90716F9-4AA7-4A7A-93A7-234D272BC976}" name="Região" dataDxfId="25"/>
    <tableColumn id="5" xr3:uid="{0E629801-B261-4112-AB86-B91C5B747F8E}" name="UF" dataDxfId="24"/>
    <tableColumn id="6" xr3:uid="{97FC563D-9392-4CF6-93B4-E49C57DCADB1}" name="Cidade" dataDxfId="23"/>
    <tableColumn id="7" xr3:uid="{DD7BAB7D-DE02-4BA9-B2E7-D883872F53CA}" name="Data do Pedido" dataDxfId="22" dataCellStyle="Moeda"/>
  </tableColumns>
  <tableStyleInfo name="TableStyleLight8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D808926E-E1E8-4A91-AA88-02978BE600C6}" name="Tabela97" displayName="Tabela97" ref="B2:E9" totalsRowShown="0">
  <autoFilter ref="B2:E9" xr:uid="{5EEE52C8-85F1-4AF8-A107-EEBDFCBBFC90}"/>
  <tableColumns count="4">
    <tableColumn id="1" xr3:uid="{32A5D71F-065D-406C-B00E-3C520AA467A8}" name="Texto Procurado"/>
    <tableColumn id="2" xr3:uid="{79BABBA7-1504-4B00-B08F-0A47991AA3C6}" name="Autor"/>
    <tableColumn id="3" xr3:uid="{F5837C90-9941-4CB9-8280-A8D8FD99E16D}" name="Localizar" dataDxfId="21"/>
    <tableColumn id="4" xr3:uid="{69942C6B-CBA6-4062-93D0-FF91777E2ABC}" name="Procurar" dataDxfId="20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F0A4D8CF-0515-44D8-86C9-381D4A5EEC05}" name="Tabela9799" displayName="Tabela9799" ref="B2:G10" totalsRowShown="0" headerRowDxfId="19" headerRowBorderDxfId="18" tableBorderDxfId="17" totalsRowBorderDxfId="16">
  <autoFilter ref="B2:G10" xr:uid="{5EEE52C8-85F1-4AF8-A107-EEBDFCBBFC9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D6475932-D3E3-4E61-8D7F-4E86011A89D7}" name="Logradouro" dataDxfId="15"/>
    <tableColumn id="6" xr3:uid="{EB949BA7-6121-432D-B207-3F38CAC3183F}" name="Caractere" dataDxfId="14"/>
    <tableColumn id="2" xr3:uid="{315AAFE0-A54A-4FD3-B325-99B74636C479}" name="Direita" dataDxfId="13"/>
    <tableColumn id="3" xr3:uid="{BF5EAA36-71BA-4AF1-AB52-4E40729758DF}" name="Esquerda" dataDxfId="12"/>
    <tableColumn id="4" xr3:uid="{D43BC50A-D7CC-400C-A2B6-D805FDF0EF56}" name="Ext.Texto" dataDxfId="11"/>
    <tableColumn id="5" xr3:uid="{DBBD6DEB-A018-47B0-901B-42A380D17904}" name="NÚM.CARACT" dataDxfId="10"/>
  </tableColumns>
  <tableStyleInfo name="TableStyleLight9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1592B5F-1F2D-45F3-8DEC-575956F48FE0}" name="Tabela979962" displayName="Tabela979962" ref="B2:C14" totalsRowShown="0" headerRowDxfId="9" headerRowBorderDxfId="8" tableBorderDxfId="7" totalsRowBorderDxfId="6">
  <autoFilter ref="B2:C14" xr:uid="{5EEE52C8-85F1-4AF8-A107-EEBDFCBBFC90}">
    <filterColumn colId="0" hiddenButton="1"/>
    <filterColumn colId="1" hiddenButton="1"/>
  </autoFilter>
  <tableColumns count="2">
    <tableColumn id="1" xr3:uid="{81E54EE8-2230-4852-999C-2FA33104F0D0}" name="Texto Antigo" dataDxfId="5"/>
    <tableColumn id="6" xr3:uid="{9371E2E1-3974-4EAB-82D4-48EE155CF962}" name="Substituir" dataDxfId="4"/>
  </tableColumns>
  <tableStyleInfo name="TableStyleLight9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DE68B1CD-1F84-48D8-A229-DCD4F98138C6}" name="Tabela86" displayName="Tabela86" ref="A1:C29" totalsRowShown="0">
  <autoFilter ref="A1:C29" xr:uid="{9A067B80-07FD-43AF-BDC1-4AB259C4EC46}">
    <filterColumn colId="0" hiddenButton="1"/>
    <filterColumn colId="1" hiddenButton="1"/>
    <filterColumn colId="2" hiddenButton="1"/>
  </autoFilter>
  <tableColumns count="3">
    <tableColumn id="1" xr3:uid="{E443CA70-E607-4FDD-9E1D-A57DE166EC35}" name="Valor" dataDxfId="3"/>
    <tableColumn id="2" xr3:uid="{BC5FE93F-29AA-474B-B81D-CFFD779515F9}" name="Formato" dataDxfId="2"/>
    <tableColumn id="3" xr3:uid="{79B99390-83C8-4836-A465-6ED24109212E}" name="Texto" dataDxfId="1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drawing" Target="../drawings/drawing1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drawing" Target="../drawings/drawing16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0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1.bin"/><Relationship Id="rId5" Type="http://schemas.openxmlformats.org/officeDocument/2006/relationships/table" Target="../tables/table19.xml"/><Relationship Id="rId4" Type="http://schemas.openxmlformats.org/officeDocument/2006/relationships/table" Target="../tables/table18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table" Target="../tables/table20.xml"/><Relationship Id="rId1" Type="http://schemas.openxmlformats.org/officeDocument/2006/relationships/drawing" Target="../drawings/drawing1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2.bin"/><Relationship Id="rId6" Type="http://schemas.openxmlformats.org/officeDocument/2006/relationships/table" Target="../tables/table25.xml"/><Relationship Id="rId5" Type="http://schemas.openxmlformats.org/officeDocument/2006/relationships/table" Target="../tables/table24.xml"/><Relationship Id="rId4" Type="http://schemas.openxmlformats.org/officeDocument/2006/relationships/table" Target="../tables/table23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7.xml"/><Relationship Id="rId2" Type="http://schemas.openxmlformats.org/officeDocument/2006/relationships/table" Target="../tables/table26.xml"/><Relationship Id="rId1" Type="http://schemas.openxmlformats.org/officeDocument/2006/relationships/drawing" Target="../drawings/drawing2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8.x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3.bin"/><Relationship Id="rId4" Type="http://schemas.openxmlformats.org/officeDocument/2006/relationships/table" Target="../tables/table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0.x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4.bin"/><Relationship Id="rId4" Type="http://schemas.openxmlformats.org/officeDocument/2006/relationships/table" Target="../tables/table31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drawing" Target="../drawings/drawing26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3.xml"/><Relationship Id="rId1" Type="http://schemas.openxmlformats.org/officeDocument/2006/relationships/drawing" Target="../drawings/drawing27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4.x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6.xml"/><Relationship Id="rId2" Type="http://schemas.openxmlformats.org/officeDocument/2006/relationships/table" Target="../tables/table35.xml"/><Relationship Id="rId1" Type="http://schemas.openxmlformats.org/officeDocument/2006/relationships/drawing" Target="../drawings/drawing30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8.xml"/><Relationship Id="rId2" Type="http://schemas.openxmlformats.org/officeDocument/2006/relationships/table" Target="../tables/table37.xml"/><Relationship Id="rId1" Type="http://schemas.openxmlformats.org/officeDocument/2006/relationships/drawing" Target="../drawings/drawing31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9.xml"/><Relationship Id="rId1" Type="http://schemas.openxmlformats.org/officeDocument/2006/relationships/drawing" Target="../drawings/drawing32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0.xml"/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1.xml"/><Relationship Id="rId1" Type="http://schemas.openxmlformats.org/officeDocument/2006/relationships/drawing" Target="../drawings/drawing34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2.xml"/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17.bin"/><Relationship Id="rId6" Type="http://schemas.openxmlformats.org/officeDocument/2006/relationships/table" Target="../tables/table45.xml"/><Relationship Id="rId5" Type="http://schemas.openxmlformats.org/officeDocument/2006/relationships/table" Target="../tables/table44.xml"/><Relationship Id="rId4" Type="http://schemas.openxmlformats.org/officeDocument/2006/relationships/table" Target="../tables/table43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6.xml"/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18.bin"/><Relationship Id="rId4" Type="http://schemas.openxmlformats.org/officeDocument/2006/relationships/table" Target="../tables/table4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8.xml"/><Relationship Id="rId1" Type="http://schemas.openxmlformats.org/officeDocument/2006/relationships/drawing" Target="../drawings/drawing3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9.xml"/><Relationship Id="rId1" Type="http://schemas.openxmlformats.org/officeDocument/2006/relationships/drawing" Target="../drawings/drawing38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0.x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19.bin"/><Relationship Id="rId4" Type="http://schemas.openxmlformats.org/officeDocument/2006/relationships/table" Target="../tables/table5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2.xml"/><Relationship Id="rId1" Type="http://schemas.openxmlformats.org/officeDocument/2006/relationships/drawing" Target="../drawings/drawing41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3.xml"/><Relationship Id="rId1" Type="http://schemas.openxmlformats.org/officeDocument/2006/relationships/drawing" Target="../drawings/drawing43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4.xml"/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20.bin"/><Relationship Id="rId5" Type="http://schemas.openxmlformats.org/officeDocument/2006/relationships/table" Target="../tables/table56.xml"/><Relationship Id="rId4" Type="http://schemas.openxmlformats.org/officeDocument/2006/relationships/table" Target="../tables/table55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7.xml"/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21.bin"/><Relationship Id="rId4" Type="http://schemas.openxmlformats.org/officeDocument/2006/relationships/table" Target="../tables/table58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0.xml"/><Relationship Id="rId2" Type="http://schemas.openxmlformats.org/officeDocument/2006/relationships/table" Target="../tables/table59.xml"/><Relationship Id="rId1" Type="http://schemas.openxmlformats.org/officeDocument/2006/relationships/drawing" Target="../drawings/drawing46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2.xml"/><Relationship Id="rId2" Type="http://schemas.openxmlformats.org/officeDocument/2006/relationships/table" Target="../tables/table61.xml"/><Relationship Id="rId1" Type="http://schemas.openxmlformats.org/officeDocument/2006/relationships/drawing" Target="../drawings/drawing4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3.xml"/><Relationship Id="rId1" Type="http://schemas.openxmlformats.org/officeDocument/2006/relationships/drawing" Target="../drawings/drawing48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8.xml"/><Relationship Id="rId2" Type="http://schemas.openxmlformats.org/officeDocument/2006/relationships/table" Target="../tables/table67.xml"/><Relationship Id="rId1" Type="http://schemas.openxmlformats.org/officeDocument/2006/relationships/drawing" Target="../drawings/drawing49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9.xml"/><Relationship Id="rId1" Type="http://schemas.openxmlformats.org/officeDocument/2006/relationships/drawing" Target="../drawings/drawing50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0.xml"/><Relationship Id="rId1" Type="http://schemas.openxmlformats.org/officeDocument/2006/relationships/printerSettings" Target="../printerSettings/printerSettings22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1.xml"/><Relationship Id="rId1" Type="http://schemas.openxmlformats.org/officeDocument/2006/relationships/drawing" Target="../drawings/drawing52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2.xml"/><Relationship Id="rId1" Type="http://schemas.openxmlformats.org/officeDocument/2006/relationships/drawing" Target="../drawings/drawing53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3.xml"/><Relationship Id="rId1" Type="http://schemas.openxmlformats.org/officeDocument/2006/relationships/drawing" Target="../drawings/drawing54.xml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4.xml"/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23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youtube.com/ytonihontreinamentos" TargetMode="External"/><Relationship Id="rId1" Type="http://schemas.openxmlformats.org/officeDocument/2006/relationships/hyperlink" Target="https://www.instagram.com/ytonih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theme="7"/>
  </sheetPr>
  <dimension ref="A1:N10"/>
  <sheetViews>
    <sheetView showGridLines="0" showRowColHeaders="0" zoomScaleNormal="100" workbookViewId="0">
      <selection activeCell="S6" sqref="S6"/>
    </sheetView>
  </sheetViews>
  <sheetFormatPr defaultRowHeight="15" x14ac:dyDescent="0.25"/>
  <cols>
    <col min="2" max="2" width="45" customWidth="1"/>
    <col min="6" max="6" width="14.140625" customWidth="1"/>
  </cols>
  <sheetData>
    <row r="1" spans="1:14" ht="46.5" customHeight="1" x14ac:dyDescent="0.45">
      <c r="A1" s="381" t="s">
        <v>45</v>
      </c>
      <c r="B1" s="381"/>
      <c r="C1" s="381"/>
      <c r="D1" s="381"/>
      <c r="E1" s="381"/>
      <c r="F1" s="381"/>
      <c r="G1" s="381"/>
      <c r="H1" s="381"/>
      <c r="I1" s="381"/>
      <c r="J1" s="381"/>
      <c r="K1" s="381"/>
      <c r="L1" s="381"/>
      <c r="M1" s="381"/>
      <c r="N1" s="381"/>
    </row>
    <row r="3" spans="1:14" x14ac:dyDescent="0.25">
      <c r="D3" s="35"/>
    </row>
    <row r="4" spans="1:14" x14ac:dyDescent="0.25">
      <c r="D4" s="35"/>
    </row>
    <row r="5" spans="1:14" x14ac:dyDescent="0.25">
      <c r="D5" s="35"/>
    </row>
    <row r="6" spans="1:14" x14ac:dyDescent="0.25">
      <c r="D6" s="35"/>
    </row>
    <row r="7" spans="1:14" x14ac:dyDescent="0.25">
      <c r="D7" s="35"/>
    </row>
    <row r="8" spans="1:14" x14ac:dyDescent="0.25">
      <c r="D8" s="35"/>
    </row>
    <row r="9" spans="1:14" x14ac:dyDescent="0.25">
      <c r="D9" s="35"/>
    </row>
    <row r="10" spans="1:14" x14ac:dyDescent="0.25">
      <c r="D10" s="35"/>
    </row>
  </sheetData>
  <sheetProtection sheet="1" objects="1" scenarios="1"/>
  <mergeCells count="1">
    <mergeCell ref="A1:N1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ilha2">
    <tabColor rgb="FF0070C0"/>
  </sheetPr>
  <dimension ref="B1:XFC20"/>
  <sheetViews>
    <sheetView showGridLines="0" tabSelected="1" zoomScaleNormal="100" workbookViewId="0">
      <selection activeCell="E9" sqref="E9"/>
    </sheetView>
  </sheetViews>
  <sheetFormatPr defaultColWidth="28.28515625" defaultRowHeight="15" x14ac:dyDescent="0.25"/>
  <cols>
    <col min="1" max="1" width="2" customWidth="1"/>
    <col min="2" max="2" width="23.7109375" bestFit="1" customWidth="1"/>
    <col min="3" max="4" width="22.28515625" bestFit="1" customWidth="1"/>
    <col min="5" max="5" width="12.42578125" customWidth="1"/>
    <col min="6" max="6" width="19.140625" bestFit="1" customWidth="1"/>
    <col min="7" max="7" width="18.42578125" bestFit="1" customWidth="1"/>
    <col min="8" max="8" width="19.7109375" bestFit="1" customWidth="1"/>
    <col min="9" max="9" width="23.140625" bestFit="1" customWidth="1"/>
    <col min="10" max="10" width="9.85546875" bestFit="1" customWidth="1"/>
    <col min="11" max="11" width="10.42578125" bestFit="1" customWidth="1"/>
    <col min="12" max="13" width="8.5703125" bestFit="1" customWidth="1"/>
    <col min="14" max="14" width="15.5703125" bestFit="1" customWidth="1"/>
    <col min="16382" max="16382" width="17.7109375" bestFit="1" customWidth="1"/>
    <col min="16383" max="16383" width="12.42578125" bestFit="1" customWidth="1"/>
    <col min="16384" max="16384" width="12.42578125" customWidth="1"/>
  </cols>
  <sheetData>
    <row r="1" spans="2:8 16382:16383" ht="62.25" customHeight="1" x14ac:dyDescent="0.25">
      <c r="XFB1" t="s">
        <v>462</v>
      </c>
      <c r="XFC1" t="s">
        <v>534</v>
      </c>
    </row>
    <row r="2" spans="2:8 16382:16383" x14ac:dyDescent="0.25">
      <c r="B2" s="382" t="s">
        <v>9</v>
      </c>
      <c r="C2" s="68" t="s">
        <v>12</v>
      </c>
      <c r="G2" s="63"/>
      <c r="XFB2" t="s">
        <v>14</v>
      </c>
      <c r="XFC2" s="1">
        <v>1.0200000000000001E-2</v>
      </c>
    </row>
    <row r="3" spans="2:8 16382:16383" x14ac:dyDescent="0.25">
      <c r="B3" s="382"/>
      <c r="C3" s="69" t="s">
        <v>11</v>
      </c>
      <c r="D3" s="35"/>
      <c r="F3" s="55"/>
      <c r="XFB3" t="s">
        <v>10</v>
      </c>
      <c r="XFC3" s="3">
        <v>0.05</v>
      </c>
    </row>
    <row r="4" spans="2:8 16382:16383" x14ac:dyDescent="0.25">
      <c r="B4" s="382"/>
      <c r="C4" s="70">
        <f>IFERROR(VLOOKUP(C3,Tbl_Material[],2,FALSE),"")</f>
        <v>0.02</v>
      </c>
      <c r="D4" s="35"/>
      <c r="F4" s="55"/>
      <c r="XFB4" t="s">
        <v>11</v>
      </c>
      <c r="XFC4" s="3">
        <v>0.02</v>
      </c>
    </row>
    <row r="6" spans="2:8 16382:16383" x14ac:dyDescent="0.25">
      <c r="B6" s="71" t="s">
        <v>0</v>
      </c>
      <c r="C6" s="71" t="s">
        <v>3</v>
      </c>
      <c r="D6" s="71" t="s">
        <v>13</v>
      </c>
      <c r="E6" s="72" t="s">
        <v>2</v>
      </c>
      <c r="F6" s="72" t="s">
        <v>713</v>
      </c>
    </row>
    <row r="7" spans="2:8 16382:16383" x14ac:dyDescent="0.25">
      <c r="B7" s="73" t="s">
        <v>448</v>
      </c>
      <c r="C7" s="74">
        <v>25</v>
      </c>
      <c r="D7" s="74">
        <f>C7+C7*$C$4</f>
        <v>25.5</v>
      </c>
      <c r="E7" s="75">
        <v>2</v>
      </c>
      <c r="F7" s="277">
        <f>D7*E7</f>
        <v>51</v>
      </c>
      <c r="H7" s="54"/>
    </row>
    <row r="8" spans="2:8 16382:16383" x14ac:dyDescent="0.25">
      <c r="B8" s="73" t="s">
        <v>449</v>
      </c>
      <c r="C8" s="74">
        <v>10.9</v>
      </c>
      <c r="D8" s="74">
        <f t="shared" ref="D8:D19" si="0">C8+C8*$C$4</f>
        <v>11.118</v>
      </c>
      <c r="E8" s="75">
        <v>10</v>
      </c>
      <c r="F8" s="277">
        <f t="shared" ref="F8:F19" si="1">D8*E8</f>
        <v>111.18</v>
      </c>
      <c r="H8" s="54"/>
    </row>
    <row r="9" spans="2:8 16382:16383" x14ac:dyDescent="0.25">
      <c r="B9" s="73" t="s">
        <v>450</v>
      </c>
      <c r="C9" s="74">
        <v>17</v>
      </c>
      <c r="D9" s="74">
        <f t="shared" si="0"/>
        <v>17.34</v>
      </c>
      <c r="E9" s="75">
        <v>1</v>
      </c>
      <c r="F9" s="277">
        <f t="shared" si="1"/>
        <v>17.34</v>
      </c>
    </row>
    <row r="10" spans="2:8 16382:16383" x14ac:dyDescent="0.25">
      <c r="B10" s="73" t="s">
        <v>451</v>
      </c>
      <c r="C10" s="74">
        <v>15.9</v>
      </c>
      <c r="D10" s="74">
        <f t="shared" si="0"/>
        <v>16.218</v>
      </c>
      <c r="E10" s="75">
        <v>1</v>
      </c>
      <c r="F10" s="277">
        <f t="shared" si="1"/>
        <v>16.218</v>
      </c>
    </row>
    <row r="11" spans="2:8 16382:16383" x14ac:dyDescent="0.25">
      <c r="B11" s="73" t="s">
        <v>452</v>
      </c>
      <c r="C11" s="74">
        <v>25</v>
      </c>
      <c r="D11" s="74">
        <f t="shared" si="0"/>
        <v>25.5</v>
      </c>
      <c r="E11" s="75">
        <v>1</v>
      </c>
      <c r="F11" s="277">
        <f t="shared" si="1"/>
        <v>25.5</v>
      </c>
    </row>
    <row r="12" spans="2:8 16382:16383" x14ac:dyDescent="0.25">
      <c r="B12" s="73" t="s">
        <v>453</v>
      </c>
      <c r="C12" s="74">
        <v>12.9</v>
      </c>
      <c r="D12" s="74">
        <f t="shared" si="0"/>
        <v>13.158000000000001</v>
      </c>
      <c r="E12" s="75">
        <v>1</v>
      </c>
      <c r="F12" s="277">
        <f t="shared" si="1"/>
        <v>13.158000000000001</v>
      </c>
    </row>
    <row r="13" spans="2:8 16382:16383" x14ac:dyDescent="0.25">
      <c r="B13" s="73" t="s">
        <v>454</v>
      </c>
      <c r="C13" s="74">
        <v>89.9</v>
      </c>
      <c r="D13" s="74">
        <f t="shared" si="0"/>
        <v>91.698000000000008</v>
      </c>
      <c r="E13" s="75">
        <v>1</v>
      </c>
      <c r="F13" s="277">
        <f t="shared" si="1"/>
        <v>91.698000000000008</v>
      </c>
    </row>
    <row r="14" spans="2:8 16382:16383" x14ac:dyDescent="0.25">
      <c r="B14" s="73" t="s">
        <v>455</v>
      </c>
      <c r="C14" s="74">
        <v>17.989999999999998</v>
      </c>
      <c r="D14" s="74">
        <f t="shared" si="0"/>
        <v>18.349799999999998</v>
      </c>
      <c r="E14" s="75">
        <v>1</v>
      </c>
      <c r="F14" s="277">
        <f t="shared" si="1"/>
        <v>18.349799999999998</v>
      </c>
    </row>
    <row r="15" spans="2:8 16382:16383" x14ac:dyDescent="0.25">
      <c r="B15" s="73" t="s">
        <v>456</v>
      </c>
      <c r="C15" s="74">
        <v>42.5</v>
      </c>
      <c r="D15" s="74">
        <f t="shared" si="0"/>
        <v>43.35</v>
      </c>
      <c r="E15" s="75">
        <v>1</v>
      </c>
      <c r="F15" s="277">
        <f t="shared" si="1"/>
        <v>43.35</v>
      </c>
    </row>
    <row r="16" spans="2:8 16382:16383" x14ac:dyDescent="0.25">
      <c r="B16" s="73" t="s">
        <v>457</v>
      </c>
      <c r="C16" s="74">
        <v>5.99</v>
      </c>
      <c r="D16" s="74">
        <f t="shared" si="0"/>
        <v>6.1097999999999999</v>
      </c>
      <c r="E16" s="75">
        <v>1</v>
      </c>
      <c r="F16" s="277">
        <f t="shared" si="1"/>
        <v>6.1097999999999999</v>
      </c>
    </row>
    <row r="17" spans="2:6" x14ac:dyDescent="0.25">
      <c r="B17" s="73" t="s">
        <v>458</v>
      </c>
      <c r="C17" s="74">
        <v>0.8</v>
      </c>
      <c r="D17" s="74">
        <f t="shared" si="0"/>
        <v>0.81600000000000006</v>
      </c>
      <c r="E17" s="75">
        <v>1</v>
      </c>
      <c r="F17" s="277">
        <f t="shared" si="1"/>
        <v>0.81600000000000006</v>
      </c>
    </row>
    <row r="18" spans="2:6" x14ac:dyDescent="0.25">
      <c r="B18" s="73" t="s">
        <v>459</v>
      </c>
      <c r="C18" s="74">
        <v>2.75</v>
      </c>
      <c r="D18" s="74">
        <f t="shared" si="0"/>
        <v>2.8050000000000002</v>
      </c>
      <c r="E18" s="75">
        <v>1</v>
      </c>
      <c r="F18" s="277">
        <f t="shared" si="1"/>
        <v>2.8050000000000002</v>
      </c>
    </row>
    <row r="19" spans="2:6" x14ac:dyDescent="0.25">
      <c r="B19" s="73" t="s">
        <v>460</v>
      </c>
      <c r="C19" s="74">
        <v>2.5</v>
      </c>
      <c r="D19" s="74">
        <f t="shared" si="0"/>
        <v>2.5499999999999998</v>
      </c>
      <c r="E19" s="75">
        <v>1</v>
      </c>
      <c r="F19" s="277">
        <f t="shared" si="1"/>
        <v>2.5499999999999998</v>
      </c>
    </row>
    <row r="20" spans="2:6" x14ac:dyDescent="0.25">
      <c r="F20" s="51">
        <f>SUM(F7:F19)</f>
        <v>400.07460000000009</v>
      </c>
    </row>
  </sheetData>
  <mergeCells count="1">
    <mergeCell ref="B2:B4"/>
  </mergeCells>
  <dataValidations count="1">
    <dataValidation type="list" allowBlank="1" showInputMessage="1" showErrorMessage="1" sqref="C3" xr:uid="{177D310D-D65E-450D-8250-618601634923}">
      <formula1>$XFB$2:$XFB$4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4DC72-64B2-42EC-9478-2E4ABABE8709}">
  <sheetPr codeName="Planilha3">
    <tabColor rgb="FF0070C0"/>
  </sheetPr>
  <dimension ref="B1:J10"/>
  <sheetViews>
    <sheetView showGridLines="0" zoomScaleNormal="100" workbookViewId="0">
      <selection activeCell="D4" sqref="D4"/>
    </sheetView>
  </sheetViews>
  <sheetFormatPr defaultRowHeight="15" x14ac:dyDescent="0.25"/>
  <cols>
    <col min="1" max="1" width="13.7109375" customWidth="1"/>
    <col min="2" max="2" width="21.140625" bestFit="1" customWidth="1"/>
    <col min="3" max="10" width="9.28515625" customWidth="1"/>
    <col min="13" max="13" width="28.140625" customWidth="1"/>
  </cols>
  <sheetData>
    <row r="1" spans="2:10" ht="18" customHeight="1" x14ac:dyDescent="0.25"/>
    <row r="2" spans="2:10" ht="21" x14ac:dyDescent="0.35">
      <c r="B2" s="86" t="s">
        <v>15</v>
      </c>
    </row>
    <row r="3" spans="2:10" x14ac:dyDescent="0.25">
      <c r="B3" s="81" t="s">
        <v>16</v>
      </c>
      <c r="C3" s="82" t="s">
        <v>18</v>
      </c>
      <c r="D3" s="83">
        <v>44299</v>
      </c>
      <c r="E3" s="83">
        <v>44302</v>
      </c>
      <c r="F3" s="83">
        <v>44303</v>
      </c>
      <c r="G3" s="83">
        <v>44304</v>
      </c>
      <c r="H3" s="83">
        <v>44305</v>
      </c>
      <c r="I3" s="83">
        <v>44306</v>
      </c>
      <c r="J3" s="83">
        <v>44309</v>
      </c>
    </row>
    <row r="4" spans="2:10" ht="17.25" customHeight="1" x14ac:dyDescent="0.25">
      <c r="B4" s="79" t="s">
        <v>535</v>
      </c>
      <c r="C4" s="77">
        <v>188.87</v>
      </c>
      <c r="D4" s="78"/>
      <c r="E4" s="78"/>
      <c r="F4" s="78"/>
      <c r="G4" s="78"/>
      <c r="H4" s="78"/>
      <c r="I4" s="78"/>
      <c r="J4" s="78"/>
    </row>
    <row r="5" spans="2:10" ht="17.25" customHeight="1" x14ac:dyDescent="0.25">
      <c r="B5" s="79" t="s">
        <v>20</v>
      </c>
      <c r="C5" s="77">
        <v>183</v>
      </c>
      <c r="D5" s="78"/>
      <c r="E5" s="78"/>
      <c r="F5" s="78"/>
      <c r="G5" s="78"/>
      <c r="H5" s="78"/>
      <c r="I5" s="78"/>
      <c r="J5" s="78"/>
    </row>
    <row r="6" spans="2:10" ht="17.25" customHeight="1" x14ac:dyDescent="0.25">
      <c r="B6" s="79" t="s">
        <v>21</v>
      </c>
      <c r="C6" s="77">
        <v>159.69999999999999</v>
      </c>
      <c r="D6" s="78"/>
      <c r="E6" s="78"/>
      <c r="F6" s="78"/>
      <c r="G6" s="78"/>
      <c r="H6" s="78"/>
      <c r="I6" s="78"/>
      <c r="J6" s="78"/>
    </row>
    <row r="7" spans="2:10" ht="17.25" customHeight="1" x14ac:dyDescent="0.25">
      <c r="B7" s="80" t="s">
        <v>22</v>
      </c>
      <c r="C7" s="77">
        <v>101</v>
      </c>
      <c r="D7" s="78"/>
      <c r="E7" s="78"/>
      <c r="F7" s="78"/>
      <c r="G7" s="78"/>
      <c r="H7" s="78"/>
      <c r="I7" s="78"/>
      <c r="J7" s="78"/>
    </row>
    <row r="8" spans="2:10" x14ac:dyDescent="0.25">
      <c r="E8" s="35"/>
    </row>
    <row r="9" spans="2:10" x14ac:dyDescent="0.25">
      <c r="C9" s="71" t="s">
        <v>19</v>
      </c>
      <c r="D9" s="84">
        <v>44299</v>
      </c>
      <c r="E9" s="84">
        <v>44302</v>
      </c>
      <c r="F9" s="84">
        <v>44303</v>
      </c>
      <c r="G9" s="84">
        <v>44304</v>
      </c>
      <c r="H9" s="84">
        <v>44305</v>
      </c>
      <c r="I9" s="84">
        <v>44306</v>
      </c>
      <c r="J9" s="84">
        <v>44309</v>
      </c>
    </row>
    <row r="10" spans="2:10" x14ac:dyDescent="0.25">
      <c r="C10" s="76" t="s">
        <v>17</v>
      </c>
      <c r="D10" s="85">
        <v>3.4253999999999998</v>
      </c>
      <c r="E10" s="85">
        <v>3.4114</v>
      </c>
      <c r="F10" s="85">
        <v>3.4073000000000002</v>
      </c>
      <c r="G10" s="85">
        <v>3.3794</v>
      </c>
      <c r="H10" s="85">
        <v>3.3908</v>
      </c>
      <c r="I10" s="85">
        <v>3.4108000000000001</v>
      </c>
      <c r="J10" s="85">
        <v>3.452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A57E9-55B9-41C0-AD64-02632A1EE6D7}">
  <sheetPr codeName="Planilha4">
    <tabColor rgb="FF0070C0"/>
  </sheetPr>
  <dimension ref="B1:H15"/>
  <sheetViews>
    <sheetView showGridLines="0" zoomScaleNormal="100" workbookViewId="0">
      <selection activeCell="G5" sqref="G5"/>
    </sheetView>
  </sheetViews>
  <sheetFormatPr defaultRowHeight="15" x14ac:dyDescent="0.25"/>
  <cols>
    <col min="1" max="1" width="1.5703125" customWidth="1"/>
    <col min="2" max="3" width="17" customWidth="1"/>
    <col min="4" max="4" width="16.42578125" bestFit="1" customWidth="1"/>
    <col min="5" max="5" width="12.7109375" customWidth="1"/>
    <col min="6" max="6" width="9.85546875" bestFit="1" customWidth="1"/>
    <col min="7" max="7" width="18.7109375" customWidth="1"/>
    <col min="8" max="8" width="23.28515625" customWidth="1"/>
    <col min="14" max="14" width="28.140625" customWidth="1"/>
  </cols>
  <sheetData>
    <row r="1" spans="2:8" ht="42.75" customHeight="1" x14ac:dyDescent="0.25"/>
    <row r="2" spans="2:8" x14ac:dyDescent="0.25">
      <c r="G2" s="90" t="s">
        <v>42</v>
      </c>
      <c r="H2" s="94">
        <v>1.0800000000000001E-2</v>
      </c>
    </row>
    <row r="3" spans="2:8" x14ac:dyDescent="0.25">
      <c r="F3" s="14"/>
      <c r="G3" s="14"/>
    </row>
    <row r="4" spans="2:8" x14ac:dyDescent="0.25">
      <c r="B4" s="89" t="s">
        <v>23</v>
      </c>
      <c r="C4" s="89" t="s">
        <v>24</v>
      </c>
      <c r="D4" s="89" t="s">
        <v>33</v>
      </c>
      <c r="E4" s="89" t="s">
        <v>2</v>
      </c>
      <c r="F4" s="89" t="s">
        <v>3</v>
      </c>
      <c r="G4" s="90" t="s">
        <v>43</v>
      </c>
      <c r="H4" s="90" t="s">
        <v>44</v>
      </c>
    </row>
    <row r="5" spans="2:8" x14ac:dyDescent="0.25">
      <c r="B5" s="276">
        <v>44241</v>
      </c>
      <c r="C5" s="87" t="s">
        <v>536</v>
      </c>
      <c r="D5" s="87" t="s">
        <v>36</v>
      </c>
      <c r="E5" s="91">
        <v>3</v>
      </c>
      <c r="F5" s="92">
        <v>420</v>
      </c>
      <c r="G5" s="92"/>
      <c r="H5" s="93"/>
    </row>
    <row r="6" spans="2:8" x14ac:dyDescent="0.25">
      <c r="B6" s="276">
        <v>44244</v>
      </c>
      <c r="C6" s="87" t="s">
        <v>537</v>
      </c>
      <c r="D6" s="87" t="s">
        <v>38</v>
      </c>
      <c r="E6" s="91">
        <v>6</v>
      </c>
      <c r="F6" s="92">
        <v>158</v>
      </c>
      <c r="G6" s="92"/>
      <c r="H6" s="93"/>
    </row>
    <row r="7" spans="2:8" x14ac:dyDescent="0.25">
      <c r="B7" s="276">
        <v>44248</v>
      </c>
      <c r="C7" s="87" t="s">
        <v>538</v>
      </c>
      <c r="D7" s="87" t="s">
        <v>35</v>
      </c>
      <c r="E7" s="91">
        <v>5</v>
      </c>
      <c r="F7" s="92">
        <v>68</v>
      </c>
      <c r="G7" s="92"/>
      <c r="H7" s="93"/>
    </row>
    <row r="8" spans="2:8" x14ac:dyDescent="0.25">
      <c r="B8" s="276">
        <v>44256</v>
      </c>
      <c r="C8" s="87" t="s">
        <v>539</v>
      </c>
      <c r="D8" s="87" t="s">
        <v>34</v>
      </c>
      <c r="E8" s="91">
        <v>2</v>
      </c>
      <c r="F8" s="92">
        <v>1799</v>
      </c>
      <c r="G8" s="92"/>
      <c r="H8" s="93"/>
    </row>
    <row r="9" spans="2:8" x14ac:dyDescent="0.25">
      <c r="B9" s="276">
        <v>44260</v>
      </c>
      <c r="C9" s="87" t="s">
        <v>29</v>
      </c>
      <c r="D9" s="88" t="s">
        <v>37</v>
      </c>
      <c r="E9" s="91">
        <v>1</v>
      </c>
      <c r="F9" s="92">
        <v>799</v>
      </c>
      <c r="G9" s="92"/>
      <c r="H9" s="93"/>
    </row>
    <row r="10" spans="2:8" x14ac:dyDescent="0.25">
      <c r="B10" s="276">
        <v>44265</v>
      </c>
      <c r="C10" s="87" t="s">
        <v>540</v>
      </c>
      <c r="D10" s="87" t="s">
        <v>543</v>
      </c>
      <c r="E10" s="91">
        <v>1</v>
      </c>
      <c r="F10" s="92">
        <v>853</v>
      </c>
      <c r="G10" s="92"/>
      <c r="H10" s="93"/>
    </row>
    <row r="11" spans="2:8" x14ac:dyDescent="0.25">
      <c r="B11" s="276">
        <v>44274</v>
      </c>
      <c r="C11" s="87" t="s">
        <v>541</v>
      </c>
      <c r="D11" s="87" t="s">
        <v>40</v>
      </c>
      <c r="E11" s="91">
        <v>2</v>
      </c>
      <c r="F11" s="92">
        <v>92.5</v>
      </c>
      <c r="G11" s="92"/>
      <c r="H11" s="93"/>
    </row>
    <row r="12" spans="2:8" x14ac:dyDescent="0.25">
      <c r="B12" s="276">
        <v>44286</v>
      </c>
      <c r="C12" s="87" t="s">
        <v>542</v>
      </c>
      <c r="D12" s="87" t="s">
        <v>41</v>
      </c>
      <c r="E12" s="91">
        <v>3</v>
      </c>
      <c r="F12" s="92">
        <v>5.5</v>
      </c>
      <c r="G12" s="92"/>
      <c r="H12" s="93"/>
    </row>
    <row r="14" spans="2:8" x14ac:dyDescent="0.25">
      <c r="G14" s="90" t="s">
        <v>1</v>
      </c>
    </row>
    <row r="15" spans="2:8" x14ac:dyDescent="0.25">
      <c r="G15" s="92"/>
    </row>
  </sheetData>
  <sortState xmlns:xlrd2="http://schemas.microsoft.com/office/spreadsheetml/2017/richdata2" ref="B4:B12">
    <sortCondition ref="B4"/>
  </sortState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5C31A-C5CA-403B-9E2E-B83E04BA2713}">
  <sheetPr codeName="Planilha5">
    <tabColor theme="7"/>
  </sheetPr>
  <dimension ref="A1:U1"/>
  <sheetViews>
    <sheetView showGridLines="0" showRowColHeaders="0" topLeftCell="A2" zoomScaleNormal="100" workbookViewId="0">
      <selection activeCell="I23" sqref="I23"/>
    </sheetView>
  </sheetViews>
  <sheetFormatPr defaultRowHeight="15" x14ac:dyDescent="0.25"/>
  <sheetData>
    <row r="1" spans="1:21" ht="46.5" customHeight="1" x14ac:dyDescent="0.45">
      <c r="A1" s="381"/>
      <c r="B1" s="381"/>
      <c r="C1" s="381"/>
      <c r="D1" s="381"/>
      <c r="E1" s="381"/>
      <c r="F1" s="381"/>
      <c r="G1" s="381"/>
      <c r="H1" s="381"/>
      <c r="I1" s="381"/>
      <c r="J1" s="381"/>
      <c r="K1" s="381"/>
      <c r="L1" s="381"/>
      <c r="M1" s="381"/>
      <c r="N1" s="381"/>
      <c r="O1" s="381"/>
      <c r="P1" s="381"/>
      <c r="Q1" s="381"/>
      <c r="R1" s="381"/>
      <c r="S1" s="381"/>
      <c r="T1" s="381"/>
      <c r="U1" s="381"/>
    </row>
  </sheetData>
  <sheetProtection sheet="1" objects="1" scenarios="1"/>
  <mergeCells count="1">
    <mergeCell ref="A1:U1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F8577-36A7-42A4-A57F-E39E3E3492FA}">
  <sheetPr codeName="Planilha6">
    <tabColor rgb="FF0070C0"/>
  </sheetPr>
  <dimension ref="A1:Q49"/>
  <sheetViews>
    <sheetView showGridLines="0" zoomScaleNormal="100" workbookViewId="0"/>
  </sheetViews>
  <sheetFormatPr defaultRowHeight="15" x14ac:dyDescent="0.25"/>
  <cols>
    <col min="1" max="1" width="25.7109375" bestFit="1" customWidth="1"/>
    <col min="2" max="2" width="19.42578125" bestFit="1" customWidth="1"/>
    <col min="3" max="3" width="19.7109375" bestFit="1" customWidth="1"/>
    <col min="4" max="5" width="11.5703125" bestFit="1" customWidth="1"/>
    <col min="7" max="11" width="9.5703125" customWidth="1"/>
    <col min="13" max="17" width="12" customWidth="1"/>
  </cols>
  <sheetData>
    <row r="1" spans="1:17" x14ac:dyDescent="0.25">
      <c r="A1" s="282" t="s">
        <v>0</v>
      </c>
      <c r="B1" s="7" t="s">
        <v>714</v>
      </c>
      <c r="C1" s="8" t="s">
        <v>182</v>
      </c>
      <c r="D1" s="7" t="s">
        <v>183</v>
      </c>
      <c r="E1" s="8" t="s">
        <v>184</v>
      </c>
    </row>
    <row r="2" spans="1:17" ht="15.75" thickBot="1" x14ac:dyDescent="0.3">
      <c r="A2" s="283" t="s">
        <v>3</v>
      </c>
      <c r="B2" s="9">
        <v>2000</v>
      </c>
      <c r="C2" s="10">
        <v>10.9</v>
      </c>
      <c r="D2" s="9">
        <v>17</v>
      </c>
      <c r="E2" s="10">
        <v>15.9</v>
      </c>
    </row>
    <row r="3" spans="1:17" ht="15.75" thickBot="1" x14ac:dyDescent="0.3">
      <c r="A3" s="284" t="s">
        <v>13</v>
      </c>
      <c r="B3" s="21">
        <f>B2*5%+B2</f>
        <v>2100</v>
      </c>
      <c r="C3" s="21">
        <f>C2*5%+C2</f>
        <v>11.445</v>
      </c>
      <c r="D3" s="21">
        <f t="shared" ref="D3:E3" si="0">D2*5%+D2</f>
        <v>17.850000000000001</v>
      </c>
      <c r="E3" s="21">
        <f t="shared" si="0"/>
        <v>16.695</v>
      </c>
    </row>
    <row r="4" spans="1:17" x14ac:dyDescent="0.25">
      <c r="A4" s="285" t="s">
        <v>603</v>
      </c>
      <c r="B4" s="19">
        <v>10</v>
      </c>
      <c r="C4" s="20">
        <v>1</v>
      </c>
      <c r="D4" s="19">
        <v>1</v>
      </c>
      <c r="E4" s="20">
        <v>1</v>
      </c>
    </row>
    <row r="5" spans="1:17" ht="28.5" x14ac:dyDescent="0.45">
      <c r="H5" s="281"/>
    </row>
    <row r="6" spans="1:17" ht="15.75" thickBot="1" x14ac:dyDescent="0.3"/>
    <row r="7" spans="1:17" ht="15.75" thickBot="1" x14ac:dyDescent="0.3">
      <c r="A7" s="383" t="s">
        <v>46</v>
      </c>
      <c r="B7" s="384"/>
      <c r="C7" s="384"/>
      <c r="D7" s="384"/>
      <c r="E7" s="385"/>
      <c r="G7" s="383" t="s">
        <v>50</v>
      </c>
      <c r="H7" s="384"/>
      <c r="I7" s="384"/>
      <c r="J7" s="384"/>
      <c r="K7" s="385"/>
      <c r="M7" s="383" t="s">
        <v>446</v>
      </c>
      <c r="N7" s="384"/>
      <c r="O7" s="384"/>
      <c r="P7" s="384"/>
      <c r="Q7" s="385"/>
    </row>
    <row r="8" spans="1:17" x14ac:dyDescent="0.25">
      <c r="A8" s="22"/>
      <c r="E8" s="23"/>
      <c r="G8" s="22"/>
      <c r="K8" s="23"/>
      <c r="M8" s="278"/>
      <c r="N8" s="279"/>
      <c r="O8" s="279"/>
      <c r="P8" s="279"/>
      <c r="Q8" s="280"/>
    </row>
    <row r="9" spans="1:17" x14ac:dyDescent="0.25">
      <c r="A9" s="22"/>
      <c r="B9" s="51"/>
      <c r="C9" s="51"/>
      <c r="D9" s="51"/>
      <c r="E9" s="52"/>
      <c r="G9" s="22"/>
      <c r="H9" s="51"/>
      <c r="I9" s="51"/>
      <c r="J9" s="51"/>
      <c r="K9" s="52"/>
      <c r="M9" s="22"/>
      <c r="Q9" s="23"/>
    </row>
    <row r="10" spans="1:17" x14ac:dyDescent="0.25">
      <c r="A10" s="22"/>
      <c r="B10" s="51"/>
      <c r="C10" s="51"/>
      <c r="D10" s="51"/>
      <c r="E10" s="52"/>
      <c r="G10" s="22"/>
      <c r="H10" s="51"/>
      <c r="I10" s="51"/>
      <c r="J10" s="51"/>
      <c r="K10" s="52"/>
      <c r="M10" s="22"/>
      <c r="Q10" s="23"/>
    </row>
    <row r="11" spans="1:17" x14ac:dyDescent="0.25">
      <c r="A11" s="22"/>
      <c r="E11" s="23"/>
      <c r="G11" s="22"/>
      <c r="K11" s="23"/>
      <c r="M11" s="22"/>
      <c r="Q11" s="23"/>
    </row>
    <row r="12" spans="1:17" x14ac:dyDescent="0.25">
      <c r="A12" s="22"/>
      <c r="E12" s="23"/>
      <c r="G12" s="22"/>
      <c r="K12" s="23"/>
      <c r="M12" s="22"/>
      <c r="Q12" s="23"/>
    </row>
    <row r="13" spans="1:17" x14ac:dyDescent="0.25">
      <c r="A13" s="22"/>
      <c r="E13" s="23"/>
      <c r="G13" s="22"/>
      <c r="K13" s="23"/>
      <c r="M13" s="22"/>
      <c r="Q13" s="23"/>
    </row>
    <row r="14" spans="1:17" x14ac:dyDescent="0.25">
      <c r="A14" s="22"/>
      <c r="E14" s="23"/>
      <c r="G14" s="22"/>
      <c r="K14" s="23"/>
      <c r="M14" s="22"/>
      <c r="Q14" s="23"/>
    </row>
    <row r="15" spans="1:17" x14ac:dyDescent="0.25">
      <c r="A15" s="22"/>
      <c r="E15" s="23"/>
      <c r="G15" s="22"/>
      <c r="K15" s="23"/>
      <c r="M15" s="22"/>
      <c r="Q15" s="23"/>
    </row>
    <row r="16" spans="1:17" ht="15.75" thickBot="1" x14ac:dyDescent="0.3">
      <c r="A16" s="24"/>
      <c r="B16" s="25"/>
      <c r="C16" s="25"/>
      <c r="D16" s="25"/>
      <c r="E16" s="26"/>
      <c r="G16" s="24"/>
      <c r="H16" s="25"/>
      <c r="I16" s="25"/>
      <c r="J16" s="25"/>
      <c r="K16" s="26"/>
      <c r="M16" s="24"/>
      <c r="N16" s="25"/>
      <c r="O16" s="25"/>
      <c r="P16" s="25"/>
      <c r="Q16" s="26"/>
    </row>
    <row r="17" spans="1:17" ht="15.75" thickBot="1" x14ac:dyDescent="0.3"/>
    <row r="18" spans="1:17" ht="15.75" thickBot="1" x14ac:dyDescent="0.3">
      <c r="A18" s="383" t="s">
        <v>47</v>
      </c>
      <c r="B18" s="384"/>
      <c r="C18" s="384"/>
      <c r="D18" s="384"/>
      <c r="E18" s="385"/>
      <c r="G18" s="383" t="s">
        <v>51</v>
      </c>
      <c r="H18" s="384"/>
      <c r="I18" s="384"/>
      <c r="J18" s="384"/>
      <c r="K18" s="385"/>
      <c r="M18" s="383" t="s">
        <v>447</v>
      </c>
      <c r="N18" s="384"/>
      <c r="O18" s="384"/>
      <c r="P18" s="384"/>
      <c r="Q18" s="385"/>
    </row>
    <row r="19" spans="1:17" x14ac:dyDescent="0.25">
      <c r="A19" s="22"/>
      <c r="E19" s="23"/>
      <c r="G19" s="22"/>
      <c r="K19" s="23"/>
      <c r="M19" s="278" t="s">
        <v>149</v>
      </c>
      <c r="N19" s="279"/>
      <c r="O19" s="279"/>
      <c r="P19" s="279"/>
      <c r="Q19" s="280"/>
    </row>
    <row r="20" spans="1:17" x14ac:dyDescent="0.25">
      <c r="A20" s="22"/>
      <c r="B20" s="51"/>
      <c r="C20" s="51"/>
      <c r="D20" s="51"/>
      <c r="E20" s="52"/>
      <c r="G20" s="22"/>
      <c r="H20" s="51"/>
      <c r="I20" s="51"/>
      <c r="J20" s="51"/>
      <c r="K20" s="52"/>
      <c r="M20" s="22"/>
      <c r="Q20" s="23"/>
    </row>
    <row r="21" spans="1:17" x14ac:dyDescent="0.25">
      <c r="A21" s="22"/>
      <c r="B21" s="51"/>
      <c r="C21" s="51"/>
      <c r="D21" s="51"/>
      <c r="E21" s="52"/>
      <c r="G21" s="22"/>
      <c r="H21" s="51"/>
      <c r="I21" s="51"/>
      <c r="J21" s="51"/>
      <c r="K21" s="52"/>
      <c r="M21" s="22"/>
      <c r="Q21" s="23"/>
    </row>
    <row r="22" spans="1:17" x14ac:dyDescent="0.25">
      <c r="A22" s="22"/>
      <c r="E22" s="23"/>
      <c r="G22" s="22"/>
      <c r="K22" s="23"/>
      <c r="M22" s="22"/>
      <c r="Q22" s="23"/>
    </row>
    <row r="23" spans="1:17" x14ac:dyDescent="0.25">
      <c r="A23" s="22"/>
      <c r="E23" s="23"/>
      <c r="G23" s="22"/>
      <c r="K23" s="23"/>
      <c r="M23" s="22"/>
      <c r="Q23" s="23"/>
    </row>
    <row r="24" spans="1:17" x14ac:dyDescent="0.25">
      <c r="A24" s="22"/>
      <c r="E24" s="23"/>
      <c r="G24" s="22"/>
      <c r="K24" s="23"/>
      <c r="M24" s="22"/>
      <c r="Q24" s="23"/>
    </row>
    <row r="25" spans="1:17" x14ac:dyDescent="0.25">
      <c r="A25" s="22"/>
      <c r="E25" s="23"/>
      <c r="G25" s="22"/>
      <c r="K25" s="23"/>
      <c r="M25" s="22"/>
      <c r="Q25" s="23"/>
    </row>
    <row r="26" spans="1:17" x14ac:dyDescent="0.25">
      <c r="A26" s="22"/>
      <c r="E26" s="23"/>
      <c r="G26" s="22"/>
      <c r="K26" s="23"/>
      <c r="M26" s="22"/>
      <c r="Q26" s="23"/>
    </row>
    <row r="27" spans="1:17" ht="15.75" thickBot="1" x14ac:dyDescent="0.3">
      <c r="A27" s="24"/>
      <c r="B27" s="25"/>
      <c r="C27" s="25"/>
      <c r="D27" s="25"/>
      <c r="E27" s="26"/>
      <c r="G27" s="24"/>
      <c r="H27" s="25"/>
      <c r="I27" s="25"/>
      <c r="J27" s="25"/>
      <c r="K27" s="26"/>
      <c r="M27" s="24"/>
      <c r="N27" s="25"/>
      <c r="O27" s="25"/>
      <c r="P27" s="25"/>
      <c r="Q27" s="26"/>
    </row>
    <row r="28" spans="1:17" ht="15.75" thickBot="1" x14ac:dyDescent="0.3"/>
    <row r="29" spans="1:17" x14ac:dyDescent="0.25">
      <c r="A29" s="383" t="s">
        <v>48</v>
      </c>
      <c r="B29" s="384"/>
      <c r="C29" s="384"/>
      <c r="D29" s="384"/>
      <c r="E29" s="385"/>
      <c r="G29" s="383" t="s">
        <v>461</v>
      </c>
      <c r="H29" s="384"/>
      <c r="I29" s="384"/>
      <c r="J29" s="384"/>
      <c r="K29" s="385"/>
    </row>
    <row r="30" spans="1:17" x14ac:dyDescent="0.25">
      <c r="A30" s="22"/>
      <c r="E30" s="23"/>
      <c r="G30" s="22"/>
      <c r="K30" s="23"/>
    </row>
    <row r="31" spans="1:17" x14ac:dyDescent="0.25">
      <c r="A31" s="22"/>
      <c r="B31" s="51"/>
      <c r="C31" s="51"/>
      <c r="D31" s="51"/>
      <c r="E31" s="52"/>
      <c r="G31" s="22"/>
      <c r="K31" s="23"/>
    </row>
    <row r="32" spans="1:17" x14ac:dyDescent="0.25">
      <c r="A32" s="22"/>
      <c r="B32" s="51"/>
      <c r="C32" s="51"/>
      <c r="D32" s="51"/>
      <c r="E32" s="52"/>
      <c r="G32" s="22"/>
      <c r="K32" s="23"/>
    </row>
    <row r="33" spans="1:11" x14ac:dyDescent="0.25">
      <c r="A33" s="22"/>
      <c r="E33" s="23"/>
      <c r="G33" s="22"/>
      <c r="K33" s="23"/>
    </row>
    <row r="34" spans="1:11" x14ac:dyDescent="0.25">
      <c r="A34" s="22"/>
      <c r="E34" s="23"/>
      <c r="G34" s="22"/>
      <c r="K34" s="23"/>
    </row>
    <row r="35" spans="1:11" x14ac:dyDescent="0.25">
      <c r="A35" s="22"/>
      <c r="E35" s="23"/>
      <c r="G35" s="22"/>
      <c r="K35" s="23"/>
    </row>
    <row r="36" spans="1:11" x14ac:dyDescent="0.25">
      <c r="A36" s="22"/>
      <c r="E36" s="23"/>
      <c r="G36" s="22"/>
      <c r="K36" s="23"/>
    </row>
    <row r="37" spans="1:11" x14ac:dyDescent="0.25">
      <c r="A37" s="22"/>
      <c r="E37" s="23"/>
      <c r="G37" s="22"/>
      <c r="K37" s="23"/>
    </row>
    <row r="38" spans="1:11" ht="15.75" thickBot="1" x14ac:dyDescent="0.3">
      <c r="A38" s="24"/>
      <c r="B38" s="25"/>
      <c r="C38" s="25"/>
      <c r="D38" s="25"/>
      <c r="E38" s="26"/>
      <c r="G38" s="24"/>
      <c r="H38" s="25"/>
      <c r="I38" s="25"/>
      <c r="J38" s="25"/>
      <c r="K38" s="26"/>
    </row>
    <row r="39" spans="1:11" ht="15.75" thickBot="1" x14ac:dyDescent="0.3"/>
    <row r="40" spans="1:11" x14ac:dyDescent="0.25">
      <c r="A40" s="383" t="s">
        <v>49</v>
      </c>
      <c r="B40" s="384"/>
      <c r="C40" s="384"/>
      <c r="D40" s="384"/>
      <c r="E40" s="385"/>
    </row>
    <row r="41" spans="1:11" x14ac:dyDescent="0.25">
      <c r="A41" s="22"/>
      <c r="E41" s="23"/>
    </row>
    <row r="42" spans="1:11" x14ac:dyDescent="0.25">
      <c r="A42" s="22"/>
      <c r="B42" s="51"/>
      <c r="C42" s="51"/>
      <c r="D42" s="51"/>
      <c r="E42" s="52"/>
    </row>
    <row r="43" spans="1:11" x14ac:dyDescent="0.25">
      <c r="A43" s="22"/>
      <c r="B43" s="51"/>
      <c r="C43" s="51"/>
      <c r="D43" s="51"/>
      <c r="E43" s="52"/>
    </row>
    <row r="44" spans="1:11" x14ac:dyDescent="0.25">
      <c r="A44" s="22"/>
      <c r="E44" s="23"/>
    </row>
    <row r="45" spans="1:11" x14ac:dyDescent="0.25">
      <c r="A45" s="22"/>
      <c r="E45" s="23"/>
    </row>
    <row r="46" spans="1:11" x14ac:dyDescent="0.25">
      <c r="A46" s="22"/>
      <c r="E46" s="23"/>
    </row>
    <row r="47" spans="1:11" x14ac:dyDescent="0.25">
      <c r="A47" s="22"/>
      <c r="E47" s="23"/>
    </row>
    <row r="48" spans="1:11" x14ac:dyDescent="0.25">
      <c r="A48" s="22"/>
      <c r="E48" s="23"/>
    </row>
    <row r="49" spans="1:5" ht="15.75" thickBot="1" x14ac:dyDescent="0.3">
      <c r="A49" s="24"/>
      <c r="B49" s="25"/>
      <c r="C49" s="25"/>
      <c r="D49" s="25"/>
      <c r="E49" s="26"/>
    </row>
  </sheetData>
  <mergeCells count="9">
    <mergeCell ref="M7:Q7"/>
    <mergeCell ref="A7:E7"/>
    <mergeCell ref="A18:E18"/>
    <mergeCell ref="A29:E29"/>
    <mergeCell ref="A40:E40"/>
    <mergeCell ref="G7:K7"/>
    <mergeCell ref="G18:K18"/>
    <mergeCell ref="G29:K29"/>
    <mergeCell ref="M18:Q18"/>
  </mergeCells>
  <dataValidations count="1">
    <dataValidation type="list" allowBlank="1" showInputMessage="1" showErrorMessage="1" sqref="M19" xr:uid="{EECA4499-291D-4C27-B629-998F0A07E29B}">
      <formula1>"Feminino,Masculino"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3C194-6D36-4F0D-ACFC-ACEB6290BD45}">
  <sheetPr codeName="Planilha7">
    <tabColor rgb="FF0070C0"/>
  </sheetPr>
  <dimension ref="B1:L8"/>
  <sheetViews>
    <sheetView showGridLines="0" zoomScale="90" zoomScaleNormal="90" workbookViewId="0">
      <selection activeCell="L6" sqref="L6"/>
    </sheetView>
  </sheetViews>
  <sheetFormatPr defaultRowHeight="15" x14ac:dyDescent="0.25"/>
  <cols>
    <col min="1" max="1" width="1.5703125" customWidth="1"/>
    <col min="2" max="2" width="20.5703125" bestFit="1" customWidth="1"/>
    <col min="3" max="3" width="13.140625" bestFit="1" customWidth="1"/>
    <col min="4" max="4" width="11.7109375" bestFit="1" customWidth="1"/>
    <col min="5" max="5" width="16.7109375" bestFit="1" customWidth="1"/>
    <col min="6" max="6" width="13.28515625" bestFit="1" customWidth="1"/>
    <col min="7" max="7" width="10.140625" bestFit="1" customWidth="1"/>
    <col min="8" max="8" width="15.28515625" bestFit="1" customWidth="1"/>
    <col min="9" max="9" width="15.85546875" bestFit="1" customWidth="1"/>
    <col min="10" max="10" width="9.5703125" customWidth="1"/>
    <col min="11" max="11" width="11.42578125" bestFit="1" customWidth="1"/>
    <col min="12" max="12" width="13.140625" bestFit="1" customWidth="1"/>
  </cols>
  <sheetData>
    <row r="1" spans="2:12" ht="87" customHeight="1" x14ac:dyDescent="0.25"/>
    <row r="2" spans="2:12" x14ac:dyDescent="0.25">
      <c r="B2" s="5"/>
      <c r="C2" s="6" t="s">
        <v>52</v>
      </c>
      <c r="D2" s="6"/>
      <c r="E2" s="6"/>
      <c r="F2" s="6" t="s">
        <v>53</v>
      </c>
      <c r="G2" s="6"/>
      <c r="H2" s="6"/>
      <c r="I2" s="6" t="s">
        <v>544</v>
      </c>
      <c r="J2" s="6"/>
      <c r="K2" s="6"/>
      <c r="L2" s="6" t="s">
        <v>54</v>
      </c>
    </row>
    <row r="3" spans="2:12" x14ac:dyDescent="0.25">
      <c r="B3" s="27" t="s">
        <v>55</v>
      </c>
      <c r="C3" s="27" t="s">
        <v>56</v>
      </c>
      <c r="D3" s="27" t="s">
        <v>57</v>
      </c>
      <c r="E3" s="27" t="s">
        <v>58</v>
      </c>
      <c r="F3" s="27" t="s">
        <v>59</v>
      </c>
      <c r="G3" s="27" t="s">
        <v>60</v>
      </c>
      <c r="H3" s="27" t="s">
        <v>61</v>
      </c>
      <c r="I3" s="27" t="s">
        <v>545</v>
      </c>
      <c r="J3" s="27" t="s">
        <v>546</v>
      </c>
      <c r="K3" s="27" t="s">
        <v>547</v>
      </c>
      <c r="L3" s="27" t="s">
        <v>62</v>
      </c>
    </row>
    <row r="4" spans="2:12" x14ac:dyDescent="0.25">
      <c r="B4" s="13" t="s">
        <v>63</v>
      </c>
      <c r="C4" s="13">
        <v>200</v>
      </c>
      <c r="D4" s="13">
        <v>100</v>
      </c>
      <c r="E4" s="13">
        <v>100</v>
      </c>
      <c r="F4" s="13">
        <v>120</v>
      </c>
      <c r="G4" s="13">
        <v>80</v>
      </c>
      <c r="H4" s="13">
        <v>40</v>
      </c>
      <c r="I4" s="13">
        <v>350</v>
      </c>
      <c r="J4" s="13">
        <v>250</v>
      </c>
      <c r="K4" s="13">
        <v>100</v>
      </c>
      <c r="L4" s="13">
        <f>E4+H4+K4</f>
        <v>240</v>
      </c>
    </row>
    <row r="5" spans="2:12" x14ac:dyDescent="0.25">
      <c r="B5" s="27" t="s">
        <v>64</v>
      </c>
      <c r="C5" s="27">
        <v>120</v>
      </c>
      <c r="D5" s="27">
        <v>20</v>
      </c>
      <c r="E5" s="27">
        <v>100</v>
      </c>
      <c r="F5" s="27">
        <v>140</v>
      </c>
      <c r="G5" s="27">
        <v>100</v>
      </c>
      <c r="H5" s="27">
        <v>40</v>
      </c>
      <c r="I5" s="27">
        <v>203</v>
      </c>
      <c r="J5" s="27">
        <v>103</v>
      </c>
      <c r="K5" s="27">
        <v>100</v>
      </c>
      <c r="L5" s="27">
        <f t="shared" ref="L5:L8" si="0">E5+H5+K5</f>
        <v>240</v>
      </c>
    </row>
    <row r="6" spans="2:12" x14ac:dyDescent="0.25">
      <c r="B6" s="13" t="s">
        <v>65</v>
      </c>
      <c r="C6" s="13">
        <v>140</v>
      </c>
      <c r="D6" s="13">
        <v>110</v>
      </c>
      <c r="E6" s="13">
        <v>30</v>
      </c>
      <c r="F6" s="13">
        <v>200</v>
      </c>
      <c r="G6" s="13">
        <v>150</v>
      </c>
      <c r="H6" s="13">
        <v>50</v>
      </c>
      <c r="I6" s="13">
        <v>520</v>
      </c>
      <c r="J6" s="13">
        <v>400</v>
      </c>
      <c r="K6" s="13">
        <v>120</v>
      </c>
      <c r="L6" s="13">
        <f t="shared" si="0"/>
        <v>200</v>
      </c>
    </row>
    <row r="7" spans="2:12" x14ac:dyDescent="0.25">
      <c r="B7" s="27" t="s">
        <v>66</v>
      </c>
      <c r="C7" s="27">
        <v>400</v>
      </c>
      <c r="D7" s="27">
        <v>250</v>
      </c>
      <c r="E7" s="27">
        <v>150</v>
      </c>
      <c r="F7" s="27">
        <v>230</v>
      </c>
      <c r="G7" s="27">
        <v>130</v>
      </c>
      <c r="H7" s="27">
        <v>100</v>
      </c>
      <c r="I7" s="27">
        <v>170</v>
      </c>
      <c r="J7" s="27">
        <v>70</v>
      </c>
      <c r="K7" s="27">
        <v>100</v>
      </c>
      <c r="L7" s="27">
        <f t="shared" si="0"/>
        <v>350</v>
      </c>
    </row>
    <row r="8" spans="2:12" x14ac:dyDescent="0.25">
      <c r="B8" s="13" t="s">
        <v>67</v>
      </c>
      <c r="C8" s="13">
        <v>230</v>
      </c>
      <c r="D8" s="13">
        <v>200</v>
      </c>
      <c r="E8" s="13">
        <v>30</v>
      </c>
      <c r="F8" s="13">
        <v>400</v>
      </c>
      <c r="G8" s="13">
        <v>350</v>
      </c>
      <c r="H8" s="13">
        <v>50</v>
      </c>
      <c r="I8" s="13">
        <v>200</v>
      </c>
      <c r="J8" s="13">
        <v>100</v>
      </c>
      <c r="K8" s="13">
        <v>100</v>
      </c>
      <c r="L8" s="13">
        <f t="shared" si="0"/>
        <v>180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3229C-3299-4FE0-8514-384F8FD514BA}">
  <sheetPr codeName="Planilha8">
    <tabColor theme="7"/>
  </sheetPr>
  <dimension ref="A1:V3"/>
  <sheetViews>
    <sheetView showGridLines="0" showRowColHeaders="0" zoomScale="115" zoomScaleNormal="115" workbookViewId="0">
      <selection activeCell="Z11" sqref="Z11"/>
    </sheetView>
  </sheetViews>
  <sheetFormatPr defaultRowHeight="15" x14ac:dyDescent="0.25"/>
  <sheetData>
    <row r="1" spans="1:22" ht="15" customHeight="1" x14ac:dyDescent="0.7">
      <c r="A1" s="386"/>
      <c r="B1" s="386"/>
      <c r="C1" s="386"/>
      <c r="D1" s="386"/>
      <c r="E1" s="386"/>
      <c r="F1" s="386"/>
      <c r="G1" s="386"/>
      <c r="H1" s="386"/>
      <c r="I1" s="386"/>
      <c r="J1" s="386"/>
      <c r="K1" s="386"/>
      <c r="L1" s="386"/>
      <c r="M1" s="386"/>
      <c r="N1" s="386"/>
      <c r="O1" s="386"/>
      <c r="P1" s="386"/>
      <c r="Q1" s="386"/>
      <c r="R1" s="386"/>
      <c r="S1" s="386"/>
      <c r="T1" s="386"/>
      <c r="U1" s="386"/>
      <c r="V1" s="30"/>
    </row>
    <row r="2" spans="1:22" ht="15" customHeight="1" x14ac:dyDescent="0.7">
      <c r="A2" s="386"/>
      <c r="B2" s="386"/>
      <c r="C2" s="386"/>
      <c r="D2" s="386"/>
      <c r="E2" s="386"/>
      <c r="F2" s="386"/>
      <c r="G2" s="386"/>
      <c r="H2" s="386"/>
      <c r="I2" s="386"/>
      <c r="J2" s="386"/>
      <c r="K2" s="386"/>
      <c r="L2" s="386"/>
      <c r="M2" s="386"/>
      <c r="N2" s="386"/>
      <c r="O2" s="386"/>
      <c r="P2" s="386"/>
      <c r="Q2" s="386"/>
      <c r="R2" s="386"/>
      <c r="S2" s="386"/>
      <c r="T2" s="386"/>
      <c r="U2" s="386"/>
      <c r="V2" s="30"/>
    </row>
    <row r="3" spans="1:22" ht="15" customHeight="1" x14ac:dyDescent="0.7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  <c r="V3" s="30"/>
    </row>
  </sheetData>
  <mergeCells count="1">
    <mergeCell ref="A1:U3"/>
  </mergeCells>
  <pageMargins left="0.511811024" right="0.511811024" top="0.78740157499999996" bottom="0.78740157499999996" header="0.31496062000000002" footer="0.3149606200000000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9B58B-9D1B-4152-8D69-A051C3436B55}">
  <sheetPr codeName="Planilha9">
    <tabColor rgb="FF0070C0"/>
  </sheetPr>
  <dimension ref="A1:XFD14"/>
  <sheetViews>
    <sheetView zoomScaleNormal="100" workbookViewId="0">
      <selection activeCell="D9" sqref="D9"/>
    </sheetView>
  </sheetViews>
  <sheetFormatPr defaultRowHeight="15" x14ac:dyDescent="0.25"/>
  <cols>
    <col min="1" max="1" width="34.85546875" customWidth="1"/>
    <col min="3" max="3" width="12.28515625" bestFit="1" customWidth="1"/>
    <col min="7" max="7" width="12.42578125" bestFit="1" customWidth="1"/>
    <col min="11" max="11" width="11.5703125" customWidth="1"/>
    <col min="16383" max="16383" width="10.42578125" customWidth="1"/>
    <col min="16384" max="16384" width="14.5703125" bestFit="1" customWidth="1"/>
  </cols>
  <sheetData>
    <row r="1" spans="1:7 16383:16384" x14ac:dyDescent="0.25">
      <c r="A1" s="18" t="s">
        <v>68</v>
      </c>
      <c r="C1" s="18"/>
      <c r="G1" s="18"/>
      <c r="XFC1" t="s">
        <v>82</v>
      </c>
      <c r="XFD1" t="s">
        <v>81</v>
      </c>
    </row>
    <row r="2" spans="1:7 16383:16384" x14ac:dyDescent="0.25">
      <c r="A2" t="s">
        <v>69</v>
      </c>
      <c r="XFC2">
        <v>1</v>
      </c>
      <c r="XFD2" s="16" t="s">
        <v>25</v>
      </c>
    </row>
    <row r="3" spans="1:7 16383:16384" x14ac:dyDescent="0.25">
      <c r="A3" t="s">
        <v>70</v>
      </c>
      <c r="XFC3">
        <v>2</v>
      </c>
      <c r="XFD3" s="17" t="s">
        <v>26</v>
      </c>
    </row>
    <row r="4" spans="1:7 16383:16384" x14ac:dyDescent="0.25">
      <c r="A4" t="s">
        <v>71</v>
      </c>
      <c r="XFC4">
        <v>3</v>
      </c>
      <c r="XFD4" s="16" t="s">
        <v>27</v>
      </c>
    </row>
    <row r="5" spans="1:7 16383:16384" x14ac:dyDescent="0.25">
      <c r="A5" t="s">
        <v>72</v>
      </c>
      <c r="XFC5">
        <v>4</v>
      </c>
      <c r="XFD5" s="17" t="s">
        <v>28</v>
      </c>
    </row>
    <row r="6" spans="1:7 16383:16384" x14ac:dyDescent="0.25">
      <c r="A6" t="s">
        <v>73</v>
      </c>
      <c r="XFC6">
        <v>5</v>
      </c>
      <c r="XFD6" s="16" t="s">
        <v>29</v>
      </c>
    </row>
    <row r="7" spans="1:7 16383:16384" x14ac:dyDescent="0.25">
      <c r="A7" t="s">
        <v>74</v>
      </c>
      <c r="XFC7">
        <v>6</v>
      </c>
      <c r="XFD7" s="17" t="s">
        <v>30</v>
      </c>
    </row>
    <row r="8" spans="1:7 16383:16384" x14ac:dyDescent="0.25">
      <c r="A8" t="s">
        <v>75</v>
      </c>
      <c r="XFC8">
        <v>7</v>
      </c>
      <c r="XFD8" s="16" t="s">
        <v>31</v>
      </c>
    </row>
    <row r="9" spans="1:7 16383:16384" x14ac:dyDescent="0.25">
      <c r="A9" t="s">
        <v>76</v>
      </c>
      <c r="XFC9">
        <v>8</v>
      </c>
      <c r="XFD9" s="15" t="s">
        <v>32</v>
      </c>
    </row>
    <row r="10" spans="1:7 16383:16384" x14ac:dyDescent="0.25">
      <c r="A10" t="s">
        <v>77</v>
      </c>
      <c r="XFC10">
        <v>9</v>
      </c>
      <c r="XFD10" s="28" t="s">
        <v>83</v>
      </c>
    </row>
    <row r="11" spans="1:7 16383:16384" x14ac:dyDescent="0.25">
      <c r="A11" t="s">
        <v>78</v>
      </c>
      <c r="XFC11">
        <v>10</v>
      </c>
      <c r="XFD11" t="s">
        <v>84</v>
      </c>
    </row>
    <row r="12" spans="1:7 16383:16384" x14ac:dyDescent="0.25">
      <c r="A12" t="s">
        <v>79</v>
      </c>
      <c r="XFC12">
        <v>11</v>
      </c>
      <c r="XFD12" s="28" t="s">
        <v>85</v>
      </c>
    </row>
    <row r="13" spans="1:7 16383:16384" x14ac:dyDescent="0.25">
      <c r="A13" t="s">
        <v>80</v>
      </c>
      <c r="XFC13">
        <v>12</v>
      </c>
      <c r="XFD13" t="s">
        <v>86</v>
      </c>
    </row>
    <row r="14" spans="1:7 16383:16384" x14ac:dyDescent="0.25">
      <c r="XFC14">
        <v>13</v>
      </c>
      <c r="XFD14" s="28" t="s">
        <v>87</v>
      </c>
    </row>
  </sheetData>
  <phoneticPr fontId="32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EAFF3-43DE-4712-B87E-9DE35B65D1D1}">
  <sheetPr codeName="Planilha10">
    <tabColor rgb="FF0070C0"/>
  </sheetPr>
  <dimension ref="B1:O20"/>
  <sheetViews>
    <sheetView showGridLines="0" zoomScale="90" zoomScaleNormal="90" workbookViewId="0">
      <selection activeCell="B5" sqref="B5"/>
    </sheetView>
  </sheetViews>
  <sheetFormatPr defaultColWidth="14.85546875" defaultRowHeight="15" x14ac:dyDescent="0.25"/>
  <cols>
    <col min="1" max="1" width="1.5703125" customWidth="1"/>
    <col min="2" max="2" width="14.42578125" customWidth="1"/>
    <col min="3" max="3" width="10.5703125" bestFit="1" customWidth="1"/>
    <col min="4" max="4" width="11.7109375" customWidth="1"/>
    <col min="5" max="5" width="10.5703125" bestFit="1" customWidth="1"/>
    <col min="6" max="6" width="12" bestFit="1" customWidth="1"/>
    <col min="7" max="7" width="14.5703125" customWidth="1"/>
    <col min="8" max="8" width="11.7109375" customWidth="1"/>
    <col min="9" max="9" width="10.5703125" bestFit="1" customWidth="1"/>
    <col min="10" max="10" width="12" bestFit="1" customWidth="1"/>
    <col min="11" max="12" width="10.5703125" bestFit="1" customWidth="1"/>
    <col min="13" max="13" width="11.85546875" customWidth="1"/>
    <col min="14" max="14" width="12" bestFit="1" customWidth="1"/>
    <col min="15" max="15" width="10.5703125" bestFit="1" customWidth="1"/>
    <col min="16" max="16" width="12.5703125" customWidth="1"/>
    <col min="17" max="17" width="12.42578125" bestFit="1" customWidth="1"/>
    <col min="18" max="18" width="12" bestFit="1" customWidth="1"/>
  </cols>
  <sheetData>
    <row r="1" spans="2:15" ht="56.25" customHeight="1" x14ac:dyDescent="0.25"/>
    <row r="3" spans="2:15" ht="21" customHeight="1" x14ac:dyDescent="0.25"/>
    <row r="4" spans="2:15" x14ac:dyDescent="0.25">
      <c r="B4" t="s">
        <v>81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  <c r="I4" t="s">
        <v>31</v>
      </c>
      <c r="J4" t="s">
        <v>32</v>
      </c>
      <c r="K4" t="s">
        <v>83</v>
      </c>
      <c r="L4" t="s">
        <v>84</v>
      </c>
      <c r="M4" t="s">
        <v>85</v>
      </c>
      <c r="N4" t="s">
        <v>86</v>
      </c>
      <c r="O4" t="s">
        <v>87</v>
      </c>
    </row>
    <row r="5" spans="2:15" x14ac:dyDescent="0.25">
      <c r="C5">
        <v>7706</v>
      </c>
      <c r="D5">
        <v>8492</v>
      </c>
      <c r="E5">
        <v>15791</v>
      </c>
      <c r="F5">
        <v>6927</v>
      </c>
      <c r="G5">
        <v>2972</v>
      </c>
      <c r="H5">
        <v>3972</v>
      </c>
      <c r="I5">
        <v>3963</v>
      </c>
      <c r="J5">
        <v>5327</v>
      </c>
      <c r="K5">
        <v>6295</v>
      </c>
      <c r="L5">
        <v>5841</v>
      </c>
      <c r="M5">
        <v>6284</v>
      </c>
      <c r="N5">
        <v>11280</v>
      </c>
      <c r="O5">
        <v>5327</v>
      </c>
    </row>
    <row r="6" spans="2:15" x14ac:dyDescent="0.25">
      <c r="C6">
        <v>7706</v>
      </c>
      <c r="D6">
        <v>8492</v>
      </c>
      <c r="E6">
        <v>15791</v>
      </c>
      <c r="F6">
        <v>6927</v>
      </c>
      <c r="G6">
        <v>2972</v>
      </c>
      <c r="H6">
        <v>3972</v>
      </c>
      <c r="I6">
        <v>3963</v>
      </c>
      <c r="J6">
        <v>5327</v>
      </c>
      <c r="K6">
        <v>6295</v>
      </c>
      <c r="L6">
        <v>5841</v>
      </c>
      <c r="M6">
        <v>6284</v>
      </c>
      <c r="N6">
        <v>11280</v>
      </c>
      <c r="O6">
        <v>5327</v>
      </c>
    </row>
    <row r="7" spans="2:15" x14ac:dyDescent="0.25">
      <c r="C7">
        <v>7706</v>
      </c>
      <c r="D7">
        <v>8492</v>
      </c>
      <c r="E7">
        <v>15791</v>
      </c>
      <c r="F7">
        <v>6927</v>
      </c>
      <c r="G7">
        <v>2972</v>
      </c>
      <c r="H7">
        <v>3972</v>
      </c>
      <c r="I7">
        <v>3963</v>
      </c>
      <c r="J7">
        <v>5327</v>
      </c>
      <c r="K7">
        <v>6295</v>
      </c>
      <c r="L7">
        <v>5841</v>
      </c>
      <c r="M7">
        <v>6284</v>
      </c>
      <c r="N7">
        <v>11280</v>
      </c>
      <c r="O7">
        <v>5327</v>
      </c>
    </row>
    <row r="8" spans="2:15" x14ac:dyDescent="0.25">
      <c r="C8">
        <f t="shared" ref="C8:O8" si="0">SUM(C5:C7)</f>
        <v>23118</v>
      </c>
      <c r="D8">
        <f t="shared" si="0"/>
        <v>25476</v>
      </c>
      <c r="E8">
        <f t="shared" si="0"/>
        <v>47373</v>
      </c>
      <c r="F8">
        <f t="shared" si="0"/>
        <v>20781</v>
      </c>
      <c r="G8">
        <f t="shared" si="0"/>
        <v>8916</v>
      </c>
      <c r="H8">
        <f t="shared" si="0"/>
        <v>11916</v>
      </c>
      <c r="I8">
        <f t="shared" si="0"/>
        <v>11889</v>
      </c>
      <c r="J8">
        <f t="shared" si="0"/>
        <v>15981</v>
      </c>
      <c r="K8">
        <f t="shared" si="0"/>
        <v>18885</v>
      </c>
      <c r="L8">
        <f t="shared" si="0"/>
        <v>17523</v>
      </c>
      <c r="M8">
        <f t="shared" si="0"/>
        <v>18852</v>
      </c>
      <c r="N8">
        <f t="shared" si="0"/>
        <v>33840</v>
      </c>
      <c r="O8">
        <f t="shared" si="0"/>
        <v>15981</v>
      </c>
    </row>
    <row r="9" spans="2:15" x14ac:dyDescent="0.25">
      <c r="C9">
        <v>7706</v>
      </c>
      <c r="D9">
        <v>8492</v>
      </c>
      <c r="E9">
        <v>15791</v>
      </c>
      <c r="F9">
        <v>6927</v>
      </c>
      <c r="G9">
        <v>2972</v>
      </c>
      <c r="H9">
        <v>3972</v>
      </c>
      <c r="I9">
        <v>3963</v>
      </c>
      <c r="J9">
        <v>5327</v>
      </c>
      <c r="K9">
        <v>6295</v>
      </c>
      <c r="L9">
        <v>5841</v>
      </c>
      <c r="M9">
        <v>6284</v>
      </c>
      <c r="N9">
        <v>11280</v>
      </c>
      <c r="O9">
        <v>5327</v>
      </c>
    </row>
    <row r="10" spans="2:15" x14ac:dyDescent="0.25">
      <c r="C10">
        <v>7706</v>
      </c>
      <c r="D10">
        <v>8492</v>
      </c>
      <c r="E10">
        <v>15791</v>
      </c>
      <c r="F10">
        <v>6927</v>
      </c>
      <c r="G10">
        <v>2972</v>
      </c>
      <c r="H10">
        <v>3972</v>
      </c>
      <c r="I10">
        <v>3963</v>
      </c>
      <c r="J10">
        <v>5327</v>
      </c>
      <c r="K10">
        <v>6295</v>
      </c>
      <c r="L10">
        <v>5841</v>
      </c>
      <c r="M10">
        <v>6284</v>
      </c>
      <c r="N10">
        <v>11280</v>
      </c>
      <c r="O10">
        <v>5327</v>
      </c>
    </row>
    <row r="11" spans="2:15" x14ac:dyDescent="0.25">
      <c r="C11">
        <v>7706</v>
      </c>
      <c r="D11">
        <v>8492</v>
      </c>
      <c r="E11">
        <v>15791</v>
      </c>
      <c r="F11">
        <v>6927</v>
      </c>
      <c r="G11">
        <v>2972</v>
      </c>
      <c r="H11">
        <v>3972</v>
      </c>
      <c r="I11">
        <v>3963</v>
      </c>
      <c r="J11">
        <v>5327</v>
      </c>
      <c r="K11">
        <v>6295</v>
      </c>
      <c r="L11">
        <v>5841</v>
      </c>
      <c r="M11">
        <v>6284</v>
      </c>
      <c r="N11">
        <v>11280</v>
      </c>
      <c r="O11">
        <v>5327</v>
      </c>
    </row>
    <row r="12" spans="2:15" x14ac:dyDescent="0.25">
      <c r="C12">
        <f t="shared" ref="C12:O12" si="1">SUM(C9:C11)</f>
        <v>23118</v>
      </c>
      <c r="D12">
        <f t="shared" si="1"/>
        <v>25476</v>
      </c>
      <c r="E12">
        <f t="shared" si="1"/>
        <v>47373</v>
      </c>
      <c r="F12">
        <f t="shared" si="1"/>
        <v>20781</v>
      </c>
      <c r="G12">
        <f t="shared" si="1"/>
        <v>8916</v>
      </c>
      <c r="H12">
        <f t="shared" si="1"/>
        <v>11916</v>
      </c>
      <c r="I12">
        <f t="shared" si="1"/>
        <v>11889</v>
      </c>
      <c r="J12">
        <f t="shared" si="1"/>
        <v>15981</v>
      </c>
      <c r="K12">
        <f t="shared" si="1"/>
        <v>18885</v>
      </c>
      <c r="L12">
        <f t="shared" si="1"/>
        <v>17523</v>
      </c>
      <c r="M12">
        <f t="shared" si="1"/>
        <v>18852</v>
      </c>
      <c r="N12">
        <f t="shared" si="1"/>
        <v>33840</v>
      </c>
      <c r="O12">
        <f t="shared" si="1"/>
        <v>15981</v>
      </c>
    </row>
    <row r="13" spans="2:15" x14ac:dyDescent="0.25">
      <c r="C13">
        <v>7706</v>
      </c>
      <c r="D13">
        <v>8492</v>
      </c>
      <c r="E13">
        <v>15791</v>
      </c>
      <c r="F13">
        <v>6927</v>
      </c>
      <c r="G13">
        <v>2972</v>
      </c>
      <c r="H13">
        <v>3972</v>
      </c>
      <c r="I13">
        <v>3963</v>
      </c>
      <c r="J13">
        <v>5327</v>
      </c>
      <c r="K13">
        <v>6295</v>
      </c>
      <c r="L13">
        <v>5841</v>
      </c>
      <c r="M13">
        <v>6284</v>
      </c>
      <c r="N13">
        <v>11280</v>
      </c>
      <c r="O13">
        <v>5327</v>
      </c>
    </row>
    <row r="14" spans="2:15" x14ac:dyDescent="0.25">
      <c r="C14">
        <v>7706</v>
      </c>
      <c r="D14">
        <v>8492</v>
      </c>
      <c r="E14">
        <v>15791</v>
      </c>
      <c r="F14">
        <v>6927</v>
      </c>
      <c r="G14">
        <v>2972</v>
      </c>
      <c r="H14">
        <v>3972</v>
      </c>
      <c r="I14">
        <v>3963</v>
      </c>
      <c r="J14">
        <v>5327</v>
      </c>
      <c r="K14">
        <v>6295</v>
      </c>
      <c r="L14">
        <v>5841</v>
      </c>
      <c r="M14">
        <v>6284</v>
      </c>
      <c r="N14">
        <v>11280</v>
      </c>
      <c r="O14">
        <v>5327</v>
      </c>
    </row>
    <row r="15" spans="2:15" x14ac:dyDescent="0.25">
      <c r="C15">
        <v>7706</v>
      </c>
      <c r="D15">
        <v>8492</v>
      </c>
      <c r="E15">
        <v>15791</v>
      </c>
      <c r="F15">
        <v>6927</v>
      </c>
      <c r="G15">
        <v>2972</v>
      </c>
      <c r="H15">
        <v>3972</v>
      </c>
      <c r="I15">
        <v>3963</v>
      </c>
      <c r="J15">
        <v>5327</v>
      </c>
      <c r="K15">
        <v>6295</v>
      </c>
      <c r="L15">
        <v>5841</v>
      </c>
      <c r="M15">
        <v>6284</v>
      </c>
      <c r="N15">
        <v>11280</v>
      </c>
      <c r="O15">
        <v>5327</v>
      </c>
    </row>
    <row r="16" spans="2:15" x14ac:dyDescent="0.25">
      <c r="C16">
        <f t="shared" ref="C16:O16" si="2">SUM(C13:C15)</f>
        <v>23118</v>
      </c>
      <c r="D16">
        <f t="shared" si="2"/>
        <v>25476</v>
      </c>
      <c r="E16">
        <f t="shared" si="2"/>
        <v>47373</v>
      </c>
      <c r="F16">
        <f t="shared" si="2"/>
        <v>20781</v>
      </c>
      <c r="G16">
        <f t="shared" si="2"/>
        <v>8916</v>
      </c>
      <c r="H16">
        <f t="shared" si="2"/>
        <v>11916</v>
      </c>
      <c r="I16">
        <f t="shared" si="2"/>
        <v>11889</v>
      </c>
      <c r="J16">
        <f t="shared" si="2"/>
        <v>15981</v>
      </c>
      <c r="K16">
        <f t="shared" si="2"/>
        <v>18885</v>
      </c>
      <c r="L16">
        <f t="shared" si="2"/>
        <v>17523</v>
      </c>
      <c r="M16">
        <f t="shared" si="2"/>
        <v>18852</v>
      </c>
      <c r="N16">
        <f t="shared" si="2"/>
        <v>33840</v>
      </c>
      <c r="O16">
        <f t="shared" si="2"/>
        <v>15981</v>
      </c>
    </row>
    <row r="17" spans="3:15" x14ac:dyDescent="0.25">
      <c r="C17">
        <v>7706</v>
      </c>
      <c r="D17">
        <v>8492</v>
      </c>
      <c r="E17">
        <v>15791</v>
      </c>
      <c r="F17">
        <v>6927</v>
      </c>
      <c r="G17">
        <v>2972</v>
      </c>
      <c r="H17">
        <v>3972</v>
      </c>
      <c r="I17">
        <v>3963</v>
      </c>
      <c r="J17">
        <v>5327</v>
      </c>
      <c r="K17">
        <v>6295</v>
      </c>
      <c r="L17">
        <v>5841</v>
      </c>
      <c r="M17">
        <v>6284</v>
      </c>
      <c r="N17">
        <v>11280</v>
      </c>
      <c r="O17">
        <v>5327</v>
      </c>
    </row>
    <row r="18" spans="3:15" x14ac:dyDescent="0.25">
      <c r="C18">
        <v>7706</v>
      </c>
      <c r="D18">
        <v>8492</v>
      </c>
      <c r="E18">
        <v>15791</v>
      </c>
      <c r="F18">
        <v>6927</v>
      </c>
      <c r="G18">
        <v>2972</v>
      </c>
      <c r="H18">
        <v>3972</v>
      </c>
      <c r="I18">
        <v>3963</v>
      </c>
      <c r="J18">
        <v>5327</v>
      </c>
      <c r="K18">
        <v>6295</v>
      </c>
      <c r="L18">
        <v>5841</v>
      </c>
      <c r="M18">
        <v>6284</v>
      </c>
      <c r="N18">
        <v>11280</v>
      </c>
      <c r="O18">
        <v>5327</v>
      </c>
    </row>
    <row r="19" spans="3:15" x14ac:dyDescent="0.25">
      <c r="C19">
        <v>7706</v>
      </c>
      <c r="D19">
        <v>8492</v>
      </c>
      <c r="E19">
        <v>15791</v>
      </c>
      <c r="F19">
        <v>6927</v>
      </c>
      <c r="G19">
        <v>2972</v>
      </c>
      <c r="H19">
        <v>3972</v>
      </c>
      <c r="I19">
        <v>3963</v>
      </c>
      <c r="J19">
        <v>5327</v>
      </c>
      <c r="K19">
        <v>6295</v>
      </c>
      <c r="L19">
        <v>5841</v>
      </c>
      <c r="M19">
        <v>6284</v>
      </c>
      <c r="N19">
        <v>11280</v>
      </c>
      <c r="O19">
        <v>5327</v>
      </c>
    </row>
    <row r="20" spans="3:15" x14ac:dyDescent="0.25">
      <c r="C20">
        <f t="shared" ref="C20:O20" si="3">SUM(C17:C19)</f>
        <v>23118</v>
      </c>
      <c r="D20">
        <f t="shared" si="3"/>
        <v>25476</v>
      </c>
      <c r="E20">
        <f t="shared" si="3"/>
        <v>47373</v>
      </c>
      <c r="F20">
        <f t="shared" si="3"/>
        <v>20781</v>
      </c>
      <c r="G20">
        <f t="shared" si="3"/>
        <v>8916</v>
      </c>
      <c r="H20">
        <f t="shared" si="3"/>
        <v>11916</v>
      </c>
      <c r="I20">
        <f t="shared" si="3"/>
        <v>11889</v>
      </c>
      <c r="J20">
        <f t="shared" si="3"/>
        <v>15981</v>
      </c>
      <c r="K20">
        <f t="shared" si="3"/>
        <v>18885</v>
      </c>
      <c r="L20">
        <f t="shared" si="3"/>
        <v>17523</v>
      </c>
      <c r="M20">
        <f t="shared" si="3"/>
        <v>18852</v>
      </c>
      <c r="N20">
        <f t="shared" si="3"/>
        <v>33840</v>
      </c>
      <c r="O20">
        <f t="shared" si="3"/>
        <v>15981</v>
      </c>
    </row>
  </sheetData>
  <phoneticPr fontId="32" type="noConversion"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55E33-3ECB-4D57-8142-27D7ECF7A9F2}">
  <sheetPr codeName="Planilha11">
    <tabColor theme="7"/>
  </sheetPr>
  <dimension ref="A1"/>
  <sheetViews>
    <sheetView showGridLines="0" showRowColHeaders="0" zoomScaleNormal="100" workbookViewId="0">
      <selection activeCell="F14" sqref="F14"/>
    </sheetView>
  </sheetViews>
  <sheetFormatPr defaultRowHeight="15" x14ac:dyDescent="0.25"/>
  <sheetData/>
  <sheetProtection sheet="1" objects="1" scenarios="1"/>
  <pageMargins left="0.511811024" right="0.511811024" top="0.78740157499999996" bottom="0.78740157499999996" header="0.31496062000000002" footer="0.3149606200000000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FB576-42BE-4DB7-9DD0-6EB43818557D}">
  <sheetPr codeName="Planilha12">
    <tabColor rgb="FF0070C0"/>
  </sheetPr>
  <dimension ref="A1:Q29"/>
  <sheetViews>
    <sheetView showGridLines="0" zoomScaleNormal="100" workbookViewId="0"/>
  </sheetViews>
  <sheetFormatPr defaultRowHeight="15" x14ac:dyDescent="0.25"/>
  <cols>
    <col min="1" max="1" width="10.7109375" customWidth="1"/>
    <col min="2" max="2" width="10.7109375" bestFit="1" customWidth="1"/>
    <col min="3" max="3" width="10.7109375" customWidth="1"/>
    <col min="4" max="4" width="13.42578125" bestFit="1" customWidth="1"/>
    <col min="5" max="5" width="12" customWidth="1"/>
    <col min="6" max="6" width="14.7109375" customWidth="1"/>
    <col min="7" max="7" width="19.85546875" customWidth="1"/>
    <col min="8" max="8" width="13.42578125" bestFit="1" customWidth="1"/>
    <col min="9" max="9" width="14.42578125" bestFit="1" customWidth="1"/>
    <col min="10" max="10" width="10.7109375" bestFit="1" customWidth="1"/>
    <col min="11" max="11" width="14.7109375" bestFit="1" customWidth="1"/>
    <col min="12" max="12" width="18.7109375" customWidth="1"/>
    <col min="13" max="13" width="14.7109375" customWidth="1"/>
    <col min="14" max="14" width="17.85546875" bestFit="1" customWidth="1"/>
    <col min="15" max="15" width="10.28515625" customWidth="1"/>
    <col min="16" max="17" width="10.7109375" bestFit="1" customWidth="1"/>
  </cols>
  <sheetData>
    <row r="1" spans="1:17" x14ac:dyDescent="0.25">
      <c r="A1" s="67" t="s">
        <v>88</v>
      </c>
      <c r="B1" s="95" t="s">
        <v>89</v>
      </c>
      <c r="C1" s="95" t="s">
        <v>90</v>
      </c>
      <c r="D1" s="95" t="s">
        <v>91</v>
      </c>
      <c r="E1" s="95" t="s">
        <v>92</v>
      </c>
      <c r="F1" s="95" t="s">
        <v>93</v>
      </c>
      <c r="G1" s="95" t="s">
        <v>94</v>
      </c>
      <c r="H1" s="95" t="s">
        <v>95</v>
      </c>
      <c r="I1" s="95" t="s">
        <v>96</v>
      </c>
      <c r="J1" s="95" t="s">
        <v>97</v>
      </c>
      <c r="K1" s="95" t="s">
        <v>98</v>
      </c>
      <c r="L1" s="66" t="s">
        <v>117</v>
      </c>
      <c r="P1" s="14"/>
      <c r="Q1" s="14"/>
    </row>
    <row r="2" spans="1:17" x14ac:dyDescent="0.25">
      <c r="A2" s="96">
        <v>6</v>
      </c>
      <c r="B2" s="96">
        <v>6</v>
      </c>
      <c r="C2" s="96">
        <v>6</v>
      </c>
      <c r="D2" s="96">
        <v>6</v>
      </c>
      <c r="E2" s="96">
        <v>6</v>
      </c>
      <c r="F2" s="96">
        <v>6</v>
      </c>
      <c r="G2" s="96">
        <v>6</v>
      </c>
      <c r="H2" s="96">
        <v>6</v>
      </c>
      <c r="I2" s="96">
        <v>6</v>
      </c>
      <c r="J2" s="96">
        <v>6</v>
      </c>
      <c r="K2" s="96">
        <v>6</v>
      </c>
      <c r="L2" s="96">
        <v>6</v>
      </c>
      <c r="M2" s="14"/>
    </row>
    <row r="3" spans="1:17" x14ac:dyDescent="0.25">
      <c r="A3" s="96">
        <v>44338</v>
      </c>
      <c r="B3" s="96">
        <v>44338</v>
      </c>
      <c r="C3" s="96">
        <v>44338</v>
      </c>
      <c r="D3" s="96">
        <v>44338</v>
      </c>
      <c r="E3" s="96">
        <v>44338</v>
      </c>
      <c r="F3" s="96">
        <v>44338</v>
      </c>
      <c r="G3" s="96">
        <v>44338</v>
      </c>
      <c r="H3" s="96">
        <v>44338</v>
      </c>
      <c r="I3" s="96">
        <v>44338</v>
      </c>
      <c r="J3" s="96">
        <v>44338</v>
      </c>
      <c r="K3" s="96">
        <v>44338</v>
      </c>
      <c r="L3" s="96">
        <v>44338</v>
      </c>
      <c r="M3" s="14"/>
    </row>
    <row r="4" spans="1:17" x14ac:dyDescent="0.25">
      <c r="A4" s="96">
        <v>44266</v>
      </c>
      <c r="B4" s="96">
        <v>44266</v>
      </c>
      <c r="C4" s="96">
        <v>44266</v>
      </c>
      <c r="D4" s="96">
        <v>44266</v>
      </c>
      <c r="E4" s="96">
        <v>44266</v>
      </c>
      <c r="F4" s="96">
        <v>44266</v>
      </c>
      <c r="G4" s="96">
        <v>44266</v>
      </c>
      <c r="H4" s="96">
        <v>44266</v>
      </c>
      <c r="I4" s="96">
        <v>44266</v>
      </c>
      <c r="J4" s="96">
        <v>44266</v>
      </c>
      <c r="K4" s="96">
        <v>44266</v>
      </c>
      <c r="L4" s="96">
        <v>44266</v>
      </c>
      <c r="M4" s="14"/>
    </row>
    <row r="5" spans="1:17" x14ac:dyDescent="0.25">
      <c r="A5" s="96">
        <v>44279</v>
      </c>
      <c r="B5" s="96">
        <v>44279</v>
      </c>
      <c r="C5" s="96">
        <v>44279</v>
      </c>
      <c r="D5" s="96">
        <v>44279</v>
      </c>
      <c r="E5" s="96">
        <v>44279</v>
      </c>
      <c r="F5" s="96">
        <v>44279</v>
      </c>
      <c r="G5" s="96">
        <v>44279</v>
      </c>
      <c r="H5" s="96">
        <v>44279</v>
      </c>
      <c r="I5" s="96">
        <v>44279</v>
      </c>
      <c r="J5" s="96">
        <v>44279</v>
      </c>
      <c r="K5" s="96">
        <v>44279</v>
      </c>
      <c r="L5" s="96">
        <v>44279</v>
      </c>
      <c r="M5" s="14"/>
    </row>
    <row r="6" spans="1:17" x14ac:dyDescent="0.25">
      <c r="A6" s="96">
        <v>44343</v>
      </c>
      <c r="B6" s="96">
        <v>44343</v>
      </c>
      <c r="C6" s="96">
        <v>44343</v>
      </c>
      <c r="D6" s="96">
        <v>44343</v>
      </c>
      <c r="E6" s="96">
        <v>44343</v>
      </c>
      <c r="F6" s="96">
        <v>44343</v>
      </c>
      <c r="G6" s="96">
        <v>44343</v>
      </c>
      <c r="H6" s="96">
        <v>44343</v>
      </c>
      <c r="I6" s="96">
        <v>44343</v>
      </c>
      <c r="J6" s="96">
        <v>44343</v>
      </c>
      <c r="K6" s="96">
        <v>44343</v>
      </c>
      <c r="L6" s="96">
        <v>44343</v>
      </c>
      <c r="M6" s="14"/>
    </row>
    <row r="7" spans="1:17" x14ac:dyDescent="0.25">
      <c r="A7" s="96">
        <v>44242</v>
      </c>
      <c r="B7" s="96">
        <v>44242</v>
      </c>
      <c r="C7" s="96">
        <v>44242</v>
      </c>
      <c r="D7" s="96">
        <v>44242</v>
      </c>
      <c r="E7" s="96">
        <v>44242</v>
      </c>
      <c r="F7" s="96">
        <v>44242</v>
      </c>
      <c r="G7" s="96">
        <v>44242</v>
      </c>
      <c r="H7" s="96">
        <v>44242</v>
      </c>
      <c r="I7" s="96">
        <v>44242</v>
      </c>
      <c r="J7" s="96">
        <v>44242</v>
      </c>
      <c r="K7" s="96">
        <v>44242</v>
      </c>
      <c r="L7" s="96">
        <v>44242</v>
      </c>
      <c r="M7" s="14"/>
    </row>
    <row r="8" spans="1:17" x14ac:dyDescent="0.25">
      <c r="A8" s="96">
        <v>44267</v>
      </c>
      <c r="B8" s="96">
        <v>44267</v>
      </c>
      <c r="C8" s="96">
        <v>44267</v>
      </c>
      <c r="D8" s="96">
        <v>44267</v>
      </c>
      <c r="E8" s="96">
        <v>44267</v>
      </c>
      <c r="F8" s="96">
        <v>44267</v>
      </c>
      <c r="G8" s="96">
        <v>44267</v>
      </c>
      <c r="H8" s="96">
        <v>44267</v>
      </c>
      <c r="I8" s="96">
        <v>44267</v>
      </c>
      <c r="J8" s="96">
        <v>44267</v>
      </c>
      <c r="K8" s="96">
        <v>44267</v>
      </c>
      <c r="L8" s="96">
        <v>44267</v>
      </c>
      <c r="M8" s="14"/>
    </row>
    <row r="9" spans="1:17" x14ac:dyDescent="0.25">
      <c r="A9" s="96">
        <v>44282</v>
      </c>
      <c r="B9" s="96">
        <v>44282</v>
      </c>
      <c r="C9" s="96">
        <v>44282</v>
      </c>
      <c r="D9" s="96">
        <v>44282</v>
      </c>
      <c r="E9" s="96">
        <v>44282</v>
      </c>
      <c r="F9" s="96">
        <v>44282</v>
      </c>
      <c r="G9" s="96">
        <v>44282</v>
      </c>
      <c r="H9" s="96">
        <v>44282</v>
      </c>
      <c r="I9" s="96">
        <v>44282</v>
      </c>
      <c r="J9" s="96">
        <v>44282</v>
      </c>
      <c r="K9" s="96">
        <v>44282</v>
      </c>
      <c r="L9" s="96">
        <v>44282</v>
      </c>
      <c r="M9" s="14"/>
    </row>
    <row r="10" spans="1:17" x14ac:dyDescent="0.25">
      <c r="A10" s="96">
        <v>44346</v>
      </c>
      <c r="B10" s="96">
        <v>44346</v>
      </c>
      <c r="C10" s="96">
        <v>44346</v>
      </c>
      <c r="D10" s="96">
        <v>44346</v>
      </c>
      <c r="E10" s="96">
        <v>44346</v>
      </c>
      <c r="F10" s="96">
        <v>44346</v>
      </c>
      <c r="G10" s="96">
        <v>44346</v>
      </c>
      <c r="H10" s="96">
        <v>44346</v>
      </c>
      <c r="I10" s="96">
        <v>44346</v>
      </c>
      <c r="J10" s="96">
        <v>44346</v>
      </c>
      <c r="K10" s="96">
        <v>44346</v>
      </c>
      <c r="L10" s="96">
        <v>44346</v>
      </c>
      <c r="M10" s="14"/>
    </row>
    <row r="11" spans="1:17" x14ac:dyDescent="0.25">
      <c r="A11" s="97">
        <v>44344</v>
      </c>
      <c r="B11" s="97">
        <v>44344</v>
      </c>
      <c r="C11" s="97">
        <v>44344</v>
      </c>
      <c r="D11" s="97">
        <v>44344</v>
      </c>
      <c r="E11" s="97">
        <v>44344</v>
      </c>
      <c r="F11" s="97">
        <v>44344</v>
      </c>
      <c r="G11" s="97">
        <v>44344</v>
      </c>
      <c r="H11" s="97">
        <v>44344</v>
      </c>
      <c r="I11" s="97">
        <v>44344</v>
      </c>
      <c r="J11" s="97">
        <v>44344</v>
      </c>
      <c r="K11" s="97">
        <v>44344</v>
      </c>
      <c r="L11" s="97">
        <v>44344</v>
      </c>
      <c r="M11" s="14"/>
    </row>
    <row r="13" spans="1:17" x14ac:dyDescent="0.25">
      <c r="A13" s="67" t="s">
        <v>99</v>
      </c>
      <c r="B13" s="95" t="s">
        <v>100</v>
      </c>
      <c r="C13" s="95" t="s">
        <v>101</v>
      </c>
      <c r="D13" s="95" t="s">
        <v>102</v>
      </c>
      <c r="E13" s="95" t="s">
        <v>103</v>
      </c>
      <c r="F13" s="95" t="s">
        <v>104</v>
      </c>
      <c r="G13" s="95" t="s">
        <v>105</v>
      </c>
      <c r="I13" s="67" t="s">
        <v>106</v>
      </c>
      <c r="J13" s="95" t="s">
        <v>107</v>
      </c>
      <c r="K13" s="66" t="s">
        <v>108</v>
      </c>
    </row>
    <row r="14" spans="1:17" x14ac:dyDescent="0.25">
      <c r="A14" s="99">
        <v>0.375</v>
      </c>
      <c r="B14" s="100">
        <v>0.375</v>
      </c>
      <c r="C14" s="100">
        <v>0.375</v>
      </c>
      <c r="D14" s="100">
        <v>0.37563657407407408</v>
      </c>
      <c r="E14" s="100">
        <v>0.37563657407407408</v>
      </c>
      <c r="F14" s="100">
        <v>0.37563657407407408</v>
      </c>
      <c r="G14" s="100">
        <v>0.37563657407407408</v>
      </c>
      <c r="I14" s="101">
        <v>0.33333333333333331</v>
      </c>
      <c r="J14" s="102">
        <v>2.0833333333333332E-2</v>
      </c>
      <c r="K14" s="103">
        <v>3.4722222222222224E-4</v>
      </c>
    </row>
    <row r="15" spans="1:17" x14ac:dyDescent="0.25">
      <c r="A15" s="99">
        <v>0.33055555555555555</v>
      </c>
      <c r="B15" s="100">
        <v>0.33055555555555555</v>
      </c>
      <c r="C15" s="100">
        <v>0.33055555555555555</v>
      </c>
      <c r="D15" s="100">
        <v>0.33069444444444446</v>
      </c>
      <c r="E15" s="100">
        <v>0.33069444444444446</v>
      </c>
      <c r="F15" s="100">
        <v>0.33069444444444446</v>
      </c>
      <c r="G15" s="100">
        <v>0.33069444444444446</v>
      </c>
      <c r="I15" s="101">
        <v>0.33333333333333331</v>
      </c>
      <c r="J15" s="102">
        <v>2.0833333333333332E-2</v>
      </c>
      <c r="K15" s="103">
        <v>3.4722222222222224E-4</v>
      </c>
    </row>
    <row r="16" spans="1:17" x14ac:dyDescent="0.25">
      <c r="A16" s="99">
        <v>0.52430555555555558</v>
      </c>
      <c r="B16" s="100">
        <v>0.52430555555555558</v>
      </c>
      <c r="C16" s="100">
        <v>0.52430555555555558</v>
      </c>
      <c r="D16" s="100">
        <v>0.52431712962962962</v>
      </c>
      <c r="E16" s="100">
        <v>0.52431712962962962</v>
      </c>
      <c r="F16" s="100">
        <v>0.52431712962962962</v>
      </c>
      <c r="G16" s="100">
        <v>0.52431712962962962</v>
      </c>
      <c r="I16" s="101">
        <v>0.33333333333333331</v>
      </c>
      <c r="J16" s="102">
        <v>2.0833333333333332E-2</v>
      </c>
      <c r="K16" s="103">
        <v>3.4722222222222224E-4</v>
      </c>
    </row>
    <row r="17" spans="1:11" x14ac:dyDescent="0.25">
      <c r="A17" s="99">
        <v>0.25</v>
      </c>
      <c r="B17" s="100">
        <v>0.25</v>
      </c>
      <c r="C17" s="100">
        <v>0.25</v>
      </c>
      <c r="D17" s="100">
        <v>0.25011574074074078</v>
      </c>
      <c r="E17" s="100">
        <v>0.25011574074074078</v>
      </c>
      <c r="F17" s="100">
        <v>0.25011574074074078</v>
      </c>
      <c r="G17" s="100">
        <v>0.25011574074074078</v>
      </c>
      <c r="I17" s="101">
        <v>0.33333333333333331</v>
      </c>
      <c r="J17" s="102">
        <v>2.0833333333333332E-2</v>
      </c>
      <c r="K17" s="103">
        <v>3.4722222222222224E-4</v>
      </c>
    </row>
    <row r="18" spans="1:11" x14ac:dyDescent="0.25">
      <c r="A18" s="99">
        <v>0.93888888888888899</v>
      </c>
      <c r="B18" s="100">
        <v>0.93888888888888899</v>
      </c>
      <c r="C18" s="100">
        <v>0.93888888888888899</v>
      </c>
      <c r="D18" s="100">
        <v>0.93902777777777768</v>
      </c>
      <c r="E18" s="100">
        <v>0.93902777777777768</v>
      </c>
      <c r="F18" s="100">
        <v>0.93902777777777768</v>
      </c>
      <c r="G18" s="100">
        <v>0.93902777777777768</v>
      </c>
      <c r="I18" s="104">
        <f>SUBTOTAL(109,Tabela5['[h']])</f>
        <v>1.3333333333333333</v>
      </c>
      <c r="J18" s="105">
        <f>SUBTOTAL(109,Tabela5['[m']])</f>
        <v>8.3333333333333329E-2</v>
      </c>
      <c r="K18" s="106">
        <f>SUBTOTAL(109,Tabela5['[s']])</f>
        <v>1.3888888888888889E-3</v>
      </c>
    </row>
    <row r="20" spans="1:11" x14ac:dyDescent="0.25">
      <c r="E20" s="67" t="s">
        <v>109</v>
      </c>
      <c r="F20" s="95" t="s">
        <v>110</v>
      </c>
      <c r="G20" s="95" t="s">
        <v>111</v>
      </c>
      <c r="H20" s="66" t="s">
        <v>112</v>
      </c>
    </row>
    <row r="21" spans="1:11" x14ac:dyDescent="0.25">
      <c r="E21" s="107">
        <v>28340594</v>
      </c>
      <c r="F21" s="108">
        <v>89236560441</v>
      </c>
      <c r="G21" s="108">
        <v>22512172900160</v>
      </c>
      <c r="H21" s="109">
        <v>5</v>
      </c>
    </row>
    <row r="22" spans="1:11" x14ac:dyDescent="0.25">
      <c r="E22" s="107">
        <v>63832593</v>
      </c>
      <c r="F22" s="108">
        <v>55635375274</v>
      </c>
      <c r="G22" s="108">
        <v>12113001900223</v>
      </c>
      <c r="H22" s="109">
        <v>8</v>
      </c>
    </row>
    <row r="23" spans="1:11" x14ac:dyDescent="0.25">
      <c r="E23" s="107">
        <v>94957245</v>
      </c>
      <c r="F23" s="108">
        <v>76496729231</v>
      </c>
      <c r="G23" s="108">
        <v>12264280000220</v>
      </c>
      <c r="H23" s="109">
        <v>2</v>
      </c>
    </row>
    <row r="24" spans="1:11" x14ac:dyDescent="0.25">
      <c r="E24" s="107">
        <v>75086244</v>
      </c>
      <c r="F24" s="108">
        <v>38063215697</v>
      </c>
      <c r="G24" s="108">
        <v>38013328300790</v>
      </c>
      <c r="H24" s="109">
        <v>55</v>
      </c>
    </row>
    <row r="25" spans="1:11" x14ac:dyDescent="0.25">
      <c r="E25" s="107">
        <v>33899022</v>
      </c>
      <c r="F25" s="108">
        <v>79893695763</v>
      </c>
      <c r="G25" s="108">
        <v>88525176200145</v>
      </c>
      <c r="H25" s="109">
        <v>99</v>
      </c>
    </row>
    <row r="26" spans="1:11" x14ac:dyDescent="0.25">
      <c r="E26" s="107">
        <v>66208313</v>
      </c>
      <c r="F26" s="108">
        <v>92758568125</v>
      </c>
      <c r="G26" s="108">
        <v>46261377300111</v>
      </c>
      <c r="H26" s="109">
        <v>123</v>
      </c>
    </row>
    <row r="27" spans="1:11" x14ac:dyDescent="0.25">
      <c r="E27" s="107">
        <v>29083033</v>
      </c>
      <c r="F27" s="108">
        <v>20974752788</v>
      </c>
      <c r="G27" s="108">
        <v>33329338300160</v>
      </c>
      <c r="H27" s="109">
        <v>869</v>
      </c>
    </row>
    <row r="28" spans="1:11" x14ac:dyDescent="0.25">
      <c r="E28" s="107">
        <v>10406726</v>
      </c>
      <c r="F28" s="108">
        <v>65358058820</v>
      </c>
      <c r="G28" s="108">
        <v>12384322200288</v>
      </c>
      <c r="H28" s="109">
        <v>6688</v>
      </c>
    </row>
    <row r="29" spans="1:11" x14ac:dyDescent="0.25">
      <c r="E29" s="65">
        <v>85713697</v>
      </c>
      <c r="F29" s="110">
        <v>21028289166</v>
      </c>
      <c r="G29" s="110">
        <v>82516660600111</v>
      </c>
      <c r="H29" s="64">
        <v>4422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4">
    <tablePart r:id="rId3"/>
    <tablePart r:id="rId4"/>
    <tablePart r:id="rId5"/>
    <tablePart r:id="rId6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26359-FD16-4170-9EAA-F75BF49CF16E}">
  <sheetPr codeName="Planilha13">
    <tabColor rgb="FF0070C0"/>
  </sheetPr>
  <dimension ref="B1:G18"/>
  <sheetViews>
    <sheetView showGridLines="0" zoomScale="85" zoomScaleNormal="85" workbookViewId="0">
      <selection activeCell="B10" sqref="B10:B18"/>
    </sheetView>
  </sheetViews>
  <sheetFormatPr defaultRowHeight="15" x14ac:dyDescent="0.25"/>
  <cols>
    <col min="1" max="1" width="2.42578125" customWidth="1"/>
    <col min="2" max="3" width="21" bestFit="1" customWidth="1"/>
    <col min="4" max="4" width="31.7109375" customWidth="1"/>
    <col min="5" max="5" width="13.140625" bestFit="1" customWidth="1"/>
    <col min="6" max="6" width="20.5703125" customWidth="1"/>
    <col min="7" max="7" width="13" customWidth="1"/>
  </cols>
  <sheetData>
    <row r="1" spans="2:7" ht="45.75" customHeight="1" x14ac:dyDescent="0.25"/>
    <row r="9" spans="2:7" x14ac:dyDescent="0.25">
      <c r="B9" t="s">
        <v>114</v>
      </c>
      <c r="C9" t="s">
        <v>118</v>
      </c>
      <c r="D9" t="s">
        <v>113</v>
      </c>
      <c r="E9" t="s">
        <v>115</v>
      </c>
      <c r="F9" t="s">
        <v>111</v>
      </c>
      <c r="G9" t="s">
        <v>109</v>
      </c>
    </row>
    <row r="10" spans="2:7" x14ac:dyDescent="0.25">
      <c r="B10">
        <v>80848</v>
      </c>
      <c r="C10">
        <v>43241.583333333336</v>
      </c>
      <c r="D10">
        <f>Tabela9[[#This Row],[DATA DA VENDA]]+5</f>
        <v>43246.583333333336</v>
      </c>
      <c r="E10" s="16" t="s">
        <v>25</v>
      </c>
      <c r="F10" s="29">
        <v>22512172900160</v>
      </c>
      <c r="G10">
        <v>28340594</v>
      </c>
    </row>
    <row r="11" spans="2:7" x14ac:dyDescent="0.25">
      <c r="B11">
        <v>87199</v>
      </c>
      <c r="C11">
        <v>43242.5625</v>
      </c>
      <c r="D11">
        <f>Tabela9[[#This Row],[DATA DA VENDA]]+5</f>
        <v>43247.5625</v>
      </c>
      <c r="E11" s="17" t="s">
        <v>26</v>
      </c>
      <c r="F11" s="29">
        <v>12113001900223</v>
      </c>
      <c r="G11">
        <v>63832593</v>
      </c>
    </row>
    <row r="12" spans="2:7" x14ac:dyDescent="0.25">
      <c r="B12">
        <v>80569</v>
      </c>
      <c r="C12">
        <v>43170.708333333336</v>
      </c>
      <c r="D12">
        <f>Tabela9[[#This Row],[DATA DA VENDA]]+5</f>
        <v>43175.708333333336</v>
      </c>
      <c r="E12" s="16" t="s">
        <v>27</v>
      </c>
      <c r="F12" s="29">
        <v>12264280000220</v>
      </c>
      <c r="G12">
        <v>94957245</v>
      </c>
    </row>
    <row r="13" spans="2:7" x14ac:dyDescent="0.25">
      <c r="B13">
        <v>87217</v>
      </c>
      <c r="C13">
        <v>43183.625</v>
      </c>
      <c r="D13">
        <f>Tabela9[[#This Row],[DATA DA VENDA]]+5</f>
        <v>43188.625</v>
      </c>
      <c r="E13" s="17" t="s">
        <v>28</v>
      </c>
      <c r="F13" s="29">
        <v>38013328300790</v>
      </c>
      <c r="G13">
        <v>75086244</v>
      </c>
    </row>
    <row r="14" spans="2:7" x14ac:dyDescent="0.25">
      <c r="B14">
        <v>82905</v>
      </c>
      <c r="C14">
        <v>43247.348611111112</v>
      </c>
      <c r="D14">
        <f>Tabela9[[#This Row],[DATA DA VENDA]]+5</f>
        <v>43252.348611111112</v>
      </c>
      <c r="E14" s="16" t="s">
        <v>29</v>
      </c>
      <c r="F14" s="29">
        <v>88525176200145</v>
      </c>
      <c r="G14">
        <v>33899022</v>
      </c>
    </row>
    <row r="15" spans="2:7" x14ac:dyDescent="0.25">
      <c r="B15">
        <v>89078</v>
      </c>
      <c r="C15">
        <v>43146.381944444445</v>
      </c>
      <c r="D15">
        <f>Tabela9[[#This Row],[DATA DA VENDA]]+5</f>
        <v>43151.381944444445</v>
      </c>
      <c r="E15" s="17" t="s">
        <v>30</v>
      </c>
      <c r="F15" s="29">
        <v>46261377300111</v>
      </c>
      <c r="G15">
        <v>66208313</v>
      </c>
    </row>
    <row r="16" spans="2:7" x14ac:dyDescent="0.25">
      <c r="B16">
        <v>87500</v>
      </c>
      <c r="C16">
        <v>43171.597222222219</v>
      </c>
      <c r="D16">
        <f>Tabela9[[#This Row],[DATA DA VENDA]]+5</f>
        <v>43176.597222222219</v>
      </c>
      <c r="E16" s="16" t="s">
        <v>31</v>
      </c>
      <c r="F16" s="29">
        <v>33329338300160</v>
      </c>
      <c r="G16">
        <v>29083033</v>
      </c>
    </row>
    <row r="17" spans="2:7" x14ac:dyDescent="0.25">
      <c r="B17">
        <v>86959</v>
      </c>
      <c r="C17">
        <v>43186.493055555555</v>
      </c>
      <c r="D17">
        <f>Tabela9[[#This Row],[DATA DA VENDA]]+5</f>
        <v>43191.493055555555</v>
      </c>
      <c r="E17" s="15" t="s">
        <v>32</v>
      </c>
      <c r="F17" s="29">
        <v>12384322200288</v>
      </c>
      <c r="G17">
        <v>10406726</v>
      </c>
    </row>
    <row r="18" spans="2:7" x14ac:dyDescent="0.25">
      <c r="B18">
        <v>85149</v>
      </c>
      <c r="C18">
        <v>43250.6875</v>
      </c>
      <c r="D18">
        <f>Tabela9[[#This Row],[DATA DA VENDA]]+5</f>
        <v>43255.6875</v>
      </c>
      <c r="E18" t="s">
        <v>116</v>
      </c>
      <c r="F18" s="29">
        <v>82516660600111</v>
      </c>
      <c r="G18">
        <v>85713697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B86DF-F712-415C-BFB3-03988BCBD337}">
  <sheetPr codeName="Planilha14">
    <tabColor rgb="FF0070C0"/>
  </sheetPr>
  <dimension ref="B8:I14"/>
  <sheetViews>
    <sheetView showGridLines="0" zoomScaleNormal="100" workbookViewId="0">
      <selection activeCell="G9" sqref="G9"/>
    </sheetView>
  </sheetViews>
  <sheetFormatPr defaultRowHeight="15" x14ac:dyDescent="0.25"/>
  <cols>
    <col min="2" max="2" width="13.140625" customWidth="1"/>
    <col min="3" max="3" width="15.28515625" customWidth="1"/>
    <col min="4" max="4" width="13.42578125" customWidth="1"/>
    <col min="5" max="5" width="14.140625" customWidth="1"/>
    <col min="6" max="6" width="13.42578125" bestFit="1" customWidth="1"/>
    <col min="7" max="7" width="11.140625" customWidth="1"/>
    <col min="8" max="8" width="16.85546875" bestFit="1" customWidth="1"/>
    <col min="9" max="9" width="17" customWidth="1"/>
  </cols>
  <sheetData>
    <row r="8" spans="2:9" x14ac:dyDescent="0.25">
      <c r="B8" s="67" t="s">
        <v>19</v>
      </c>
      <c r="C8" s="95" t="s">
        <v>119</v>
      </c>
      <c r="D8" s="95" t="s">
        <v>548</v>
      </c>
      <c r="E8" s="95" t="s">
        <v>120</v>
      </c>
      <c r="F8" s="95" t="s">
        <v>121</v>
      </c>
      <c r="G8" s="95" t="s">
        <v>1</v>
      </c>
      <c r="H8" s="95" t="s">
        <v>123</v>
      </c>
      <c r="I8" s="66" t="s">
        <v>122</v>
      </c>
    </row>
    <row r="9" spans="2:9" x14ac:dyDescent="0.25">
      <c r="B9" s="96">
        <v>43466</v>
      </c>
      <c r="C9" s="111">
        <v>0.33333333333333331</v>
      </c>
      <c r="D9" s="111">
        <v>0.5</v>
      </c>
      <c r="E9" s="111">
        <v>0.54166666666666663</v>
      </c>
      <c r="F9" s="111">
        <v>0.70833333333333337</v>
      </c>
      <c r="G9" s="111"/>
      <c r="H9" s="98"/>
      <c r="I9" s="112"/>
    </row>
    <row r="10" spans="2:9" x14ac:dyDescent="0.25">
      <c r="B10" s="96">
        <v>43467</v>
      </c>
      <c r="C10" s="111">
        <v>0.375</v>
      </c>
      <c r="D10" s="111">
        <v>0.5</v>
      </c>
      <c r="E10" s="111">
        <v>0.54166666666666663</v>
      </c>
      <c r="F10" s="111">
        <v>0.70833333333333337</v>
      </c>
      <c r="G10" s="111"/>
      <c r="H10" s="98"/>
      <c r="I10" s="112"/>
    </row>
    <row r="11" spans="2:9" x14ac:dyDescent="0.25">
      <c r="B11" s="96">
        <v>43468</v>
      </c>
      <c r="C11" s="111">
        <v>0.33333333333333331</v>
      </c>
      <c r="D11" s="111">
        <v>0.5</v>
      </c>
      <c r="E11" s="111">
        <v>0.54166666666666663</v>
      </c>
      <c r="F11" s="111">
        <v>0.70833333333333337</v>
      </c>
      <c r="G11" s="111"/>
      <c r="H11" s="98"/>
      <c r="I11" s="112"/>
    </row>
    <row r="12" spans="2:9" x14ac:dyDescent="0.25">
      <c r="B12" s="96">
        <v>43469</v>
      </c>
      <c r="C12" s="111">
        <v>0.41666666666666669</v>
      </c>
      <c r="D12" s="111">
        <v>0.5</v>
      </c>
      <c r="E12" s="111">
        <v>0.54166666666666663</v>
      </c>
      <c r="F12" s="111">
        <v>0.70833333333333337</v>
      </c>
      <c r="G12" s="111"/>
      <c r="H12" s="98"/>
      <c r="I12" s="112"/>
    </row>
    <row r="13" spans="2:9" x14ac:dyDescent="0.25">
      <c r="B13" s="96">
        <v>43470</v>
      </c>
      <c r="C13" s="111">
        <v>0.33333333333333331</v>
      </c>
      <c r="D13" s="111">
        <v>0.5</v>
      </c>
      <c r="E13" s="111">
        <v>0.54166666666666663</v>
      </c>
      <c r="F13" s="111">
        <v>0.70833333333333337</v>
      </c>
      <c r="G13" s="111"/>
      <c r="H13" s="98"/>
      <c r="I13" s="112"/>
    </row>
    <row r="14" spans="2:9" x14ac:dyDescent="0.25">
      <c r="B14" s="65" t="s">
        <v>1</v>
      </c>
      <c r="C14" s="113"/>
      <c r="D14" s="113"/>
      <c r="E14" s="113"/>
      <c r="F14" s="113"/>
      <c r="G14" s="114"/>
      <c r="H14" s="113"/>
      <c r="I14" s="64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0809E-AFD2-4925-A229-8F352DD88847}">
  <sheetPr codeName="Planilha15">
    <tabColor theme="7"/>
  </sheetPr>
  <dimension ref="A1:V3"/>
  <sheetViews>
    <sheetView showGridLines="0" showRowColHeaders="0" workbookViewId="0">
      <selection activeCell="J14" sqref="J14"/>
    </sheetView>
  </sheetViews>
  <sheetFormatPr defaultRowHeight="15" x14ac:dyDescent="0.25"/>
  <sheetData>
    <row r="1" spans="1:22" ht="15" customHeight="1" x14ac:dyDescent="0.7">
      <c r="A1" s="386"/>
      <c r="B1" s="386"/>
      <c r="C1" s="386"/>
      <c r="D1" s="386"/>
      <c r="E1" s="386"/>
      <c r="F1" s="386"/>
      <c r="G1" s="386"/>
      <c r="H1" s="386"/>
      <c r="I1" s="386"/>
      <c r="J1" s="386"/>
      <c r="K1" s="386"/>
      <c r="L1" s="386"/>
      <c r="M1" s="386"/>
      <c r="N1" s="386"/>
      <c r="O1" s="386"/>
      <c r="P1" s="386"/>
      <c r="Q1" s="386"/>
      <c r="R1" s="386"/>
      <c r="S1" s="386"/>
      <c r="T1" s="386"/>
      <c r="U1" s="386"/>
      <c r="V1" s="30"/>
    </row>
    <row r="2" spans="1:22" ht="15" customHeight="1" x14ac:dyDescent="0.7">
      <c r="A2" s="386"/>
      <c r="B2" s="386"/>
      <c r="C2" s="386"/>
      <c r="D2" s="386"/>
      <c r="E2" s="386"/>
      <c r="F2" s="386"/>
      <c r="G2" s="386"/>
      <c r="H2" s="386"/>
      <c r="I2" s="386"/>
      <c r="J2" s="386"/>
      <c r="K2" s="386"/>
      <c r="L2" s="386"/>
      <c r="M2" s="386"/>
      <c r="N2" s="386"/>
      <c r="O2" s="386"/>
      <c r="P2" s="386"/>
      <c r="Q2" s="386"/>
      <c r="R2" s="386"/>
      <c r="S2" s="386"/>
      <c r="T2" s="386"/>
      <c r="U2" s="386"/>
      <c r="V2" s="30"/>
    </row>
    <row r="3" spans="1:22" ht="15" customHeight="1" x14ac:dyDescent="0.7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  <c r="V3" s="30"/>
    </row>
  </sheetData>
  <sheetProtection sheet="1" objects="1" scenarios="1"/>
  <mergeCells count="1">
    <mergeCell ref="A1:U3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BC4D8-22C4-427E-98C1-E52CD0D63D81}">
  <sheetPr codeName="Planilha16">
    <tabColor rgb="FF0070C0"/>
  </sheetPr>
  <dimension ref="A1:N18"/>
  <sheetViews>
    <sheetView showGridLines="0" zoomScaleNormal="100" workbookViewId="0">
      <selection activeCell="C18" sqref="C18"/>
    </sheetView>
  </sheetViews>
  <sheetFormatPr defaultRowHeight="15" x14ac:dyDescent="0.25"/>
  <cols>
    <col min="1" max="1" width="20" customWidth="1"/>
    <col min="2" max="2" width="11" customWidth="1"/>
    <col min="3" max="3" width="11.7109375" customWidth="1"/>
    <col min="4" max="4" width="8.42578125" customWidth="1"/>
    <col min="5" max="5" width="13.5703125" bestFit="1" customWidth="1"/>
    <col min="10" max="10" width="10.5703125" bestFit="1" customWidth="1"/>
  </cols>
  <sheetData>
    <row r="1" spans="1:14" x14ac:dyDescent="0.25">
      <c r="A1" s="18" t="s">
        <v>126</v>
      </c>
    </row>
    <row r="3" spans="1:14" x14ac:dyDescent="0.25">
      <c r="A3" t="s">
        <v>19</v>
      </c>
      <c r="B3" s="14">
        <f ca="1">TODAY()</f>
        <v>45321</v>
      </c>
    </row>
    <row r="5" spans="1:14" ht="36.75" customHeight="1" x14ac:dyDescent="0.25">
      <c r="A5" s="31" t="s">
        <v>19</v>
      </c>
      <c r="B5" s="31" t="s">
        <v>604</v>
      </c>
      <c r="C5" s="31" t="s">
        <v>124</v>
      </c>
      <c r="D5" s="31" t="s">
        <v>125</v>
      </c>
      <c r="E5" s="31" t="s">
        <v>127</v>
      </c>
      <c r="N5" s="1"/>
    </row>
    <row r="6" spans="1:14" x14ac:dyDescent="0.25">
      <c r="A6" s="14">
        <f t="shared" ref="A6" ca="1" si="0">$B$3</f>
        <v>45321</v>
      </c>
      <c r="B6">
        <v>10</v>
      </c>
      <c r="C6">
        <v>20</v>
      </c>
      <c r="D6">
        <v>12</v>
      </c>
      <c r="E6">
        <f>Tabela7[[#This Row],[Estoque Anterior]]+Tabela7[[#This Row],[Qtde. Entrada]]-Tabela7[[#This Row],[Qtde.  Saída]]</f>
        <v>18</v>
      </c>
      <c r="J6" s="2"/>
      <c r="K6" s="2"/>
    </row>
    <row r="7" spans="1:14" x14ac:dyDescent="0.25">
      <c r="A7" s="14">
        <f ca="1">A6+1</f>
        <v>45322</v>
      </c>
      <c r="B7">
        <f>E6</f>
        <v>18</v>
      </c>
      <c r="C7">
        <v>5</v>
      </c>
      <c r="D7">
        <v>8</v>
      </c>
      <c r="E7">
        <f>Tabela7[[#This Row],[Estoque Anterior]]+Tabela7[[#This Row],[Qtde. Entrada]]-Tabela7[[#This Row],[Qtde.  Saída]]</f>
        <v>15</v>
      </c>
      <c r="J7" s="2"/>
      <c r="K7" s="2"/>
    </row>
    <row r="8" spans="1:14" x14ac:dyDescent="0.25">
      <c r="A8" s="14">
        <f t="shared" ref="A8:A10" ca="1" si="1">A7+1</f>
        <v>45323</v>
      </c>
      <c r="B8">
        <f>E7</f>
        <v>15</v>
      </c>
      <c r="C8">
        <v>5</v>
      </c>
      <c r="D8">
        <v>10</v>
      </c>
      <c r="E8">
        <f>Tabela7[[#This Row],[Estoque Anterior]]+Tabela7[[#This Row],[Qtde. Entrada]]-Tabela7[[#This Row],[Qtde.  Saída]]</f>
        <v>10</v>
      </c>
      <c r="J8" s="2"/>
      <c r="K8" s="2"/>
    </row>
    <row r="9" spans="1:14" x14ac:dyDescent="0.25">
      <c r="A9" s="14">
        <f t="shared" ca="1" si="1"/>
        <v>45324</v>
      </c>
      <c r="B9">
        <f>E8</f>
        <v>10</v>
      </c>
      <c r="C9">
        <v>12</v>
      </c>
      <c r="D9">
        <v>10</v>
      </c>
      <c r="E9">
        <f>Tabela7[[#This Row],[Estoque Anterior]]+Tabela7[[#This Row],[Qtde. Entrada]]-Tabela7[[#This Row],[Qtde.  Saída]]</f>
        <v>12</v>
      </c>
      <c r="J9" s="2"/>
      <c r="K9" s="2"/>
    </row>
    <row r="10" spans="1:14" x14ac:dyDescent="0.25">
      <c r="A10" s="14">
        <f t="shared" ca="1" si="1"/>
        <v>45325</v>
      </c>
      <c r="B10">
        <f>E9</f>
        <v>12</v>
      </c>
      <c r="C10">
        <v>14</v>
      </c>
      <c r="D10">
        <v>10</v>
      </c>
      <c r="E10">
        <f>Tabela7[[#This Row],[Estoque Anterior]]+Tabela7[[#This Row],[Qtde. Entrada]]-Tabela7[[#This Row],[Qtde.  Saída]]</f>
        <v>16</v>
      </c>
      <c r="J10" s="2"/>
      <c r="K10" s="2"/>
    </row>
    <row r="11" spans="1:14" x14ac:dyDescent="0.25">
      <c r="J11" s="2"/>
      <c r="K11" s="2"/>
      <c r="N11" s="2"/>
    </row>
    <row r="13" spans="1:14" x14ac:dyDescent="0.25">
      <c r="A13" t="s">
        <v>136</v>
      </c>
      <c r="B13" t="s">
        <v>112</v>
      </c>
      <c r="C13" t="s">
        <v>137</v>
      </c>
      <c r="D13" t="s">
        <v>138</v>
      </c>
    </row>
    <row r="14" spans="1:14" x14ac:dyDescent="0.25">
      <c r="A14" t="s">
        <v>25</v>
      </c>
      <c r="B14">
        <v>62</v>
      </c>
      <c r="C14">
        <v>1.64</v>
      </c>
      <c r="D14" s="32">
        <f>Tabela15[[#This Row],[Peso]]/Tabela15[[#This Row],[Altura ]]^2</f>
        <v>23.051754907792983</v>
      </c>
    </row>
    <row r="15" spans="1:14" x14ac:dyDescent="0.25">
      <c r="A15" t="s">
        <v>26</v>
      </c>
      <c r="B15">
        <v>90</v>
      </c>
      <c r="C15">
        <v>0</v>
      </c>
      <c r="D15" s="32" t="e">
        <f>Tabela15[[#This Row],[Peso]]/Tabela15[[#This Row],[Altura ]]^2</f>
        <v>#DIV/0!</v>
      </c>
    </row>
    <row r="16" spans="1:14" x14ac:dyDescent="0.25">
      <c r="A16" t="s">
        <v>27</v>
      </c>
      <c r="B16">
        <v>78</v>
      </c>
      <c r="C16">
        <v>1.8</v>
      </c>
      <c r="D16" s="32">
        <f>Tabela15[[#This Row],[Peso]]/Tabela15[[#This Row],[Altura ]]^2</f>
        <v>24.074074074074073</v>
      </c>
    </row>
    <row r="17" spans="1:4" x14ac:dyDescent="0.25">
      <c r="A17" t="s">
        <v>28</v>
      </c>
      <c r="B17">
        <v>80</v>
      </c>
      <c r="C17">
        <v>1</v>
      </c>
      <c r="D17" s="32">
        <f>Tabela15[[#This Row],[Peso]]/Tabela15[[#This Row],[Altura ]]^2</f>
        <v>80</v>
      </c>
    </row>
    <row r="18" spans="1:4" x14ac:dyDescent="0.25">
      <c r="A18" t="s">
        <v>29</v>
      </c>
      <c r="B18">
        <v>66</v>
      </c>
      <c r="C18">
        <v>1.6</v>
      </c>
      <c r="D18" s="32">
        <f>Tabela15[[#This Row],[Peso]]/Tabela15[[#This Row],[Altura ]]^2</f>
        <v>25.781249999999996</v>
      </c>
    </row>
  </sheetData>
  <pageMargins left="0.511811024" right="0.511811024" top="0.78740157499999996" bottom="0.78740157499999996" header="0.31496062000000002" footer="0.31496062000000002"/>
  <pageSetup paperSize="9" orientation="portrait" r:id="rId1"/>
  <ignoredErrors>
    <ignoredError sqref="D15" evalError="1"/>
  </ignoredErrors>
  <tableParts count="2">
    <tablePart r:id="rId2"/>
    <tablePart r:id="rId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96192-11AB-4051-914B-371B5A70837D}">
  <sheetPr codeName="Planilha17">
    <tabColor rgb="FF0070C0"/>
  </sheetPr>
  <dimension ref="A1:B8"/>
  <sheetViews>
    <sheetView showGridLines="0" zoomScale="205" zoomScaleNormal="205" workbookViewId="0">
      <selection activeCell="B5" sqref="B5"/>
    </sheetView>
  </sheetViews>
  <sheetFormatPr defaultRowHeight="15" x14ac:dyDescent="0.25"/>
  <cols>
    <col min="1" max="1" width="12.28515625" customWidth="1"/>
    <col min="2" max="2" width="9.7109375" customWidth="1"/>
  </cols>
  <sheetData>
    <row r="1" spans="1:2" x14ac:dyDescent="0.25">
      <c r="A1" s="387" t="s">
        <v>135</v>
      </c>
      <c r="B1" s="387"/>
    </row>
    <row r="3" spans="1:2" x14ac:dyDescent="0.25">
      <c r="A3" t="s">
        <v>128</v>
      </c>
      <c r="B3" t="s">
        <v>134</v>
      </c>
    </row>
    <row r="4" spans="1:2" x14ac:dyDescent="0.25">
      <c r="A4" t="s">
        <v>129</v>
      </c>
      <c r="B4">
        <v>300</v>
      </c>
    </row>
    <row r="5" spans="1:2" x14ac:dyDescent="0.25">
      <c r="A5" t="s">
        <v>130</v>
      </c>
      <c r="B5">
        <v>400</v>
      </c>
    </row>
    <row r="6" spans="1:2" x14ac:dyDescent="0.25">
      <c r="A6" t="s">
        <v>131</v>
      </c>
      <c r="B6">
        <v>756</v>
      </c>
    </row>
    <row r="7" spans="1:2" x14ac:dyDescent="0.25">
      <c r="A7" t="s">
        <v>132</v>
      </c>
      <c r="B7">
        <v>456</v>
      </c>
    </row>
    <row r="8" spans="1:2" x14ac:dyDescent="0.25">
      <c r="A8" t="s">
        <v>133</v>
      </c>
      <c r="B8">
        <v>678</v>
      </c>
    </row>
  </sheetData>
  <mergeCells count="1">
    <mergeCell ref="A1:B1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4CFF5-C446-4782-9D9C-191BB88B1C28}">
  <sheetPr codeName="Planilha18">
    <tabColor rgb="FF0070C0"/>
  </sheetPr>
  <dimension ref="A1:B8"/>
  <sheetViews>
    <sheetView showGridLines="0" zoomScale="205" zoomScaleNormal="205" workbookViewId="0">
      <selection activeCell="B6" sqref="B6"/>
    </sheetView>
  </sheetViews>
  <sheetFormatPr defaultRowHeight="15" x14ac:dyDescent="0.25"/>
  <cols>
    <col min="1" max="1" width="12.28515625" customWidth="1"/>
    <col min="2" max="2" width="9.7109375" customWidth="1"/>
  </cols>
  <sheetData>
    <row r="1" spans="1:2" x14ac:dyDescent="0.25">
      <c r="A1" s="387" t="s">
        <v>135</v>
      </c>
      <c r="B1" s="387"/>
    </row>
    <row r="3" spans="1:2" x14ac:dyDescent="0.25">
      <c r="A3" t="s">
        <v>128</v>
      </c>
      <c r="B3" t="s">
        <v>134</v>
      </c>
    </row>
    <row r="4" spans="1:2" x14ac:dyDescent="0.25">
      <c r="A4" t="s">
        <v>129</v>
      </c>
      <c r="B4">
        <v>450</v>
      </c>
    </row>
    <row r="5" spans="1:2" x14ac:dyDescent="0.25">
      <c r="A5" t="s">
        <v>130</v>
      </c>
      <c r="B5">
        <v>788</v>
      </c>
    </row>
    <row r="6" spans="1:2" x14ac:dyDescent="0.25">
      <c r="A6" t="s">
        <v>131</v>
      </c>
      <c r="B6">
        <v>890</v>
      </c>
    </row>
    <row r="7" spans="1:2" x14ac:dyDescent="0.25">
      <c r="A7" t="s">
        <v>132</v>
      </c>
      <c r="B7">
        <v>670</v>
      </c>
    </row>
    <row r="8" spans="1:2" x14ac:dyDescent="0.25">
      <c r="A8" t="s">
        <v>133</v>
      </c>
      <c r="B8">
        <v>780</v>
      </c>
    </row>
  </sheetData>
  <mergeCells count="1">
    <mergeCell ref="A1:B1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5172A-FBD4-4FA7-BE33-C5D194CD18D0}">
  <sheetPr codeName="Planilha19">
    <tabColor rgb="FF0070C0"/>
  </sheetPr>
  <dimension ref="A1:B8"/>
  <sheetViews>
    <sheetView showGridLines="0" zoomScale="205" zoomScaleNormal="205" workbookViewId="0">
      <selection activeCell="B5" sqref="B5"/>
    </sheetView>
  </sheetViews>
  <sheetFormatPr defaultRowHeight="15" x14ac:dyDescent="0.25"/>
  <cols>
    <col min="1" max="1" width="12.28515625" customWidth="1"/>
    <col min="2" max="2" width="9.7109375" customWidth="1"/>
  </cols>
  <sheetData>
    <row r="1" spans="1:2" x14ac:dyDescent="0.25">
      <c r="A1" s="387" t="s">
        <v>135</v>
      </c>
      <c r="B1" s="387"/>
    </row>
    <row r="3" spans="1:2" x14ac:dyDescent="0.25">
      <c r="A3" t="s">
        <v>128</v>
      </c>
      <c r="B3" t="s">
        <v>134</v>
      </c>
    </row>
    <row r="4" spans="1:2" x14ac:dyDescent="0.25">
      <c r="A4" t="s">
        <v>129</v>
      </c>
      <c r="B4">
        <v>567</v>
      </c>
    </row>
    <row r="5" spans="1:2" x14ac:dyDescent="0.25">
      <c r="A5" t="s">
        <v>130</v>
      </c>
      <c r="B5">
        <v>678</v>
      </c>
    </row>
    <row r="6" spans="1:2" x14ac:dyDescent="0.25">
      <c r="A6" t="s">
        <v>131</v>
      </c>
      <c r="B6">
        <v>889</v>
      </c>
    </row>
    <row r="7" spans="1:2" x14ac:dyDescent="0.25">
      <c r="A7" t="s">
        <v>132</v>
      </c>
      <c r="B7">
        <v>654</v>
      </c>
    </row>
    <row r="8" spans="1:2" x14ac:dyDescent="0.25">
      <c r="A8" t="s">
        <v>133</v>
      </c>
      <c r="B8">
        <v>690</v>
      </c>
    </row>
  </sheetData>
  <mergeCells count="1">
    <mergeCell ref="A1:B1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73412-DBE5-42AC-8252-A2B11462595D}">
  <sheetPr codeName="Planilha20">
    <tabColor rgb="FF0070C0"/>
  </sheetPr>
  <dimension ref="A1:B8"/>
  <sheetViews>
    <sheetView showGridLines="0" zoomScale="190" zoomScaleNormal="190" workbookViewId="0">
      <selection activeCell="B4" sqref="B4:B8"/>
    </sheetView>
  </sheetViews>
  <sheetFormatPr defaultRowHeight="15" x14ac:dyDescent="0.25"/>
  <cols>
    <col min="1" max="1" width="12.28515625" customWidth="1"/>
    <col min="2" max="2" width="16" customWidth="1"/>
  </cols>
  <sheetData>
    <row r="1" spans="1:2" x14ac:dyDescent="0.25">
      <c r="A1" s="387" t="s">
        <v>135</v>
      </c>
      <c r="B1" s="387"/>
    </row>
    <row r="3" spans="1:2" x14ac:dyDescent="0.25">
      <c r="A3" t="s">
        <v>128</v>
      </c>
      <c r="B3" t="s">
        <v>134</v>
      </c>
    </row>
    <row r="4" spans="1:2" x14ac:dyDescent="0.25">
      <c r="A4" t="s">
        <v>129</v>
      </c>
    </row>
    <row r="5" spans="1:2" x14ac:dyDescent="0.25">
      <c r="A5" t="s">
        <v>130</v>
      </c>
    </row>
    <row r="6" spans="1:2" x14ac:dyDescent="0.25">
      <c r="A6" t="s">
        <v>131</v>
      </c>
    </row>
    <row r="7" spans="1:2" x14ac:dyDescent="0.25">
      <c r="A7" t="s">
        <v>132</v>
      </c>
    </row>
    <row r="8" spans="1:2" x14ac:dyDescent="0.25">
      <c r="A8" t="s">
        <v>133</v>
      </c>
    </row>
  </sheetData>
  <mergeCells count="1">
    <mergeCell ref="A1:B1"/>
  </mergeCell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03267-3B58-4328-BB0C-451F3674CAA2}">
  <sheetPr codeName="Planilha21">
    <tabColor theme="7"/>
  </sheetPr>
  <dimension ref="A1:U3"/>
  <sheetViews>
    <sheetView showGridLines="0" showRowColHeaders="0" zoomScale="145" zoomScaleNormal="145" workbookViewId="0">
      <selection activeCell="L19" sqref="L19"/>
    </sheetView>
  </sheetViews>
  <sheetFormatPr defaultRowHeight="15" x14ac:dyDescent="0.25"/>
  <sheetData>
    <row r="1" spans="1:21" x14ac:dyDescent="0.25">
      <c r="A1" s="386"/>
      <c r="B1" s="386"/>
      <c r="C1" s="386"/>
      <c r="D1" s="386"/>
      <c r="E1" s="386"/>
      <c r="F1" s="386"/>
      <c r="G1" s="386"/>
      <c r="H1" s="386"/>
      <c r="I1" s="386"/>
      <c r="J1" s="386"/>
      <c r="K1" s="386"/>
      <c r="L1" s="386"/>
      <c r="M1" s="386"/>
      <c r="N1" s="386"/>
      <c r="O1" s="386"/>
      <c r="P1" s="386"/>
      <c r="Q1" s="386"/>
      <c r="R1" s="386"/>
      <c r="S1" s="386"/>
      <c r="T1" s="386"/>
      <c r="U1" s="386"/>
    </row>
    <row r="2" spans="1:21" x14ac:dyDescent="0.25">
      <c r="A2" s="386"/>
      <c r="B2" s="386"/>
      <c r="C2" s="386"/>
      <c r="D2" s="386"/>
      <c r="E2" s="386"/>
      <c r="F2" s="386"/>
      <c r="G2" s="386"/>
      <c r="H2" s="386"/>
      <c r="I2" s="386"/>
      <c r="J2" s="386"/>
      <c r="K2" s="386"/>
      <c r="L2" s="386"/>
      <c r="M2" s="386"/>
      <c r="N2" s="386"/>
      <c r="O2" s="386"/>
      <c r="P2" s="386"/>
      <c r="Q2" s="386"/>
      <c r="R2" s="386"/>
      <c r="S2" s="386"/>
      <c r="T2" s="386"/>
      <c r="U2" s="386"/>
    </row>
    <row r="3" spans="1:2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</row>
  </sheetData>
  <sheetProtection sheet="1" objects="1" scenarios="1"/>
  <mergeCells count="1">
    <mergeCell ref="A1:U3"/>
  </mergeCells>
  <pageMargins left="0.511811024" right="0.511811024" top="0.78740157499999996" bottom="0.78740157499999996" header="0.31496062000000002" footer="0.31496062000000002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DF6C4-65C6-42F3-8BED-12B4FFCB9B22}">
  <sheetPr codeName="Planilha22">
    <tabColor rgb="FF0070C0"/>
  </sheetPr>
  <dimension ref="A1:E5"/>
  <sheetViews>
    <sheetView showGridLines="0" zoomScale="175" zoomScaleNormal="175" workbookViewId="0">
      <selection activeCell="B2" sqref="B2"/>
    </sheetView>
  </sheetViews>
  <sheetFormatPr defaultRowHeight="15" x14ac:dyDescent="0.25"/>
  <cols>
    <col min="1" max="1" width="11.140625" customWidth="1"/>
  </cols>
  <sheetData>
    <row r="1" spans="1:5" x14ac:dyDescent="0.25">
      <c r="A1" t="s">
        <v>139</v>
      </c>
      <c r="B1" t="s">
        <v>141</v>
      </c>
      <c r="C1" t="s">
        <v>142</v>
      </c>
      <c r="D1" t="s">
        <v>143</v>
      </c>
      <c r="E1" t="s">
        <v>1</v>
      </c>
    </row>
    <row r="2" spans="1:5" x14ac:dyDescent="0.25">
      <c r="A2" t="s">
        <v>140</v>
      </c>
      <c r="E2">
        <f>SUM(Tabela16[[#This Row],[Jan]:[Mar]])</f>
        <v>0</v>
      </c>
    </row>
    <row r="3" spans="1:5" x14ac:dyDescent="0.25">
      <c r="A3" t="s">
        <v>35</v>
      </c>
      <c r="E3">
        <f>SUM(Tabela16[[#This Row],[Jan]:[Mar]])</f>
        <v>0</v>
      </c>
    </row>
    <row r="4" spans="1:5" x14ac:dyDescent="0.25">
      <c r="A4" t="s">
        <v>34</v>
      </c>
      <c r="E4">
        <f>SUM(Tabela16[[#This Row],[Jan]:[Mar]])</f>
        <v>0</v>
      </c>
    </row>
    <row r="5" spans="1:5" x14ac:dyDescent="0.25">
      <c r="A5" t="s">
        <v>543</v>
      </c>
      <c r="E5">
        <f>SUM(Tabela16[[#This Row],[Jan]:[Mar]])</f>
        <v>0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B213E-B93C-4C6C-9A6A-6818A45028EA}">
  <sheetPr codeName="Planilha23">
    <tabColor rgb="FF0070C0"/>
  </sheetPr>
  <dimension ref="B7:E29"/>
  <sheetViews>
    <sheetView showGridLines="0" zoomScale="130" zoomScaleNormal="130" workbookViewId="0">
      <selection activeCell="E8" sqref="E8"/>
    </sheetView>
  </sheetViews>
  <sheetFormatPr defaultRowHeight="15" x14ac:dyDescent="0.25"/>
  <cols>
    <col min="1" max="1" width="6.42578125" customWidth="1"/>
    <col min="2" max="2" width="12.5703125" customWidth="1"/>
    <col min="3" max="3" width="14.7109375" customWidth="1"/>
    <col min="4" max="4" width="24" customWidth="1"/>
    <col min="5" max="5" width="12.85546875" bestFit="1" customWidth="1"/>
    <col min="8" max="8" width="21.5703125" bestFit="1" customWidth="1"/>
  </cols>
  <sheetData>
    <row r="7" spans="2:5" x14ac:dyDescent="0.25">
      <c r="B7" s="67" t="s">
        <v>144</v>
      </c>
      <c r="C7" s="95" t="s">
        <v>145</v>
      </c>
      <c r="D7" s="95" t="s">
        <v>146</v>
      </c>
      <c r="E7" s="66" t="s">
        <v>147</v>
      </c>
    </row>
    <row r="8" spans="2:5" x14ac:dyDescent="0.25">
      <c r="B8" s="115">
        <v>1000</v>
      </c>
      <c r="C8" s="98" t="s">
        <v>148</v>
      </c>
      <c r="D8" s="98" t="s">
        <v>150</v>
      </c>
      <c r="E8" s="109"/>
    </row>
    <row r="9" spans="2:5" x14ac:dyDescent="0.25">
      <c r="B9" s="115">
        <v>1001</v>
      </c>
      <c r="C9" s="98" t="s">
        <v>148</v>
      </c>
      <c r="D9" s="98" t="s">
        <v>150</v>
      </c>
      <c r="E9" s="109"/>
    </row>
    <row r="10" spans="2:5" x14ac:dyDescent="0.25">
      <c r="B10" s="115">
        <v>1002</v>
      </c>
      <c r="C10" s="98" t="s">
        <v>148</v>
      </c>
      <c r="D10" s="98" t="s">
        <v>150</v>
      </c>
    </row>
    <row r="11" spans="2:5" x14ac:dyDescent="0.25">
      <c r="B11" s="115">
        <v>1003</v>
      </c>
      <c r="C11" s="98" t="s">
        <v>148</v>
      </c>
      <c r="D11" s="98" t="s">
        <v>150</v>
      </c>
      <c r="E11" s="109"/>
    </row>
    <row r="12" spans="2:5" x14ac:dyDescent="0.25">
      <c r="B12" s="115">
        <v>1004</v>
      </c>
      <c r="C12" s="98" t="s">
        <v>148</v>
      </c>
      <c r="D12" s="98" t="s">
        <v>151</v>
      </c>
      <c r="E12" s="109"/>
    </row>
    <row r="13" spans="2:5" x14ac:dyDescent="0.25">
      <c r="B13" s="115">
        <v>1005</v>
      </c>
      <c r="C13" s="98" t="s">
        <v>148</v>
      </c>
      <c r="D13" s="98" t="s">
        <v>151</v>
      </c>
      <c r="E13" s="109"/>
    </row>
    <row r="14" spans="2:5" x14ac:dyDescent="0.25">
      <c r="B14" s="115">
        <v>1006</v>
      </c>
      <c r="C14" s="98" t="s">
        <v>148</v>
      </c>
      <c r="D14" s="98" t="s">
        <v>151</v>
      </c>
      <c r="E14" s="109"/>
    </row>
    <row r="15" spans="2:5" x14ac:dyDescent="0.25">
      <c r="B15" s="115">
        <v>1007</v>
      </c>
      <c r="C15" s="98" t="s">
        <v>148</v>
      </c>
      <c r="D15" s="98" t="s">
        <v>152</v>
      </c>
      <c r="E15" s="109"/>
    </row>
    <row r="16" spans="2:5" x14ac:dyDescent="0.25">
      <c r="B16" s="115">
        <v>1008</v>
      </c>
      <c r="C16" s="98" t="s">
        <v>148</v>
      </c>
      <c r="D16" s="98" t="s">
        <v>152</v>
      </c>
      <c r="E16" s="109"/>
    </row>
    <row r="17" spans="2:5" x14ac:dyDescent="0.25">
      <c r="B17" s="115">
        <v>1009</v>
      </c>
      <c r="C17" s="98" t="s">
        <v>148</v>
      </c>
      <c r="D17" s="98" t="s">
        <v>152</v>
      </c>
      <c r="E17" s="109"/>
    </row>
    <row r="18" spans="2:5" x14ac:dyDescent="0.25">
      <c r="B18" s="115">
        <v>1010</v>
      </c>
      <c r="C18" s="98" t="s">
        <v>148</v>
      </c>
      <c r="D18" s="98" t="s">
        <v>152</v>
      </c>
      <c r="E18" s="109"/>
    </row>
    <row r="19" spans="2:5" x14ac:dyDescent="0.25">
      <c r="B19" s="116">
        <v>2000</v>
      </c>
      <c r="C19" s="98" t="s">
        <v>149</v>
      </c>
      <c r="D19" s="98" t="s">
        <v>715</v>
      </c>
      <c r="E19" s="109"/>
    </row>
    <row r="20" spans="2:5" x14ac:dyDescent="0.25">
      <c r="B20" s="116">
        <v>2001</v>
      </c>
      <c r="C20" s="98" t="s">
        <v>149</v>
      </c>
      <c r="D20" s="98" t="s">
        <v>715</v>
      </c>
      <c r="E20" s="109"/>
    </row>
    <row r="21" spans="2:5" x14ac:dyDescent="0.25">
      <c r="B21" s="116">
        <v>2002</v>
      </c>
      <c r="C21" s="98" t="s">
        <v>149</v>
      </c>
      <c r="D21" s="98" t="s">
        <v>715</v>
      </c>
      <c r="E21" s="109"/>
    </row>
    <row r="22" spans="2:5" x14ac:dyDescent="0.25">
      <c r="B22" s="116">
        <v>2003</v>
      </c>
      <c r="C22" s="98" t="s">
        <v>149</v>
      </c>
      <c r="D22" s="98" t="s">
        <v>715</v>
      </c>
      <c r="E22" s="109"/>
    </row>
    <row r="23" spans="2:5" x14ac:dyDescent="0.25">
      <c r="B23" s="116">
        <v>2004</v>
      </c>
      <c r="C23" s="98" t="s">
        <v>149</v>
      </c>
      <c r="D23" s="98" t="s">
        <v>153</v>
      </c>
      <c r="E23" s="109"/>
    </row>
    <row r="24" spans="2:5" x14ac:dyDescent="0.25">
      <c r="B24" s="116">
        <v>2005</v>
      </c>
      <c r="C24" s="98" t="s">
        <v>149</v>
      </c>
      <c r="D24" s="98" t="s">
        <v>153</v>
      </c>
      <c r="E24" s="109"/>
    </row>
    <row r="25" spans="2:5" x14ac:dyDescent="0.25">
      <c r="B25" s="116">
        <v>2006</v>
      </c>
      <c r="C25" s="98" t="s">
        <v>149</v>
      </c>
      <c r="D25" s="98" t="s">
        <v>153</v>
      </c>
      <c r="E25" s="109"/>
    </row>
    <row r="26" spans="2:5" x14ac:dyDescent="0.25">
      <c r="B26" s="116">
        <v>2007</v>
      </c>
      <c r="C26" s="98" t="s">
        <v>149</v>
      </c>
      <c r="D26" s="98" t="s">
        <v>153</v>
      </c>
      <c r="E26" s="109"/>
    </row>
    <row r="27" spans="2:5" x14ac:dyDescent="0.25">
      <c r="B27" s="116">
        <v>2008</v>
      </c>
      <c r="C27" s="98" t="s">
        <v>149</v>
      </c>
      <c r="D27" s="98" t="s">
        <v>154</v>
      </c>
      <c r="E27" s="109"/>
    </row>
    <row r="28" spans="2:5" x14ac:dyDescent="0.25">
      <c r="B28" s="116">
        <v>2009</v>
      </c>
      <c r="C28" s="98" t="s">
        <v>149</v>
      </c>
      <c r="D28" s="98" t="s">
        <v>154</v>
      </c>
      <c r="E28" s="109"/>
    </row>
    <row r="29" spans="2:5" x14ac:dyDescent="0.25">
      <c r="B29" s="117">
        <v>2010</v>
      </c>
      <c r="C29" s="113" t="s">
        <v>149</v>
      </c>
      <c r="D29" s="113" t="s">
        <v>154</v>
      </c>
      <c r="E29" s="64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B4A4D-FE64-4FE0-8C0C-F5BB3CF91FA9}">
  <sheetPr codeName="Planilha24">
    <tabColor rgb="FF0070C0"/>
  </sheetPr>
  <dimension ref="B2:O105"/>
  <sheetViews>
    <sheetView showGridLines="0" zoomScaleNormal="100" workbookViewId="0"/>
  </sheetViews>
  <sheetFormatPr defaultRowHeight="15" x14ac:dyDescent="0.25"/>
  <cols>
    <col min="1" max="1" width="3.7109375" customWidth="1"/>
    <col min="2" max="2" width="8" bestFit="1" customWidth="1"/>
    <col min="3" max="3" width="14.28515625" customWidth="1"/>
    <col min="4" max="4" width="18.140625" bestFit="1" customWidth="1"/>
    <col min="6" max="6" width="8" bestFit="1" customWidth="1"/>
    <col min="7" max="7" width="14.28515625" customWidth="1"/>
    <col min="8" max="8" width="21.28515625" customWidth="1"/>
    <col min="10" max="10" width="8" bestFit="1" customWidth="1"/>
    <col min="11" max="11" width="14.28515625" customWidth="1"/>
    <col min="12" max="12" width="21.28515625" customWidth="1"/>
  </cols>
  <sheetData>
    <row r="2" spans="2:12" x14ac:dyDescent="0.25">
      <c r="B2" s="217" t="s">
        <v>3</v>
      </c>
      <c r="C2" s="218" t="s">
        <v>155</v>
      </c>
      <c r="D2" s="219" t="s">
        <v>156</v>
      </c>
      <c r="F2" t="s">
        <v>3</v>
      </c>
      <c r="G2" t="s">
        <v>155</v>
      </c>
      <c r="H2" t="s">
        <v>157</v>
      </c>
      <c r="J2" t="s">
        <v>3</v>
      </c>
      <c r="K2" t="s">
        <v>155</v>
      </c>
      <c r="L2" t="s">
        <v>158</v>
      </c>
    </row>
    <row r="3" spans="2:12" x14ac:dyDescent="0.25">
      <c r="B3" s="220">
        <v>8</v>
      </c>
      <c r="C3" s="13">
        <v>0.5</v>
      </c>
      <c r="D3" s="287"/>
      <c r="F3">
        <v>8</v>
      </c>
      <c r="G3">
        <v>0.25</v>
      </c>
      <c r="H3" s="289"/>
      <c r="J3">
        <v>8</v>
      </c>
      <c r="K3">
        <v>0.25</v>
      </c>
      <c r="L3" s="290"/>
    </row>
    <row r="4" spans="2:12" x14ac:dyDescent="0.25">
      <c r="B4" s="220">
        <v>8.01</v>
      </c>
      <c r="C4" s="13">
        <v>0.25</v>
      </c>
      <c r="D4" s="287"/>
      <c r="F4">
        <v>8.01</v>
      </c>
      <c r="G4">
        <v>0.25</v>
      </c>
      <c r="H4" s="289"/>
      <c r="J4">
        <v>8.01</v>
      </c>
      <c r="K4">
        <v>0.25</v>
      </c>
      <c r="L4" s="290"/>
    </row>
    <row r="5" spans="2:12" x14ac:dyDescent="0.25">
      <c r="B5" s="220">
        <v>8.02</v>
      </c>
      <c r="C5" s="13">
        <v>0.25</v>
      </c>
      <c r="D5" s="287"/>
      <c r="F5">
        <v>8.02</v>
      </c>
      <c r="G5">
        <v>0.25</v>
      </c>
      <c r="H5" s="289"/>
      <c r="J5">
        <v>8.02</v>
      </c>
      <c r="K5">
        <v>0.25</v>
      </c>
      <c r="L5" s="290"/>
    </row>
    <row r="6" spans="2:12" x14ac:dyDescent="0.25">
      <c r="B6" s="220">
        <v>8.0299999999999994</v>
      </c>
      <c r="C6" s="13">
        <v>0.25</v>
      </c>
      <c r="D6" s="287"/>
      <c r="F6">
        <v>8.0299999999999994</v>
      </c>
      <c r="G6">
        <v>0.25</v>
      </c>
      <c r="H6" s="289"/>
      <c r="J6">
        <v>8.0299999999999994</v>
      </c>
      <c r="K6">
        <v>0.25</v>
      </c>
      <c r="L6" s="290"/>
    </row>
    <row r="7" spans="2:12" x14ac:dyDescent="0.25">
      <c r="B7" s="220">
        <v>8.0399999999999991</v>
      </c>
      <c r="C7" s="13">
        <v>0.25</v>
      </c>
      <c r="D7" s="287"/>
      <c r="F7">
        <v>8.0399999999999991</v>
      </c>
      <c r="G7">
        <v>0.25</v>
      </c>
      <c r="H7" s="289"/>
      <c r="J7">
        <v>8.0399999999999991</v>
      </c>
      <c r="K7">
        <v>0.25</v>
      </c>
      <c r="L7" s="290"/>
    </row>
    <row r="8" spans="2:12" x14ac:dyDescent="0.25">
      <c r="B8" s="220">
        <v>8.0500000000000007</v>
      </c>
      <c r="C8" s="13">
        <v>0.25</v>
      </c>
      <c r="D8" s="287"/>
      <c r="F8">
        <v>8.0500000000000007</v>
      </c>
      <c r="G8">
        <v>0.25</v>
      </c>
      <c r="H8" s="289"/>
      <c r="J8">
        <v>8.0500000000000007</v>
      </c>
      <c r="K8">
        <v>0.25</v>
      </c>
      <c r="L8" s="290"/>
    </row>
    <row r="9" spans="2:12" x14ac:dyDescent="0.25">
      <c r="B9" s="220">
        <v>8.06</v>
      </c>
      <c r="C9" s="13">
        <v>0.25</v>
      </c>
      <c r="D9" s="287"/>
      <c r="F9">
        <v>8.06</v>
      </c>
      <c r="G9">
        <v>0.25</v>
      </c>
      <c r="H9" s="289"/>
      <c r="J9">
        <v>8.06</v>
      </c>
      <c r="K9">
        <v>0.25</v>
      </c>
      <c r="L9" s="290"/>
    </row>
    <row r="10" spans="2:12" x14ac:dyDescent="0.25">
      <c r="B10" s="220">
        <v>8.07</v>
      </c>
      <c r="C10" s="13">
        <v>0.25</v>
      </c>
      <c r="D10" s="287"/>
      <c r="F10">
        <v>8.07</v>
      </c>
      <c r="G10">
        <v>0.25</v>
      </c>
      <c r="H10" s="289"/>
      <c r="J10">
        <v>8.07</v>
      </c>
      <c r="K10">
        <v>0.25</v>
      </c>
      <c r="L10" s="290"/>
    </row>
    <row r="11" spans="2:12" x14ac:dyDescent="0.25">
      <c r="B11" s="220">
        <v>8.08</v>
      </c>
      <c r="C11" s="13">
        <v>0.25</v>
      </c>
      <c r="D11" s="287"/>
      <c r="F11">
        <v>8.08</v>
      </c>
      <c r="G11">
        <v>0.25</v>
      </c>
      <c r="H11" s="289"/>
      <c r="J11">
        <v>8.08</v>
      </c>
      <c r="K11">
        <v>0.25</v>
      </c>
      <c r="L11" s="290"/>
    </row>
    <row r="12" spans="2:12" x14ac:dyDescent="0.25">
      <c r="B12" s="220">
        <v>8.09</v>
      </c>
      <c r="C12" s="13">
        <v>0.25</v>
      </c>
      <c r="D12" s="287"/>
      <c r="F12">
        <v>8.09</v>
      </c>
      <c r="G12">
        <v>0.25</v>
      </c>
      <c r="H12" s="289"/>
      <c r="J12">
        <v>8.09</v>
      </c>
      <c r="K12">
        <v>0.25</v>
      </c>
      <c r="L12" s="290"/>
    </row>
    <row r="13" spans="2:12" x14ac:dyDescent="0.25">
      <c r="B13" s="220">
        <v>8.1</v>
      </c>
      <c r="C13" s="13">
        <v>0.25</v>
      </c>
      <c r="D13" s="287"/>
      <c r="F13">
        <v>8.1</v>
      </c>
      <c r="G13">
        <v>0.25</v>
      </c>
      <c r="H13" s="289"/>
      <c r="J13">
        <v>8.1</v>
      </c>
      <c r="K13">
        <v>0.25</v>
      </c>
      <c r="L13" s="290"/>
    </row>
    <row r="14" spans="2:12" x14ac:dyDescent="0.25">
      <c r="B14" s="220">
        <v>8.11</v>
      </c>
      <c r="C14" s="13">
        <v>0.25</v>
      </c>
      <c r="D14" s="287"/>
      <c r="F14">
        <v>8.11</v>
      </c>
      <c r="G14">
        <v>0.25</v>
      </c>
      <c r="H14" s="289"/>
      <c r="J14">
        <v>8.11</v>
      </c>
      <c r="K14">
        <v>0.25</v>
      </c>
      <c r="L14" s="290"/>
    </row>
    <row r="15" spans="2:12" x14ac:dyDescent="0.25">
      <c r="B15" s="220">
        <v>8.1199999999999992</v>
      </c>
      <c r="C15" s="13">
        <v>0.25</v>
      </c>
      <c r="D15" s="287"/>
      <c r="F15">
        <v>8.1199999999999992</v>
      </c>
      <c r="G15">
        <v>0.25</v>
      </c>
      <c r="H15" s="289"/>
      <c r="J15">
        <v>8.1199999999999992</v>
      </c>
      <c r="K15">
        <v>0.25</v>
      </c>
      <c r="L15" s="290"/>
    </row>
    <row r="16" spans="2:12" x14ac:dyDescent="0.25">
      <c r="B16" s="220">
        <v>8.1300000000000008</v>
      </c>
      <c r="C16" s="13">
        <v>0.25</v>
      </c>
      <c r="D16" s="287"/>
      <c r="F16">
        <v>8.1300000000000008</v>
      </c>
      <c r="G16">
        <v>0.25</v>
      </c>
      <c r="H16" s="289"/>
      <c r="J16">
        <v>8.1300000000000008</v>
      </c>
      <c r="K16">
        <v>0.25</v>
      </c>
      <c r="L16" s="290"/>
    </row>
    <row r="17" spans="2:12" x14ac:dyDescent="0.25">
      <c r="B17" s="220">
        <v>8.14</v>
      </c>
      <c r="C17" s="13">
        <v>0.25</v>
      </c>
      <c r="D17" s="287"/>
      <c r="F17">
        <v>8.14</v>
      </c>
      <c r="G17">
        <v>0.25</v>
      </c>
      <c r="H17" s="289"/>
      <c r="J17">
        <v>8.14</v>
      </c>
      <c r="K17">
        <v>0.25</v>
      </c>
      <c r="L17" s="290"/>
    </row>
    <row r="18" spans="2:12" x14ac:dyDescent="0.25">
      <c r="B18" s="220">
        <v>8.15</v>
      </c>
      <c r="C18" s="13">
        <v>0.25</v>
      </c>
      <c r="D18" s="287"/>
      <c r="F18">
        <v>8.15</v>
      </c>
      <c r="G18">
        <v>0.25</v>
      </c>
      <c r="H18" s="289"/>
      <c r="J18">
        <v>8.15</v>
      </c>
      <c r="K18">
        <v>0.25</v>
      </c>
      <c r="L18" s="290"/>
    </row>
    <row r="19" spans="2:12" x14ac:dyDescent="0.25">
      <c r="B19" s="220">
        <v>8.16</v>
      </c>
      <c r="C19" s="13">
        <v>0.25</v>
      </c>
      <c r="D19" s="287"/>
      <c r="F19">
        <v>8.16</v>
      </c>
      <c r="G19">
        <v>0.25</v>
      </c>
      <c r="H19" s="289"/>
      <c r="J19">
        <v>8.16</v>
      </c>
      <c r="K19">
        <v>0.25</v>
      </c>
      <c r="L19" s="290"/>
    </row>
    <row r="20" spans="2:12" x14ac:dyDescent="0.25">
      <c r="B20" s="220">
        <v>8.17</v>
      </c>
      <c r="C20" s="13">
        <v>0.25</v>
      </c>
      <c r="D20" s="287"/>
      <c r="F20">
        <v>8.17</v>
      </c>
      <c r="G20">
        <v>0.25</v>
      </c>
      <c r="H20" s="289"/>
      <c r="J20">
        <v>8.17</v>
      </c>
      <c r="K20">
        <v>0.25</v>
      </c>
      <c r="L20" s="290"/>
    </row>
    <row r="21" spans="2:12" x14ac:dyDescent="0.25">
      <c r="B21" s="220">
        <v>8.18</v>
      </c>
      <c r="C21" s="13">
        <v>0.25</v>
      </c>
      <c r="D21" s="287"/>
      <c r="F21">
        <v>8.18</v>
      </c>
      <c r="G21">
        <v>0.25</v>
      </c>
      <c r="H21" s="289"/>
      <c r="J21">
        <v>8.18</v>
      </c>
      <c r="K21">
        <v>0.25</v>
      </c>
      <c r="L21" s="290"/>
    </row>
    <row r="22" spans="2:12" x14ac:dyDescent="0.25">
      <c r="B22" s="220">
        <v>8.19</v>
      </c>
      <c r="C22" s="13">
        <v>0.25</v>
      </c>
      <c r="D22" s="287"/>
      <c r="F22">
        <v>8.19</v>
      </c>
      <c r="G22">
        <v>0.25</v>
      </c>
      <c r="H22" s="289"/>
      <c r="J22">
        <v>8.19</v>
      </c>
      <c r="K22">
        <v>0.25</v>
      </c>
      <c r="L22" s="290"/>
    </row>
    <row r="23" spans="2:12" x14ac:dyDescent="0.25">
      <c r="B23" s="220">
        <v>8.1999999999999993</v>
      </c>
      <c r="C23" s="13">
        <v>0.25</v>
      </c>
      <c r="D23" s="287"/>
      <c r="F23">
        <v>8.1999999999999993</v>
      </c>
      <c r="G23">
        <v>0.25</v>
      </c>
      <c r="H23" s="289"/>
      <c r="J23">
        <v>8.1999999999999993</v>
      </c>
      <c r="K23">
        <v>0.25</v>
      </c>
      <c r="L23" s="290"/>
    </row>
    <row r="24" spans="2:12" x14ac:dyDescent="0.25">
      <c r="B24" s="220">
        <v>8.2100000000000009</v>
      </c>
      <c r="C24" s="13">
        <v>0.25</v>
      </c>
      <c r="D24" s="287"/>
      <c r="F24">
        <v>8.2100000000000009</v>
      </c>
      <c r="G24">
        <v>0.25</v>
      </c>
      <c r="H24" s="289"/>
      <c r="J24">
        <v>8.2100000000000009</v>
      </c>
      <c r="K24">
        <v>0.25</v>
      </c>
      <c r="L24" s="290"/>
    </row>
    <row r="25" spans="2:12" x14ac:dyDescent="0.25">
      <c r="B25" s="220">
        <v>8.2200000000000006</v>
      </c>
      <c r="C25" s="13">
        <v>0.25</v>
      </c>
      <c r="D25" s="287"/>
      <c r="F25">
        <v>8.2200000000000006</v>
      </c>
      <c r="G25">
        <v>0.25</v>
      </c>
      <c r="H25" s="289"/>
      <c r="J25">
        <v>8.2200000000000006</v>
      </c>
      <c r="K25">
        <v>0.25</v>
      </c>
      <c r="L25" s="290"/>
    </row>
    <row r="26" spans="2:12" x14ac:dyDescent="0.25">
      <c r="B26" s="220">
        <v>8.23</v>
      </c>
      <c r="C26" s="13">
        <v>0.25</v>
      </c>
      <c r="D26" s="287"/>
      <c r="F26">
        <v>8.23</v>
      </c>
      <c r="G26">
        <v>0.25</v>
      </c>
      <c r="H26" s="289"/>
      <c r="J26">
        <v>8.23</v>
      </c>
      <c r="K26">
        <v>0.25</v>
      </c>
      <c r="L26" s="290"/>
    </row>
    <row r="27" spans="2:12" x14ac:dyDescent="0.25">
      <c r="B27" s="220">
        <v>8.2399999999999896</v>
      </c>
      <c r="C27" s="13">
        <v>0.25</v>
      </c>
      <c r="D27" s="287"/>
      <c r="F27">
        <v>8.2399999999999896</v>
      </c>
      <c r="G27">
        <v>0.25</v>
      </c>
      <c r="H27" s="289"/>
      <c r="J27">
        <v>8.2399999999999896</v>
      </c>
      <c r="K27">
        <v>0.25</v>
      </c>
      <c r="L27" s="290"/>
    </row>
    <row r="28" spans="2:12" x14ac:dyDescent="0.25">
      <c r="B28" s="220">
        <v>8.2499999999999893</v>
      </c>
      <c r="C28" s="13">
        <v>0.25</v>
      </c>
      <c r="D28" s="287"/>
      <c r="F28">
        <v>8.2499999999999893</v>
      </c>
      <c r="G28">
        <v>0.25</v>
      </c>
      <c r="H28" s="289"/>
      <c r="J28">
        <v>8.2499999999999893</v>
      </c>
      <c r="K28">
        <v>0.25</v>
      </c>
      <c r="L28" s="290"/>
    </row>
    <row r="29" spans="2:12" x14ac:dyDescent="0.25">
      <c r="B29" s="220">
        <v>8.2599999999999891</v>
      </c>
      <c r="C29" s="13">
        <v>0.25</v>
      </c>
      <c r="D29" s="287"/>
      <c r="F29">
        <v>8.2599999999999891</v>
      </c>
      <c r="G29">
        <v>0.25</v>
      </c>
      <c r="H29" s="289"/>
      <c r="J29">
        <v>8.2599999999999891</v>
      </c>
      <c r="K29">
        <v>0.25</v>
      </c>
      <c r="L29" s="290"/>
    </row>
    <row r="30" spans="2:12" x14ac:dyDescent="0.25">
      <c r="B30" s="220">
        <v>8.2699999999999907</v>
      </c>
      <c r="C30" s="13">
        <v>0.25</v>
      </c>
      <c r="D30" s="287"/>
      <c r="F30">
        <v>8.2699999999999907</v>
      </c>
      <c r="G30">
        <v>0.25</v>
      </c>
      <c r="H30" s="289"/>
      <c r="J30">
        <v>8.2699999999999907</v>
      </c>
      <c r="K30">
        <v>0.25</v>
      </c>
      <c r="L30" s="290"/>
    </row>
    <row r="31" spans="2:12" x14ac:dyDescent="0.25">
      <c r="B31" s="220">
        <v>8.2799999999999905</v>
      </c>
      <c r="C31" s="13">
        <v>0.25</v>
      </c>
      <c r="D31" s="287"/>
      <c r="F31">
        <v>8.2799999999999905</v>
      </c>
      <c r="G31">
        <v>0.25</v>
      </c>
      <c r="H31" s="289"/>
      <c r="J31">
        <v>8.2799999999999905</v>
      </c>
      <c r="K31">
        <v>0.25</v>
      </c>
      <c r="L31" s="290"/>
    </row>
    <row r="32" spans="2:12" x14ac:dyDescent="0.25">
      <c r="B32" s="220">
        <v>8.2899999999999903</v>
      </c>
      <c r="C32" s="13">
        <v>0.25</v>
      </c>
      <c r="D32" s="287"/>
      <c r="F32">
        <v>8.2899999999999903</v>
      </c>
      <c r="G32">
        <v>0.25</v>
      </c>
      <c r="H32" s="289"/>
      <c r="J32">
        <v>8.2899999999999903</v>
      </c>
      <c r="K32">
        <v>0.25</v>
      </c>
      <c r="L32" s="290"/>
    </row>
    <row r="33" spans="2:15" x14ac:dyDescent="0.25">
      <c r="B33" s="220">
        <v>8.2999999999999901</v>
      </c>
      <c r="C33" s="13">
        <v>0.25</v>
      </c>
      <c r="D33" s="287"/>
      <c r="F33">
        <v>8.2999999999999901</v>
      </c>
      <c r="G33">
        <v>0.25</v>
      </c>
      <c r="H33" s="289"/>
      <c r="J33">
        <v>8.2999999999999901</v>
      </c>
      <c r="K33">
        <v>0.25</v>
      </c>
      <c r="L33" s="290"/>
    </row>
    <row r="34" spans="2:15" x14ac:dyDescent="0.25">
      <c r="B34" s="220">
        <v>8.3099999999999898</v>
      </c>
      <c r="C34" s="13">
        <v>0.25</v>
      </c>
      <c r="D34" s="287"/>
      <c r="F34">
        <v>8.3099999999999898</v>
      </c>
      <c r="G34">
        <v>0.25</v>
      </c>
      <c r="H34" s="289"/>
      <c r="J34">
        <v>8.3099999999999898</v>
      </c>
      <c r="K34">
        <v>0.25</v>
      </c>
      <c r="L34" s="290"/>
    </row>
    <row r="35" spans="2:15" x14ac:dyDescent="0.25">
      <c r="B35" s="220">
        <v>8.3199999999999896</v>
      </c>
      <c r="C35" s="13">
        <v>0.25</v>
      </c>
      <c r="D35" s="287"/>
      <c r="F35">
        <v>8.3199999999999896</v>
      </c>
      <c r="G35">
        <v>0.25</v>
      </c>
      <c r="H35" s="289"/>
      <c r="J35">
        <v>8.3199999999999896</v>
      </c>
      <c r="K35">
        <v>0.25</v>
      </c>
      <c r="L35" s="290"/>
    </row>
    <row r="36" spans="2:15" x14ac:dyDescent="0.25">
      <c r="B36" s="220">
        <v>8.3299999999999894</v>
      </c>
      <c r="C36" s="13">
        <v>0.25</v>
      </c>
      <c r="D36" s="287"/>
      <c r="F36">
        <v>8.3299999999999894</v>
      </c>
      <c r="G36">
        <v>0.25</v>
      </c>
      <c r="H36" s="289"/>
      <c r="J36">
        <v>8.3299999999999894</v>
      </c>
      <c r="K36">
        <v>0.25</v>
      </c>
      <c r="L36" s="290"/>
    </row>
    <row r="37" spans="2:15" x14ac:dyDescent="0.25">
      <c r="B37" s="220">
        <v>8.3399999999999892</v>
      </c>
      <c r="C37" s="13">
        <v>0.25</v>
      </c>
      <c r="D37" s="287"/>
      <c r="F37">
        <v>8.3399999999999892</v>
      </c>
      <c r="G37">
        <v>0.25</v>
      </c>
      <c r="H37" s="289"/>
      <c r="J37">
        <v>8.3399999999999892</v>
      </c>
      <c r="K37">
        <v>0.25</v>
      </c>
      <c r="L37" s="290"/>
    </row>
    <row r="38" spans="2:15" x14ac:dyDescent="0.25">
      <c r="B38" s="220">
        <v>8.3499999999999908</v>
      </c>
      <c r="C38" s="13">
        <v>0.25</v>
      </c>
      <c r="D38" s="287"/>
      <c r="F38">
        <v>8.3499999999999908</v>
      </c>
      <c r="G38">
        <v>0.25</v>
      </c>
      <c r="H38" s="289"/>
      <c r="J38">
        <v>8.3499999999999908</v>
      </c>
      <c r="K38">
        <v>0.25</v>
      </c>
      <c r="L38" s="290"/>
    </row>
    <row r="39" spans="2:15" x14ac:dyDescent="0.25">
      <c r="B39" s="220">
        <v>8.3599999999999905</v>
      </c>
      <c r="C39" s="13">
        <v>0.25</v>
      </c>
      <c r="D39" s="287"/>
      <c r="F39">
        <v>8.3599999999999905</v>
      </c>
      <c r="G39">
        <v>0.25</v>
      </c>
      <c r="H39" s="289"/>
      <c r="J39">
        <v>8.3599999999999905</v>
      </c>
      <c r="K39">
        <v>0.25</v>
      </c>
      <c r="L39" s="290"/>
    </row>
    <row r="40" spans="2:15" x14ac:dyDescent="0.25">
      <c r="B40" s="220">
        <v>8.3699999999999903</v>
      </c>
      <c r="C40" s="13">
        <v>0.25</v>
      </c>
      <c r="D40" s="287"/>
      <c r="F40">
        <v>8.3699999999999903</v>
      </c>
      <c r="G40">
        <v>0.25</v>
      </c>
      <c r="H40" s="289"/>
      <c r="J40">
        <v>8.3699999999999903</v>
      </c>
      <c r="K40">
        <v>0.25</v>
      </c>
      <c r="L40" s="290"/>
      <c r="O40">
        <f>37+38</f>
        <v>75</v>
      </c>
    </row>
    <row r="41" spans="2:15" x14ac:dyDescent="0.25">
      <c r="B41" s="220">
        <v>8.3799999999999901</v>
      </c>
      <c r="C41" s="13">
        <v>0.25</v>
      </c>
      <c r="D41" s="287"/>
      <c r="F41">
        <v>8.3799999999999901</v>
      </c>
      <c r="G41">
        <v>0.25</v>
      </c>
      <c r="H41" s="289"/>
      <c r="J41">
        <v>8.3799999999999901</v>
      </c>
      <c r="K41">
        <v>0.25</v>
      </c>
      <c r="L41" s="290"/>
      <c r="O41">
        <f>O40/2</f>
        <v>37.5</v>
      </c>
    </row>
    <row r="42" spans="2:15" x14ac:dyDescent="0.25">
      <c r="B42" s="220">
        <v>8.3899999999999899</v>
      </c>
      <c r="C42" s="13">
        <v>0.25</v>
      </c>
      <c r="D42" s="287"/>
      <c r="F42">
        <v>8.3899999999999899</v>
      </c>
      <c r="G42">
        <v>0.25</v>
      </c>
      <c r="H42" s="289"/>
      <c r="J42">
        <v>8.3899999999999899</v>
      </c>
      <c r="K42">
        <v>0.25</v>
      </c>
      <c r="L42" s="290"/>
    </row>
    <row r="43" spans="2:15" x14ac:dyDescent="0.25">
      <c r="B43" s="220">
        <v>8.3999999999999897</v>
      </c>
      <c r="C43" s="13">
        <v>0.25</v>
      </c>
      <c r="D43" s="287"/>
      <c r="F43">
        <v>8.3999999999999897</v>
      </c>
      <c r="G43">
        <v>0.25</v>
      </c>
      <c r="H43" s="289"/>
      <c r="J43">
        <v>8.3999999999999897</v>
      </c>
      <c r="K43">
        <v>0.25</v>
      </c>
      <c r="L43" s="290"/>
    </row>
    <row r="44" spans="2:15" x14ac:dyDescent="0.25">
      <c r="B44" s="220">
        <v>8.4099999999999895</v>
      </c>
      <c r="C44" s="13">
        <v>0.25</v>
      </c>
      <c r="D44" s="287"/>
      <c r="F44">
        <v>8.4099999999999895</v>
      </c>
      <c r="G44">
        <v>0.25</v>
      </c>
      <c r="H44" s="289"/>
      <c r="J44">
        <v>8.4099999999999895</v>
      </c>
      <c r="K44">
        <v>0.25</v>
      </c>
      <c r="L44" s="290"/>
      <c r="O44">
        <v>37</v>
      </c>
    </row>
    <row r="45" spans="2:15" x14ac:dyDescent="0.25">
      <c r="B45" s="220">
        <v>8.4199999999999893</v>
      </c>
      <c r="C45" s="13">
        <v>0.25</v>
      </c>
      <c r="D45" s="287"/>
      <c r="F45">
        <v>8.4199999999999893</v>
      </c>
      <c r="G45">
        <v>0.25</v>
      </c>
      <c r="H45" s="289"/>
      <c r="J45">
        <v>8.4199999999999893</v>
      </c>
      <c r="K45">
        <v>0.25</v>
      </c>
      <c r="L45" s="290"/>
      <c r="O45">
        <v>38</v>
      </c>
    </row>
    <row r="46" spans="2:15" x14ac:dyDescent="0.25">
      <c r="B46" s="220">
        <v>8.4299999999999908</v>
      </c>
      <c r="C46" s="13">
        <v>0.25</v>
      </c>
      <c r="D46" s="287"/>
      <c r="F46">
        <v>8.4299999999999908</v>
      </c>
      <c r="G46">
        <v>0.25</v>
      </c>
      <c r="H46" s="289"/>
      <c r="J46">
        <v>8.4299999999999908</v>
      </c>
      <c r="K46">
        <v>0.25</v>
      </c>
      <c r="L46" s="290"/>
    </row>
    <row r="47" spans="2:15" x14ac:dyDescent="0.25">
      <c r="B47" s="220">
        <v>8.4399999999999906</v>
      </c>
      <c r="C47" s="13">
        <v>0.25</v>
      </c>
      <c r="D47" s="287"/>
      <c r="F47">
        <v>8.4399999999999906</v>
      </c>
      <c r="G47">
        <v>0.25</v>
      </c>
      <c r="H47" s="289"/>
      <c r="J47">
        <v>8.4399999999999906</v>
      </c>
      <c r="K47">
        <v>0.25</v>
      </c>
      <c r="L47" s="290"/>
    </row>
    <row r="48" spans="2:15" x14ac:dyDescent="0.25">
      <c r="B48" s="220">
        <v>8.4499999999999904</v>
      </c>
      <c r="C48" s="13">
        <v>0.25</v>
      </c>
      <c r="D48" s="287"/>
      <c r="F48">
        <v>8.4499999999999904</v>
      </c>
      <c r="G48">
        <v>0.25</v>
      </c>
      <c r="H48" s="289"/>
      <c r="J48">
        <v>8.4499999999999904</v>
      </c>
      <c r="K48">
        <v>0.25</v>
      </c>
      <c r="L48" s="290"/>
    </row>
    <row r="49" spans="2:12" x14ac:dyDescent="0.25">
      <c r="B49" s="220">
        <v>8.4599999999999902</v>
      </c>
      <c r="C49" s="13">
        <v>0.25</v>
      </c>
      <c r="D49" s="287"/>
      <c r="F49">
        <v>8.4599999999999902</v>
      </c>
      <c r="G49">
        <v>0.25</v>
      </c>
      <c r="H49" s="289"/>
      <c r="J49">
        <v>8.4599999999999902</v>
      </c>
      <c r="K49">
        <v>0.25</v>
      </c>
      <c r="L49" s="290"/>
    </row>
    <row r="50" spans="2:12" x14ac:dyDescent="0.25">
      <c r="B50" s="220">
        <v>8.46999999999999</v>
      </c>
      <c r="C50" s="13">
        <v>0.25</v>
      </c>
      <c r="D50" s="287"/>
      <c r="F50">
        <v>8.46999999999999</v>
      </c>
      <c r="G50">
        <v>0.25</v>
      </c>
      <c r="H50" s="289"/>
      <c r="J50">
        <v>8.46999999999999</v>
      </c>
      <c r="K50">
        <v>0.25</v>
      </c>
      <c r="L50" s="290"/>
    </row>
    <row r="51" spans="2:12" x14ac:dyDescent="0.25">
      <c r="B51" s="220">
        <v>8.4799999999999898</v>
      </c>
      <c r="C51" s="13">
        <v>0.25</v>
      </c>
      <c r="D51" s="287"/>
      <c r="F51">
        <v>8.4799999999999898</v>
      </c>
      <c r="G51">
        <v>0.25</v>
      </c>
      <c r="H51" s="289"/>
      <c r="J51">
        <v>8.4799999999999898</v>
      </c>
      <c r="K51">
        <v>0.25</v>
      </c>
      <c r="L51" s="290"/>
    </row>
    <row r="52" spans="2:12" x14ac:dyDescent="0.25">
      <c r="B52" s="220">
        <v>8.4899999999999896</v>
      </c>
      <c r="C52" s="13">
        <v>0.25</v>
      </c>
      <c r="D52" s="287"/>
      <c r="F52">
        <v>8.4899999999999896</v>
      </c>
      <c r="G52">
        <v>0.25</v>
      </c>
      <c r="H52" s="289"/>
      <c r="J52">
        <v>8.4899999999999896</v>
      </c>
      <c r="K52">
        <v>0.25</v>
      </c>
      <c r="L52" s="290"/>
    </row>
    <row r="53" spans="2:12" x14ac:dyDescent="0.25">
      <c r="B53" s="220">
        <v>8.4999999999999893</v>
      </c>
      <c r="C53" s="13">
        <v>0.25</v>
      </c>
      <c r="D53" s="287"/>
      <c r="F53">
        <v>8.4999999999999893</v>
      </c>
      <c r="G53">
        <v>0.25</v>
      </c>
      <c r="H53" s="289"/>
      <c r="J53">
        <v>8.4999999999999893</v>
      </c>
      <c r="K53">
        <v>0.25</v>
      </c>
      <c r="L53" s="290"/>
    </row>
    <row r="54" spans="2:12" x14ac:dyDescent="0.25">
      <c r="B54" s="220">
        <v>8.5099999999999891</v>
      </c>
      <c r="C54" s="13">
        <v>0.25</v>
      </c>
      <c r="D54" s="287"/>
      <c r="F54">
        <v>8.5099999999999891</v>
      </c>
      <c r="G54">
        <v>0.25</v>
      </c>
      <c r="H54" s="289"/>
      <c r="J54">
        <v>8.5099999999999891</v>
      </c>
      <c r="K54">
        <v>0.25</v>
      </c>
      <c r="L54" s="290"/>
    </row>
    <row r="55" spans="2:12" x14ac:dyDescent="0.25">
      <c r="B55" s="220">
        <v>8.5199999999999907</v>
      </c>
      <c r="C55" s="13">
        <v>0.25</v>
      </c>
      <c r="D55" s="287"/>
      <c r="F55">
        <v>8.5199999999999907</v>
      </c>
      <c r="G55">
        <v>0.25</v>
      </c>
      <c r="H55" s="289"/>
      <c r="J55">
        <v>8.5199999999999907</v>
      </c>
      <c r="K55">
        <v>0.25</v>
      </c>
      <c r="L55" s="290"/>
    </row>
    <row r="56" spans="2:12" x14ac:dyDescent="0.25">
      <c r="B56" s="220">
        <v>8.5299999999999905</v>
      </c>
      <c r="C56" s="13">
        <v>0.25</v>
      </c>
      <c r="D56" s="287"/>
      <c r="F56">
        <v>8.5299999999999905</v>
      </c>
      <c r="G56">
        <v>0.25</v>
      </c>
      <c r="H56" s="289"/>
      <c r="J56">
        <v>8.5299999999999905</v>
      </c>
      <c r="K56">
        <v>0.25</v>
      </c>
      <c r="L56" s="290"/>
    </row>
    <row r="57" spans="2:12" x14ac:dyDescent="0.25">
      <c r="B57" s="220">
        <v>8.5399999999999903</v>
      </c>
      <c r="C57" s="13">
        <v>0.25</v>
      </c>
      <c r="D57" s="287"/>
      <c r="F57">
        <v>8.5399999999999903</v>
      </c>
      <c r="G57">
        <v>0.25</v>
      </c>
      <c r="H57" s="289"/>
      <c r="J57">
        <v>8.5399999999999903</v>
      </c>
      <c r="K57">
        <v>0.25</v>
      </c>
      <c r="L57" s="290"/>
    </row>
    <row r="58" spans="2:12" x14ac:dyDescent="0.25">
      <c r="B58" s="220">
        <v>8.5499999999999901</v>
      </c>
      <c r="C58" s="13">
        <v>0.25</v>
      </c>
      <c r="D58" s="287"/>
      <c r="F58">
        <v>8.5499999999999901</v>
      </c>
      <c r="G58">
        <v>0.25</v>
      </c>
      <c r="H58" s="289"/>
      <c r="J58">
        <v>8.5499999999999901</v>
      </c>
      <c r="K58">
        <v>0.25</v>
      </c>
      <c r="L58" s="290"/>
    </row>
    <row r="59" spans="2:12" x14ac:dyDescent="0.25">
      <c r="B59" s="220">
        <v>8.5599999999999898</v>
      </c>
      <c r="C59" s="13">
        <v>0.25</v>
      </c>
      <c r="D59" s="287"/>
      <c r="F59">
        <v>8.5599999999999898</v>
      </c>
      <c r="G59">
        <v>0.25</v>
      </c>
      <c r="H59" s="289"/>
      <c r="J59">
        <v>8.5599999999999898</v>
      </c>
      <c r="K59">
        <v>0.25</v>
      </c>
      <c r="L59" s="290"/>
    </row>
    <row r="60" spans="2:12" x14ac:dyDescent="0.25">
      <c r="B60" s="220">
        <v>8.5699999999999896</v>
      </c>
      <c r="C60" s="13">
        <v>0.25</v>
      </c>
      <c r="D60" s="287"/>
      <c r="F60">
        <v>8.5699999999999896</v>
      </c>
      <c r="G60">
        <v>0.25</v>
      </c>
      <c r="H60" s="289"/>
      <c r="J60">
        <v>8.5699999999999896</v>
      </c>
      <c r="K60">
        <v>0.25</v>
      </c>
      <c r="L60" s="290"/>
    </row>
    <row r="61" spans="2:12" x14ac:dyDescent="0.25">
      <c r="B61" s="220">
        <v>8.5799999999999894</v>
      </c>
      <c r="C61" s="13">
        <v>0.25</v>
      </c>
      <c r="D61" s="287"/>
      <c r="F61">
        <v>8.5799999999999894</v>
      </c>
      <c r="G61">
        <v>0.25</v>
      </c>
      <c r="H61" s="289"/>
      <c r="J61">
        <v>8.5799999999999894</v>
      </c>
      <c r="K61">
        <v>0.25</v>
      </c>
      <c r="L61" s="290"/>
    </row>
    <row r="62" spans="2:12" x14ac:dyDescent="0.25">
      <c r="B62" s="220">
        <v>8.5899999999999892</v>
      </c>
      <c r="C62" s="13">
        <v>0.25</v>
      </c>
      <c r="D62" s="287"/>
      <c r="F62">
        <v>8.5899999999999892</v>
      </c>
      <c r="G62">
        <v>0.25</v>
      </c>
      <c r="H62" s="289"/>
      <c r="J62">
        <v>8.5899999999999892</v>
      </c>
      <c r="K62">
        <v>0.25</v>
      </c>
      <c r="L62" s="290"/>
    </row>
    <row r="63" spans="2:12" x14ac:dyDescent="0.25">
      <c r="B63" s="220">
        <v>8.5999999999999908</v>
      </c>
      <c r="C63" s="13">
        <v>0.25</v>
      </c>
      <c r="D63" s="287"/>
      <c r="F63">
        <v>8.5999999999999908</v>
      </c>
      <c r="G63">
        <v>0.25</v>
      </c>
      <c r="H63" s="289"/>
      <c r="J63">
        <v>8.5999999999999908</v>
      </c>
      <c r="K63">
        <v>0.25</v>
      </c>
      <c r="L63" s="290"/>
    </row>
    <row r="64" spans="2:12" x14ac:dyDescent="0.25">
      <c r="B64" s="220">
        <v>8.6099999999999905</v>
      </c>
      <c r="C64" s="13">
        <v>0.25</v>
      </c>
      <c r="D64" s="287"/>
      <c r="F64">
        <v>8.6099999999999905</v>
      </c>
      <c r="G64">
        <v>0.25</v>
      </c>
      <c r="H64" s="289"/>
      <c r="J64">
        <v>8.6099999999999905</v>
      </c>
      <c r="K64">
        <v>0.25</v>
      </c>
      <c r="L64" s="290"/>
    </row>
    <row r="65" spans="2:12" x14ac:dyDescent="0.25">
      <c r="B65" s="220">
        <v>8.6199999999999903</v>
      </c>
      <c r="C65" s="13">
        <v>0.25</v>
      </c>
      <c r="D65" s="287"/>
      <c r="F65">
        <v>8.6199999999999903</v>
      </c>
      <c r="G65">
        <v>0.25</v>
      </c>
      <c r="H65" s="289"/>
      <c r="J65">
        <v>8.6199999999999903</v>
      </c>
      <c r="K65">
        <v>0.25</v>
      </c>
      <c r="L65" s="290"/>
    </row>
    <row r="66" spans="2:12" x14ac:dyDescent="0.25">
      <c r="B66" s="220">
        <v>8.6299999999999901</v>
      </c>
      <c r="C66" s="13">
        <v>0.25</v>
      </c>
      <c r="D66" s="287"/>
      <c r="F66">
        <v>8.6299999999999901</v>
      </c>
      <c r="G66">
        <v>0.25</v>
      </c>
      <c r="H66" s="289"/>
      <c r="J66">
        <v>8.6299999999999901</v>
      </c>
      <c r="K66">
        <v>0.25</v>
      </c>
      <c r="L66" s="290"/>
    </row>
    <row r="67" spans="2:12" x14ac:dyDescent="0.25">
      <c r="B67" s="220">
        <v>8.6399999999999899</v>
      </c>
      <c r="C67" s="13">
        <v>0.25</v>
      </c>
      <c r="D67" s="287"/>
      <c r="F67">
        <v>8.6399999999999899</v>
      </c>
      <c r="G67">
        <v>0.25</v>
      </c>
      <c r="H67" s="289"/>
      <c r="J67">
        <v>8.6399999999999899</v>
      </c>
      <c r="K67">
        <v>0.25</v>
      </c>
      <c r="L67" s="290"/>
    </row>
    <row r="68" spans="2:12" x14ac:dyDescent="0.25">
      <c r="B68" s="220">
        <v>8.6499999999999897</v>
      </c>
      <c r="C68" s="13">
        <v>0.25</v>
      </c>
      <c r="D68" s="287"/>
      <c r="F68">
        <v>8.6499999999999897</v>
      </c>
      <c r="G68">
        <v>0.25</v>
      </c>
      <c r="H68" s="289"/>
      <c r="J68">
        <v>8.6499999999999897</v>
      </c>
      <c r="K68">
        <v>0.25</v>
      </c>
      <c r="L68" s="290"/>
    </row>
    <row r="69" spans="2:12" x14ac:dyDescent="0.25">
      <c r="B69" s="220">
        <v>8.6599999999999895</v>
      </c>
      <c r="C69" s="13">
        <v>0.25</v>
      </c>
      <c r="D69" s="287"/>
      <c r="F69">
        <v>8.6599999999999895</v>
      </c>
      <c r="G69">
        <v>0.25</v>
      </c>
      <c r="H69" s="289"/>
      <c r="J69">
        <v>8.6599999999999895</v>
      </c>
      <c r="K69">
        <v>0.25</v>
      </c>
      <c r="L69" s="290"/>
    </row>
    <row r="70" spans="2:12" x14ac:dyDescent="0.25">
      <c r="B70" s="220">
        <v>8.6699999999999893</v>
      </c>
      <c r="C70" s="13">
        <v>0.25</v>
      </c>
      <c r="D70" s="287"/>
      <c r="F70">
        <v>8.6699999999999893</v>
      </c>
      <c r="G70">
        <v>0.25</v>
      </c>
      <c r="H70" s="289"/>
      <c r="J70">
        <v>8.6699999999999893</v>
      </c>
      <c r="K70">
        <v>0.25</v>
      </c>
      <c r="L70" s="290"/>
    </row>
    <row r="71" spans="2:12" x14ac:dyDescent="0.25">
      <c r="B71" s="220">
        <v>8.6799999999999908</v>
      </c>
      <c r="C71" s="13">
        <v>0.25</v>
      </c>
      <c r="D71" s="287"/>
      <c r="F71">
        <v>8.6799999999999908</v>
      </c>
      <c r="G71">
        <v>0.25</v>
      </c>
      <c r="H71" s="289"/>
      <c r="J71">
        <v>8.6799999999999908</v>
      </c>
      <c r="K71">
        <v>0.25</v>
      </c>
      <c r="L71" s="290"/>
    </row>
    <row r="72" spans="2:12" x14ac:dyDescent="0.25">
      <c r="B72" s="220">
        <v>8.6899999999999906</v>
      </c>
      <c r="C72" s="13">
        <v>0.25</v>
      </c>
      <c r="D72" s="287"/>
      <c r="F72">
        <v>8.6899999999999906</v>
      </c>
      <c r="G72">
        <v>0.25</v>
      </c>
      <c r="H72" s="289"/>
      <c r="J72">
        <v>8.6899999999999906</v>
      </c>
      <c r="K72">
        <v>0.25</v>
      </c>
      <c r="L72" s="290"/>
    </row>
    <row r="73" spans="2:12" x14ac:dyDescent="0.25">
      <c r="B73" s="220">
        <v>8.6999999999999904</v>
      </c>
      <c r="C73" s="13">
        <v>0.25</v>
      </c>
      <c r="D73" s="287"/>
      <c r="F73">
        <v>8.6999999999999904</v>
      </c>
      <c r="G73">
        <v>0.25</v>
      </c>
      <c r="H73" s="289"/>
      <c r="J73">
        <v>8.6999999999999904</v>
      </c>
      <c r="K73">
        <v>0.25</v>
      </c>
      <c r="L73" s="290"/>
    </row>
    <row r="74" spans="2:12" x14ac:dyDescent="0.25">
      <c r="B74" s="220">
        <v>8.7099999999999795</v>
      </c>
      <c r="C74" s="13">
        <v>0.25</v>
      </c>
      <c r="D74" s="287"/>
      <c r="F74">
        <v>8.7099999999999795</v>
      </c>
      <c r="G74">
        <v>0.25</v>
      </c>
      <c r="H74" s="289"/>
      <c r="J74">
        <v>8.7099999999999795</v>
      </c>
      <c r="K74">
        <v>0.25</v>
      </c>
      <c r="L74" s="290"/>
    </row>
    <row r="75" spans="2:12" x14ac:dyDescent="0.25">
      <c r="B75" s="220">
        <v>8.7199999999999793</v>
      </c>
      <c r="C75" s="13">
        <v>0.25</v>
      </c>
      <c r="D75" s="287"/>
      <c r="F75">
        <v>8.7199999999999793</v>
      </c>
      <c r="G75">
        <v>0.25</v>
      </c>
      <c r="H75" s="289"/>
      <c r="J75">
        <v>8.7199999999999793</v>
      </c>
      <c r="K75">
        <v>0.25</v>
      </c>
      <c r="L75" s="290"/>
    </row>
    <row r="76" spans="2:12" x14ac:dyDescent="0.25">
      <c r="B76" s="220">
        <v>8.7299999999999809</v>
      </c>
      <c r="C76" s="13">
        <v>0.25</v>
      </c>
      <c r="D76" s="287"/>
      <c r="F76">
        <v>8.7299999999999809</v>
      </c>
      <c r="G76">
        <v>0.25</v>
      </c>
      <c r="H76" s="289"/>
      <c r="J76">
        <v>8.7299999999999809</v>
      </c>
      <c r="K76">
        <v>0.25</v>
      </c>
      <c r="L76" s="290"/>
    </row>
    <row r="77" spans="2:12" x14ac:dyDescent="0.25">
      <c r="B77" s="220">
        <v>8.7399999999999807</v>
      </c>
      <c r="C77" s="13">
        <v>0.25</v>
      </c>
      <c r="D77" s="287"/>
      <c r="F77">
        <v>8.7399999999999807</v>
      </c>
      <c r="G77">
        <v>0.25</v>
      </c>
      <c r="H77" s="289"/>
      <c r="J77">
        <v>8.7399999999999807</v>
      </c>
      <c r="K77">
        <v>0.25</v>
      </c>
      <c r="L77" s="290"/>
    </row>
    <row r="78" spans="2:12" x14ac:dyDescent="0.25">
      <c r="B78" s="220">
        <v>8.7499999999999805</v>
      </c>
      <c r="C78" s="13">
        <v>0.25</v>
      </c>
      <c r="D78" s="287"/>
      <c r="F78">
        <v>8.7499999999999805</v>
      </c>
      <c r="G78">
        <v>0.25</v>
      </c>
      <c r="H78" s="289"/>
      <c r="J78">
        <v>8.7499999999999805</v>
      </c>
      <c r="K78">
        <v>0.25</v>
      </c>
      <c r="L78" s="290"/>
    </row>
    <row r="79" spans="2:12" x14ac:dyDescent="0.25">
      <c r="B79" s="220">
        <v>8.7599999999999802</v>
      </c>
      <c r="C79" s="13">
        <v>0.25</v>
      </c>
      <c r="D79" s="287"/>
      <c r="F79">
        <v>8.7599999999999802</v>
      </c>
      <c r="G79">
        <v>0.25</v>
      </c>
      <c r="H79" s="289"/>
      <c r="J79">
        <v>8.7599999999999802</v>
      </c>
      <c r="K79">
        <v>0.25</v>
      </c>
      <c r="L79" s="290"/>
    </row>
    <row r="80" spans="2:12" x14ac:dyDescent="0.25">
      <c r="B80" s="220">
        <v>8.76999999999998</v>
      </c>
      <c r="C80" s="13">
        <v>0.25</v>
      </c>
      <c r="D80" s="287"/>
      <c r="F80">
        <v>8.76999999999998</v>
      </c>
      <c r="G80">
        <v>0.25</v>
      </c>
      <c r="H80" s="289"/>
      <c r="J80">
        <v>8.76999999999998</v>
      </c>
      <c r="K80">
        <v>0.25</v>
      </c>
      <c r="L80" s="290"/>
    </row>
    <row r="81" spans="2:12" x14ac:dyDescent="0.25">
      <c r="B81" s="220">
        <v>8.7799999999999798</v>
      </c>
      <c r="C81" s="13">
        <v>0.25</v>
      </c>
      <c r="D81" s="287"/>
      <c r="F81">
        <v>8.7799999999999798</v>
      </c>
      <c r="G81">
        <v>0.25</v>
      </c>
      <c r="H81" s="289"/>
      <c r="J81">
        <v>8.7799999999999798</v>
      </c>
      <c r="K81">
        <v>0.25</v>
      </c>
      <c r="L81" s="290"/>
    </row>
    <row r="82" spans="2:12" x14ac:dyDescent="0.25">
      <c r="B82" s="220">
        <v>8.7899999999999796</v>
      </c>
      <c r="C82" s="13">
        <v>0.25</v>
      </c>
      <c r="D82" s="287"/>
      <c r="F82">
        <v>8.7899999999999796</v>
      </c>
      <c r="G82">
        <v>0.25</v>
      </c>
      <c r="H82" s="289"/>
      <c r="J82">
        <v>8.7899999999999796</v>
      </c>
      <c r="K82">
        <v>0.25</v>
      </c>
      <c r="L82" s="290"/>
    </row>
    <row r="83" spans="2:12" x14ac:dyDescent="0.25">
      <c r="B83" s="220">
        <v>8.7999999999999794</v>
      </c>
      <c r="C83" s="13">
        <v>0.25</v>
      </c>
      <c r="D83" s="287"/>
      <c r="F83">
        <v>8.7999999999999794</v>
      </c>
      <c r="G83">
        <v>0.25</v>
      </c>
      <c r="H83" s="289"/>
      <c r="J83">
        <v>8.7999999999999794</v>
      </c>
      <c r="K83">
        <v>0.25</v>
      </c>
      <c r="L83" s="290"/>
    </row>
    <row r="84" spans="2:12" x14ac:dyDescent="0.25">
      <c r="B84" s="220">
        <v>8.8099999999999792</v>
      </c>
      <c r="C84" s="13">
        <v>0.25</v>
      </c>
      <c r="D84" s="287"/>
      <c r="F84">
        <v>8.8099999999999792</v>
      </c>
      <c r="G84">
        <v>0.25</v>
      </c>
      <c r="H84" s="289"/>
      <c r="J84">
        <v>8.8099999999999792</v>
      </c>
      <c r="K84">
        <v>0.25</v>
      </c>
      <c r="L84" s="290"/>
    </row>
    <row r="85" spans="2:12" x14ac:dyDescent="0.25">
      <c r="B85" s="220">
        <v>8.8199999999999807</v>
      </c>
      <c r="C85" s="13">
        <v>0.25</v>
      </c>
      <c r="D85" s="287"/>
      <c r="F85">
        <v>8.8199999999999807</v>
      </c>
      <c r="G85">
        <v>0.25</v>
      </c>
      <c r="H85" s="289"/>
      <c r="J85">
        <v>8.8199999999999807</v>
      </c>
      <c r="K85">
        <v>0.25</v>
      </c>
      <c r="L85" s="290"/>
    </row>
    <row r="86" spans="2:12" x14ac:dyDescent="0.25">
      <c r="B86" s="220">
        <v>8.8299999999999805</v>
      </c>
      <c r="C86" s="13">
        <v>0.25</v>
      </c>
      <c r="D86" s="287"/>
      <c r="F86">
        <v>8.8299999999999805</v>
      </c>
      <c r="G86">
        <v>0.25</v>
      </c>
      <c r="H86" s="289"/>
      <c r="J86">
        <v>8.8299999999999805</v>
      </c>
      <c r="K86">
        <v>0.25</v>
      </c>
      <c r="L86" s="290"/>
    </row>
    <row r="87" spans="2:12" x14ac:dyDescent="0.25">
      <c r="B87" s="220">
        <v>8.8399999999999803</v>
      </c>
      <c r="C87" s="13">
        <v>0.25</v>
      </c>
      <c r="D87" s="287"/>
      <c r="F87">
        <v>8.8399999999999803</v>
      </c>
      <c r="G87">
        <v>0.25</v>
      </c>
      <c r="H87" s="289"/>
      <c r="J87">
        <v>8.8399999999999803</v>
      </c>
      <c r="K87">
        <v>0.25</v>
      </c>
      <c r="L87" s="290"/>
    </row>
    <row r="88" spans="2:12" x14ac:dyDescent="0.25">
      <c r="B88" s="220">
        <v>8.8499999999999801</v>
      </c>
      <c r="C88" s="13">
        <v>0.25</v>
      </c>
      <c r="D88" s="287"/>
      <c r="F88">
        <v>8.8499999999999801</v>
      </c>
      <c r="G88">
        <v>0.25</v>
      </c>
      <c r="H88" s="289"/>
      <c r="J88">
        <v>8.8499999999999801</v>
      </c>
      <c r="K88">
        <v>0.25</v>
      </c>
      <c r="L88" s="290"/>
    </row>
    <row r="89" spans="2:12" x14ac:dyDescent="0.25">
      <c r="B89" s="220">
        <v>8.8599999999999799</v>
      </c>
      <c r="C89" s="13">
        <v>0.25</v>
      </c>
      <c r="D89" s="287"/>
      <c r="F89">
        <v>8.8599999999999799</v>
      </c>
      <c r="G89">
        <v>0.25</v>
      </c>
      <c r="H89" s="289"/>
      <c r="J89">
        <v>8.8599999999999799</v>
      </c>
      <c r="K89">
        <v>0.25</v>
      </c>
      <c r="L89" s="290"/>
    </row>
    <row r="90" spans="2:12" x14ac:dyDescent="0.25">
      <c r="B90" s="220">
        <v>8.8699999999999797</v>
      </c>
      <c r="C90" s="13">
        <v>0.25</v>
      </c>
      <c r="D90" s="287"/>
      <c r="F90">
        <v>8.8699999999999797</v>
      </c>
      <c r="G90">
        <v>0.25</v>
      </c>
      <c r="H90" s="289"/>
      <c r="J90">
        <v>8.8699999999999797</v>
      </c>
      <c r="K90">
        <v>0.25</v>
      </c>
      <c r="L90" s="290"/>
    </row>
    <row r="91" spans="2:12" x14ac:dyDescent="0.25">
      <c r="B91" s="220">
        <v>8.8799999999999795</v>
      </c>
      <c r="C91" s="13">
        <v>0.25</v>
      </c>
      <c r="D91" s="287"/>
      <c r="F91">
        <v>8.8799999999999795</v>
      </c>
      <c r="G91">
        <v>0.25</v>
      </c>
      <c r="H91" s="289"/>
      <c r="J91">
        <v>8.8799999999999795</v>
      </c>
      <c r="K91">
        <v>0.25</v>
      </c>
      <c r="L91" s="290"/>
    </row>
    <row r="92" spans="2:12" x14ac:dyDescent="0.25">
      <c r="B92" s="220">
        <v>8.8899999999999793</v>
      </c>
      <c r="C92" s="13">
        <v>0.25</v>
      </c>
      <c r="D92" s="287"/>
      <c r="F92">
        <v>8.8899999999999793</v>
      </c>
      <c r="G92">
        <v>0.25</v>
      </c>
      <c r="H92" s="289"/>
      <c r="J92">
        <v>8.8899999999999793</v>
      </c>
      <c r="K92">
        <v>0.25</v>
      </c>
      <c r="L92" s="290"/>
    </row>
    <row r="93" spans="2:12" x14ac:dyDescent="0.25">
      <c r="B93" s="220">
        <v>8.8999999999999808</v>
      </c>
      <c r="C93" s="13">
        <v>0.25</v>
      </c>
      <c r="D93" s="287"/>
      <c r="F93">
        <v>8.8999999999999808</v>
      </c>
      <c r="G93">
        <v>0.25</v>
      </c>
      <c r="H93" s="289"/>
      <c r="J93">
        <v>8.8999999999999808</v>
      </c>
      <c r="K93">
        <v>0.25</v>
      </c>
      <c r="L93" s="290"/>
    </row>
    <row r="94" spans="2:12" x14ac:dyDescent="0.25">
      <c r="B94" s="220">
        <v>8.9099999999999806</v>
      </c>
      <c r="C94" s="13">
        <v>0.25</v>
      </c>
      <c r="D94" s="287"/>
      <c r="F94">
        <v>8.9099999999999806</v>
      </c>
      <c r="G94">
        <v>0.25</v>
      </c>
      <c r="H94" s="289"/>
      <c r="J94">
        <v>8.9099999999999806</v>
      </c>
      <c r="K94">
        <v>0.25</v>
      </c>
      <c r="L94" s="290"/>
    </row>
    <row r="95" spans="2:12" x14ac:dyDescent="0.25">
      <c r="B95" s="220">
        <v>8.9199999999999804</v>
      </c>
      <c r="C95" s="13">
        <v>0.25</v>
      </c>
      <c r="D95" s="287"/>
      <c r="F95">
        <v>8.9199999999999804</v>
      </c>
      <c r="G95">
        <v>0.25</v>
      </c>
      <c r="H95" s="289"/>
      <c r="J95">
        <v>8.9199999999999804</v>
      </c>
      <c r="K95">
        <v>0.25</v>
      </c>
      <c r="L95" s="290"/>
    </row>
    <row r="96" spans="2:12" x14ac:dyDescent="0.25">
      <c r="B96" s="220">
        <v>8.9299999999999802</v>
      </c>
      <c r="C96" s="13">
        <v>0.25</v>
      </c>
      <c r="D96" s="287"/>
      <c r="F96">
        <v>8.9299999999999802</v>
      </c>
      <c r="G96">
        <v>0.25</v>
      </c>
      <c r="H96" s="289"/>
      <c r="J96">
        <v>8.9299999999999802</v>
      </c>
      <c r="K96">
        <v>0.25</v>
      </c>
      <c r="L96" s="290"/>
    </row>
    <row r="97" spans="2:12" x14ac:dyDescent="0.25">
      <c r="B97" s="220">
        <v>8.93999999999998</v>
      </c>
      <c r="C97" s="13">
        <v>0.25</v>
      </c>
      <c r="D97" s="287"/>
      <c r="F97">
        <v>8.93999999999998</v>
      </c>
      <c r="G97">
        <v>0.25</v>
      </c>
      <c r="H97" s="289"/>
      <c r="J97">
        <v>8.93999999999998</v>
      </c>
      <c r="K97">
        <v>0.25</v>
      </c>
      <c r="L97" s="290"/>
    </row>
    <row r="98" spans="2:12" x14ac:dyDescent="0.25">
      <c r="B98" s="220">
        <v>8.9499999999999797</v>
      </c>
      <c r="C98" s="13">
        <v>0.25</v>
      </c>
      <c r="D98" s="287"/>
      <c r="F98">
        <v>8.9499999999999797</v>
      </c>
      <c r="G98">
        <v>0.25</v>
      </c>
      <c r="H98" s="289"/>
      <c r="J98">
        <v>8.9499999999999797</v>
      </c>
      <c r="K98">
        <v>0.25</v>
      </c>
      <c r="L98" s="290"/>
    </row>
    <row r="99" spans="2:12" x14ac:dyDescent="0.25">
      <c r="B99" s="220">
        <v>8.9599999999999795</v>
      </c>
      <c r="C99" s="13">
        <v>0.25</v>
      </c>
      <c r="D99" s="287"/>
      <c r="F99">
        <v>8.9599999999999795</v>
      </c>
      <c r="G99">
        <v>0.25</v>
      </c>
      <c r="H99" s="289"/>
      <c r="J99">
        <v>8.9599999999999795</v>
      </c>
      <c r="K99">
        <v>0.25</v>
      </c>
      <c r="L99" s="290"/>
    </row>
    <row r="100" spans="2:12" x14ac:dyDescent="0.25">
      <c r="B100" s="220">
        <v>8.9699999999999793</v>
      </c>
      <c r="C100" s="13">
        <v>0.25</v>
      </c>
      <c r="D100" s="287"/>
      <c r="F100">
        <v>8.9699999999999793</v>
      </c>
      <c r="G100">
        <v>0.25</v>
      </c>
      <c r="H100" s="289"/>
      <c r="J100">
        <v>8.9699999999999793</v>
      </c>
      <c r="K100">
        <v>0.25</v>
      </c>
      <c r="L100" s="290"/>
    </row>
    <row r="101" spans="2:12" x14ac:dyDescent="0.25">
      <c r="B101" s="220">
        <v>8.9799999999999809</v>
      </c>
      <c r="C101" s="13">
        <v>0.25</v>
      </c>
      <c r="D101" s="287"/>
      <c r="F101">
        <v>8.9799999999999809</v>
      </c>
      <c r="G101">
        <v>0.25</v>
      </c>
      <c r="H101" s="289"/>
      <c r="J101">
        <v>8.9799999999999809</v>
      </c>
      <c r="K101">
        <v>0.25</v>
      </c>
      <c r="L101" s="290"/>
    </row>
    <row r="102" spans="2:12" x14ac:dyDescent="0.25">
      <c r="B102" s="220">
        <v>8.9899999999999807</v>
      </c>
      <c r="C102" s="13">
        <v>0.25</v>
      </c>
      <c r="D102" s="287"/>
      <c r="F102">
        <v>8.9899999999999807</v>
      </c>
      <c r="G102">
        <v>0.25</v>
      </c>
      <c r="H102" s="289"/>
      <c r="J102">
        <v>8.9899999999999807</v>
      </c>
      <c r="K102">
        <v>0.25</v>
      </c>
      <c r="L102" s="290"/>
    </row>
    <row r="103" spans="2:12" x14ac:dyDescent="0.25">
      <c r="B103" s="220">
        <v>8.9999999999999805</v>
      </c>
      <c r="C103" s="13">
        <v>0.25</v>
      </c>
      <c r="D103" s="287"/>
      <c r="F103">
        <v>8.9999999999999805</v>
      </c>
      <c r="G103">
        <v>0.25</v>
      </c>
      <c r="H103" s="289"/>
      <c r="J103">
        <v>8.9999999999999805</v>
      </c>
      <c r="K103">
        <v>0.25</v>
      </c>
      <c r="L103" s="290"/>
    </row>
    <row r="104" spans="2:12" x14ac:dyDescent="0.25">
      <c r="B104" s="220">
        <v>9.0099999999999802</v>
      </c>
      <c r="C104" s="13">
        <v>0.25</v>
      </c>
      <c r="D104" s="287"/>
      <c r="F104">
        <v>9.0099999999999802</v>
      </c>
      <c r="G104">
        <v>0.25</v>
      </c>
      <c r="H104" s="289"/>
      <c r="J104">
        <v>9.0099999999999802</v>
      </c>
      <c r="K104">
        <v>0.25</v>
      </c>
      <c r="L104" s="290"/>
    </row>
    <row r="105" spans="2:12" x14ac:dyDescent="0.25">
      <c r="B105" s="222">
        <v>9.01999999999998</v>
      </c>
      <c r="C105" s="224">
        <v>0.25</v>
      </c>
      <c r="D105" s="288"/>
      <c r="F105">
        <v>9.01999999999998</v>
      </c>
      <c r="G105">
        <v>0.25</v>
      </c>
      <c r="H105" s="289"/>
      <c r="J105">
        <v>9.01999999999998</v>
      </c>
      <c r="K105">
        <v>0.25</v>
      </c>
      <c r="L105" s="290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3">
    <tablePart r:id="rId3"/>
    <tablePart r:id="rId4"/>
    <tablePart r:id="rId5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7D974-FD1A-4B8F-8CCF-ABE1954C032B}">
  <sheetPr codeName="Planilha25">
    <tabColor rgb="FF0070C0"/>
  </sheetPr>
  <dimension ref="B1:L14"/>
  <sheetViews>
    <sheetView showGridLines="0" topLeftCell="H2" zoomScale="256" zoomScaleNormal="256" workbookViewId="0">
      <selection activeCell="H9" sqref="H9:I9"/>
    </sheetView>
  </sheetViews>
  <sheetFormatPr defaultRowHeight="15" x14ac:dyDescent="0.25"/>
  <cols>
    <col min="1" max="1" width="2.85546875" customWidth="1"/>
    <col min="2" max="2" width="8.42578125" customWidth="1"/>
    <col min="3" max="3" width="10.28515625" customWidth="1"/>
    <col min="4" max="4" width="15.85546875" customWidth="1"/>
    <col min="5" max="5" width="17.42578125" customWidth="1"/>
    <col min="6" max="6" width="20.42578125" customWidth="1"/>
    <col min="7" max="7" width="18.140625" customWidth="1"/>
    <col min="8" max="8" width="20.28515625" customWidth="1"/>
    <col min="9" max="9" width="18.85546875" customWidth="1"/>
    <col min="10" max="10" width="11.42578125" customWidth="1"/>
    <col min="11" max="11" width="17" customWidth="1"/>
    <col min="12" max="12" width="17.42578125" customWidth="1"/>
  </cols>
  <sheetData>
    <row r="1" spans="2:12" ht="83.25" customHeight="1" x14ac:dyDescent="0.25"/>
    <row r="2" spans="2:12" ht="12.75" customHeight="1" x14ac:dyDescent="0.25">
      <c r="K2" t="s">
        <v>169</v>
      </c>
    </row>
    <row r="3" spans="2:12" ht="12.75" customHeight="1" x14ac:dyDescent="0.25">
      <c r="K3" s="33">
        <v>0.5</v>
      </c>
    </row>
    <row r="4" spans="2:12" ht="12.75" customHeight="1" x14ac:dyDescent="0.25"/>
    <row r="5" spans="2:12" ht="28.5" x14ac:dyDescent="0.25">
      <c r="B5" s="118" t="s">
        <v>162</v>
      </c>
      <c r="C5" s="119" t="s">
        <v>163</v>
      </c>
      <c r="D5" s="119" t="s">
        <v>164</v>
      </c>
      <c r="E5" s="119" t="s">
        <v>549</v>
      </c>
      <c r="F5" s="119" t="s">
        <v>159</v>
      </c>
      <c r="G5" s="119" t="s">
        <v>165</v>
      </c>
      <c r="H5" s="119" t="s">
        <v>172</v>
      </c>
      <c r="I5" s="119" t="s">
        <v>170</v>
      </c>
      <c r="J5" s="119" t="s">
        <v>167</v>
      </c>
      <c r="K5" s="119" t="s">
        <v>168</v>
      </c>
      <c r="L5" s="120" t="s">
        <v>171</v>
      </c>
    </row>
    <row r="6" spans="2:12" x14ac:dyDescent="0.25">
      <c r="B6" s="121" t="s">
        <v>92</v>
      </c>
      <c r="C6" s="122" t="s">
        <v>92</v>
      </c>
      <c r="D6" s="122" t="s">
        <v>92</v>
      </c>
      <c r="E6" s="122" t="s">
        <v>161</v>
      </c>
      <c r="F6" s="122" t="s">
        <v>160</v>
      </c>
      <c r="G6" s="122" t="s">
        <v>166</v>
      </c>
      <c r="H6" s="122" t="s">
        <v>166</v>
      </c>
      <c r="I6" s="122" t="e" cm="1">
        <f t="array" ref="I6">_xlfn.CEILING.MATH(TblCubagem[[#This Row],[Peso cubado da mercadoria]],TblFaixaCubagem[Faixa])</f>
        <v>#VALUE!</v>
      </c>
      <c r="J6" s="128"/>
      <c r="K6" s="128"/>
      <c r="L6" s="129"/>
    </row>
    <row r="7" spans="2:12" x14ac:dyDescent="0.25">
      <c r="B7" s="123">
        <v>1.6</v>
      </c>
      <c r="C7" s="124">
        <v>1.7</v>
      </c>
      <c r="D7" s="124">
        <v>1.2</v>
      </c>
      <c r="E7" s="128">
        <f>TblCubagem[[#This Row],[Altura]]*TblCubagem[[#This Row],[Largura]]*TblCubagem[[#This Row],[Comprimento]]</f>
        <v>3.2640000000000002</v>
      </c>
      <c r="F7" s="124">
        <v>300</v>
      </c>
      <c r="G7" s="124">
        <v>560</v>
      </c>
      <c r="H7" s="291">
        <f>TblCubagem[[#This Row],[Densidade ideal do veículo]]*TblCubagem[[#This Row],[Volume da mercadoria]]</f>
        <v>979.2</v>
      </c>
      <c r="I7" s="122" cm="1">
        <f t="array" ref="I7">_xlfn.CEILING.MATH(TblCubagem[[#This Row],[Peso cubado da mercadoria]],TblFaixaCubagem[Faixa])</f>
        <v>979.5</v>
      </c>
      <c r="J7" s="130">
        <f>TblCubagem[[#This Row],[Arredondamento da Cubagem]]/TblCubagem[[#This Row],[Peso original da mercadoria]]</f>
        <v>1.7491071428571427</v>
      </c>
      <c r="K7" s="131">
        <v>300</v>
      </c>
      <c r="L7" s="132">
        <f>TblCubagem[[#This Row],[Acréscimo Frete]]*TblCubagem[[#This Row],[Frete antes da Cubagem]]</f>
        <v>524.73214285714278</v>
      </c>
    </row>
    <row r="8" spans="2:12" x14ac:dyDescent="0.25">
      <c r="B8" s="123">
        <v>1.6</v>
      </c>
      <c r="C8" s="124">
        <v>1.7</v>
      </c>
      <c r="D8" s="124">
        <v>1.2</v>
      </c>
      <c r="E8" s="128">
        <f>TblCubagem[[#This Row],[Altura]]*TblCubagem[[#This Row],[Largura]]*TblCubagem[[#This Row],[Comprimento]]</f>
        <v>3.2640000000000002</v>
      </c>
      <c r="F8" s="124">
        <v>315</v>
      </c>
      <c r="G8" s="124">
        <v>560</v>
      </c>
      <c r="H8" s="122">
        <f>TblCubagem[[#This Row],[Densidade ideal do veículo]]*TblCubagem[[#This Row],[Volume da mercadoria]]</f>
        <v>1028.1600000000001</v>
      </c>
      <c r="I8" s="122" cm="1">
        <f t="array" ref="I8">_xlfn.CEILING.MATH(TblCubagem[[#This Row],[Peso cubado da mercadoria]],TblFaixaCubagem[Faixa])</f>
        <v>1028.5</v>
      </c>
      <c r="J8" s="130">
        <f>TblCubagem[[#This Row],[Arredondamento da Cubagem]]/TblCubagem[[#This Row],[Peso original da mercadoria]]</f>
        <v>1.8366071428571429</v>
      </c>
      <c r="K8" s="131">
        <v>300</v>
      </c>
      <c r="L8" s="132">
        <f>TblCubagem[[#This Row],[Acréscimo Frete]]*TblCubagem[[#This Row],[Frete antes da Cubagem]]</f>
        <v>550.98214285714289</v>
      </c>
    </row>
    <row r="9" spans="2:12" x14ac:dyDescent="0.25">
      <c r="B9" s="123">
        <v>1.6</v>
      </c>
      <c r="C9" s="124">
        <v>1.7</v>
      </c>
      <c r="D9" s="124">
        <v>1.2</v>
      </c>
      <c r="E9" s="128">
        <f>TblCubagem[[#This Row],[Altura]]*TblCubagem[[#This Row],[Largura]]*TblCubagem[[#This Row],[Comprimento]]</f>
        <v>3.2640000000000002</v>
      </c>
      <c r="F9" s="124">
        <v>310</v>
      </c>
      <c r="G9" s="124">
        <v>560</v>
      </c>
      <c r="H9" s="122">
        <f>TblCubagem[[#This Row],[Densidade ideal do veículo]]*TblCubagem[[#This Row],[Volume da mercadoria]]</f>
        <v>1011.84</v>
      </c>
      <c r="I9" s="122" cm="1">
        <f t="array" ref="I9">_xlfn.CEILING.MATH(TblCubagem[[#This Row],[Peso cubado da mercadoria]],TblFaixaCubagem[Faixa])</f>
        <v>1012</v>
      </c>
      <c r="J9" s="130">
        <f>TblCubagem[[#This Row],[Arredondamento da Cubagem]]/TblCubagem[[#This Row],[Peso original da mercadoria]]</f>
        <v>1.8071428571428572</v>
      </c>
      <c r="K9" s="131">
        <v>300</v>
      </c>
      <c r="L9" s="132">
        <f>TblCubagem[[#This Row],[Acréscimo Frete]]*TblCubagem[[#This Row],[Frete antes da Cubagem]]</f>
        <v>542.14285714285711</v>
      </c>
    </row>
    <row r="10" spans="2:12" x14ac:dyDescent="0.25">
      <c r="B10" s="125">
        <v>1.6</v>
      </c>
      <c r="C10" s="126">
        <v>1.7</v>
      </c>
      <c r="D10" s="126">
        <v>1.2</v>
      </c>
      <c r="E10" s="133">
        <f>TblCubagem[[#This Row],[Altura]]*TblCubagem[[#This Row],[Largura]]*TblCubagem[[#This Row],[Comprimento]]</f>
        <v>3.2640000000000002</v>
      </c>
      <c r="F10" s="126">
        <v>305</v>
      </c>
      <c r="G10" s="126">
        <v>560</v>
      </c>
      <c r="H10" s="127">
        <f>TblCubagem[[#This Row],[Densidade ideal do veículo]]*TblCubagem[[#This Row],[Volume da mercadoria]]</f>
        <v>995.5200000000001</v>
      </c>
      <c r="I10" s="127" cm="1">
        <f t="array" ref="I10">_xlfn.CEILING.MATH(TblCubagem[[#This Row],[Peso cubado da mercadoria]],TblFaixaCubagem[Faixa])</f>
        <v>996</v>
      </c>
      <c r="J10" s="134">
        <f>TblCubagem[[#This Row],[Arredondamento da Cubagem]]/TblCubagem[[#This Row],[Peso original da mercadoria]]</f>
        <v>1.7785714285714285</v>
      </c>
      <c r="K10" s="135">
        <v>300</v>
      </c>
      <c r="L10" s="136">
        <f>TblCubagem[[#This Row],[Acréscimo Frete]]*TblCubagem[[#This Row],[Frete antes da Cubagem]]</f>
        <v>533.57142857142856</v>
      </c>
    </row>
    <row r="14" spans="2:12" x14ac:dyDescent="0.25">
      <c r="I14" s="3"/>
    </row>
  </sheetData>
  <pageMargins left="0.511811024" right="0.511811024" top="0.78740157499999996" bottom="0.78740157499999996" header="0.31496062000000002" footer="0.31496062000000002"/>
  <ignoredErrors>
    <ignoredError sqref="E6:E10 H6:H10 J7:J10 L7:L10" calculatedColumn="1"/>
  </ignoredErrors>
  <drawing r:id="rId1"/>
  <tableParts count="2">
    <tablePart r:id="rId2"/>
    <tablePart r:id="rId3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43179-2EA6-4DA5-9F39-65DB22A0FA09}">
  <sheetPr codeName="Planilha26">
    <tabColor theme="7"/>
  </sheetPr>
  <dimension ref="A1:U3"/>
  <sheetViews>
    <sheetView showGridLines="0" showRowColHeaders="0" zoomScale="145" zoomScaleNormal="145" workbookViewId="0">
      <selection activeCell="M18" sqref="M18"/>
    </sheetView>
  </sheetViews>
  <sheetFormatPr defaultRowHeight="15" x14ac:dyDescent="0.25"/>
  <sheetData>
    <row r="1" spans="1:21" x14ac:dyDescent="0.25">
      <c r="A1" s="386"/>
      <c r="B1" s="386"/>
      <c r="C1" s="386"/>
      <c r="D1" s="386"/>
      <c r="E1" s="386"/>
      <c r="F1" s="386"/>
      <c r="G1" s="386"/>
      <c r="H1" s="386"/>
      <c r="I1" s="386"/>
      <c r="J1" s="386"/>
      <c r="K1" s="386"/>
      <c r="L1" s="386"/>
      <c r="M1" s="386"/>
      <c r="N1" s="386"/>
      <c r="O1" s="386"/>
      <c r="P1" s="386"/>
      <c r="Q1" s="386"/>
      <c r="R1" s="386"/>
      <c r="S1" s="386"/>
      <c r="T1" s="386"/>
      <c r="U1" s="386"/>
    </row>
    <row r="2" spans="1:21" x14ac:dyDescent="0.25">
      <c r="A2" s="386"/>
      <c r="B2" s="386"/>
      <c r="C2" s="386"/>
      <c r="D2" s="386"/>
      <c r="E2" s="386"/>
      <c r="F2" s="386"/>
      <c r="G2" s="386"/>
      <c r="H2" s="386"/>
      <c r="I2" s="386"/>
      <c r="J2" s="386"/>
      <c r="K2" s="386"/>
      <c r="L2" s="386"/>
      <c r="M2" s="386"/>
      <c r="N2" s="386"/>
      <c r="O2" s="386"/>
      <c r="P2" s="386"/>
      <c r="Q2" s="386"/>
      <c r="R2" s="386"/>
      <c r="S2" s="386"/>
      <c r="T2" s="386"/>
      <c r="U2" s="386"/>
    </row>
    <row r="3" spans="1:2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</row>
  </sheetData>
  <sheetProtection sheet="1" objects="1" scenarios="1"/>
  <mergeCells count="1">
    <mergeCell ref="A1:U3"/>
  </mergeCells>
  <pageMargins left="0.511811024" right="0.511811024" top="0.78740157499999996" bottom="0.78740157499999996" header="0.31496062000000002" footer="0.31496062000000002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F6975-DCBC-45B1-BDE1-537C8BDAA9E7}">
  <sheetPr>
    <tabColor rgb="FF0070C0"/>
  </sheetPr>
  <dimension ref="B2:O34"/>
  <sheetViews>
    <sheetView showGridLines="0" zoomScaleNormal="100" workbookViewId="0">
      <selection activeCell="H4" sqref="H4"/>
    </sheetView>
  </sheetViews>
  <sheetFormatPr defaultRowHeight="15" x14ac:dyDescent="0.25"/>
  <cols>
    <col min="1" max="1" width="3" customWidth="1"/>
    <col min="3" max="3" width="14" customWidth="1"/>
    <col min="4" max="4" width="12" customWidth="1"/>
    <col min="5" max="5" width="3.85546875" customWidth="1"/>
    <col min="6" max="6" width="3.42578125" customWidth="1"/>
    <col min="7" max="7" width="9.85546875" customWidth="1"/>
    <col min="8" max="8" width="12" customWidth="1"/>
    <col min="11" max="11" width="13.85546875" customWidth="1"/>
    <col min="12" max="12" width="8.140625" customWidth="1"/>
    <col min="13" max="13" width="3.28515625" customWidth="1"/>
    <col min="14" max="14" width="11.140625" bestFit="1" customWidth="1"/>
    <col min="15" max="15" width="17" customWidth="1"/>
  </cols>
  <sheetData>
    <row r="2" spans="2:15" ht="18.75" x14ac:dyDescent="0.25">
      <c r="B2" s="292" t="s">
        <v>552</v>
      </c>
      <c r="C2" s="293" t="s">
        <v>181</v>
      </c>
      <c r="D2" s="294" t="s">
        <v>134</v>
      </c>
      <c r="G2" s="388" t="s">
        <v>739</v>
      </c>
      <c r="H2" s="388"/>
      <c r="J2" s="388" t="s">
        <v>738</v>
      </c>
      <c r="K2" s="388"/>
      <c r="N2" s="388" t="s">
        <v>740</v>
      </c>
      <c r="O2" s="388"/>
    </row>
    <row r="3" spans="2:15" x14ac:dyDescent="0.25">
      <c r="B3" s="295">
        <v>1</v>
      </c>
      <c r="C3" s="296" t="s">
        <v>726</v>
      </c>
      <c r="D3" s="297">
        <v>11343</v>
      </c>
      <c r="G3" t="s">
        <v>187</v>
      </c>
      <c r="H3" t="s">
        <v>188</v>
      </c>
      <c r="J3" t="s">
        <v>187</v>
      </c>
      <c r="K3" t="s">
        <v>188</v>
      </c>
      <c r="N3" s="303" t="s">
        <v>134</v>
      </c>
      <c r="O3" t="s">
        <v>187</v>
      </c>
    </row>
    <row r="4" spans="2:15" x14ac:dyDescent="0.25">
      <c r="B4" s="295">
        <v>2</v>
      </c>
      <c r="C4" s="296" t="s">
        <v>730</v>
      </c>
      <c r="D4" s="297">
        <v>2529</v>
      </c>
      <c r="G4" s="301">
        <v>1</v>
      </c>
      <c r="H4" s="302"/>
      <c r="J4" s="301">
        <v>1</v>
      </c>
      <c r="K4" s="302"/>
      <c r="N4" s="304">
        <v>10000</v>
      </c>
      <c r="O4" s="301"/>
    </row>
    <row r="5" spans="2:15" x14ac:dyDescent="0.25">
      <c r="B5" s="295">
        <v>3</v>
      </c>
      <c r="C5" s="296" t="s">
        <v>28</v>
      </c>
      <c r="D5" s="297">
        <v>4775</v>
      </c>
      <c r="G5" s="301">
        <v>2</v>
      </c>
      <c r="H5" s="302"/>
      <c r="J5" s="301">
        <v>2</v>
      </c>
      <c r="K5" s="302"/>
      <c r="N5" s="302">
        <v>5800</v>
      </c>
      <c r="O5" s="301"/>
    </row>
    <row r="6" spans="2:15" x14ac:dyDescent="0.25">
      <c r="B6" s="295">
        <v>4</v>
      </c>
      <c r="C6" s="296" t="s">
        <v>737</v>
      </c>
      <c r="D6" s="297">
        <v>4860</v>
      </c>
      <c r="G6" s="301">
        <v>3</v>
      </c>
      <c r="H6" s="302"/>
      <c r="J6" s="301">
        <v>3</v>
      </c>
      <c r="K6" s="302"/>
      <c r="N6" s="304">
        <v>4300</v>
      </c>
      <c r="O6" s="301"/>
    </row>
    <row r="7" spans="2:15" x14ac:dyDescent="0.25">
      <c r="B7" s="295">
        <v>5</v>
      </c>
      <c r="C7" s="296" t="s">
        <v>27</v>
      </c>
      <c r="D7" s="297">
        <v>4889</v>
      </c>
      <c r="G7" s="301">
        <v>4</v>
      </c>
      <c r="H7" s="302"/>
      <c r="J7" s="301">
        <v>4</v>
      </c>
      <c r="K7" s="302"/>
      <c r="N7" s="302">
        <v>6000</v>
      </c>
      <c r="O7" s="301"/>
    </row>
    <row r="8" spans="2:15" x14ac:dyDescent="0.25">
      <c r="B8" s="295">
        <v>6</v>
      </c>
      <c r="C8" s="296" t="s">
        <v>31</v>
      </c>
      <c r="D8" s="297">
        <v>12588</v>
      </c>
      <c r="G8" s="301">
        <v>5</v>
      </c>
      <c r="H8" s="302"/>
      <c r="J8" s="301">
        <v>5</v>
      </c>
      <c r="K8" s="302"/>
      <c r="N8" s="304">
        <v>7230</v>
      </c>
      <c r="O8" s="301"/>
    </row>
    <row r="9" spans="2:15" x14ac:dyDescent="0.25">
      <c r="B9" s="295">
        <v>7</v>
      </c>
      <c r="C9" s="296" t="s">
        <v>729</v>
      </c>
      <c r="D9" s="297">
        <v>10680</v>
      </c>
      <c r="N9" s="302">
        <v>2220</v>
      </c>
      <c r="O9" s="301"/>
    </row>
    <row r="10" spans="2:15" x14ac:dyDescent="0.25">
      <c r="B10" s="295">
        <v>8</v>
      </c>
      <c r="C10" s="296" t="s">
        <v>733</v>
      </c>
      <c r="D10" s="297">
        <v>6153</v>
      </c>
      <c r="N10" s="304">
        <v>1256</v>
      </c>
      <c r="O10" s="301"/>
    </row>
    <row r="11" spans="2:15" x14ac:dyDescent="0.25">
      <c r="B11" s="295">
        <v>9</v>
      </c>
      <c r="C11" s="296" t="s">
        <v>717</v>
      </c>
      <c r="D11" s="297">
        <v>4869</v>
      </c>
      <c r="N11" s="302">
        <v>1003</v>
      </c>
      <c r="O11" s="301"/>
    </row>
    <row r="12" spans="2:15" x14ac:dyDescent="0.25">
      <c r="B12" s="295">
        <v>10</v>
      </c>
      <c r="C12" s="296" t="s">
        <v>26</v>
      </c>
      <c r="D12" s="297">
        <v>11979</v>
      </c>
      <c r="N12" s="304">
        <v>1290</v>
      </c>
      <c r="O12" s="301"/>
    </row>
    <row r="13" spans="2:15" x14ac:dyDescent="0.25">
      <c r="B13" s="295">
        <v>11</v>
      </c>
      <c r="C13" s="296" t="s">
        <v>724</v>
      </c>
      <c r="D13" s="297">
        <v>2277</v>
      </c>
      <c r="N13" s="302">
        <v>1110</v>
      </c>
      <c r="O13" s="301"/>
    </row>
    <row r="14" spans="2:15" x14ac:dyDescent="0.25">
      <c r="B14" s="295">
        <v>12</v>
      </c>
      <c r="C14" s="296" t="s">
        <v>736</v>
      </c>
      <c r="D14" s="297">
        <v>5846</v>
      </c>
      <c r="N14" s="302">
        <v>7548</v>
      </c>
      <c r="O14" s="301"/>
    </row>
    <row r="15" spans="2:15" x14ac:dyDescent="0.25">
      <c r="B15" s="295">
        <v>13</v>
      </c>
      <c r="C15" s="296" t="s">
        <v>731</v>
      </c>
      <c r="D15" s="297">
        <v>1324</v>
      </c>
      <c r="N15" s="302">
        <v>1548</v>
      </c>
      <c r="O15" s="301"/>
    </row>
    <row r="16" spans="2:15" x14ac:dyDescent="0.25">
      <c r="B16" s="295">
        <v>14</v>
      </c>
      <c r="C16" s="296" t="s">
        <v>728</v>
      </c>
      <c r="D16" s="297">
        <v>13057</v>
      </c>
      <c r="N16" s="302">
        <v>10020</v>
      </c>
      <c r="O16" s="301"/>
    </row>
    <row r="17" spans="2:4" x14ac:dyDescent="0.25">
      <c r="B17" s="295">
        <v>15</v>
      </c>
      <c r="C17" s="296" t="s">
        <v>30</v>
      </c>
      <c r="D17" s="297">
        <v>8835</v>
      </c>
    </row>
    <row r="18" spans="2:4" x14ac:dyDescent="0.25">
      <c r="B18" s="295">
        <v>16</v>
      </c>
      <c r="C18" s="296" t="s">
        <v>719</v>
      </c>
      <c r="D18" s="297">
        <v>12732</v>
      </c>
    </row>
    <row r="19" spans="2:4" x14ac:dyDescent="0.25">
      <c r="B19" s="295">
        <v>17</v>
      </c>
      <c r="C19" s="296" t="s">
        <v>735</v>
      </c>
      <c r="D19" s="297">
        <v>10934</v>
      </c>
    </row>
    <row r="20" spans="2:4" x14ac:dyDescent="0.25">
      <c r="B20" s="295">
        <v>18</v>
      </c>
      <c r="C20" s="296" t="s">
        <v>725</v>
      </c>
      <c r="D20" s="297">
        <v>1317</v>
      </c>
    </row>
    <row r="21" spans="2:4" x14ac:dyDescent="0.25">
      <c r="B21" s="295">
        <v>19</v>
      </c>
      <c r="C21" s="296" t="s">
        <v>723</v>
      </c>
      <c r="D21" s="297">
        <v>1526</v>
      </c>
    </row>
    <row r="22" spans="2:4" x14ac:dyDescent="0.25">
      <c r="B22" s="295">
        <v>20</v>
      </c>
      <c r="C22" s="296" t="s">
        <v>718</v>
      </c>
      <c r="D22" s="297">
        <v>13183</v>
      </c>
    </row>
    <row r="23" spans="2:4" x14ac:dyDescent="0.25">
      <c r="B23" s="295">
        <v>21</v>
      </c>
      <c r="C23" s="296" t="s">
        <v>727</v>
      </c>
      <c r="D23" s="297">
        <v>6589</v>
      </c>
    </row>
    <row r="24" spans="2:4" x14ac:dyDescent="0.25">
      <c r="B24" s="295">
        <v>22</v>
      </c>
      <c r="C24" s="296" t="s">
        <v>732</v>
      </c>
      <c r="D24" s="297">
        <v>2116</v>
      </c>
    </row>
    <row r="25" spans="2:4" x14ac:dyDescent="0.25">
      <c r="B25" s="295">
        <v>23</v>
      </c>
      <c r="C25" s="296" t="s">
        <v>29</v>
      </c>
      <c r="D25" s="297">
        <v>9874</v>
      </c>
    </row>
    <row r="26" spans="2:4" x14ac:dyDescent="0.25">
      <c r="B26" s="295">
        <v>24</v>
      </c>
      <c r="C26" s="296" t="s">
        <v>720</v>
      </c>
      <c r="D26" s="297">
        <v>2135</v>
      </c>
    </row>
    <row r="27" spans="2:4" x14ac:dyDescent="0.25">
      <c r="B27" s="295">
        <v>25</v>
      </c>
      <c r="C27" s="296" t="s">
        <v>734</v>
      </c>
      <c r="D27" s="297">
        <v>3494</v>
      </c>
    </row>
    <row r="28" spans="2:4" x14ac:dyDescent="0.25">
      <c r="B28" s="295">
        <v>26</v>
      </c>
      <c r="C28" s="296" t="s">
        <v>185</v>
      </c>
      <c r="D28" s="297">
        <v>9873</v>
      </c>
    </row>
    <row r="29" spans="2:4" x14ac:dyDescent="0.25">
      <c r="B29" s="295">
        <v>27</v>
      </c>
      <c r="C29" s="296" t="s">
        <v>721</v>
      </c>
      <c r="D29" s="297">
        <v>6141</v>
      </c>
    </row>
    <row r="30" spans="2:4" x14ac:dyDescent="0.25">
      <c r="B30" s="295">
        <v>28</v>
      </c>
      <c r="C30" s="296" t="s">
        <v>722</v>
      </c>
      <c r="D30" s="297">
        <v>5163</v>
      </c>
    </row>
    <row r="31" spans="2:4" x14ac:dyDescent="0.25">
      <c r="B31" s="295">
        <v>29</v>
      </c>
      <c r="C31" s="296" t="s">
        <v>186</v>
      </c>
      <c r="D31" s="297">
        <v>1996</v>
      </c>
    </row>
    <row r="32" spans="2:4" x14ac:dyDescent="0.25">
      <c r="B32" s="295">
        <v>30</v>
      </c>
      <c r="C32" s="296" t="s">
        <v>32</v>
      </c>
      <c r="D32" s="297">
        <v>10000</v>
      </c>
    </row>
    <row r="33" spans="2:4" x14ac:dyDescent="0.25">
      <c r="B33" s="298">
        <v>31</v>
      </c>
      <c r="C33" s="299" t="s">
        <v>25</v>
      </c>
      <c r="D33" s="300">
        <v>5261</v>
      </c>
    </row>
    <row r="34" spans="2:4" x14ac:dyDescent="0.25">
      <c r="B34" s="298">
        <v>32</v>
      </c>
      <c r="C34" s="299" t="s">
        <v>279</v>
      </c>
      <c r="D34" s="300">
        <v>15000</v>
      </c>
    </row>
  </sheetData>
  <mergeCells count="3">
    <mergeCell ref="G2:H2"/>
    <mergeCell ref="J2:K2"/>
    <mergeCell ref="N2:O2"/>
  </mergeCells>
  <pageMargins left="0.511811024" right="0.511811024" top="0.78740157499999996" bottom="0.78740157499999996" header="0.31496062000000002" footer="0.31496062000000002"/>
  <pageSetup paperSize="9" orientation="portrait" horizontalDpi="4294967293" verticalDpi="0" r:id="rId1"/>
  <drawing r:id="rId2"/>
  <tableParts count="4">
    <tablePart r:id="rId3"/>
    <tablePart r:id="rId4"/>
    <tablePart r:id="rId5"/>
    <tablePart r:id="rId6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D28B9-017C-434A-985D-10C64B45DF09}">
  <sheetPr codeName="Planilha28">
    <tabColor rgb="FF0070C0"/>
  </sheetPr>
  <dimension ref="B8:E32"/>
  <sheetViews>
    <sheetView showGridLines="0" zoomScaleNormal="100" workbookViewId="0">
      <selection activeCell="D9" sqref="D9"/>
    </sheetView>
  </sheetViews>
  <sheetFormatPr defaultRowHeight="15" x14ac:dyDescent="0.25"/>
  <cols>
    <col min="2" max="2" width="21.28515625" customWidth="1"/>
    <col min="3" max="3" width="12.28515625" bestFit="1" customWidth="1"/>
    <col min="4" max="4" width="13.42578125" customWidth="1"/>
    <col min="5" max="5" width="23.85546875" customWidth="1"/>
  </cols>
  <sheetData>
    <row r="8" spans="2:5" x14ac:dyDescent="0.25">
      <c r="B8" s="67" t="s">
        <v>181</v>
      </c>
      <c r="C8" s="95" t="s">
        <v>134</v>
      </c>
      <c r="D8" s="95" t="s">
        <v>550</v>
      </c>
      <c r="E8" s="137" t="s">
        <v>189</v>
      </c>
    </row>
    <row r="9" spans="2:5" x14ac:dyDescent="0.25">
      <c r="B9" s="107" t="s">
        <v>25</v>
      </c>
      <c r="C9" s="138">
        <v>39305</v>
      </c>
      <c r="D9" s="50"/>
      <c r="E9" s="141"/>
    </row>
    <row r="10" spans="2:5" x14ac:dyDescent="0.25">
      <c r="B10" s="107" t="s">
        <v>26</v>
      </c>
      <c r="C10" s="138">
        <v>24676</v>
      </c>
      <c r="D10" s="50"/>
      <c r="E10" s="141"/>
    </row>
    <row r="11" spans="2:5" x14ac:dyDescent="0.25">
      <c r="B11" s="107" t="s">
        <v>27</v>
      </c>
      <c r="C11" s="138">
        <v>164437</v>
      </c>
      <c r="D11" s="50"/>
      <c r="E11" s="141"/>
    </row>
    <row r="12" spans="2:5" x14ac:dyDescent="0.25">
      <c r="B12" s="107" t="s">
        <v>28</v>
      </c>
      <c r="C12" s="138">
        <v>67108</v>
      </c>
      <c r="D12" s="50"/>
      <c r="E12" s="141"/>
    </row>
    <row r="13" spans="2:5" x14ac:dyDescent="0.25">
      <c r="B13" s="107" t="s">
        <v>29</v>
      </c>
      <c r="C13" s="138">
        <v>21515</v>
      </c>
      <c r="D13" s="50"/>
      <c r="E13" s="141"/>
    </row>
    <row r="14" spans="2:5" x14ac:dyDescent="0.25">
      <c r="B14" s="107" t="s">
        <v>30</v>
      </c>
      <c r="C14" s="138">
        <v>120787</v>
      </c>
      <c r="D14" s="50"/>
      <c r="E14" s="141"/>
    </row>
    <row r="15" spans="2:5" x14ac:dyDescent="0.25">
      <c r="B15" s="107" t="s">
        <v>31</v>
      </c>
      <c r="C15" s="138">
        <v>165944</v>
      </c>
      <c r="D15" s="50"/>
      <c r="E15" s="141"/>
    </row>
    <row r="16" spans="2:5" x14ac:dyDescent="0.25">
      <c r="B16" s="65" t="s">
        <v>32</v>
      </c>
      <c r="C16" s="139">
        <v>74673</v>
      </c>
      <c r="D16" s="140"/>
      <c r="E16" s="142"/>
    </row>
    <row r="19" spans="2:5" x14ac:dyDescent="0.25">
      <c r="B19" t="s">
        <v>190</v>
      </c>
    </row>
    <row r="20" spans="2:5" x14ac:dyDescent="0.25">
      <c r="B20" s="3">
        <v>0.05</v>
      </c>
    </row>
    <row r="25" spans="2:5" x14ac:dyDescent="0.25">
      <c r="C25" s="308"/>
      <c r="E25" s="310"/>
    </row>
    <row r="26" spans="2:5" x14ac:dyDescent="0.25">
      <c r="C26" s="308"/>
      <c r="E26" s="310"/>
    </row>
    <row r="27" spans="2:5" x14ac:dyDescent="0.25">
      <c r="C27" s="308"/>
      <c r="E27" s="310"/>
    </row>
    <row r="28" spans="2:5" x14ac:dyDescent="0.25">
      <c r="C28" s="308"/>
      <c r="E28" s="310"/>
    </row>
    <row r="29" spans="2:5" x14ac:dyDescent="0.25">
      <c r="B29" s="312"/>
      <c r="C29" s="309"/>
      <c r="E29" s="311"/>
    </row>
    <row r="30" spans="2:5" x14ac:dyDescent="0.25">
      <c r="E30" s="311"/>
    </row>
    <row r="32" spans="2:5" x14ac:dyDescent="0.25">
      <c r="E32" s="311"/>
    </row>
  </sheetData>
  <pageMargins left="0.511811024" right="0.511811024" top="0.78740157499999996" bottom="0.78740157499999996" header="0.31496062000000002" footer="0.31496062000000002"/>
  <drawing r:id="rId1"/>
  <tableParts count="2">
    <tablePart r:id="rId2"/>
    <tablePart r:id="rId3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86A71-F127-4C19-A054-19A66D03C5A0}">
  <sheetPr codeName="Planilha29">
    <tabColor theme="7"/>
  </sheetPr>
  <dimension ref="A1:U3"/>
  <sheetViews>
    <sheetView showGridLines="0" zoomScale="145" zoomScaleNormal="145" workbookViewId="0">
      <selection activeCell="T18" sqref="T18"/>
    </sheetView>
  </sheetViews>
  <sheetFormatPr defaultRowHeight="15" x14ac:dyDescent="0.25"/>
  <sheetData>
    <row r="1" spans="1:21" x14ac:dyDescent="0.25">
      <c r="A1" s="386"/>
      <c r="B1" s="386"/>
      <c r="C1" s="386"/>
      <c r="D1" s="386"/>
      <c r="E1" s="386"/>
      <c r="F1" s="386"/>
      <c r="G1" s="386"/>
      <c r="H1" s="386"/>
      <c r="I1" s="386"/>
      <c r="J1" s="386"/>
      <c r="K1" s="386"/>
      <c r="L1" s="386"/>
      <c r="M1" s="386"/>
      <c r="N1" s="386"/>
      <c r="O1" s="386"/>
      <c r="P1" s="386"/>
      <c r="Q1" s="386"/>
      <c r="R1" s="386"/>
      <c r="S1" s="386"/>
      <c r="T1" s="386"/>
      <c r="U1" s="386"/>
    </row>
    <row r="2" spans="1:21" x14ac:dyDescent="0.25">
      <c r="A2" s="386"/>
      <c r="B2" s="386"/>
      <c r="C2" s="386"/>
      <c r="D2" s="386"/>
      <c r="E2" s="386"/>
      <c r="F2" s="386"/>
      <c r="G2" s="386"/>
      <c r="H2" s="386"/>
      <c r="I2" s="386"/>
      <c r="J2" s="386"/>
      <c r="K2" s="386"/>
      <c r="L2" s="386"/>
      <c r="M2" s="386"/>
      <c r="N2" s="386"/>
      <c r="O2" s="386"/>
      <c r="P2" s="386"/>
      <c r="Q2" s="386"/>
      <c r="R2" s="386"/>
      <c r="S2" s="386"/>
      <c r="T2" s="386"/>
      <c r="U2" s="386"/>
    </row>
    <row r="3" spans="1:2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</row>
  </sheetData>
  <sheetProtection sheet="1" objects="1" scenarios="1"/>
  <mergeCells count="1">
    <mergeCell ref="A1:U3"/>
  </mergeCells>
  <pageMargins left="0.511811024" right="0.511811024" top="0.78740157499999996" bottom="0.78740157499999996" header="0.31496062000000002" footer="0.31496062000000002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AFF5C-EDE0-432B-AD96-A727A3295F6C}">
  <sheetPr codeName="Planilha30">
    <tabColor rgb="FF0070C0"/>
  </sheetPr>
  <dimension ref="A1:G18"/>
  <sheetViews>
    <sheetView showGridLines="0" zoomScaleNormal="100" workbookViewId="0">
      <selection activeCell="F14" sqref="F14"/>
    </sheetView>
  </sheetViews>
  <sheetFormatPr defaultRowHeight="15" x14ac:dyDescent="0.25"/>
  <cols>
    <col min="1" max="1" width="16.42578125" bestFit="1" customWidth="1"/>
    <col min="2" max="2" width="12.28515625" customWidth="1"/>
    <col min="3" max="3" width="13.5703125" customWidth="1"/>
    <col min="4" max="5" width="12.7109375" customWidth="1"/>
    <col min="6" max="6" width="16.42578125" bestFit="1" customWidth="1"/>
    <col min="7" max="7" width="58.140625" bestFit="1" customWidth="1"/>
  </cols>
  <sheetData>
    <row r="1" spans="1:7" x14ac:dyDescent="0.25">
      <c r="A1" s="36" t="s">
        <v>19</v>
      </c>
      <c r="B1" s="36" t="s">
        <v>191</v>
      </c>
      <c r="C1" s="36" t="s">
        <v>192</v>
      </c>
      <c r="D1" s="36" t="s">
        <v>193</v>
      </c>
      <c r="F1" t="s">
        <v>194</v>
      </c>
      <c r="G1" t="s">
        <v>195</v>
      </c>
    </row>
    <row r="2" spans="1:7" x14ac:dyDescent="0.25">
      <c r="A2" s="38">
        <v>44197</v>
      </c>
      <c r="F2">
        <v>1</v>
      </c>
      <c r="G2" t="s">
        <v>203</v>
      </c>
    </row>
    <row r="3" spans="1:7" x14ac:dyDescent="0.25">
      <c r="A3" s="38">
        <v>44198</v>
      </c>
      <c r="F3">
        <v>2</v>
      </c>
      <c r="G3" t="s">
        <v>196</v>
      </c>
    </row>
    <row r="4" spans="1:7" x14ac:dyDescent="0.25">
      <c r="A4" s="38">
        <v>44199</v>
      </c>
      <c r="F4">
        <v>3</v>
      </c>
      <c r="G4" t="s">
        <v>197</v>
      </c>
    </row>
    <row r="5" spans="1:7" x14ac:dyDescent="0.25">
      <c r="A5" s="38">
        <v>44200</v>
      </c>
      <c r="F5">
        <v>11</v>
      </c>
      <c r="G5" t="s">
        <v>196</v>
      </c>
    </row>
    <row r="6" spans="1:7" x14ac:dyDescent="0.25">
      <c r="A6" s="38">
        <v>44201</v>
      </c>
      <c r="F6">
        <v>12</v>
      </c>
      <c r="G6" t="s">
        <v>198</v>
      </c>
    </row>
    <row r="7" spans="1:7" x14ac:dyDescent="0.25">
      <c r="A7" s="38">
        <v>44202</v>
      </c>
      <c r="F7">
        <v>13</v>
      </c>
      <c r="G7" t="s">
        <v>199</v>
      </c>
    </row>
    <row r="8" spans="1:7" x14ac:dyDescent="0.25">
      <c r="A8" s="38">
        <v>44203</v>
      </c>
      <c r="F8">
        <v>14</v>
      </c>
      <c r="G8" t="s">
        <v>200</v>
      </c>
    </row>
    <row r="9" spans="1:7" x14ac:dyDescent="0.25">
      <c r="A9" s="38">
        <v>44204</v>
      </c>
      <c r="F9">
        <v>15</v>
      </c>
      <c r="G9" t="s">
        <v>201</v>
      </c>
    </row>
    <row r="10" spans="1:7" x14ac:dyDescent="0.25">
      <c r="A10" s="38">
        <v>44205</v>
      </c>
      <c r="F10">
        <v>16</v>
      </c>
      <c r="G10" t="s">
        <v>202</v>
      </c>
    </row>
    <row r="11" spans="1:7" x14ac:dyDescent="0.25">
      <c r="A11" s="38">
        <v>44206</v>
      </c>
      <c r="F11">
        <v>17</v>
      </c>
      <c r="G11" t="s">
        <v>203</v>
      </c>
    </row>
    <row r="12" spans="1:7" x14ac:dyDescent="0.25">
      <c r="A12" s="38">
        <v>44207</v>
      </c>
    </row>
    <row r="13" spans="1:7" x14ac:dyDescent="0.25">
      <c r="A13" s="38">
        <v>44208</v>
      </c>
    </row>
    <row r="14" spans="1:7" x14ac:dyDescent="0.25">
      <c r="A14" s="38">
        <v>44209</v>
      </c>
      <c r="F14" s="313"/>
    </row>
    <row r="15" spans="1:7" x14ac:dyDescent="0.25">
      <c r="A15" s="38">
        <v>44210</v>
      </c>
    </row>
    <row r="16" spans="1:7" x14ac:dyDescent="0.25">
      <c r="A16" s="38">
        <v>44211</v>
      </c>
    </row>
    <row r="17" spans="1:1" x14ac:dyDescent="0.25">
      <c r="A17" s="38">
        <v>44487</v>
      </c>
    </row>
    <row r="18" spans="1:1" x14ac:dyDescent="0.25">
      <c r="A18" s="38">
        <v>44486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2">
    <tablePart r:id="rId3"/>
    <tablePart r:id="rId4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E3BD8-298D-4BB7-9701-112003AA31EB}">
  <sheetPr codeName="Planilha31">
    <tabColor rgb="FF0070C0"/>
  </sheetPr>
  <dimension ref="A1:G16"/>
  <sheetViews>
    <sheetView showGridLines="0" zoomScaleNormal="100" workbookViewId="0">
      <selection activeCell="B2" sqref="B2"/>
    </sheetView>
  </sheetViews>
  <sheetFormatPr defaultRowHeight="15" x14ac:dyDescent="0.25"/>
  <cols>
    <col min="1" max="1" width="23.85546875" bestFit="1" customWidth="1"/>
    <col min="2" max="3" width="14.7109375" customWidth="1"/>
    <col min="6" max="7" width="13.5703125" bestFit="1" customWidth="1"/>
    <col min="8" max="8" width="10.140625" customWidth="1"/>
  </cols>
  <sheetData>
    <row r="1" spans="1:7" x14ac:dyDescent="0.25">
      <c r="A1" s="36" t="s">
        <v>19</v>
      </c>
      <c r="B1" s="36" t="s">
        <v>191</v>
      </c>
      <c r="C1" s="36" t="s">
        <v>192</v>
      </c>
    </row>
    <row r="2" spans="1:7" x14ac:dyDescent="0.25">
      <c r="A2" s="241">
        <v>44197</v>
      </c>
      <c r="E2" t="s">
        <v>194</v>
      </c>
      <c r="F2" t="s">
        <v>195</v>
      </c>
      <c r="G2" t="s">
        <v>204</v>
      </c>
    </row>
    <row r="3" spans="1:7" x14ac:dyDescent="0.25">
      <c r="A3" s="241">
        <v>44198</v>
      </c>
      <c r="E3">
        <v>1</v>
      </c>
      <c r="F3" t="s">
        <v>205</v>
      </c>
      <c r="G3">
        <v>1</v>
      </c>
    </row>
    <row r="4" spans="1:7" x14ac:dyDescent="0.25">
      <c r="A4" s="241">
        <v>44199</v>
      </c>
      <c r="E4">
        <v>2</v>
      </c>
      <c r="F4" t="s">
        <v>206</v>
      </c>
      <c r="G4">
        <v>1</v>
      </c>
    </row>
    <row r="5" spans="1:7" x14ac:dyDescent="0.25">
      <c r="A5" s="241">
        <v>44200</v>
      </c>
      <c r="E5">
        <v>11</v>
      </c>
      <c r="F5" t="s">
        <v>206</v>
      </c>
      <c r="G5">
        <v>1</v>
      </c>
    </row>
    <row r="6" spans="1:7" x14ac:dyDescent="0.25">
      <c r="A6" s="241">
        <v>44201</v>
      </c>
      <c r="E6">
        <v>12</v>
      </c>
      <c r="F6" t="s">
        <v>207</v>
      </c>
      <c r="G6">
        <v>1</v>
      </c>
    </row>
    <row r="7" spans="1:7" x14ac:dyDescent="0.25">
      <c r="A7" s="241">
        <v>44202</v>
      </c>
      <c r="E7">
        <v>13</v>
      </c>
      <c r="F7" t="s">
        <v>208</v>
      </c>
      <c r="G7">
        <v>1</v>
      </c>
    </row>
    <row r="8" spans="1:7" x14ac:dyDescent="0.25">
      <c r="A8" s="241">
        <v>44203</v>
      </c>
      <c r="E8">
        <v>14</v>
      </c>
      <c r="F8" t="s">
        <v>209</v>
      </c>
      <c r="G8">
        <v>1</v>
      </c>
    </row>
    <row r="9" spans="1:7" x14ac:dyDescent="0.25">
      <c r="A9" s="241">
        <v>44204</v>
      </c>
      <c r="E9">
        <v>15</v>
      </c>
      <c r="F9" t="s">
        <v>210</v>
      </c>
      <c r="G9">
        <v>1</v>
      </c>
    </row>
    <row r="10" spans="1:7" x14ac:dyDescent="0.25">
      <c r="A10" s="241">
        <v>44205</v>
      </c>
      <c r="E10">
        <v>16</v>
      </c>
      <c r="F10" t="s">
        <v>211</v>
      </c>
      <c r="G10">
        <v>1</v>
      </c>
    </row>
    <row r="11" spans="1:7" x14ac:dyDescent="0.25">
      <c r="A11" s="241">
        <v>44206</v>
      </c>
      <c r="E11">
        <v>17</v>
      </c>
      <c r="F11" t="s">
        <v>205</v>
      </c>
      <c r="G11">
        <v>1</v>
      </c>
    </row>
    <row r="12" spans="1:7" x14ac:dyDescent="0.25">
      <c r="A12" s="241">
        <v>44207</v>
      </c>
      <c r="E12">
        <v>21</v>
      </c>
      <c r="F12" t="s">
        <v>206</v>
      </c>
      <c r="G12">
        <v>2</v>
      </c>
    </row>
    <row r="13" spans="1:7" x14ac:dyDescent="0.25">
      <c r="A13" s="241">
        <v>44208</v>
      </c>
    </row>
    <row r="14" spans="1:7" x14ac:dyDescent="0.25">
      <c r="A14" s="241">
        <v>44209</v>
      </c>
    </row>
    <row r="15" spans="1:7" x14ac:dyDescent="0.25">
      <c r="A15" s="241">
        <v>44210</v>
      </c>
    </row>
    <row r="16" spans="1:7" x14ac:dyDescent="0.25">
      <c r="A16" s="241">
        <v>44211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2">
    <tablePart r:id="rId3"/>
    <tablePart r:id="rId4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80362-3BB9-434E-9365-0202A1699B4E}">
  <sheetPr>
    <tabColor rgb="FF00B0F0"/>
  </sheetPr>
  <dimension ref="B2:F9"/>
  <sheetViews>
    <sheetView showGridLines="0" zoomScale="115" zoomScaleNormal="115" workbookViewId="0">
      <selection activeCell="F19" sqref="F19"/>
    </sheetView>
  </sheetViews>
  <sheetFormatPr defaultRowHeight="15" x14ac:dyDescent="0.25"/>
  <cols>
    <col min="1" max="1" width="2.5703125" customWidth="1"/>
    <col min="2" max="2" width="14.28515625" bestFit="1" customWidth="1"/>
    <col min="3" max="3" width="19.140625" bestFit="1" customWidth="1"/>
    <col min="4" max="4" width="15" bestFit="1" customWidth="1"/>
    <col min="5" max="5" width="15.85546875" bestFit="1" customWidth="1"/>
    <col min="6" max="7" width="25.140625" bestFit="1" customWidth="1"/>
  </cols>
  <sheetData>
    <row r="2" spans="2:6" x14ac:dyDescent="0.25">
      <c r="B2" s="314" t="s">
        <v>19</v>
      </c>
      <c r="C2" s="314" t="s">
        <v>742</v>
      </c>
      <c r="D2" s="314" t="s">
        <v>743</v>
      </c>
      <c r="E2" s="314" t="s">
        <v>744</v>
      </c>
      <c r="F2" s="314" t="s">
        <v>745</v>
      </c>
    </row>
    <row r="3" spans="2:6" x14ac:dyDescent="0.25">
      <c r="B3" s="235">
        <v>44487</v>
      </c>
      <c r="C3" s="13"/>
      <c r="D3" s="13"/>
      <c r="E3" s="13"/>
      <c r="F3" s="235"/>
    </row>
    <row r="8" spans="2:6" x14ac:dyDescent="0.25">
      <c r="B8" s="314" t="s">
        <v>746</v>
      </c>
      <c r="C8" s="314" t="s">
        <v>747</v>
      </c>
      <c r="D8" s="314" t="s">
        <v>748</v>
      </c>
      <c r="E8" s="314" t="s">
        <v>749</v>
      </c>
      <c r="F8" s="314" t="s">
        <v>750</v>
      </c>
    </row>
    <row r="9" spans="2:6" x14ac:dyDescent="0.25">
      <c r="B9" s="235">
        <v>44487</v>
      </c>
      <c r="C9" s="13"/>
      <c r="D9" s="13"/>
      <c r="E9" s="13"/>
      <c r="F9" s="13"/>
    </row>
  </sheetData>
  <pageMargins left="0.511811024" right="0.511811024" top="0.78740157499999996" bottom="0.78740157499999996" header="0.31496062000000002" footer="0.3149606200000000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EDFF2-DF8F-4556-9BE5-D67AA4AA5A3A}">
  <sheetPr>
    <tabColor rgb="FF0070C0"/>
  </sheetPr>
  <dimension ref="A1:G14"/>
  <sheetViews>
    <sheetView showGridLines="0" zoomScale="115" zoomScaleNormal="115" workbookViewId="0">
      <selection activeCell="I14" sqref="I14"/>
    </sheetView>
  </sheetViews>
  <sheetFormatPr defaultRowHeight="15" x14ac:dyDescent="0.25"/>
  <cols>
    <col min="1" max="1" width="11.42578125" customWidth="1"/>
    <col min="2" max="2" width="12.42578125" bestFit="1" customWidth="1"/>
    <col min="3" max="3" width="17.42578125" customWidth="1"/>
    <col min="4" max="4" width="13.7109375" bestFit="1" customWidth="1"/>
    <col min="5" max="5" width="10.5703125" customWidth="1"/>
    <col min="6" max="6" width="10.7109375" bestFit="1" customWidth="1"/>
  </cols>
  <sheetData>
    <row r="1" spans="1:7" x14ac:dyDescent="0.25">
      <c r="A1" s="387" t="s">
        <v>533</v>
      </c>
      <c r="B1" s="387"/>
      <c r="C1" s="387"/>
      <c r="D1" s="387"/>
      <c r="E1" s="387"/>
      <c r="F1" s="14"/>
    </row>
    <row r="2" spans="1:7" x14ac:dyDescent="0.25">
      <c r="A2" t="s">
        <v>754</v>
      </c>
      <c r="B2" t="s">
        <v>136</v>
      </c>
      <c r="C2" t="s">
        <v>531</v>
      </c>
      <c r="D2" t="s">
        <v>532</v>
      </c>
      <c r="E2" t="s">
        <v>753</v>
      </c>
      <c r="F2" t="s">
        <v>751</v>
      </c>
      <c r="G2" t="s">
        <v>752</v>
      </c>
    </row>
    <row r="3" spans="1:7" x14ac:dyDescent="0.25">
      <c r="A3" s="13">
        <v>1011</v>
      </c>
      <c r="B3" s="13" t="s">
        <v>25</v>
      </c>
      <c r="C3" s="235">
        <v>44487</v>
      </c>
      <c r="D3" s="315">
        <v>1800</v>
      </c>
      <c r="E3" s="13"/>
      <c r="F3" s="13"/>
      <c r="G3" s="13"/>
    </row>
    <row r="4" spans="1:7" x14ac:dyDescent="0.25">
      <c r="A4" s="13">
        <v>1102</v>
      </c>
      <c r="B4" s="13" t="s">
        <v>26</v>
      </c>
      <c r="C4" s="235">
        <v>41771</v>
      </c>
      <c r="D4" s="315">
        <v>15000</v>
      </c>
      <c r="E4" s="13"/>
      <c r="F4" s="13"/>
      <c r="G4" s="13"/>
    </row>
    <row r="5" spans="1:7" x14ac:dyDescent="0.25">
      <c r="A5" s="13">
        <v>1003</v>
      </c>
      <c r="B5" s="13" t="s">
        <v>27</v>
      </c>
      <c r="C5" s="235">
        <v>43094</v>
      </c>
      <c r="D5" s="315">
        <v>2900</v>
      </c>
      <c r="E5" s="13"/>
      <c r="F5" s="13"/>
      <c r="G5" s="13"/>
    </row>
    <row r="6" spans="1:7" x14ac:dyDescent="0.25">
      <c r="A6" s="13">
        <v>1024</v>
      </c>
      <c r="B6" s="13" t="s">
        <v>28</v>
      </c>
      <c r="C6" s="235">
        <v>44328</v>
      </c>
      <c r="D6" s="315">
        <v>1002</v>
      </c>
      <c r="E6" s="13"/>
      <c r="F6" s="13"/>
      <c r="G6" s="13"/>
    </row>
    <row r="7" spans="1:7" x14ac:dyDescent="0.25">
      <c r="A7" s="13">
        <v>1015</v>
      </c>
      <c r="B7" s="13" t="s">
        <v>29</v>
      </c>
      <c r="C7" s="235">
        <v>44229</v>
      </c>
      <c r="D7" s="315">
        <v>15800</v>
      </c>
      <c r="E7" s="13"/>
      <c r="F7" s="13"/>
      <c r="G7" s="13"/>
    </row>
    <row r="8" spans="1:7" x14ac:dyDescent="0.25">
      <c r="A8" s="13">
        <v>1006</v>
      </c>
      <c r="B8" s="13" t="s">
        <v>30</v>
      </c>
      <c r="C8" s="235">
        <v>44268</v>
      </c>
      <c r="D8" s="315">
        <v>16280</v>
      </c>
      <c r="E8" s="13"/>
      <c r="F8" s="13"/>
      <c r="G8" s="13"/>
    </row>
    <row r="9" spans="1:7" x14ac:dyDescent="0.25">
      <c r="A9" s="13">
        <v>1007</v>
      </c>
      <c r="B9" s="13" t="s">
        <v>31</v>
      </c>
      <c r="C9" s="235">
        <v>40203</v>
      </c>
      <c r="D9" s="315">
        <v>21000</v>
      </c>
      <c r="E9" s="13"/>
      <c r="F9" s="13"/>
      <c r="G9" s="13"/>
    </row>
    <row r="10" spans="1:7" x14ac:dyDescent="0.25">
      <c r="A10" s="13">
        <v>1008</v>
      </c>
      <c r="B10" s="13" t="s">
        <v>32</v>
      </c>
      <c r="C10" s="235">
        <v>40584</v>
      </c>
      <c r="D10" s="315">
        <v>3200</v>
      </c>
      <c r="E10" s="13"/>
      <c r="F10" s="13"/>
      <c r="G10" s="13"/>
    </row>
    <row r="14" spans="1:7" x14ac:dyDescent="0.25">
      <c r="C14" s="14"/>
    </row>
  </sheetData>
  <mergeCells count="1">
    <mergeCell ref="A1:E1"/>
  </mergeCell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9912F-61EB-4501-B87F-7868FBC36FD3}">
  <sheetPr codeName="Planilha33">
    <tabColor rgb="FF0070C0"/>
  </sheetPr>
  <dimension ref="B1:J13"/>
  <sheetViews>
    <sheetView showGridLines="0" zoomScale="115" zoomScaleNormal="115" workbookViewId="0">
      <selection activeCell="F6" sqref="F6"/>
    </sheetView>
  </sheetViews>
  <sheetFormatPr defaultRowHeight="15" x14ac:dyDescent="0.25"/>
  <cols>
    <col min="1" max="1" width="3.85546875" customWidth="1"/>
    <col min="2" max="2" width="13.5703125" customWidth="1"/>
    <col min="3" max="3" width="21.42578125" customWidth="1"/>
    <col min="4" max="4" width="19.85546875" bestFit="1" customWidth="1"/>
    <col min="5" max="5" width="17.5703125" bestFit="1" customWidth="1"/>
    <col min="6" max="6" width="10.7109375" customWidth="1"/>
    <col min="7" max="7" width="15.42578125" customWidth="1"/>
    <col min="8" max="8" width="12.7109375" bestFit="1" customWidth="1"/>
    <col min="9" max="9" width="3" customWidth="1"/>
    <col min="10" max="10" width="16.5703125" customWidth="1"/>
  </cols>
  <sheetData>
    <row r="1" spans="2:10" ht="54.75" customHeight="1" x14ac:dyDescent="0.25"/>
    <row r="4" spans="2:10" x14ac:dyDescent="0.25">
      <c r="J4" s="242" t="s">
        <v>605</v>
      </c>
    </row>
    <row r="5" spans="2:10" x14ac:dyDescent="0.25">
      <c r="B5" s="151" t="s">
        <v>213</v>
      </c>
      <c r="C5" s="152" t="s">
        <v>215</v>
      </c>
      <c r="D5" s="152" t="s">
        <v>218</v>
      </c>
      <c r="E5" s="152" t="s">
        <v>214</v>
      </c>
      <c r="F5" s="152" t="s">
        <v>216</v>
      </c>
      <c r="G5" s="316" t="s">
        <v>3</v>
      </c>
      <c r="H5" s="317" t="s">
        <v>217</v>
      </c>
      <c r="J5" s="243">
        <v>1.38E-2</v>
      </c>
    </row>
    <row r="6" spans="2:10" x14ac:dyDescent="0.25">
      <c r="B6" s="145" t="s">
        <v>25</v>
      </c>
      <c r="C6" s="146">
        <v>44210</v>
      </c>
      <c r="D6" s="146">
        <v>44226</v>
      </c>
      <c r="E6" s="146">
        <v>44229</v>
      </c>
      <c r="F6" s="164"/>
      <c r="G6" s="318">
        <v>400</v>
      </c>
      <c r="H6" s="318"/>
    </row>
    <row r="7" spans="2:10" x14ac:dyDescent="0.25">
      <c r="B7" s="145" t="s">
        <v>26</v>
      </c>
      <c r="C7" s="146">
        <v>44212</v>
      </c>
      <c r="D7" s="146">
        <v>44213</v>
      </c>
      <c r="E7" s="146">
        <v>44214</v>
      </c>
      <c r="F7" s="164"/>
      <c r="G7" s="318">
        <v>300</v>
      </c>
      <c r="H7" s="318"/>
    </row>
    <row r="8" spans="2:10" x14ac:dyDescent="0.25">
      <c r="B8" s="145" t="s">
        <v>27</v>
      </c>
      <c r="C8" s="146">
        <v>44217</v>
      </c>
      <c r="D8" s="146">
        <v>44217</v>
      </c>
      <c r="E8" s="146">
        <v>44217</v>
      </c>
      <c r="F8" s="164"/>
      <c r="G8" s="318">
        <v>350</v>
      </c>
      <c r="H8" s="318"/>
    </row>
    <row r="9" spans="2:10" x14ac:dyDescent="0.25">
      <c r="B9" s="145" t="s">
        <v>28</v>
      </c>
      <c r="C9" s="146">
        <v>44218</v>
      </c>
      <c r="D9" s="146">
        <v>44221</v>
      </c>
      <c r="E9" s="146">
        <v>44224</v>
      </c>
      <c r="F9" s="164"/>
      <c r="G9" s="318">
        <v>345</v>
      </c>
      <c r="H9" s="318"/>
    </row>
    <row r="10" spans="2:10" x14ac:dyDescent="0.25">
      <c r="B10" s="145" t="s">
        <v>29</v>
      </c>
      <c r="C10" s="146">
        <v>44220</v>
      </c>
      <c r="D10" s="146">
        <v>44222</v>
      </c>
      <c r="E10" s="146">
        <v>44226</v>
      </c>
      <c r="F10" s="164"/>
      <c r="G10" s="318">
        <v>420</v>
      </c>
      <c r="H10" s="318"/>
    </row>
    <row r="11" spans="2:10" x14ac:dyDescent="0.25">
      <c r="B11" s="145" t="s">
        <v>30</v>
      </c>
      <c r="C11" s="146">
        <v>44221</v>
      </c>
      <c r="D11" s="146">
        <v>44226</v>
      </c>
      <c r="E11" s="146">
        <v>44226</v>
      </c>
      <c r="F11" s="164"/>
      <c r="G11" s="318">
        <v>500</v>
      </c>
      <c r="H11" s="318"/>
    </row>
    <row r="12" spans="2:10" x14ac:dyDescent="0.25">
      <c r="B12" s="145" t="s">
        <v>31</v>
      </c>
      <c r="C12" s="146">
        <v>44222</v>
      </c>
      <c r="D12" s="146">
        <v>44224</v>
      </c>
      <c r="E12" s="146">
        <v>44226</v>
      </c>
      <c r="F12" s="164"/>
      <c r="G12" s="318">
        <v>480</v>
      </c>
      <c r="H12" s="318"/>
    </row>
    <row r="13" spans="2:10" x14ac:dyDescent="0.25">
      <c r="B13" s="148" t="s">
        <v>32</v>
      </c>
      <c r="C13" s="149">
        <v>44224</v>
      </c>
      <c r="D13" s="149">
        <v>44226</v>
      </c>
      <c r="E13" s="149">
        <v>44226</v>
      </c>
      <c r="F13" s="157"/>
      <c r="G13" s="318">
        <v>520</v>
      </c>
      <c r="H13" s="318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F5A70-0D5B-4FE2-8070-FF8F71447D84}">
  <sheetPr codeName="Planilha34">
    <tabColor rgb="FF0070C0"/>
  </sheetPr>
  <dimension ref="B1:C37"/>
  <sheetViews>
    <sheetView showGridLines="0" zoomScaleNormal="100" workbookViewId="0">
      <selection activeCell="C7" sqref="C7"/>
    </sheetView>
  </sheetViews>
  <sheetFormatPr defaultRowHeight="15" x14ac:dyDescent="0.25"/>
  <cols>
    <col min="1" max="1" width="4.5703125" customWidth="1"/>
    <col min="2" max="2" width="22.28515625" customWidth="1"/>
    <col min="3" max="3" width="30.5703125" customWidth="1"/>
  </cols>
  <sheetData>
    <row r="1" spans="2:3" ht="50.25" customHeight="1" x14ac:dyDescent="0.25"/>
    <row r="6" spans="2:3" x14ac:dyDescent="0.25">
      <c r="B6" s="143" t="s">
        <v>254</v>
      </c>
      <c r="C6" s="144" t="s">
        <v>54</v>
      </c>
    </row>
    <row r="7" spans="2:3" x14ac:dyDescent="0.25">
      <c r="B7" s="153">
        <v>44197</v>
      </c>
      <c r="C7" s="155"/>
    </row>
    <row r="8" spans="2:3" x14ac:dyDescent="0.25">
      <c r="B8" s="153">
        <v>44198</v>
      </c>
      <c r="C8" s="155"/>
    </row>
    <row r="9" spans="2:3" x14ac:dyDescent="0.25">
      <c r="B9" s="153">
        <v>44199</v>
      </c>
      <c r="C9" s="155"/>
    </row>
    <row r="10" spans="2:3" x14ac:dyDescent="0.25">
      <c r="B10" s="153">
        <v>44200</v>
      </c>
      <c r="C10" s="155"/>
    </row>
    <row r="11" spans="2:3" x14ac:dyDescent="0.25">
      <c r="B11" s="153">
        <v>44201</v>
      </c>
      <c r="C11" s="155"/>
    </row>
    <row r="12" spans="2:3" x14ac:dyDescent="0.25">
      <c r="B12" s="153">
        <v>44202</v>
      </c>
      <c r="C12" s="155"/>
    </row>
    <row r="13" spans="2:3" x14ac:dyDescent="0.25">
      <c r="B13" s="153">
        <v>44203</v>
      </c>
      <c r="C13" s="155"/>
    </row>
    <row r="14" spans="2:3" x14ac:dyDescent="0.25">
      <c r="B14" s="153">
        <v>44204</v>
      </c>
      <c r="C14" s="155"/>
    </row>
    <row r="15" spans="2:3" x14ac:dyDescent="0.25">
      <c r="B15" s="153">
        <v>44205</v>
      </c>
      <c r="C15" s="155"/>
    </row>
    <row r="16" spans="2:3" x14ac:dyDescent="0.25">
      <c r="B16" s="153">
        <v>44206</v>
      </c>
      <c r="C16" s="155"/>
    </row>
    <row r="17" spans="2:3" x14ac:dyDescent="0.25">
      <c r="B17" s="153">
        <v>44207</v>
      </c>
      <c r="C17" s="155"/>
    </row>
    <row r="18" spans="2:3" x14ac:dyDescent="0.25">
      <c r="B18" s="153">
        <v>44208</v>
      </c>
      <c r="C18" s="155"/>
    </row>
    <row r="19" spans="2:3" x14ac:dyDescent="0.25">
      <c r="B19" s="153">
        <v>44209</v>
      </c>
      <c r="C19" s="155"/>
    </row>
    <row r="20" spans="2:3" x14ac:dyDescent="0.25">
      <c r="B20" s="153">
        <v>44210</v>
      </c>
      <c r="C20" s="155"/>
    </row>
    <row r="21" spans="2:3" x14ac:dyDescent="0.25">
      <c r="B21" s="153">
        <v>44211</v>
      </c>
      <c r="C21" s="155"/>
    </row>
    <row r="22" spans="2:3" x14ac:dyDescent="0.25">
      <c r="B22" s="153">
        <v>44212</v>
      </c>
      <c r="C22" s="155"/>
    </row>
    <row r="23" spans="2:3" x14ac:dyDescent="0.25">
      <c r="B23" s="153">
        <v>44213</v>
      </c>
      <c r="C23" s="155"/>
    </row>
    <row r="24" spans="2:3" x14ac:dyDescent="0.25">
      <c r="B24" s="153">
        <v>44214</v>
      </c>
      <c r="C24" s="155"/>
    </row>
    <row r="25" spans="2:3" x14ac:dyDescent="0.25">
      <c r="B25" s="153">
        <v>44215</v>
      </c>
      <c r="C25" s="155"/>
    </row>
    <row r="26" spans="2:3" x14ac:dyDescent="0.25">
      <c r="B26" s="153">
        <v>44216</v>
      </c>
      <c r="C26" s="155"/>
    </row>
    <row r="27" spans="2:3" x14ac:dyDescent="0.25">
      <c r="B27" s="153">
        <v>44217</v>
      </c>
      <c r="C27" s="155"/>
    </row>
    <row r="28" spans="2:3" x14ac:dyDescent="0.25">
      <c r="B28" s="153">
        <v>44218</v>
      </c>
      <c r="C28" s="155"/>
    </row>
    <row r="29" spans="2:3" x14ac:dyDescent="0.25">
      <c r="B29" s="153">
        <v>44219</v>
      </c>
      <c r="C29" s="155"/>
    </row>
    <row r="30" spans="2:3" x14ac:dyDescent="0.25">
      <c r="B30" s="153">
        <v>44231</v>
      </c>
      <c r="C30" s="155"/>
    </row>
    <row r="31" spans="2:3" x14ac:dyDescent="0.25">
      <c r="B31" s="153">
        <v>44221</v>
      </c>
      <c r="C31" s="155"/>
    </row>
    <row r="32" spans="2:3" x14ac:dyDescent="0.25">
      <c r="B32" s="153">
        <v>44222</v>
      </c>
      <c r="C32" s="155"/>
    </row>
    <row r="33" spans="2:3" x14ac:dyDescent="0.25">
      <c r="B33" s="153">
        <v>44223</v>
      </c>
      <c r="C33" s="155"/>
    </row>
    <row r="34" spans="2:3" x14ac:dyDescent="0.25">
      <c r="B34" s="153">
        <v>44224</v>
      </c>
      <c r="C34" s="155"/>
    </row>
    <row r="35" spans="2:3" x14ac:dyDescent="0.25">
      <c r="B35" s="153">
        <v>44225</v>
      </c>
      <c r="C35" s="155"/>
    </row>
    <row r="36" spans="2:3" x14ac:dyDescent="0.25">
      <c r="B36" s="153">
        <v>44226</v>
      </c>
      <c r="C36" s="155"/>
    </row>
    <row r="37" spans="2:3" x14ac:dyDescent="0.25">
      <c r="B37" s="154">
        <v>44227</v>
      </c>
      <c r="C37" s="156"/>
    </row>
  </sheetData>
  <conditionalFormatting sqref="B7:B37">
    <cfRule type="expression" dxfId="0" priority="1">
      <formula>OR(WEEKDAY($B7,1)=1)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E9998-91DD-4951-AF6C-B2486F75AA82}">
  <sheetPr codeName="Planilha35">
    <tabColor theme="7"/>
  </sheetPr>
  <dimension ref="A1"/>
  <sheetViews>
    <sheetView showGridLines="0" zoomScaleNormal="100" workbookViewId="0">
      <selection activeCell="S20" sqref="S20"/>
    </sheetView>
  </sheetViews>
  <sheetFormatPr defaultRowHeight="15" x14ac:dyDescent="0.25"/>
  <sheetData/>
  <sheetProtection sheet="1" objects="1" scenarios="1"/>
  <pageMargins left="0.511811024" right="0.511811024" top="0.78740157499999996" bottom="0.78740157499999996" header="0.31496062000000002" footer="0.31496062000000002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95230-BAAB-48E5-ABD8-83E0ACD661C3}">
  <sheetPr codeName="Planilha37">
    <tabColor rgb="FF0070C0"/>
  </sheetPr>
  <dimension ref="A1:I15"/>
  <sheetViews>
    <sheetView showGridLines="0" zoomScaleNormal="100" workbookViewId="0">
      <selection activeCell="G2" sqref="G2"/>
    </sheetView>
  </sheetViews>
  <sheetFormatPr defaultRowHeight="15" x14ac:dyDescent="0.25"/>
  <cols>
    <col min="1" max="1" width="23.5703125" bestFit="1" customWidth="1"/>
    <col min="2" max="4" width="11.140625" bestFit="1" customWidth="1"/>
    <col min="5" max="5" width="12.28515625" bestFit="1" customWidth="1"/>
    <col min="6" max="6" width="11.140625" bestFit="1" customWidth="1"/>
    <col min="7" max="7" width="13.85546875" customWidth="1"/>
    <col min="8" max="8" width="14.5703125" customWidth="1"/>
    <col min="9" max="9" width="9.5703125" bestFit="1" customWidth="1"/>
  </cols>
  <sheetData>
    <row r="1" spans="1:9" x14ac:dyDescent="0.25">
      <c r="A1" s="217" t="s">
        <v>181</v>
      </c>
      <c r="B1" s="218" t="s">
        <v>228</v>
      </c>
      <c r="C1" s="218" t="s">
        <v>229</v>
      </c>
      <c r="D1" s="218" t="s">
        <v>230</v>
      </c>
      <c r="E1" s="218" t="s">
        <v>231</v>
      </c>
      <c r="F1" s="218" t="s">
        <v>232</v>
      </c>
      <c r="G1" s="218" t="s">
        <v>233</v>
      </c>
      <c r="H1" s="219" t="s">
        <v>238</v>
      </c>
    </row>
    <row r="2" spans="1:9" x14ac:dyDescent="0.25">
      <c r="A2" s="220" t="s">
        <v>25</v>
      </c>
      <c r="B2" s="319">
        <v>46096</v>
      </c>
      <c r="C2" s="319">
        <v>64295</v>
      </c>
      <c r="D2" s="319">
        <v>50140</v>
      </c>
      <c r="E2" s="319">
        <v>14563</v>
      </c>
      <c r="F2" s="319">
        <f>AVERAGE(TblVendasBimestre[[#This Row],[1º Bim]:[4º Bim]])</f>
        <v>43773.5</v>
      </c>
      <c r="G2" s="319"/>
      <c r="H2" s="320"/>
    </row>
    <row r="3" spans="1:9" x14ac:dyDescent="0.25">
      <c r="A3" s="220" t="s">
        <v>26</v>
      </c>
      <c r="B3" s="319">
        <v>31360</v>
      </c>
      <c r="C3" s="319">
        <v>54530</v>
      </c>
      <c r="D3" s="319">
        <v>39792</v>
      </c>
      <c r="E3" s="319">
        <v>47631</v>
      </c>
      <c r="F3" s="319">
        <f>AVERAGE(TblVendasBimestre[[#This Row],[1º Bim]:[4º Bim]])</f>
        <v>43328.25</v>
      </c>
      <c r="G3" s="319"/>
      <c r="H3" s="320"/>
    </row>
    <row r="4" spans="1:9" x14ac:dyDescent="0.25">
      <c r="A4" s="220" t="s">
        <v>27</v>
      </c>
      <c r="B4" s="319">
        <v>16093</v>
      </c>
      <c r="C4" s="319">
        <v>9054</v>
      </c>
      <c r="D4" s="319">
        <v>9299</v>
      </c>
      <c r="E4" s="319">
        <v>88000</v>
      </c>
      <c r="F4" s="319">
        <f>AVERAGE(TblVendasBimestre[[#This Row],[1º Bim]:[4º Bim]])</f>
        <v>30611.5</v>
      </c>
      <c r="G4" s="319"/>
      <c r="H4" s="320"/>
    </row>
    <row r="5" spans="1:9" x14ac:dyDescent="0.25">
      <c r="A5" s="220" t="s">
        <v>28</v>
      </c>
      <c r="B5" s="319">
        <v>41680</v>
      </c>
      <c r="C5" s="319">
        <v>28394</v>
      </c>
      <c r="D5" s="319">
        <v>27917</v>
      </c>
      <c r="E5" s="319">
        <v>25567</v>
      </c>
      <c r="F5" s="319">
        <f>AVERAGE(TblVendasBimestre[[#This Row],[1º Bim]:[4º Bim]])</f>
        <v>30889.5</v>
      </c>
      <c r="G5" s="319"/>
      <c r="H5" s="320"/>
    </row>
    <row r="6" spans="1:9" x14ac:dyDescent="0.25">
      <c r="A6" s="220" t="s">
        <v>29</v>
      </c>
      <c r="B6" s="319">
        <v>90332</v>
      </c>
      <c r="C6" s="319">
        <v>64589</v>
      </c>
      <c r="D6" s="319">
        <v>60243</v>
      </c>
      <c r="E6" s="319">
        <v>0</v>
      </c>
      <c r="F6" s="319">
        <f>AVERAGE(TblVendasBimestre[[#This Row],[1º Bim]:[4º Bim]])</f>
        <v>53791</v>
      </c>
      <c r="G6" s="319"/>
      <c r="H6" s="320"/>
    </row>
    <row r="7" spans="1:9" x14ac:dyDescent="0.25">
      <c r="A7" s="220" t="s">
        <v>30</v>
      </c>
      <c r="B7" s="319">
        <v>37772</v>
      </c>
      <c r="C7" s="319">
        <v>13626</v>
      </c>
      <c r="D7" s="319">
        <v>13756</v>
      </c>
      <c r="E7" s="319">
        <v>100000</v>
      </c>
      <c r="F7" s="319">
        <f>AVERAGE(TblVendasBimestre[[#This Row],[1º Bim]:[4º Bim]])</f>
        <v>41288.5</v>
      </c>
      <c r="G7" s="319"/>
      <c r="H7" s="320"/>
      <c r="I7" s="41"/>
    </row>
    <row r="8" spans="1:9" x14ac:dyDescent="0.25">
      <c r="A8" s="220" t="s">
        <v>31</v>
      </c>
      <c r="B8" s="319">
        <v>34597</v>
      </c>
      <c r="C8" s="319">
        <v>47460</v>
      </c>
      <c r="D8" s="319">
        <v>51501</v>
      </c>
      <c r="E8" s="319">
        <v>67536</v>
      </c>
      <c r="F8" s="319">
        <f>AVERAGE(TblVendasBimestre[[#This Row],[1º Bim]:[4º Bim]])</f>
        <v>50273.5</v>
      </c>
      <c r="G8" s="319"/>
      <c r="H8" s="320"/>
    </row>
    <row r="9" spans="1:9" x14ac:dyDescent="0.25">
      <c r="A9" s="222" t="s">
        <v>32</v>
      </c>
      <c r="B9" s="321">
        <v>86809</v>
      </c>
      <c r="C9" s="321">
        <v>75650</v>
      </c>
      <c r="D9" s="321">
        <v>24793</v>
      </c>
      <c r="E9" s="321">
        <v>58835</v>
      </c>
      <c r="F9" s="321">
        <f>AVERAGE(TblVendasBimestre[[#This Row],[1º Bim]:[4º Bim]])</f>
        <v>61521.75</v>
      </c>
      <c r="G9" s="321"/>
      <c r="H9" s="322"/>
    </row>
    <row r="12" spans="1:9" x14ac:dyDescent="0.25">
      <c r="A12" s="42" t="s">
        <v>234</v>
      </c>
      <c r="B12" s="42" t="s">
        <v>238</v>
      </c>
    </row>
    <row r="13" spans="1:9" x14ac:dyDescent="0.25">
      <c r="A13" s="4" t="s">
        <v>235</v>
      </c>
      <c r="B13" s="40" t="s">
        <v>236</v>
      </c>
    </row>
    <row r="14" spans="1:9" x14ac:dyDescent="0.25">
      <c r="A14" s="37" t="s">
        <v>237</v>
      </c>
      <c r="B14" s="39">
        <v>0.05</v>
      </c>
    </row>
    <row r="15" spans="1:9" x14ac:dyDescent="0.25">
      <c r="A15" s="7" t="s">
        <v>755</v>
      </c>
      <c r="B15" s="43">
        <v>7.0000000000000007E-2</v>
      </c>
    </row>
  </sheetData>
  <pageMargins left="0.511811024" right="0.511811024" top="0.78740157499999996" bottom="0.78740157499999996" header="0.31496062000000002" footer="0.31496062000000002"/>
  <drawing r:id="rId1"/>
  <tableParts count="2">
    <tablePart r:id="rId2"/>
    <tablePart r:id="rId3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A37C5-7F91-4AF6-BBA4-3C59515A974F}">
  <sheetPr>
    <tabColor rgb="FF0070C0"/>
  </sheetPr>
  <dimension ref="B1:E32"/>
  <sheetViews>
    <sheetView showGridLines="0" zoomScaleNormal="100" workbookViewId="0">
      <selection sqref="A1:XFD2"/>
    </sheetView>
  </sheetViews>
  <sheetFormatPr defaultRowHeight="15" x14ac:dyDescent="0.25"/>
  <cols>
    <col min="1" max="1" width="3.28515625" customWidth="1"/>
    <col min="2" max="2" width="12.42578125" bestFit="1" customWidth="1"/>
    <col min="3" max="3" width="12.28515625" bestFit="1" customWidth="1"/>
    <col min="4" max="4" width="13.42578125" customWidth="1"/>
    <col min="5" max="5" width="23.85546875" customWidth="1"/>
  </cols>
  <sheetData>
    <row r="1" spans="2:5" s="323" customFormat="1" ht="44.25" customHeight="1" x14ac:dyDescent="0.25"/>
    <row r="2" spans="2:5" s="324" customFormat="1" ht="6" customHeight="1" x14ac:dyDescent="0.25"/>
    <row r="5" spans="2:5" x14ac:dyDescent="0.25">
      <c r="B5" s="325" t="s">
        <v>756</v>
      </c>
      <c r="C5" s="326" t="s">
        <v>757</v>
      </c>
      <c r="D5" s="327" t="s">
        <v>758</v>
      </c>
    </row>
    <row r="6" spans="2:5" x14ac:dyDescent="0.25">
      <c r="B6" s="328">
        <v>0.05</v>
      </c>
      <c r="C6" s="329">
        <v>2.5000000000000001E-2</v>
      </c>
      <c r="D6" s="330">
        <v>1.2999999999999999E-2</v>
      </c>
    </row>
    <row r="8" spans="2:5" x14ac:dyDescent="0.25">
      <c r="B8" s="67" t="s">
        <v>181</v>
      </c>
      <c r="C8" s="95" t="s">
        <v>134</v>
      </c>
      <c r="D8" s="95" t="s">
        <v>550</v>
      </c>
      <c r="E8" s="137" t="s">
        <v>189</v>
      </c>
    </row>
    <row r="9" spans="2:5" x14ac:dyDescent="0.25">
      <c r="B9" s="107" t="s">
        <v>28</v>
      </c>
      <c r="C9" s="138">
        <v>67108</v>
      </c>
      <c r="D9" s="98">
        <f>_xlfn.RANK.EQ(TblRank19[[#This Row],[Vendas]],TblRank19[Vendas])</f>
        <v>5</v>
      </c>
      <c r="E9" s="141"/>
    </row>
    <row r="10" spans="2:5" x14ac:dyDescent="0.25">
      <c r="B10" s="107" t="s">
        <v>27</v>
      </c>
      <c r="C10" s="138">
        <v>164437</v>
      </c>
      <c r="D10" s="98">
        <f>_xlfn.RANK.EQ(TblRank19[[#This Row],[Vendas]],TblRank19[Vendas])</f>
        <v>2</v>
      </c>
      <c r="E10" s="141"/>
    </row>
    <row r="11" spans="2:5" x14ac:dyDescent="0.25">
      <c r="B11" s="107" t="s">
        <v>31</v>
      </c>
      <c r="C11" s="138">
        <v>165944</v>
      </c>
      <c r="D11" s="98">
        <f>_xlfn.RANK.EQ(TblRank19[[#This Row],[Vendas]],TblRank19[Vendas])</f>
        <v>1</v>
      </c>
      <c r="E11" s="141"/>
    </row>
    <row r="12" spans="2:5" x14ac:dyDescent="0.25">
      <c r="B12" s="107" t="s">
        <v>26</v>
      </c>
      <c r="C12" s="138">
        <v>24676</v>
      </c>
      <c r="D12" s="98">
        <f>_xlfn.RANK.EQ(TblRank19[[#This Row],[Vendas]],TblRank19[Vendas])</f>
        <v>7</v>
      </c>
      <c r="E12" s="141"/>
    </row>
    <row r="13" spans="2:5" x14ac:dyDescent="0.25">
      <c r="B13" s="107" t="s">
        <v>30</v>
      </c>
      <c r="C13" s="138">
        <v>120787</v>
      </c>
      <c r="D13" s="98">
        <f>_xlfn.RANK.EQ(TblRank19[[#This Row],[Vendas]],TblRank19[Vendas])</f>
        <v>3</v>
      </c>
      <c r="E13" s="141"/>
    </row>
    <row r="14" spans="2:5" x14ac:dyDescent="0.25">
      <c r="B14" s="107" t="s">
        <v>29</v>
      </c>
      <c r="C14" s="138">
        <v>21515</v>
      </c>
      <c r="D14" s="98">
        <f>_xlfn.RANK.EQ(TblRank19[[#This Row],[Vendas]],TblRank19[Vendas])</f>
        <v>8</v>
      </c>
      <c r="E14" s="141"/>
    </row>
    <row r="15" spans="2:5" x14ac:dyDescent="0.25">
      <c r="B15" s="107" t="s">
        <v>32</v>
      </c>
      <c r="C15" s="138">
        <v>74673</v>
      </c>
      <c r="D15" s="98">
        <f>_xlfn.RANK.EQ(TblRank19[[#This Row],[Vendas]],TblRank19[Vendas])</f>
        <v>4</v>
      </c>
      <c r="E15" s="141"/>
    </row>
    <row r="16" spans="2:5" x14ac:dyDescent="0.25">
      <c r="B16" s="65" t="s">
        <v>25</v>
      </c>
      <c r="C16" s="139">
        <v>39305</v>
      </c>
      <c r="D16" s="113">
        <f>_xlfn.RANK.EQ(TblRank19[[#This Row],[Vendas]],TblRank19[Vendas])</f>
        <v>6</v>
      </c>
      <c r="E16" s="142"/>
    </row>
    <row r="25" spans="2:5" x14ac:dyDescent="0.25">
      <c r="C25" s="308"/>
      <c r="E25" s="310"/>
    </row>
    <row r="26" spans="2:5" x14ac:dyDescent="0.25">
      <c r="C26" s="308"/>
      <c r="E26" s="310"/>
    </row>
    <row r="27" spans="2:5" x14ac:dyDescent="0.25">
      <c r="C27" s="308"/>
      <c r="E27" s="310"/>
    </row>
    <row r="28" spans="2:5" x14ac:dyDescent="0.25">
      <c r="C28" s="308"/>
      <c r="E28" s="310"/>
    </row>
    <row r="29" spans="2:5" x14ac:dyDescent="0.25">
      <c r="B29" s="312"/>
      <c r="C29" s="309"/>
      <c r="E29" s="311"/>
    </row>
    <row r="30" spans="2:5" x14ac:dyDescent="0.25">
      <c r="E30" s="311"/>
    </row>
    <row r="32" spans="2:5" x14ac:dyDescent="0.25">
      <c r="E32" s="311"/>
    </row>
  </sheetData>
  <phoneticPr fontId="32" type="noConversion"/>
  <pageMargins left="0.511811024" right="0.511811024" top="0.78740157499999996" bottom="0.78740157499999996" header="0.31496062000000002" footer="0.31496062000000002"/>
  <drawing r:id="rId1"/>
  <tableParts count="2">
    <tablePart r:id="rId2"/>
    <tablePart r:id="rId3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6992C-A5AB-4F95-88FC-2BBC6E822576}">
  <sheetPr codeName="Planilha38">
    <tabColor rgb="FF0070C0"/>
  </sheetPr>
  <dimension ref="B1:F19"/>
  <sheetViews>
    <sheetView showGridLines="0" zoomScale="115" zoomScaleNormal="115" workbookViewId="0">
      <selection activeCell="E5" sqref="E5"/>
    </sheetView>
  </sheetViews>
  <sheetFormatPr defaultRowHeight="15" x14ac:dyDescent="0.25"/>
  <cols>
    <col min="1" max="1" width="1.85546875" customWidth="1"/>
    <col min="2" max="2" width="45.7109375" bestFit="1" customWidth="1"/>
    <col min="3" max="3" width="12.140625" bestFit="1" customWidth="1"/>
    <col min="4" max="4" width="12" customWidth="1"/>
    <col min="5" max="5" width="12.5703125" customWidth="1"/>
    <col min="6" max="6" width="10.7109375" customWidth="1"/>
    <col min="7" max="7" width="9.140625" customWidth="1"/>
  </cols>
  <sheetData>
    <row r="1" spans="2:6" s="323" customFormat="1" ht="44.25" customHeight="1" x14ac:dyDescent="0.25"/>
    <row r="2" spans="2:6" s="324" customFormat="1" ht="6" customHeight="1" x14ac:dyDescent="0.25"/>
    <row r="4" spans="2:6" x14ac:dyDescent="0.25">
      <c r="B4" s="217" t="s">
        <v>219</v>
      </c>
      <c r="C4" s="218" t="s">
        <v>3</v>
      </c>
      <c r="D4" s="218" t="s">
        <v>220</v>
      </c>
      <c r="E4" s="219" t="s">
        <v>239</v>
      </c>
      <c r="F4" s="218" t="s">
        <v>759</v>
      </c>
    </row>
    <row r="5" spans="2:6" x14ac:dyDescent="0.25">
      <c r="B5" s="220" t="s">
        <v>221</v>
      </c>
      <c r="C5" s="228">
        <v>661</v>
      </c>
      <c r="D5" s="234" t="s">
        <v>222</v>
      </c>
      <c r="E5" s="226"/>
      <c r="F5" s="331"/>
    </row>
    <row r="6" spans="2:6" x14ac:dyDescent="0.25">
      <c r="B6" s="220" t="s">
        <v>223</v>
      </c>
      <c r="C6" s="228">
        <v>1199</v>
      </c>
      <c r="D6" s="234" t="s">
        <v>222</v>
      </c>
      <c r="E6" s="226"/>
      <c r="F6" s="331"/>
    </row>
    <row r="7" spans="2:6" x14ac:dyDescent="0.25">
      <c r="B7" s="220" t="s">
        <v>224</v>
      </c>
      <c r="C7" s="228">
        <v>1686</v>
      </c>
      <c r="D7" s="234" t="s">
        <v>222</v>
      </c>
      <c r="E7" s="226"/>
      <c r="F7" s="331"/>
    </row>
    <row r="8" spans="2:6" x14ac:dyDescent="0.25">
      <c r="B8" s="220" t="s">
        <v>226</v>
      </c>
      <c r="C8" s="228">
        <v>1698</v>
      </c>
      <c r="D8" s="234" t="s">
        <v>222</v>
      </c>
      <c r="E8" s="226"/>
      <c r="F8" s="331"/>
    </row>
    <row r="9" spans="2:6" x14ac:dyDescent="0.25">
      <c r="B9" s="220" t="s">
        <v>227</v>
      </c>
      <c r="C9" s="228">
        <v>1680</v>
      </c>
      <c r="D9" s="234" t="s">
        <v>225</v>
      </c>
      <c r="E9" s="226"/>
      <c r="F9" s="331"/>
    </row>
    <row r="10" spans="2:6" x14ac:dyDescent="0.25">
      <c r="B10" s="220" t="s">
        <v>240</v>
      </c>
      <c r="C10" s="228">
        <v>2280</v>
      </c>
      <c r="D10" s="234" t="s">
        <v>225</v>
      </c>
      <c r="E10" s="226"/>
      <c r="F10" s="331"/>
    </row>
    <row r="11" spans="2:6" x14ac:dyDescent="0.25">
      <c r="B11" s="220" t="s">
        <v>241</v>
      </c>
      <c r="C11" s="228">
        <v>796</v>
      </c>
      <c r="D11" s="234" t="s">
        <v>222</v>
      </c>
      <c r="E11" s="226"/>
      <c r="F11" s="331"/>
    </row>
    <row r="12" spans="2:6" x14ac:dyDescent="0.25">
      <c r="B12" s="220" t="s">
        <v>242</v>
      </c>
      <c r="C12" s="228">
        <v>1265</v>
      </c>
      <c r="D12" s="234" t="s">
        <v>222</v>
      </c>
      <c r="E12" s="226"/>
      <c r="F12" s="331"/>
    </row>
    <row r="13" spans="2:6" x14ac:dyDescent="0.25">
      <c r="B13" s="220" t="s">
        <v>243</v>
      </c>
      <c r="C13" s="228">
        <v>2323</v>
      </c>
      <c r="D13" s="234" t="s">
        <v>225</v>
      </c>
      <c r="E13" s="226"/>
      <c r="F13" s="331"/>
    </row>
    <row r="14" spans="2:6" x14ac:dyDescent="0.25">
      <c r="B14" s="220" t="s">
        <v>244</v>
      </c>
      <c r="C14" s="228">
        <v>712</v>
      </c>
      <c r="D14" s="234" t="s">
        <v>222</v>
      </c>
      <c r="E14" s="226"/>
      <c r="F14" s="331"/>
    </row>
    <row r="15" spans="2:6" x14ac:dyDescent="0.25">
      <c r="B15" s="220" t="s">
        <v>245</v>
      </c>
      <c r="C15" s="228">
        <v>638</v>
      </c>
      <c r="D15" s="234" t="s">
        <v>222</v>
      </c>
      <c r="E15" s="226"/>
      <c r="F15" s="331"/>
    </row>
    <row r="16" spans="2:6" x14ac:dyDescent="0.25">
      <c r="B16" s="220" t="s">
        <v>246</v>
      </c>
      <c r="C16" s="228">
        <v>1704</v>
      </c>
      <c r="D16" s="234" t="s">
        <v>225</v>
      </c>
      <c r="E16" s="226"/>
      <c r="F16" s="331"/>
    </row>
    <row r="17" spans="2:6" x14ac:dyDescent="0.25">
      <c r="B17" s="220" t="s">
        <v>247</v>
      </c>
      <c r="C17" s="228">
        <v>1588</v>
      </c>
      <c r="D17" s="234" t="s">
        <v>222</v>
      </c>
      <c r="E17" s="226"/>
      <c r="F17" s="331"/>
    </row>
    <row r="18" spans="2:6" x14ac:dyDescent="0.25">
      <c r="B18" s="220" t="s">
        <v>248</v>
      </c>
      <c r="C18" s="228">
        <v>1869</v>
      </c>
      <c r="D18" s="234" t="s">
        <v>222</v>
      </c>
      <c r="E18" s="226"/>
      <c r="F18" s="331"/>
    </row>
    <row r="19" spans="2:6" x14ac:dyDescent="0.25">
      <c r="B19" s="222" t="s">
        <v>249</v>
      </c>
      <c r="C19" s="231">
        <v>2025</v>
      </c>
      <c r="D19" s="236" t="s">
        <v>225</v>
      </c>
      <c r="E19" s="227"/>
      <c r="F19" s="331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49728-74E2-4E1B-A345-082B4C489E17}">
  <sheetPr codeName="Planilha39">
    <tabColor rgb="FF0070C0"/>
  </sheetPr>
  <dimension ref="B1:G13"/>
  <sheetViews>
    <sheetView showGridLines="0" zoomScaleNormal="100" workbookViewId="0">
      <selection activeCell="G4" sqref="G4"/>
    </sheetView>
  </sheetViews>
  <sheetFormatPr defaultRowHeight="15" x14ac:dyDescent="0.25"/>
  <cols>
    <col min="1" max="1" width="2.85546875" customWidth="1"/>
    <col min="2" max="2" width="8.85546875" customWidth="1"/>
    <col min="3" max="3" width="14.5703125" customWidth="1"/>
    <col min="4" max="4" width="14.42578125" customWidth="1"/>
    <col min="5" max="5" width="11.42578125" customWidth="1"/>
    <col min="6" max="6" width="10.5703125" bestFit="1" customWidth="1"/>
    <col min="7" max="7" width="15.140625" customWidth="1"/>
  </cols>
  <sheetData>
    <row r="1" spans="2:7" ht="81" customHeight="1" x14ac:dyDescent="0.25"/>
    <row r="3" spans="2:7" x14ac:dyDescent="0.25">
      <c r="B3" s="151" t="s">
        <v>552</v>
      </c>
      <c r="C3" s="152" t="s">
        <v>33</v>
      </c>
      <c r="D3" s="152" t="s">
        <v>760</v>
      </c>
      <c r="E3" s="152" t="s">
        <v>761</v>
      </c>
      <c r="F3" s="152" t="s">
        <v>762</v>
      </c>
      <c r="G3" s="332" t="s">
        <v>54</v>
      </c>
    </row>
    <row r="4" spans="2:7" x14ac:dyDescent="0.25">
      <c r="B4" s="333" t="s">
        <v>553</v>
      </c>
      <c r="C4" s="334" t="s">
        <v>554</v>
      </c>
      <c r="D4" s="334">
        <v>300</v>
      </c>
      <c r="E4" s="334">
        <v>50</v>
      </c>
      <c r="F4" s="339">
        <f>Tabela436[[#This Row],[Entrada]]-Tabela436[[#This Row],[Saída]]</f>
        <v>250</v>
      </c>
      <c r="G4" s="335"/>
    </row>
    <row r="5" spans="2:7" x14ac:dyDescent="0.25">
      <c r="B5" s="333" t="s">
        <v>555</v>
      </c>
      <c r="C5" s="334" t="s">
        <v>556</v>
      </c>
      <c r="D5" s="334">
        <v>187</v>
      </c>
      <c r="E5" s="334">
        <v>21</v>
      </c>
      <c r="F5" s="339">
        <f>Tabela436[[#This Row],[Entrada]]-Tabela436[[#This Row],[Saída]]</f>
        <v>166</v>
      </c>
      <c r="G5" s="335"/>
    </row>
    <row r="6" spans="2:7" x14ac:dyDescent="0.25">
      <c r="B6" s="333" t="s">
        <v>557</v>
      </c>
      <c r="C6" s="334" t="s">
        <v>558</v>
      </c>
      <c r="D6" s="334">
        <v>99</v>
      </c>
      <c r="E6" s="334">
        <v>13</v>
      </c>
      <c r="F6" s="339">
        <f>Tabela436[[#This Row],[Entrada]]-Tabela436[[#This Row],[Saída]]</f>
        <v>86</v>
      </c>
      <c r="G6" s="335"/>
    </row>
    <row r="7" spans="2:7" x14ac:dyDescent="0.25">
      <c r="B7" s="333" t="s">
        <v>559</v>
      </c>
      <c r="C7" s="334" t="s">
        <v>560</v>
      </c>
      <c r="D7" s="334">
        <v>52</v>
      </c>
      <c r="E7" s="334">
        <v>52</v>
      </c>
      <c r="F7" s="339">
        <f>Tabela436[[#This Row],[Entrada]]-Tabela436[[#This Row],[Saída]]</f>
        <v>0</v>
      </c>
      <c r="G7" s="335"/>
    </row>
    <row r="8" spans="2:7" x14ac:dyDescent="0.25">
      <c r="B8" s="333" t="s">
        <v>561</v>
      </c>
      <c r="C8" s="334" t="s">
        <v>562</v>
      </c>
      <c r="D8" s="334">
        <v>120</v>
      </c>
      <c r="E8" s="334">
        <v>21</v>
      </c>
      <c r="F8" s="339">
        <f>Tabela436[[#This Row],[Entrada]]-Tabela436[[#This Row],[Saída]]</f>
        <v>99</v>
      </c>
      <c r="G8" s="335"/>
    </row>
    <row r="9" spans="2:7" x14ac:dyDescent="0.25">
      <c r="B9" s="333" t="s">
        <v>563</v>
      </c>
      <c r="C9" s="334" t="s">
        <v>564</v>
      </c>
      <c r="D9" s="334">
        <v>107</v>
      </c>
      <c r="E9" s="334">
        <v>10</v>
      </c>
      <c r="F9" s="339">
        <f>Tabela436[[#This Row],[Entrada]]-Tabela436[[#This Row],[Saída]]</f>
        <v>97</v>
      </c>
      <c r="G9" s="335"/>
    </row>
    <row r="10" spans="2:7" x14ac:dyDescent="0.25">
      <c r="B10" s="333" t="s">
        <v>565</v>
      </c>
      <c r="C10" s="334" t="s">
        <v>566</v>
      </c>
      <c r="D10" s="334">
        <v>145</v>
      </c>
      <c r="E10" s="334">
        <v>25</v>
      </c>
      <c r="F10" s="339">
        <f>Tabela436[[#This Row],[Entrada]]-Tabela436[[#This Row],[Saída]]</f>
        <v>120</v>
      </c>
      <c r="G10" s="335"/>
    </row>
    <row r="11" spans="2:7" x14ac:dyDescent="0.25">
      <c r="B11" s="333" t="s">
        <v>567</v>
      </c>
      <c r="C11" s="334" t="s">
        <v>568</v>
      </c>
      <c r="D11" s="334">
        <v>109</v>
      </c>
      <c r="E11" s="334">
        <v>109</v>
      </c>
      <c r="F11" s="339">
        <f>Tabela436[[#This Row],[Entrada]]-Tabela436[[#This Row],[Saída]]</f>
        <v>0</v>
      </c>
      <c r="G11" s="335"/>
    </row>
    <row r="12" spans="2:7" x14ac:dyDescent="0.25">
      <c r="B12" s="333" t="s">
        <v>569</v>
      </c>
      <c r="C12" s="334" t="s">
        <v>570</v>
      </c>
      <c r="D12" s="334">
        <v>153</v>
      </c>
      <c r="E12" s="334">
        <v>20</v>
      </c>
      <c r="F12" s="339">
        <f>Tabela436[[#This Row],[Entrada]]-Tabela436[[#This Row],[Saída]]</f>
        <v>133</v>
      </c>
      <c r="G12" s="335"/>
    </row>
    <row r="13" spans="2:7" x14ac:dyDescent="0.25">
      <c r="B13" s="336" t="s">
        <v>571</v>
      </c>
      <c r="C13" s="337" t="s">
        <v>572</v>
      </c>
      <c r="D13" s="337">
        <v>155</v>
      </c>
      <c r="E13" s="337">
        <v>10</v>
      </c>
      <c r="F13" s="340">
        <f>Tabela436[[#This Row],[Entrada]]-Tabela436[[#This Row],[Saída]]</f>
        <v>145</v>
      </c>
      <c r="G13" s="338"/>
    </row>
  </sheetData>
  <phoneticPr fontId="32" type="noConversion"/>
  <pageMargins left="0.511811024" right="0.511811024" top="0.78740157499999996" bottom="0.78740157499999996" header="0.31496062000000002" footer="0.31496062000000002"/>
  <pageSetup paperSize="9" orientation="portrait" horizontalDpi="4294967293" verticalDpi="0" r:id="rId1"/>
  <drawing r:id="rId2"/>
  <tableParts count="1">
    <tablePart r:id="rId3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4CA83-6A3C-4C52-B93B-A0AAC82EDB35}">
  <sheetPr codeName="Planilha40">
    <tabColor rgb="FF0070C0"/>
  </sheetPr>
  <dimension ref="B1:H11"/>
  <sheetViews>
    <sheetView showGridLines="0" zoomScaleNormal="100" workbookViewId="0">
      <selection activeCell="G4" sqref="G4"/>
    </sheetView>
  </sheetViews>
  <sheetFormatPr defaultColWidth="35.140625" defaultRowHeight="15" x14ac:dyDescent="0.25"/>
  <cols>
    <col min="1" max="1" width="5.140625" customWidth="1"/>
    <col min="2" max="2" width="33.42578125" bestFit="1" customWidth="1"/>
    <col min="3" max="3" width="8.28515625" bestFit="1" customWidth="1"/>
    <col min="4" max="4" width="9.42578125" bestFit="1" customWidth="1"/>
    <col min="5" max="5" width="6.140625" customWidth="1"/>
    <col min="6" max="6" width="16.42578125" bestFit="1" customWidth="1"/>
    <col min="7" max="7" width="19" customWidth="1"/>
    <col min="8" max="8" width="14.5703125" customWidth="1"/>
  </cols>
  <sheetData>
    <row r="1" spans="2:8" ht="57" customHeight="1" x14ac:dyDescent="0.25"/>
    <row r="3" spans="2:8" x14ac:dyDescent="0.25">
      <c r="B3" s="143" t="s">
        <v>606</v>
      </c>
      <c r="C3" s="158" t="s">
        <v>250</v>
      </c>
      <c r="D3" s="158" t="s">
        <v>252</v>
      </c>
      <c r="E3" s="158" t="s">
        <v>253</v>
      </c>
      <c r="F3" s="158" t="s">
        <v>255</v>
      </c>
      <c r="G3" s="159" t="s">
        <v>254</v>
      </c>
      <c r="H3" s="14"/>
    </row>
    <row r="4" spans="2:8" x14ac:dyDescent="0.25">
      <c r="B4" s="145" t="s">
        <v>413</v>
      </c>
      <c r="C4" s="147">
        <v>57</v>
      </c>
      <c r="D4" s="147" t="s">
        <v>763</v>
      </c>
      <c r="E4" s="147" t="s">
        <v>251</v>
      </c>
      <c r="F4" s="160">
        <v>44203</v>
      </c>
      <c r="G4" s="161"/>
    </row>
    <row r="5" spans="2:8" x14ac:dyDescent="0.25">
      <c r="B5" s="145" t="s">
        <v>573</v>
      </c>
      <c r="C5" s="147">
        <v>158</v>
      </c>
      <c r="D5" s="147" t="s">
        <v>763</v>
      </c>
      <c r="E5" s="147" t="s">
        <v>251</v>
      </c>
      <c r="F5" s="160">
        <v>44208</v>
      </c>
      <c r="G5" s="161"/>
    </row>
    <row r="6" spans="2:8" x14ac:dyDescent="0.25">
      <c r="B6" s="145" t="s">
        <v>574</v>
      </c>
      <c r="C6" s="147">
        <v>593</v>
      </c>
      <c r="D6" s="147" t="s">
        <v>763</v>
      </c>
      <c r="E6" s="147" t="s">
        <v>251</v>
      </c>
      <c r="F6" s="160">
        <v>44209</v>
      </c>
      <c r="G6" s="161"/>
    </row>
    <row r="7" spans="2:8" x14ac:dyDescent="0.25">
      <c r="B7" s="145" t="s">
        <v>575</v>
      </c>
      <c r="C7" s="147">
        <v>300</v>
      </c>
      <c r="D7" s="147" t="s">
        <v>763</v>
      </c>
      <c r="E7" s="147" t="s">
        <v>251</v>
      </c>
      <c r="F7" s="160">
        <v>44212</v>
      </c>
      <c r="G7" s="161"/>
    </row>
    <row r="8" spans="2:8" x14ac:dyDescent="0.25">
      <c r="B8" s="145" t="s">
        <v>576</v>
      </c>
      <c r="C8" s="147">
        <v>60</v>
      </c>
      <c r="D8" s="147" t="s">
        <v>763</v>
      </c>
      <c r="E8" s="147" t="s">
        <v>251</v>
      </c>
      <c r="F8" s="160">
        <v>44214</v>
      </c>
      <c r="G8" s="161"/>
    </row>
    <row r="9" spans="2:8" x14ac:dyDescent="0.25">
      <c r="B9" s="145" t="s">
        <v>418</v>
      </c>
      <c r="C9" s="147">
        <v>994</v>
      </c>
      <c r="D9" s="147" t="s">
        <v>763</v>
      </c>
      <c r="E9" s="147" t="s">
        <v>251</v>
      </c>
      <c r="F9" s="160">
        <v>44220</v>
      </c>
      <c r="G9" s="161"/>
    </row>
    <row r="10" spans="2:8" x14ac:dyDescent="0.25">
      <c r="B10" s="145" t="s">
        <v>577</v>
      </c>
      <c r="C10" s="147">
        <v>771</v>
      </c>
      <c r="D10" s="147" t="s">
        <v>763</v>
      </c>
      <c r="E10" s="147" t="s">
        <v>251</v>
      </c>
      <c r="F10" s="160">
        <v>44220</v>
      </c>
      <c r="G10" s="161"/>
    </row>
    <row r="11" spans="2:8" x14ac:dyDescent="0.25">
      <c r="B11" s="148" t="s">
        <v>578</v>
      </c>
      <c r="C11" s="150">
        <v>118</v>
      </c>
      <c r="D11" s="150" t="s">
        <v>763</v>
      </c>
      <c r="E11" s="150" t="s">
        <v>251</v>
      </c>
      <c r="F11" s="162">
        <v>44222</v>
      </c>
      <c r="G11" s="163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D5CFC-734C-4BDE-B31A-35C930E95B55}">
  <sheetPr codeName="Planilha41">
    <tabColor rgb="FF0070C0"/>
  </sheetPr>
  <dimension ref="B1:M15"/>
  <sheetViews>
    <sheetView showGridLines="0" zoomScaleNormal="100" workbookViewId="0">
      <selection activeCell="G4" sqref="G4"/>
    </sheetView>
  </sheetViews>
  <sheetFormatPr defaultRowHeight="15" x14ac:dyDescent="0.25"/>
  <cols>
    <col min="1" max="1" width="2.140625" customWidth="1"/>
    <col min="2" max="2" width="17.7109375" customWidth="1"/>
    <col min="3" max="3" width="13.140625" bestFit="1" customWidth="1"/>
    <col min="4" max="5" width="5.140625" customWidth="1"/>
    <col min="6" max="6" width="12.7109375" customWidth="1"/>
    <col min="7" max="7" width="12.5703125" customWidth="1"/>
    <col min="9" max="9" width="12.85546875" customWidth="1"/>
    <col min="10" max="10" width="12" customWidth="1"/>
    <col min="12" max="12" width="11.7109375" bestFit="1" customWidth="1"/>
    <col min="13" max="13" width="13" customWidth="1"/>
  </cols>
  <sheetData>
    <row r="1" spans="2:13" ht="6.75" customHeight="1" x14ac:dyDescent="0.25"/>
    <row r="2" spans="2:13" x14ac:dyDescent="0.25">
      <c r="B2" s="217" t="s">
        <v>128</v>
      </c>
      <c r="C2" s="219" t="s">
        <v>134</v>
      </c>
      <c r="F2" s="389" t="s">
        <v>270</v>
      </c>
      <c r="G2" s="389"/>
      <c r="I2" s="390" t="s">
        <v>271</v>
      </c>
      <c r="J2" s="390"/>
      <c r="L2" s="391" t="s">
        <v>272</v>
      </c>
      <c r="M2" s="391"/>
    </row>
    <row r="3" spans="2:13" x14ac:dyDescent="0.25">
      <c r="B3" s="220" t="s">
        <v>256</v>
      </c>
      <c r="C3" s="225">
        <v>12797</v>
      </c>
      <c r="F3" s="217" t="s">
        <v>128</v>
      </c>
      <c r="G3" s="219" t="s">
        <v>269</v>
      </c>
      <c r="I3" s="217" t="s">
        <v>128</v>
      </c>
      <c r="J3" s="219" t="s">
        <v>269</v>
      </c>
      <c r="L3" s="217" t="s">
        <v>128</v>
      </c>
      <c r="M3" s="219" t="s">
        <v>269</v>
      </c>
    </row>
    <row r="4" spans="2:13" x14ac:dyDescent="0.25">
      <c r="B4" s="220" t="s">
        <v>268</v>
      </c>
      <c r="C4" s="225">
        <v>7364</v>
      </c>
      <c r="F4" s="220" t="s">
        <v>596</v>
      </c>
      <c r="G4" s="226"/>
      <c r="I4" s="220" t="s">
        <v>596</v>
      </c>
      <c r="J4" s="226"/>
      <c r="L4" s="220" t="s">
        <v>596</v>
      </c>
      <c r="M4" s="341"/>
    </row>
    <row r="5" spans="2:13" x14ac:dyDescent="0.25">
      <c r="B5" s="220" t="s">
        <v>257</v>
      </c>
      <c r="C5" s="225">
        <v>6570</v>
      </c>
      <c r="F5" s="220" t="s">
        <v>597</v>
      </c>
      <c r="G5" s="226"/>
      <c r="I5" s="220" t="s">
        <v>597</v>
      </c>
      <c r="J5" s="226"/>
      <c r="L5" s="220" t="s">
        <v>597</v>
      </c>
      <c r="M5" s="341"/>
    </row>
    <row r="6" spans="2:13" x14ac:dyDescent="0.25">
      <c r="B6" s="220" t="s">
        <v>258</v>
      </c>
      <c r="C6" s="225">
        <v>4942</v>
      </c>
      <c r="F6" s="220" t="s">
        <v>598</v>
      </c>
      <c r="G6" s="226"/>
      <c r="I6" s="220" t="s">
        <v>598</v>
      </c>
      <c r="J6" s="226"/>
      <c r="L6" s="220" t="s">
        <v>598</v>
      </c>
      <c r="M6" s="341"/>
    </row>
    <row r="7" spans="2:13" x14ac:dyDescent="0.25">
      <c r="B7" s="220" t="s">
        <v>259</v>
      </c>
      <c r="C7" s="225">
        <v>4506</v>
      </c>
      <c r="F7" s="220" t="s">
        <v>599</v>
      </c>
      <c r="G7" s="226"/>
      <c r="I7" s="220" t="s">
        <v>599</v>
      </c>
      <c r="J7" s="226"/>
      <c r="L7" s="220" t="s">
        <v>599</v>
      </c>
      <c r="M7" s="341"/>
    </row>
    <row r="8" spans="2:13" x14ac:dyDescent="0.25">
      <c r="B8" s="220" t="s">
        <v>260</v>
      </c>
      <c r="C8" s="225">
        <v>4491</v>
      </c>
      <c r="F8" s="222" t="s">
        <v>600</v>
      </c>
      <c r="G8" s="227"/>
      <c r="I8" s="222" t="s">
        <v>600</v>
      </c>
      <c r="J8" s="227"/>
      <c r="L8" s="222" t="s">
        <v>600</v>
      </c>
      <c r="M8" s="342"/>
    </row>
    <row r="9" spans="2:13" x14ac:dyDescent="0.25">
      <c r="B9" s="220" t="s">
        <v>261</v>
      </c>
      <c r="C9" s="225">
        <v>4137</v>
      </c>
    </row>
    <row r="10" spans="2:13" x14ac:dyDescent="0.25">
      <c r="B10" s="220" t="s">
        <v>262</v>
      </c>
      <c r="C10" s="225">
        <v>3869</v>
      </c>
    </row>
    <row r="11" spans="2:13" x14ac:dyDescent="0.25">
      <c r="B11" s="220" t="s">
        <v>263</v>
      </c>
      <c r="C11" s="225">
        <v>3841</v>
      </c>
    </row>
    <row r="12" spans="2:13" x14ac:dyDescent="0.25">
      <c r="B12" s="220" t="s">
        <v>264</v>
      </c>
      <c r="C12" s="225">
        <v>3786</v>
      </c>
    </row>
    <row r="13" spans="2:13" x14ac:dyDescent="0.25">
      <c r="B13" s="220" t="s">
        <v>265</v>
      </c>
      <c r="C13" s="225">
        <v>3600</v>
      </c>
    </row>
    <row r="14" spans="2:13" x14ac:dyDescent="0.25">
      <c r="B14" s="220" t="s">
        <v>266</v>
      </c>
      <c r="C14" s="225">
        <v>3546</v>
      </c>
    </row>
    <row r="15" spans="2:13" x14ac:dyDescent="0.25">
      <c r="B15" s="220" t="s">
        <v>267</v>
      </c>
      <c r="C15" s="225">
        <v>3457</v>
      </c>
      <c r="I15" s="44"/>
    </row>
  </sheetData>
  <mergeCells count="3">
    <mergeCell ref="F2:G2"/>
    <mergeCell ref="I2:J2"/>
    <mergeCell ref="L2:M2"/>
  </mergeCells>
  <phoneticPr fontId="32" type="noConversion"/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4">
    <tablePart r:id="rId3"/>
    <tablePart r:id="rId4"/>
    <tablePart r:id="rId5"/>
    <tablePart r:id="rId6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F8DDF-3B28-497D-B18E-DB64BADC4556}">
  <sheetPr codeName="Planilha42">
    <tabColor rgb="FF0070C0"/>
  </sheetPr>
  <dimension ref="B1:I37"/>
  <sheetViews>
    <sheetView showGridLines="0" zoomScaleNormal="100" workbookViewId="0">
      <selection activeCell="G4" sqref="G4"/>
    </sheetView>
  </sheetViews>
  <sheetFormatPr defaultRowHeight="15" x14ac:dyDescent="0.25"/>
  <cols>
    <col min="1" max="1" width="2.5703125" customWidth="1"/>
    <col min="2" max="2" width="16" customWidth="1"/>
    <col min="3" max="3" width="15.85546875" customWidth="1"/>
    <col min="4" max="4" width="13.140625" customWidth="1"/>
    <col min="6" max="6" width="28.5703125" customWidth="1"/>
    <col min="7" max="7" width="14.140625" customWidth="1"/>
    <col min="8" max="8" width="20" customWidth="1"/>
    <col min="9" max="9" width="19.85546875" customWidth="1"/>
  </cols>
  <sheetData>
    <row r="1" spans="2:9" ht="55.5" customHeight="1" x14ac:dyDescent="0.25"/>
    <row r="3" spans="2:9" x14ac:dyDescent="0.25">
      <c r="B3" s="165" t="s">
        <v>181</v>
      </c>
      <c r="C3" s="166" t="s">
        <v>579</v>
      </c>
      <c r="D3" s="167" t="s">
        <v>3</v>
      </c>
      <c r="F3" s="343" t="s">
        <v>580</v>
      </c>
      <c r="G3" s="344" t="s">
        <v>584</v>
      </c>
      <c r="H3" s="345" t="s">
        <v>583</v>
      </c>
      <c r="I3" s="346" t="s">
        <v>585</v>
      </c>
    </row>
    <row r="4" spans="2:9" x14ac:dyDescent="0.25">
      <c r="B4" s="168" t="s">
        <v>764</v>
      </c>
      <c r="C4" s="169">
        <v>43498</v>
      </c>
      <c r="D4" s="170">
        <v>12993</v>
      </c>
      <c r="F4" s="347" t="s">
        <v>537</v>
      </c>
      <c r="G4" s="348"/>
      <c r="H4" s="349"/>
      <c r="I4" s="350"/>
    </row>
    <row r="5" spans="2:9" x14ac:dyDescent="0.25">
      <c r="B5" s="168" t="s">
        <v>716</v>
      </c>
      <c r="C5" s="169">
        <v>43533</v>
      </c>
      <c r="D5" s="170">
        <v>11054</v>
      </c>
      <c r="F5" s="347" t="s">
        <v>716</v>
      </c>
      <c r="G5" s="348"/>
      <c r="H5" s="349"/>
      <c r="I5" s="350"/>
    </row>
    <row r="6" spans="2:9" x14ac:dyDescent="0.25">
      <c r="B6" s="168" t="s">
        <v>581</v>
      </c>
      <c r="C6" s="169">
        <v>44461</v>
      </c>
      <c r="D6" s="170">
        <v>14922</v>
      </c>
      <c r="F6" s="347" t="s">
        <v>581</v>
      </c>
      <c r="G6" s="348"/>
      <c r="H6" s="349"/>
      <c r="I6" s="350"/>
    </row>
    <row r="7" spans="2:9" x14ac:dyDescent="0.25">
      <c r="B7" s="168" t="s">
        <v>537</v>
      </c>
      <c r="C7" s="169">
        <v>43631</v>
      </c>
      <c r="D7" s="170">
        <v>14724</v>
      </c>
      <c r="F7" s="351" t="s">
        <v>582</v>
      </c>
      <c r="G7" s="352"/>
      <c r="H7" s="353"/>
      <c r="I7" s="354"/>
    </row>
    <row r="8" spans="2:9" x14ac:dyDescent="0.25">
      <c r="B8" s="168" t="s">
        <v>716</v>
      </c>
      <c r="C8" s="169">
        <v>44379</v>
      </c>
      <c r="D8" s="170">
        <v>15790</v>
      </c>
      <c r="F8" s="351" t="s">
        <v>1</v>
      </c>
      <c r="G8" s="355">
        <f>SUBTOTAL(109,Tabela22[Qtd. Vendas])</f>
        <v>0</v>
      </c>
      <c r="H8" s="356">
        <f>SUBTOTAL(109,Tabela22[Média de Vendas])</f>
        <v>0</v>
      </c>
      <c r="I8" s="356">
        <f>SUBTOTAL(109,Tabela22[Soma das Vendas])</f>
        <v>0</v>
      </c>
    </row>
    <row r="9" spans="2:9" x14ac:dyDescent="0.25">
      <c r="B9" s="168" t="s">
        <v>581</v>
      </c>
      <c r="C9" s="169">
        <v>43656</v>
      </c>
      <c r="D9" s="170">
        <v>10823</v>
      </c>
    </row>
    <row r="10" spans="2:9" x14ac:dyDescent="0.25">
      <c r="B10" s="168" t="s">
        <v>582</v>
      </c>
      <c r="C10" s="169">
        <v>44310</v>
      </c>
      <c r="D10" s="170">
        <v>11638</v>
      </c>
    </row>
    <row r="11" spans="2:9" x14ac:dyDescent="0.25">
      <c r="B11" s="168" t="s">
        <v>537</v>
      </c>
      <c r="C11" s="169">
        <v>43586</v>
      </c>
      <c r="D11" s="170">
        <v>15358</v>
      </c>
    </row>
    <row r="12" spans="2:9" x14ac:dyDescent="0.25">
      <c r="B12" s="168" t="s">
        <v>716</v>
      </c>
      <c r="C12" s="169">
        <v>43509</v>
      </c>
      <c r="D12" s="170">
        <v>15584</v>
      </c>
    </row>
    <row r="13" spans="2:9" x14ac:dyDescent="0.25">
      <c r="B13" s="168" t="s">
        <v>581</v>
      </c>
      <c r="C13" s="169">
        <v>44476</v>
      </c>
      <c r="D13" s="170">
        <v>12049</v>
      </c>
    </row>
    <row r="14" spans="2:9" x14ac:dyDescent="0.25">
      <c r="B14" s="168" t="s">
        <v>582</v>
      </c>
      <c r="C14" s="169">
        <v>44456</v>
      </c>
      <c r="D14" s="170">
        <v>11354</v>
      </c>
    </row>
    <row r="15" spans="2:9" x14ac:dyDescent="0.25">
      <c r="B15" s="168" t="s">
        <v>537</v>
      </c>
      <c r="C15" s="169">
        <v>44404</v>
      </c>
      <c r="D15" s="170">
        <v>15869</v>
      </c>
    </row>
    <row r="16" spans="2:9" x14ac:dyDescent="0.25">
      <c r="B16" s="168" t="s">
        <v>716</v>
      </c>
      <c r="C16" s="169">
        <v>44224</v>
      </c>
      <c r="D16" s="170">
        <v>10221</v>
      </c>
    </row>
    <row r="17" spans="2:4" x14ac:dyDescent="0.25">
      <c r="B17" s="168" t="s">
        <v>581</v>
      </c>
      <c r="C17" s="169">
        <v>43609</v>
      </c>
      <c r="D17" s="170">
        <v>12776</v>
      </c>
    </row>
    <row r="18" spans="2:4" x14ac:dyDescent="0.25">
      <c r="B18" s="168" t="s">
        <v>582</v>
      </c>
      <c r="C18" s="169">
        <v>43592</v>
      </c>
      <c r="D18" s="170">
        <v>12030</v>
      </c>
    </row>
    <row r="19" spans="2:4" x14ac:dyDescent="0.25">
      <c r="B19" s="168" t="s">
        <v>537</v>
      </c>
      <c r="C19" s="169">
        <v>44534</v>
      </c>
      <c r="D19" s="170">
        <v>14971</v>
      </c>
    </row>
    <row r="20" spans="2:4" x14ac:dyDescent="0.25">
      <c r="B20" s="168" t="s">
        <v>716</v>
      </c>
      <c r="C20" s="169">
        <v>43576</v>
      </c>
      <c r="D20" s="170">
        <v>14933</v>
      </c>
    </row>
    <row r="21" spans="2:4" x14ac:dyDescent="0.25">
      <c r="B21" s="168" t="s">
        <v>581</v>
      </c>
      <c r="C21" s="169">
        <v>43485</v>
      </c>
      <c r="D21" s="170">
        <v>11986</v>
      </c>
    </row>
    <row r="22" spans="2:4" x14ac:dyDescent="0.25">
      <c r="B22" s="168" t="s">
        <v>582</v>
      </c>
      <c r="C22" s="169">
        <v>44426</v>
      </c>
      <c r="D22" s="170">
        <v>14674</v>
      </c>
    </row>
    <row r="23" spans="2:4" x14ac:dyDescent="0.25">
      <c r="B23" s="168" t="s">
        <v>716</v>
      </c>
      <c r="C23" s="169">
        <v>44392</v>
      </c>
      <c r="D23" s="170">
        <v>10351</v>
      </c>
    </row>
    <row r="24" spans="2:4" x14ac:dyDescent="0.25">
      <c r="B24" s="168" t="s">
        <v>581</v>
      </c>
      <c r="C24" s="169">
        <v>44253</v>
      </c>
      <c r="D24" s="170">
        <v>12412</v>
      </c>
    </row>
    <row r="25" spans="2:4" x14ac:dyDescent="0.25">
      <c r="B25" s="168" t="s">
        <v>582</v>
      </c>
      <c r="C25" s="169">
        <v>43584</v>
      </c>
      <c r="D25" s="170">
        <v>11389</v>
      </c>
    </row>
    <row r="26" spans="2:4" x14ac:dyDescent="0.25">
      <c r="B26" s="168" t="s">
        <v>537</v>
      </c>
      <c r="C26" s="169">
        <v>44258</v>
      </c>
      <c r="D26" s="170">
        <v>15751</v>
      </c>
    </row>
    <row r="27" spans="2:4" x14ac:dyDescent="0.25">
      <c r="B27" s="168" t="s">
        <v>716</v>
      </c>
      <c r="C27" s="169">
        <v>44523</v>
      </c>
      <c r="D27" s="170">
        <v>11983</v>
      </c>
    </row>
    <row r="28" spans="2:4" x14ac:dyDescent="0.25">
      <c r="B28" s="168" t="s">
        <v>581</v>
      </c>
      <c r="C28" s="169">
        <v>43558</v>
      </c>
      <c r="D28" s="170">
        <v>10760</v>
      </c>
    </row>
    <row r="29" spans="2:4" x14ac:dyDescent="0.25">
      <c r="B29" s="168" t="s">
        <v>582</v>
      </c>
      <c r="C29" s="169">
        <v>44278</v>
      </c>
      <c r="D29" s="170">
        <v>15939</v>
      </c>
    </row>
    <row r="30" spans="2:4" x14ac:dyDescent="0.25">
      <c r="B30" s="168" t="s">
        <v>537</v>
      </c>
      <c r="C30" s="169">
        <v>43494</v>
      </c>
      <c r="D30" s="170">
        <v>12202</v>
      </c>
    </row>
    <row r="31" spans="2:4" x14ac:dyDescent="0.25">
      <c r="B31" s="171" t="s">
        <v>716</v>
      </c>
      <c r="C31" s="172">
        <v>44405</v>
      </c>
      <c r="D31" s="173">
        <v>12271</v>
      </c>
    </row>
    <row r="35" spans="4:6" x14ac:dyDescent="0.25">
      <c r="F35" s="14"/>
    </row>
    <row r="36" spans="4:6" x14ac:dyDescent="0.25">
      <c r="D36" s="14"/>
    </row>
    <row r="37" spans="4:6" x14ac:dyDescent="0.25">
      <c r="D37" s="14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2">
    <tablePart r:id="rId3"/>
    <tablePart r:id="rId4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8A028-08CB-4034-AF89-EABB55DACD3B}">
  <sheetPr codeName="Planilha45">
    <tabColor rgb="FF0070C0"/>
  </sheetPr>
  <dimension ref="B2:D16"/>
  <sheetViews>
    <sheetView showGridLines="0" zoomScaleNormal="100" workbookViewId="0">
      <selection activeCell="F14" sqref="F14"/>
    </sheetView>
  </sheetViews>
  <sheetFormatPr defaultRowHeight="15" x14ac:dyDescent="0.25"/>
  <cols>
    <col min="1" max="1" width="3.85546875" customWidth="1"/>
    <col min="2" max="2" width="12.28515625" customWidth="1"/>
    <col min="3" max="3" width="9.28515625" customWidth="1"/>
    <col min="4" max="4" width="21.42578125" customWidth="1"/>
  </cols>
  <sheetData>
    <row r="2" spans="2:4" x14ac:dyDescent="0.25">
      <c r="B2" t="s">
        <v>280</v>
      </c>
      <c r="C2" t="s">
        <v>281</v>
      </c>
      <c r="D2" t="s">
        <v>1</v>
      </c>
    </row>
    <row r="3" spans="2:4" x14ac:dyDescent="0.25">
      <c r="B3" s="13">
        <v>1830</v>
      </c>
      <c r="C3" s="13">
        <v>28</v>
      </c>
      <c r="D3" s="357"/>
    </row>
    <row r="4" spans="2:4" x14ac:dyDescent="0.25">
      <c r="B4" s="13">
        <v>1127</v>
      </c>
      <c r="C4" s="13">
        <v>0</v>
      </c>
      <c r="D4" s="357"/>
    </row>
    <row r="5" spans="2:4" x14ac:dyDescent="0.25">
      <c r="B5" s="13">
        <v>1493</v>
      </c>
      <c r="C5" s="13">
        <v>49</v>
      </c>
      <c r="D5" s="357"/>
    </row>
    <row r="6" spans="2:4" x14ac:dyDescent="0.25">
      <c r="B6" s="13">
        <v>1107</v>
      </c>
      <c r="C6" s="13">
        <v>23</v>
      </c>
      <c r="D6" s="357"/>
    </row>
    <row r="7" spans="2:4" x14ac:dyDescent="0.25">
      <c r="B7" s="13">
        <v>1618</v>
      </c>
      <c r="C7" s="13"/>
      <c r="D7" s="357"/>
    </row>
    <row r="8" spans="2:4" x14ac:dyDescent="0.25">
      <c r="B8" s="13">
        <v>1907</v>
      </c>
      <c r="C8" s="13">
        <v>19</v>
      </c>
      <c r="D8" s="357"/>
    </row>
    <row r="9" spans="2:4" x14ac:dyDescent="0.25">
      <c r="B9" s="13">
        <v>1432</v>
      </c>
      <c r="C9" s="13">
        <v>29</v>
      </c>
      <c r="D9" s="357"/>
    </row>
    <row r="10" spans="2:4" x14ac:dyDescent="0.25">
      <c r="B10" s="13">
        <v>1464</v>
      </c>
      <c r="C10" s="13">
        <v>25</v>
      </c>
      <c r="D10" s="357"/>
    </row>
    <row r="11" spans="2:4" x14ac:dyDescent="0.25">
      <c r="B11" s="13">
        <v>1707</v>
      </c>
      <c r="C11" s="13">
        <v>50</v>
      </c>
      <c r="D11" s="357"/>
    </row>
    <row r="12" spans="2:4" x14ac:dyDescent="0.25">
      <c r="B12" s="13">
        <v>1755</v>
      </c>
      <c r="C12" s="13" t="s">
        <v>765</v>
      </c>
      <c r="D12" s="357"/>
    </row>
    <row r="13" spans="2:4" x14ac:dyDescent="0.25">
      <c r="B13" s="13">
        <v>1247</v>
      </c>
      <c r="C13" s="13">
        <v>50</v>
      </c>
      <c r="D13" s="357"/>
    </row>
    <row r="14" spans="2:4" x14ac:dyDescent="0.25">
      <c r="B14" s="13">
        <v>1588</v>
      </c>
      <c r="C14" s="13">
        <v>17</v>
      </c>
      <c r="D14" s="357"/>
    </row>
    <row r="15" spans="2:4" x14ac:dyDescent="0.25">
      <c r="B15" s="13">
        <v>1137</v>
      </c>
      <c r="C15" s="13">
        <v>19</v>
      </c>
      <c r="D15" s="357"/>
    </row>
    <row r="16" spans="2:4" x14ac:dyDescent="0.25">
      <c r="B16" s="13">
        <v>1561</v>
      </c>
      <c r="C16" s="13">
        <v>26</v>
      </c>
      <c r="D16" s="357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CF414-8EE2-4D99-834B-8D75295EB511}">
  <sheetPr codeName="Planilha46">
    <tabColor rgb="FF0070C0"/>
  </sheetPr>
  <dimension ref="B2:G12"/>
  <sheetViews>
    <sheetView showGridLines="0" zoomScaleNormal="100" workbookViewId="0">
      <selection activeCell="G3" sqref="G3"/>
    </sheetView>
  </sheetViews>
  <sheetFormatPr defaultRowHeight="15" x14ac:dyDescent="0.25"/>
  <cols>
    <col min="1" max="1" width="5.85546875" customWidth="1"/>
    <col min="4" max="4" width="10.7109375" customWidth="1"/>
    <col min="7" max="7" width="18.7109375" bestFit="1" customWidth="1"/>
  </cols>
  <sheetData>
    <row r="2" spans="2:7" x14ac:dyDescent="0.25">
      <c r="B2" s="217" t="s">
        <v>136</v>
      </c>
      <c r="C2" s="218" t="s">
        <v>282</v>
      </c>
      <c r="D2" s="218" t="s">
        <v>283</v>
      </c>
      <c r="E2" s="218" t="s">
        <v>112</v>
      </c>
      <c r="F2" s="218" t="s">
        <v>162</v>
      </c>
      <c r="G2" s="219" t="s">
        <v>138</v>
      </c>
    </row>
    <row r="3" spans="2:7" x14ac:dyDescent="0.25">
      <c r="B3" s="220" t="s">
        <v>87</v>
      </c>
      <c r="C3" s="13">
        <v>16</v>
      </c>
      <c r="D3" s="13" t="s">
        <v>148</v>
      </c>
      <c r="E3" s="13">
        <v>78</v>
      </c>
      <c r="F3" s="13">
        <v>1.9</v>
      </c>
      <c r="G3" s="358"/>
    </row>
    <row r="4" spans="2:7" x14ac:dyDescent="0.25">
      <c r="B4" s="220" t="s">
        <v>32</v>
      </c>
      <c r="C4" s="13">
        <v>27</v>
      </c>
      <c r="D4" s="13" t="s">
        <v>149</v>
      </c>
      <c r="E4" s="13">
        <v>60</v>
      </c>
      <c r="F4" s="13">
        <v>1.6</v>
      </c>
      <c r="G4" s="358"/>
    </row>
    <row r="5" spans="2:7" x14ac:dyDescent="0.25">
      <c r="B5" s="220" t="s">
        <v>273</v>
      </c>
      <c r="C5" s="13">
        <v>28</v>
      </c>
      <c r="D5" s="13" t="s">
        <v>148</v>
      </c>
      <c r="E5" s="13">
        <v>80</v>
      </c>
      <c r="F5" s="13">
        <v>0</v>
      </c>
      <c r="G5" s="358"/>
    </row>
    <row r="6" spans="2:7" x14ac:dyDescent="0.25">
      <c r="B6" s="220" t="s">
        <v>274</v>
      </c>
      <c r="C6" s="13">
        <v>45</v>
      </c>
      <c r="D6" s="13" t="s">
        <v>149</v>
      </c>
      <c r="E6" s="13">
        <v>90</v>
      </c>
      <c r="F6" s="13">
        <v>1.74</v>
      </c>
      <c r="G6" s="358"/>
    </row>
    <row r="7" spans="2:7" x14ac:dyDescent="0.25">
      <c r="B7" s="220" t="s">
        <v>275</v>
      </c>
      <c r="C7" s="13">
        <v>41</v>
      </c>
      <c r="D7" s="13" t="s">
        <v>148</v>
      </c>
      <c r="E7" s="13">
        <v>67</v>
      </c>
      <c r="F7" s="13">
        <v>1.65</v>
      </c>
      <c r="G7" s="358"/>
    </row>
    <row r="8" spans="2:7" x14ac:dyDescent="0.25">
      <c r="B8" s="220" t="s">
        <v>276</v>
      </c>
      <c r="C8" s="13">
        <v>46</v>
      </c>
      <c r="D8" s="13" t="s">
        <v>148</v>
      </c>
      <c r="E8" s="13">
        <v>90</v>
      </c>
      <c r="F8" s="13">
        <v>1.9</v>
      </c>
      <c r="G8" s="358"/>
    </row>
    <row r="9" spans="2:7" x14ac:dyDescent="0.25">
      <c r="B9" s="220" t="s">
        <v>277</v>
      </c>
      <c r="C9" s="13">
        <v>46</v>
      </c>
      <c r="D9" s="13" t="s">
        <v>148</v>
      </c>
      <c r="E9" s="13">
        <v>77</v>
      </c>
      <c r="F9" s="13">
        <v>1.65</v>
      </c>
      <c r="G9" s="358"/>
    </row>
    <row r="10" spans="2:7" x14ac:dyDescent="0.25">
      <c r="B10" s="220" t="s">
        <v>278</v>
      </c>
      <c r="C10" s="13">
        <v>21</v>
      </c>
      <c r="D10" s="13" t="s">
        <v>148</v>
      </c>
      <c r="E10" s="13">
        <v>103</v>
      </c>
      <c r="F10" s="13">
        <v>0</v>
      </c>
      <c r="G10" s="358"/>
    </row>
    <row r="11" spans="2:7" x14ac:dyDescent="0.25">
      <c r="B11" s="220" t="s">
        <v>26</v>
      </c>
      <c r="C11" s="13">
        <v>27</v>
      </c>
      <c r="D11" s="13" t="s">
        <v>148</v>
      </c>
      <c r="E11" s="13">
        <v>100</v>
      </c>
      <c r="F11" s="13">
        <v>1.9</v>
      </c>
      <c r="G11" s="358"/>
    </row>
    <row r="12" spans="2:7" x14ac:dyDescent="0.25">
      <c r="B12" s="222" t="s">
        <v>284</v>
      </c>
      <c r="C12" s="224">
        <v>78</v>
      </c>
      <c r="D12" s="224" t="s">
        <v>149</v>
      </c>
      <c r="E12" s="224">
        <v>89</v>
      </c>
      <c r="F12" s="224">
        <v>1.7</v>
      </c>
      <c r="G12" s="359"/>
    </row>
  </sheetData>
  <dataValidations count="1">
    <dataValidation type="list" allowBlank="1" showInputMessage="1" showErrorMessage="1" sqref="D3:D12" xr:uid="{E9A7F86E-E558-4668-8934-45CF9287F8A0}">
      <formula1>"Masculino,Feminino"</formula1>
    </dataValidation>
  </dataValidation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05C19-1C0D-4CAC-80B8-772C472614F5}">
  <sheetPr codeName="Planilha47">
    <tabColor theme="7"/>
  </sheetPr>
  <dimension ref="A1:U3"/>
  <sheetViews>
    <sheetView showGridLines="0" showRowColHeaders="0" zoomScale="115" zoomScaleNormal="115" workbookViewId="0">
      <selection activeCell="D10" sqref="D10"/>
    </sheetView>
  </sheetViews>
  <sheetFormatPr defaultRowHeight="15" x14ac:dyDescent="0.25"/>
  <sheetData>
    <row r="1" spans="1:21" x14ac:dyDescent="0.25">
      <c r="A1" s="386"/>
      <c r="B1" s="386"/>
      <c r="C1" s="386"/>
      <c r="D1" s="386"/>
      <c r="E1" s="386"/>
      <c r="F1" s="386"/>
      <c r="G1" s="386"/>
      <c r="H1" s="386"/>
      <c r="I1" s="386"/>
      <c r="J1" s="386"/>
      <c r="K1" s="386"/>
      <c r="L1" s="386"/>
      <c r="M1" s="386"/>
      <c r="N1" s="386"/>
      <c r="O1" s="386"/>
      <c r="P1" s="386"/>
      <c r="Q1" s="386"/>
      <c r="R1" s="386"/>
      <c r="S1" s="386"/>
      <c r="T1" s="386"/>
      <c r="U1" s="386"/>
    </row>
    <row r="2" spans="1:21" x14ac:dyDescent="0.25">
      <c r="A2" s="386"/>
      <c r="B2" s="386"/>
      <c r="C2" s="386"/>
      <c r="D2" s="386"/>
      <c r="E2" s="386"/>
      <c r="F2" s="386"/>
      <c r="G2" s="386"/>
      <c r="H2" s="386"/>
      <c r="I2" s="386"/>
      <c r="J2" s="386"/>
      <c r="K2" s="386"/>
      <c r="L2" s="386"/>
      <c r="M2" s="386"/>
      <c r="N2" s="386"/>
      <c r="O2" s="386"/>
      <c r="P2" s="386"/>
      <c r="Q2" s="386"/>
      <c r="R2" s="386"/>
      <c r="S2" s="386"/>
      <c r="T2" s="386"/>
      <c r="U2" s="386"/>
    </row>
    <row r="3" spans="1:2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</row>
  </sheetData>
  <mergeCells count="1">
    <mergeCell ref="A1:U3"/>
  </mergeCells>
  <pageMargins left="0.511811024" right="0.511811024" top="0.78740157499999996" bottom="0.78740157499999996" header="0.31496062000000002" footer="0.31496062000000002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EA786-B922-4A11-88A8-4A5C85E357AB}">
  <sheetPr>
    <tabColor rgb="FF0070C0"/>
  </sheetPr>
  <dimension ref="B1:J57"/>
  <sheetViews>
    <sheetView zoomScaleNormal="100" workbookViewId="0">
      <selection activeCell="H5" sqref="H5"/>
    </sheetView>
  </sheetViews>
  <sheetFormatPr defaultRowHeight="15" x14ac:dyDescent="0.25"/>
  <cols>
    <col min="1" max="1" width="1.7109375" customWidth="1"/>
    <col min="3" max="3" width="26.7109375" customWidth="1"/>
    <col min="4" max="4" width="23.42578125" customWidth="1"/>
    <col min="5" max="5" width="8.42578125" customWidth="1"/>
    <col min="6" max="7" width="5.85546875" customWidth="1"/>
    <col min="9" max="9" width="26.7109375" customWidth="1"/>
    <col min="10" max="10" width="23.42578125" customWidth="1"/>
  </cols>
  <sheetData>
    <row r="1" spans="2:10" ht="3.75" customHeight="1" x14ac:dyDescent="0.25"/>
    <row r="2" spans="2:10" ht="44.25" customHeight="1" x14ac:dyDescent="0.25">
      <c r="B2" s="392" t="s">
        <v>607</v>
      </c>
      <c r="C2" s="392"/>
      <c r="D2" s="392"/>
      <c r="H2" s="392" t="s">
        <v>608</v>
      </c>
      <c r="I2" s="393"/>
      <c r="J2" s="393"/>
    </row>
    <row r="4" spans="2:10" ht="17.25" customHeight="1" x14ac:dyDescent="0.25">
      <c r="B4" s="244" t="s">
        <v>552</v>
      </c>
      <c r="C4" s="245" t="s">
        <v>609</v>
      </c>
      <c r="D4" s="244" t="s">
        <v>610</v>
      </c>
      <c r="H4" s="244" t="s">
        <v>552</v>
      </c>
      <c r="I4" s="245" t="s">
        <v>609</v>
      </c>
      <c r="J4" s="244" t="s">
        <v>610</v>
      </c>
    </row>
    <row r="5" spans="2:10" ht="17.25" customHeight="1" x14ac:dyDescent="0.25">
      <c r="B5" s="246" t="s">
        <v>553</v>
      </c>
      <c r="C5" s="247" t="s">
        <v>611</v>
      </c>
      <c r="D5" s="248">
        <v>32126</v>
      </c>
      <c r="H5" s="249"/>
      <c r="I5" s="246"/>
      <c r="J5" s="248"/>
    </row>
    <row r="6" spans="2:10" ht="17.25" customHeight="1" x14ac:dyDescent="0.25">
      <c r="B6" s="246" t="s">
        <v>555</v>
      </c>
      <c r="C6" s="247" t="s">
        <v>612</v>
      </c>
      <c r="D6" s="248">
        <v>29952</v>
      </c>
    </row>
    <row r="7" spans="2:10" ht="17.25" customHeight="1" x14ac:dyDescent="0.25">
      <c r="B7" s="246" t="s">
        <v>557</v>
      </c>
      <c r="C7" s="247" t="s">
        <v>613</v>
      </c>
      <c r="D7" s="248">
        <v>29681</v>
      </c>
    </row>
    <row r="8" spans="2:10" ht="17.25" customHeight="1" x14ac:dyDescent="0.25">
      <c r="B8" s="246" t="s">
        <v>559</v>
      </c>
      <c r="C8" s="247" t="s">
        <v>614</v>
      </c>
      <c r="D8" s="248">
        <v>39556</v>
      </c>
    </row>
    <row r="9" spans="2:10" ht="17.25" customHeight="1" x14ac:dyDescent="0.25">
      <c r="B9" s="246" t="s">
        <v>561</v>
      </c>
      <c r="C9" s="247" t="s">
        <v>615</v>
      </c>
      <c r="D9" s="248">
        <v>32157</v>
      </c>
    </row>
    <row r="10" spans="2:10" ht="17.25" customHeight="1" x14ac:dyDescent="0.25">
      <c r="B10" s="246" t="s">
        <v>563</v>
      </c>
      <c r="C10" s="247" t="s">
        <v>616</v>
      </c>
      <c r="D10" s="248">
        <v>31320</v>
      </c>
    </row>
    <row r="11" spans="2:10" ht="17.25" customHeight="1" x14ac:dyDescent="0.25">
      <c r="B11" s="246" t="s">
        <v>565</v>
      </c>
      <c r="C11" s="247" t="s">
        <v>617</v>
      </c>
      <c r="D11" s="248">
        <v>33228</v>
      </c>
    </row>
    <row r="12" spans="2:10" ht="17.25" customHeight="1" x14ac:dyDescent="0.25">
      <c r="B12" s="246" t="s">
        <v>567</v>
      </c>
      <c r="C12" s="247" t="s">
        <v>618</v>
      </c>
      <c r="D12" s="248">
        <v>34446</v>
      </c>
    </row>
    <row r="13" spans="2:10" ht="17.25" customHeight="1" x14ac:dyDescent="0.25">
      <c r="B13" s="246" t="s">
        <v>569</v>
      </c>
      <c r="C13" s="247" t="s">
        <v>619</v>
      </c>
      <c r="D13" s="248">
        <v>39226</v>
      </c>
    </row>
    <row r="14" spans="2:10" ht="17.25" customHeight="1" x14ac:dyDescent="0.25">
      <c r="B14" s="246" t="s">
        <v>571</v>
      </c>
      <c r="C14" s="247" t="s">
        <v>537</v>
      </c>
      <c r="D14" s="248">
        <v>41645</v>
      </c>
    </row>
    <row r="15" spans="2:10" x14ac:dyDescent="0.25">
      <c r="B15" s="246" t="s">
        <v>620</v>
      </c>
      <c r="C15" s="247" t="s">
        <v>621</v>
      </c>
      <c r="D15" s="248">
        <v>42883</v>
      </c>
    </row>
    <row r="16" spans="2:10" x14ac:dyDescent="0.25">
      <c r="B16" s="246" t="s">
        <v>622</v>
      </c>
      <c r="C16" s="247" t="s">
        <v>623</v>
      </c>
      <c r="D16" s="248">
        <v>42129</v>
      </c>
    </row>
    <row r="17" spans="2:4" x14ac:dyDescent="0.25">
      <c r="B17" s="246" t="s">
        <v>624</v>
      </c>
      <c r="C17" s="247" t="s">
        <v>625</v>
      </c>
      <c r="D17" s="248">
        <v>44381</v>
      </c>
    </row>
    <row r="18" spans="2:4" x14ac:dyDescent="0.25">
      <c r="B18" s="246" t="s">
        <v>626</v>
      </c>
      <c r="C18" s="247" t="s">
        <v>627</v>
      </c>
      <c r="D18" s="248">
        <v>39430</v>
      </c>
    </row>
    <row r="19" spans="2:4" x14ac:dyDescent="0.25">
      <c r="B19" s="246" t="s">
        <v>628</v>
      </c>
      <c r="C19" s="247" t="s">
        <v>716</v>
      </c>
      <c r="D19" s="248">
        <v>28321</v>
      </c>
    </row>
    <row r="20" spans="2:4" x14ac:dyDescent="0.25">
      <c r="B20" s="246" t="s">
        <v>629</v>
      </c>
      <c r="C20" s="247" t="s">
        <v>630</v>
      </c>
      <c r="D20" s="248">
        <v>22017</v>
      </c>
    </row>
    <row r="21" spans="2:4" x14ac:dyDescent="0.25">
      <c r="B21" s="246" t="s">
        <v>631</v>
      </c>
      <c r="C21" s="247" t="s">
        <v>632</v>
      </c>
      <c r="D21" s="248">
        <v>16196</v>
      </c>
    </row>
    <row r="22" spans="2:4" x14ac:dyDescent="0.25">
      <c r="B22" s="246" t="s">
        <v>633</v>
      </c>
      <c r="C22" s="247" t="s">
        <v>634</v>
      </c>
      <c r="D22" s="248">
        <v>41255</v>
      </c>
    </row>
    <row r="23" spans="2:4" x14ac:dyDescent="0.25">
      <c r="B23" s="246" t="s">
        <v>635</v>
      </c>
      <c r="C23" s="247" t="s">
        <v>636</v>
      </c>
      <c r="D23" s="248">
        <v>36892</v>
      </c>
    </row>
    <row r="24" spans="2:4" x14ac:dyDescent="0.25">
      <c r="B24" s="246" t="s">
        <v>637</v>
      </c>
      <c r="C24" s="247" t="s">
        <v>638</v>
      </c>
      <c r="D24" s="248">
        <v>36526</v>
      </c>
    </row>
    <row r="25" spans="2:4" x14ac:dyDescent="0.25">
      <c r="B25" s="246" t="s">
        <v>639</v>
      </c>
      <c r="C25" s="247" t="s">
        <v>582</v>
      </c>
      <c r="D25" s="248">
        <v>40161</v>
      </c>
    </row>
    <row r="26" spans="2:4" x14ac:dyDescent="0.25">
      <c r="B26" s="246" t="s">
        <v>640</v>
      </c>
      <c r="C26" s="247" t="s">
        <v>641</v>
      </c>
      <c r="D26" s="248">
        <v>37973</v>
      </c>
    </row>
    <row r="27" spans="2:4" x14ac:dyDescent="0.25">
      <c r="B27" s="246" t="s">
        <v>642</v>
      </c>
      <c r="C27" s="247" t="s">
        <v>643</v>
      </c>
      <c r="D27" s="248">
        <v>39144</v>
      </c>
    </row>
    <row r="28" spans="2:4" x14ac:dyDescent="0.25">
      <c r="B28" s="246" t="s">
        <v>663</v>
      </c>
      <c r="C28" s="247" t="s">
        <v>664</v>
      </c>
      <c r="D28" s="248">
        <v>22017</v>
      </c>
    </row>
    <row r="33" spans="3:10" x14ac:dyDescent="0.25">
      <c r="C33" s="244" t="s">
        <v>610</v>
      </c>
      <c r="D33" s="245" t="s">
        <v>609</v>
      </c>
      <c r="E33" s="244" t="s">
        <v>552</v>
      </c>
      <c r="H33" s="244" t="s">
        <v>552</v>
      </c>
      <c r="I33" s="245" t="s">
        <v>609</v>
      </c>
      <c r="J33" s="244" t="s">
        <v>610</v>
      </c>
    </row>
    <row r="34" spans="3:10" x14ac:dyDescent="0.25">
      <c r="C34" s="248">
        <v>32126</v>
      </c>
      <c r="D34" s="247" t="s">
        <v>611</v>
      </c>
      <c r="E34" s="246" t="s">
        <v>553</v>
      </c>
    </row>
    <row r="35" spans="3:10" x14ac:dyDescent="0.25">
      <c r="C35" s="248">
        <v>29952</v>
      </c>
      <c r="D35" s="247" t="s">
        <v>612</v>
      </c>
      <c r="E35" s="246" t="s">
        <v>555</v>
      </c>
    </row>
    <row r="36" spans="3:10" x14ac:dyDescent="0.25">
      <c r="C36" s="248">
        <v>29681</v>
      </c>
      <c r="D36" s="247" t="s">
        <v>613</v>
      </c>
      <c r="E36" s="246" t="s">
        <v>557</v>
      </c>
    </row>
    <row r="37" spans="3:10" x14ac:dyDescent="0.25">
      <c r="C37" s="248">
        <v>39556</v>
      </c>
      <c r="D37" s="247" t="s">
        <v>614</v>
      </c>
      <c r="E37" s="246" t="s">
        <v>559</v>
      </c>
    </row>
    <row r="38" spans="3:10" x14ac:dyDescent="0.25">
      <c r="C38" s="248">
        <v>32157</v>
      </c>
      <c r="D38" s="247" t="s">
        <v>615</v>
      </c>
      <c r="E38" s="246" t="s">
        <v>561</v>
      </c>
    </row>
    <row r="39" spans="3:10" x14ac:dyDescent="0.25">
      <c r="C39" s="248">
        <v>31320</v>
      </c>
      <c r="D39" s="247" t="s">
        <v>616</v>
      </c>
      <c r="E39" s="246" t="s">
        <v>563</v>
      </c>
    </row>
    <row r="40" spans="3:10" x14ac:dyDescent="0.25">
      <c r="C40" s="248">
        <v>33228</v>
      </c>
      <c r="D40" s="247" t="s">
        <v>617</v>
      </c>
      <c r="E40" s="246" t="s">
        <v>565</v>
      </c>
    </row>
    <row r="41" spans="3:10" x14ac:dyDescent="0.25">
      <c r="C41" s="248">
        <v>34446</v>
      </c>
      <c r="D41" s="247" t="s">
        <v>618</v>
      </c>
      <c r="E41" s="246" t="s">
        <v>567</v>
      </c>
    </row>
    <row r="42" spans="3:10" x14ac:dyDescent="0.25">
      <c r="C42" s="248">
        <v>39226</v>
      </c>
      <c r="D42" s="247" t="s">
        <v>619</v>
      </c>
      <c r="E42" s="246" t="s">
        <v>569</v>
      </c>
    </row>
    <row r="43" spans="3:10" x14ac:dyDescent="0.25">
      <c r="C43" s="248">
        <v>41645</v>
      </c>
      <c r="D43" s="247" t="s">
        <v>537</v>
      </c>
      <c r="E43" s="246" t="s">
        <v>571</v>
      </c>
    </row>
    <row r="44" spans="3:10" x14ac:dyDescent="0.25">
      <c r="C44" s="248">
        <v>42883</v>
      </c>
      <c r="D44" s="247" t="s">
        <v>621</v>
      </c>
      <c r="E44" s="246" t="s">
        <v>620</v>
      </c>
    </row>
    <row r="45" spans="3:10" x14ac:dyDescent="0.25">
      <c r="C45" s="248">
        <v>42129</v>
      </c>
      <c r="D45" s="247" t="s">
        <v>623</v>
      </c>
      <c r="E45" s="246" t="s">
        <v>622</v>
      </c>
    </row>
    <row r="46" spans="3:10" x14ac:dyDescent="0.25">
      <c r="C46" s="248">
        <v>44381</v>
      </c>
      <c r="D46" s="247" t="s">
        <v>625</v>
      </c>
      <c r="E46" s="246" t="s">
        <v>624</v>
      </c>
    </row>
    <row r="47" spans="3:10" x14ac:dyDescent="0.25">
      <c r="C47" s="248">
        <v>39430</v>
      </c>
      <c r="D47" s="247" t="s">
        <v>627</v>
      </c>
      <c r="E47" s="246" t="s">
        <v>626</v>
      </c>
    </row>
    <row r="48" spans="3:10" x14ac:dyDescent="0.25">
      <c r="C48" s="248">
        <v>28321</v>
      </c>
      <c r="D48" s="247" t="s">
        <v>716</v>
      </c>
      <c r="E48" s="246" t="s">
        <v>628</v>
      </c>
    </row>
    <row r="49" spans="3:5" x14ac:dyDescent="0.25">
      <c r="C49" s="248">
        <v>22017</v>
      </c>
      <c r="D49" s="247" t="s">
        <v>630</v>
      </c>
      <c r="E49" s="246" t="s">
        <v>629</v>
      </c>
    </row>
    <row r="50" spans="3:5" x14ac:dyDescent="0.25">
      <c r="C50" s="248">
        <v>16196</v>
      </c>
      <c r="D50" s="247" t="s">
        <v>632</v>
      </c>
      <c r="E50" s="246" t="s">
        <v>631</v>
      </c>
    </row>
    <row r="51" spans="3:5" x14ac:dyDescent="0.25">
      <c r="C51" s="248">
        <v>41255</v>
      </c>
      <c r="D51" s="247" t="s">
        <v>634</v>
      </c>
      <c r="E51" s="246" t="s">
        <v>633</v>
      </c>
    </row>
    <row r="52" spans="3:5" x14ac:dyDescent="0.25">
      <c r="C52" s="248">
        <v>36892</v>
      </c>
      <c r="D52" s="247" t="s">
        <v>636</v>
      </c>
      <c r="E52" s="246" t="s">
        <v>635</v>
      </c>
    </row>
    <row r="53" spans="3:5" x14ac:dyDescent="0.25">
      <c r="C53" s="248">
        <v>36526</v>
      </c>
      <c r="D53" s="247" t="s">
        <v>638</v>
      </c>
      <c r="E53" s="246" t="s">
        <v>637</v>
      </c>
    </row>
    <row r="54" spans="3:5" x14ac:dyDescent="0.25">
      <c r="C54" s="248">
        <v>40161</v>
      </c>
      <c r="D54" s="247" t="s">
        <v>582</v>
      </c>
      <c r="E54" s="246" t="s">
        <v>639</v>
      </c>
    </row>
    <row r="55" spans="3:5" x14ac:dyDescent="0.25">
      <c r="C55" s="248">
        <v>37973</v>
      </c>
      <c r="D55" s="247" t="s">
        <v>641</v>
      </c>
      <c r="E55" s="246" t="s">
        <v>640</v>
      </c>
    </row>
    <row r="56" spans="3:5" x14ac:dyDescent="0.25">
      <c r="C56" s="248">
        <v>39144</v>
      </c>
      <c r="D56" s="247" t="s">
        <v>643</v>
      </c>
      <c r="E56" s="246" t="s">
        <v>642</v>
      </c>
    </row>
    <row r="57" spans="3:5" x14ac:dyDescent="0.25">
      <c r="C57" s="248">
        <v>22017</v>
      </c>
      <c r="D57" s="247" t="s">
        <v>664</v>
      </c>
      <c r="E57" s="246" t="s">
        <v>663</v>
      </c>
    </row>
  </sheetData>
  <mergeCells count="2">
    <mergeCell ref="B2:D2"/>
    <mergeCell ref="H2:J2"/>
  </mergeCells>
  <pageMargins left="0.511811024" right="0.511811024" top="0.78740157499999996" bottom="0.78740157499999996" header="0.31496062000000002" footer="0.31496062000000002"/>
  <pageSetup paperSize="9" orientation="portrait" horizontalDpi="4294967293" verticalDpi="0" r:id="rId1"/>
  <drawing r:id="rId2"/>
  <tableParts count="2">
    <tablePart r:id="rId3"/>
    <tablePart r:id="rId4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291EF-3F02-453B-BDFC-7A459E403DBB}">
  <sheetPr>
    <tabColor rgb="FF0070C0"/>
  </sheetPr>
  <dimension ref="B2:G14"/>
  <sheetViews>
    <sheetView showGridLines="0" zoomScaleNormal="100" workbookViewId="0">
      <selection activeCell="F5" sqref="F5"/>
    </sheetView>
  </sheetViews>
  <sheetFormatPr defaultRowHeight="15" x14ac:dyDescent="0.25"/>
  <cols>
    <col min="1" max="1" width="3.42578125" customWidth="1"/>
    <col min="2" max="3" width="23.85546875" customWidth="1"/>
    <col min="4" max="4" width="20.85546875" customWidth="1"/>
    <col min="6" max="6" width="20.28515625" bestFit="1" customWidth="1"/>
    <col min="7" max="7" width="26" customWidth="1"/>
    <col min="8" max="8" width="20.140625" customWidth="1"/>
  </cols>
  <sheetData>
    <row r="2" spans="2:7" ht="54" customHeight="1" x14ac:dyDescent="0.25">
      <c r="B2" s="394" t="s">
        <v>659</v>
      </c>
      <c r="C2" s="394"/>
      <c r="D2" s="394"/>
    </row>
    <row r="4" spans="2:7" ht="21" x14ac:dyDescent="0.25">
      <c r="B4" s="271" t="s">
        <v>665</v>
      </c>
      <c r="C4" s="271" t="s">
        <v>661</v>
      </c>
      <c r="F4" s="266" t="s">
        <v>662</v>
      </c>
      <c r="G4" s="268" t="s">
        <v>661</v>
      </c>
    </row>
    <row r="5" spans="2:7" ht="21" x14ac:dyDescent="0.25">
      <c r="B5" s="272">
        <v>0</v>
      </c>
      <c r="C5" s="273">
        <v>0.01</v>
      </c>
      <c r="F5" s="267"/>
      <c r="G5" s="270"/>
    </row>
    <row r="6" spans="2:7" ht="21" x14ac:dyDescent="0.25">
      <c r="B6" s="272">
        <v>301</v>
      </c>
      <c r="C6" s="273">
        <v>0.02</v>
      </c>
    </row>
    <row r="7" spans="2:7" ht="21" x14ac:dyDescent="0.25">
      <c r="B7" s="272">
        <v>501</v>
      </c>
      <c r="C7" s="273">
        <v>0.03</v>
      </c>
    </row>
    <row r="8" spans="2:7" ht="21" x14ac:dyDescent="0.25">
      <c r="B8" s="272">
        <v>701</v>
      </c>
      <c r="C8" s="273">
        <v>0.04</v>
      </c>
    </row>
    <row r="9" spans="2:7" ht="21" x14ac:dyDescent="0.25">
      <c r="B9" s="272">
        <v>901</v>
      </c>
      <c r="C9" s="273">
        <v>0.05</v>
      </c>
    </row>
    <row r="10" spans="2:7" ht="21" x14ac:dyDescent="0.25">
      <c r="B10" s="272">
        <v>1101</v>
      </c>
      <c r="C10" s="273">
        <v>0.06</v>
      </c>
    </row>
    <row r="11" spans="2:7" ht="21" x14ac:dyDescent="0.25">
      <c r="B11" s="272">
        <v>1301</v>
      </c>
      <c r="C11" s="273">
        <v>7.0000000000000007E-2</v>
      </c>
    </row>
    <row r="12" spans="2:7" ht="21" x14ac:dyDescent="0.25">
      <c r="B12" s="272">
        <v>1501</v>
      </c>
      <c r="C12" s="273">
        <v>0.08</v>
      </c>
    </row>
    <row r="13" spans="2:7" ht="21" x14ac:dyDescent="0.25">
      <c r="B13" s="272">
        <v>1701</v>
      </c>
      <c r="C13" s="273">
        <v>0.09</v>
      </c>
    </row>
    <row r="14" spans="2:7" ht="21" x14ac:dyDescent="0.25">
      <c r="B14" s="272">
        <v>1901</v>
      </c>
      <c r="C14" s="273">
        <v>0.1</v>
      </c>
    </row>
  </sheetData>
  <mergeCells count="1">
    <mergeCell ref="B2:D2"/>
  </mergeCell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9E3EB-7F7D-49A9-8676-DADD84EF090A}">
  <sheetPr>
    <tabColor rgb="FF0070C0"/>
  </sheetPr>
  <dimension ref="B2:L11"/>
  <sheetViews>
    <sheetView showGridLines="0" zoomScale="90" zoomScaleNormal="90" workbookViewId="0">
      <selection activeCell="B11" sqref="B11"/>
    </sheetView>
  </sheetViews>
  <sheetFormatPr defaultRowHeight="15" x14ac:dyDescent="0.25"/>
  <cols>
    <col min="1" max="1" width="3.42578125" customWidth="1"/>
    <col min="2" max="2" width="21.28515625" bestFit="1" customWidth="1"/>
    <col min="3" max="3" width="16.42578125" bestFit="1" customWidth="1"/>
    <col min="4" max="6" width="15.7109375" bestFit="1" customWidth="1"/>
    <col min="7" max="11" width="18.28515625" bestFit="1" customWidth="1"/>
    <col min="12" max="12" width="46.140625" bestFit="1" customWidth="1"/>
  </cols>
  <sheetData>
    <row r="2" spans="2:12" ht="54" customHeight="1" x14ac:dyDescent="0.25">
      <c r="B2" s="395" t="s">
        <v>659</v>
      </c>
      <c r="C2" s="395"/>
      <c r="D2" s="395"/>
      <c r="E2" s="395"/>
      <c r="F2" s="395"/>
    </row>
    <row r="5" spans="2:12" ht="21" x14ac:dyDescent="0.25">
      <c r="B5" s="266" t="s">
        <v>477</v>
      </c>
      <c r="C5" s="267">
        <v>0</v>
      </c>
      <c r="D5" s="267">
        <v>301</v>
      </c>
      <c r="E5" s="267">
        <v>501</v>
      </c>
      <c r="F5" s="267">
        <v>701</v>
      </c>
      <c r="G5" s="267">
        <v>901</v>
      </c>
      <c r="H5" s="267">
        <v>1101</v>
      </c>
      <c r="I5" s="267">
        <v>1301</v>
      </c>
      <c r="J5" s="267">
        <v>1501</v>
      </c>
      <c r="K5" s="267">
        <v>1701</v>
      </c>
      <c r="L5" s="267">
        <v>1901</v>
      </c>
    </row>
    <row r="6" spans="2:12" ht="21" x14ac:dyDescent="0.25">
      <c r="B6" s="268" t="s">
        <v>478</v>
      </c>
      <c r="C6" s="267">
        <v>300</v>
      </c>
      <c r="D6" s="267">
        <v>500</v>
      </c>
      <c r="E6" s="267">
        <v>700</v>
      </c>
      <c r="F6" s="267">
        <v>900</v>
      </c>
      <c r="G6" s="267">
        <v>1100</v>
      </c>
      <c r="H6" s="267">
        <v>1300</v>
      </c>
      <c r="I6" s="267">
        <v>1500</v>
      </c>
      <c r="J6" s="267">
        <v>1700</v>
      </c>
      <c r="K6" s="267">
        <v>1900</v>
      </c>
      <c r="L6" s="267" t="s">
        <v>660</v>
      </c>
    </row>
    <row r="7" spans="2:12" ht="21" x14ac:dyDescent="0.25">
      <c r="B7" s="268" t="s">
        <v>661</v>
      </c>
      <c r="C7" s="269">
        <v>0.01</v>
      </c>
      <c r="D7" s="269">
        <v>0.02</v>
      </c>
      <c r="E7" s="269">
        <v>0.03</v>
      </c>
      <c r="F7" s="269">
        <v>0.04</v>
      </c>
      <c r="G7" s="269">
        <v>0.05</v>
      </c>
      <c r="H7" s="269">
        <v>0.06</v>
      </c>
      <c r="I7" s="269">
        <v>7.0000000000000007E-2</v>
      </c>
      <c r="J7" s="269">
        <v>0.08</v>
      </c>
      <c r="K7" s="269">
        <v>0.09</v>
      </c>
      <c r="L7" s="269">
        <v>0.1</v>
      </c>
    </row>
    <row r="10" spans="2:12" ht="21" x14ac:dyDescent="0.25">
      <c r="B10" s="266" t="s">
        <v>662</v>
      </c>
      <c r="C10" s="268" t="s">
        <v>661</v>
      </c>
    </row>
    <row r="11" spans="2:12" ht="21" x14ac:dyDescent="0.25">
      <c r="B11" s="267"/>
      <c r="C11" s="270"/>
    </row>
  </sheetData>
  <mergeCells count="1">
    <mergeCell ref="B2:F2"/>
  </mergeCells>
  <pageMargins left="0.511811024" right="0.511811024" top="0.78740157499999996" bottom="0.78740157499999996" header="0.31496062000000002" footer="0.31496062000000002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31EBE-6FBD-432B-BE52-3C40581B613A}">
  <sheetPr>
    <tabColor rgb="FF0070C0"/>
  </sheetPr>
  <dimension ref="C1:P13"/>
  <sheetViews>
    <sheetView zoomScaleNormal="100" workbookViewId="0">
      <selection activeCell="D7" sqref="D7"/>
    </sheetView>
  </sheetViews>
  <sheetFormatPr defaultRowHeight="15" x14ac:dyDescent="0.25"/>
  <cols>
    <col min="1" max="2" width="4.28515625" customWidth="1"/>
    <col min="3" max="3" width="11.140625" bestFit="1" customWidth="1"/>
    <col min="4" max="4" width="25.140625" bestFit="1" customWidth="1"/>
    <col min="5" max="5" width="13.140625" customWidth="1"/>
    <col min="6" max="6" width="11.140625" bestFit="1" customWidth="1"/>
    <col min="7" max="7" width="10.5703125" bestFit="1" customWidth="1"/>
    <col min="8" max="8" width="14.85546875" bestFit="1" customWidth="1"/>
    <col min="9" max="9" width="14.140625" bestFit="1" customWidth="1"/>
    <col min="10" max="10" width="22.140625" bestFit="1" customWidth="1"/>
    <col min="11" max="11" width="20" bestFit="1" customWidth="1"/>
    <col min="12" max="12" width="19" bestFit="1" customWidth="1"/>
    <col min="13" max="13" width="19.28515625" bestFit="1" customWidth="1"/>
    <col min="14" max="14" width="20.85546875" bestFit="1" customWidth="1"/>
    <col min="15" max="15" width="18.7109375" bestFit="1" customWidth="1"/>
    <col min="16" max="16" width="11.42578125" bestFit="1" customWidth="1"/>
    <col min="17" max="18" width="38.140625" bestFit="1" customWidth="1"/>
    <col min="19" max="19" width="25.140625" bestFit="1" customWidth="1"/>
    <col min="20" max="20" width="17.7109375" bestFit="1" customWidth="1"/>
    <col min="21" max="21" width="15.42578125" bestFit="1" customWidth="1"/>
    <col min="22" max="22" width="13.28515625" bestFit="1" customWidth="1"/>
    <col min="23" max="23" width="21.42578125" bestFit="1" customWidth="1"/>
    <col min="24" max="25" width="23" bestFit="1" customWidth="1"/>
    <col min="26" max="26" width="10.42578125" bestFit="1" customWidth="1"/>
    <col min="27" max="27" width="13.28515625" bestFit="1" customWidth="1"/>
    <col min="28" max="28" width="11.28515625" bestFit="1" customWidth="1"/>
    <col min="29" max="29" width="24.140625" bestFit="1" customWidth="1"/>
    <col min="30" max="30" width="19" bestFit="1" customWidth="1"/>
    <col min="31" max="31" width="15.5703125" bestFit="1" customWidth="1"/>
    <col min="32" max="32" width="9.5703125" bestFit="1" customWidth="1"/>
    <col min="33" max="33" width="19.85546875" bestFit="1" customWidth="1"/>
    <col min="34" max="34" width="25.85546875" bestFit="1" customWidth="1"/>
    <col min="35" max="35" width="23.85546875" bestFit="1" customWidth="1"/>
    <col min="36" max="38" width="19.7109375" bestFit="1" customWidth="1"/>
    <col min="39" max="39" width="16.7109375" bestFit="1" customWidth="1"/>
    <col min="40" max="40" width="32.140625" bestFit="1" customWidth="1"/>
    <col min="41" max="41" width="24.85546875" bestFit="1" customWidth="1"/>
    <col min="42" max="42" width="9.5703125" bestFit="1" customWidth="1"/>
    <col min="43" max="43" width="11" bestFit="1" customWidth="1"/>
    <col min="44" max="45" width="14.5703125" bestFit="1" customWidth="1"/>
    <col min="46" max="47" width="10.5703125" bestFit="1" customWidth="1"/>
    <col min="48" max="48" width="32.140625" bestFit="1" customWidth="1"/>
    <col min="49" max="49" width="31.5703125" bestFit="1" customWidth="1"/>
    <col min="50" max="50" width="10.5703125" bestFit="1" customWidth="1"/>
    <col min="51" max="52" width="26.140625" bestFit="1" customWidth="1"/>
    <col min="53" max="53" width="17.28515625" bestFit="1" customWidth="1"/>
    <col min="54" max="54" width="17.5703125" bestFit="1" customWidth="1"/>
    <col min="55" max="55" width="17.28515625" bestFit="1" customWidth="1"/>
    <col min="56" max="56" width="26" bestFit="1" customWidth="1"/>
    <col min="57" max="57" width="28.5703125" bestFit="1" customWidth="1"/>
    <col min="58" max="58" width="23.42578125" bestFit="1" customWidth="1"/>
    <col min="59" max="59" width="30.140625" bestFit="1" customWidth="1"/>
    <col min="60" max="60" width="24.140625" bestFit="1" customWidth="1"/>
    <col min="61" max="61" width="23.140625" bestFit="1" customWidth="1"/>
    <col min="62" max="62" width="27.28515625" bestFit="1" customWidth="1"/>
    <col min="63" max="63" width="22.140625" bestFit="1" customWidth="1"/>
    <col min="64" max="64" width="12.28515625" bestFit="1" customWidth="1"/>
    <col min="65" max="65" width="14.5703125" bestFit="1" customWidth="1"/>
    <col min="66" max="67" width="28.85546875" bestFit="1" customWidth="1"/>
    <col min="68" max="68" width="25.7109375" bestFit="1" customWidth="1"/>
    <col min="69" max="69" width="28.42578125" bestFit="1" customWidth="1"/>
    <col min="70" max="71" width="28.85546875" bestFit="1" customWidth="1"/>
    <col min="72" max="72" width="27.7109375" bestFit="1" customWidth="1"/>
    <col min="73" max="74" width="32.7109375" bestFit="1" customWidth="1"/>
    <col min="75" max="75" width="22.28515625" bestFit="1" customWidth="1"/>
    <col min="76" max="76" width="24.85546875" bestFit="1" customWidth="1"/>
    <col min="77" max="77" width="13.140625" bestFit="1" customWidth="1"/>
    <col min="78" max="78" width="25" bestFit="1" customWidth="1"/>
    <col min="79" max="80" width="20" bestFit="1" customWidth="1"/>
    <col min="81" max="81" width="27" bestFit="1" customWidth="1"/>
    <col min="82" max="82" width="15.5703125" bestFit="1" customWidth="1"/>
    <col min="83" max="83" width="17.85546875" bestFit="1" customWidth="1"/>
    <col min="84" max="84" width="10.5703125" bestFit="1" customWidth="1"/>
    <col min="85" max="85" width="15.85546875" bestFit="1" customWidth="1"/>
  </cols>
  <sheetData>
    <row r="1" spans="3:16" ht="15.75" thickBot="1" x14ac:dyDescent="0.3"/>
    <row r="2" spans="3:16" ht="16.5" thickTop="1" thickBot="1" x14ac:dyDescent="0.3">
      <c r="C2" s="250" t="s">
        <v>212</v>
      </c>
      <c r="D2" s="251">
        <v>10498</v>
      </c>
      <c r="E2" s="252">
        <v>11325</v>
      </c>
      <c r="F2" s="253">
        <v>12011</v>
      </c>
      <c r="G2" s="252">
        <v>12233</v>
      </c>
      <c r="H2" s="253">
        <v>12383</v>
      </c>
      <c r="I2" s="252">
        <v>12851</v>
      </c>
      <c r="J2" s="253">
        <v>13959</v>
      </c>
      <c r="K2" s="252">
        <v>14277</v>
      </c>
      <c r="L2" s="253">
        <v>14745</v>
      </c>
      <c r="M2" s="252">
        <v>15370</v>
      </c>
      <c r="N2" s="253">
        <v>15914</v>
      </c>
      <c r="O2" s="252">
        <v>16796</v>
      </c>
      <c r="P2" s="253">
        <v>18318</v>
      </c>
    </row>
    <row r="3" spans="3:16" ht="16.5" thickTop="1" thickBot="1" x14ac:dyDescent="0.3">
      <c r="C3" s="254" t="s">
        <v>644</v>
      </c>
      <c r="D3" s="255" t="s">
        <v>645</v>
      </c>
      <c r="E3" s="256" t="s">
        <v>646</v>
      </c>
      <c r="F3" s="257" t="s">
        <v>647</v>
      </c>
      <c r="G3" s="256" t="s">
        <v>648</v>
      </c>
      <c r="H3" s="257" t="s">
        <v>649</v>
      </c>
      <c r="I3" s="256" t="s">
        <v>650</v>
      </c>
      <c r="J3" s="257" t="s">
        <v>651</v>
      </c>
      <c r="K3" s="256" t="s">
        <v>652</v>
      </c>
      <c r="L3" s="257" t="s">
        <v>653</v>
      </c>
      <c r="M3" s="256" t="s">
        <v>654</v>
      </c>
      <c r="N3" s="257" t="s">
        <v>655</v>
      </c>
      <c r="O3" s="256" t="s">
        <v>656</v>
      </c>
      <c r="P3" s="257" t="s">
        <v>657</v>
      </c>
    </row>
    <row r="4" spans="3:16" ht="15.75" thickTop="1" x14ac:dyDescent="0.25">
      <c r="C4" s="258" t="s">
        <v>3</v>
      </c>
      <c r="D4" s="259">
        <v>80</v>
      </c>
      <c r="E4" s="260">
        <v>92.5</v>
      </c>
      <c r="F4" s="261">
        <v>112</v>
      </c>
      <c r="G4" s="260">
        <v>152</v>
      </c>
      <c r="H4" s="261">
        <v>137.5</v>
      </c>
      <c r="I4" s="260">
        <v>145</v>
      </c>
      <c r="J4" s="261">
        <v>45</v>
      </c>
      <c r="K4" s="260">
        <v>45</v>
      </c>
      <c r="L4" s="261">
        <v>178.5</v>
      </c>
      <c r="M4" s="260">
        <v>34</v>
      </c>
      <c r="N4" s="261">
        <v>34</v>
      </c>
      <c r="O4" s="260">
        <v>117</v>
      </c>
      <c r="P4" s="261">
        <v>180</v>
      </c>
    </row>
    <row r="6" spans="3:16" ht="30" x14ac:dyDescent="0.25">
      <c r="C6" s="262" t="s">
        <v>212</v>
      </c>
      <c r="D6" s="262" t="s">
        <v>591</v>
      </c>
      <c r="E6" s="262" t="s">
        <v>658</v>
      </c>
      <c r="F6" s="262" t="s">
        <v>2</v>
      </c>
      <c r="G6" s="262" t="s">
        <v>1</v>
      </c>
    </row>
    <row r="7" spans="3:16" x14ac:dyDescent="0.25">
      <c r="C7" s="18">
        <v>13959</v>
      </c>
      <c r="D7" s="263"/>
      <c r="E7" s="264"/>
      <c r="F7" s="249">
        <v>2</v>
      </c>
      <c r="G7" s="265">
        <f>Tbl_ProcvExatidão1012[[#This Row],[Preço Unitário]]*Tbl_ProcvExatidão1012[[#This Row],[Quantidade]]</f>
        <v>0</v>
      </c>
    </row>
    <row r="8" spans="3:16" x14ac:dyDescent="0.25">
      <c r="C8" s="18">
        <v>14277</v>
      </c>
      <c r="D8" s="263"/>
      <c r="E8" s="264"/>
      <c r="F8" s="249">
        <v>3</v>
      </c>
      <c r="G8" s="265">
        <f>Tbl_ProcvExatidão1012[[#This Row],[Preço Unitário]]*Tbl_ProcvExatidão1012[[#This Row],[Quantidade]]</f>
        <v>0</v>
      </c>
    </row>
    <row r="9" spans="3:16" x14ac:dyDescent="0.25">
      <c r="C9" s="18">
        <v>14745</v>
      </c>
      <c r="D9" s="263"/>
      <c r="E9" s="264"/>
      <c r="F9" s="249">
        <v>1</v>
      </c>
      <c r="G9" s="265">
        <f>Tbl_ProcvExatidão1012[[#This Row],[Preço Unitário]]*Tbl_ProcvExatidão1012[[#This Row],[Quantidade]]</f>
        <v>0</v>
      </c>
    </row>
    <row r="10" spans="3:16" x14ac:dyDescent="0.25">
      <c r="C10" s="18">
        <v>15370</v>
      </c>
      <c r="D10" s="263"/>
      <c r="E10" s="264"/>
      <c r="F10" s="249">
        <v>3</v>
      </c>
      <c r="G10" s="265">
        <f>Tbl_ProcvExatidão1012[[#This Row],[Preço Unitário]]*Tbl_ProcvExatidão1012[[#This Row],[Quantidade]]</f>
        <v>0</v>
      </c>
    </row>
    <row r="11" spans="3:16" x14ac:dyDescent="0.25">
      <c r="C11" s="18">
        <v>15914</v>
      </c>
      <c r="D11" s="263"/>
      <c r="E11" s="264"/>
      <c r="F11" s="249">
        <v>6</v>
      </c>
      <c r="G11" s="265">
        <f>Tbl_ProcvExatidão1012[[#This Row],[Preço Unitário]]*Tbl_ProcvExatidão1012[[#This Row],[Quantidade]]</f>
        <v>0</v>
      </c>
    </row>
    <row r="12" spans="3:16" x14ac:dyDescent="0.25">
      <c r="C12" s="18">
        <v>16796</v>
      </c>
      <c r="D12" s="263"/>
      <c r="E12" s="264"/>
      <c r="F12" s="249">
        <v>5</v>
      </c>
      <c r="G12" s="265">
        <f>Tbl_ProcvExatidão1012[[#This Row],[Preço Unitário]]*Tbl_ProcvExatidão1012[[#This Row],[Quantidade]]</f>
        <v>0</v>
      </c>
    </row>
    <row r="13" spans="3:16" x14ac:dyDescent="0.25">
      <c r="C13" s="18">
        <v>18318</v>
      </c>
      <c r="D13" s="263"/>
      <c r="E13" s="264"/>
      <c r="F13" s="249">
        <v>1</v>
      </c>
      <c r="G13" s="265">
        <f>Tbl_ProcvExatidão1012[[#This Row],[Preço Unitário]]*Tbl_ProcvExatidão1012[[#This Row],[Quantidade]]</f>
        <v>0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AAC26-C904-4858-B4A3-EB4EA2B6CCAE}">
  <sheetPr codeName="Planilha52">
    <tabColor rgb="FF0070C0"/>
  </sheetPr>
  <dimension ref="B2:I22"/>
  <sheetViews>
    <sheetView showGridLines="0" zoomScaleNormal="100" workbookViewId="0">
      <selection activeCell="C10" sqref="C10"/>
    </sheetView>
  </sheetViews>
  <sheetFormatPr defaultRowHeight="15" x14ac:dyDescent="0.25"/>
  <cols>
    <col min="1" max="1" width="3" customWidth="1"/>
    <col min="2" max="2" width="13.28515625" customWidth="1"/>
    <col min="3" max="3" width="17.140625" bestFit="1" customWidth="1"/>
    <col min="4" max="4" width="9.5703125" bestFit="1" customWidth="1"/>
    <col min="5" max="6" width="10.5703125" bestFit="1" customWidth="1"/>
    <col min="7" max="7" width="9.5703125" bestFit="1" customWidth="1"/>
    <col min="8" max="8" width="21.28515625" customWidth="1"/>
    <col min="9" max="9" width="9.5703125" bestFit="1" customWidth="1"/>
  </cols>
  <sheetData>
    <row r="2" spans="2:9" x14ac:dyDescent="0.25">
      <c r="B2" s="217" t="s">
        <v>285</v>
      </c>
      <c r="C2" s="218" t="s">
        <v>286</v>
      </c>
      <c r="D2" s="218" t="s">
        <v>141</v>
      </c>
      <c r="E2" s="218" t="s">
        <v>142</v>
      </c>
      <c r="F2" s="218" t="s">
        <v>143</v>
      </c>
      <c r="G2" s="218" t="s">
        <v>232</v>
      </c>
      <c r="H2" s="219" t="s">
        <v>54</v>
      </c>
    </row>
    <row r="3" spans="2:9" x14ac:dyDescent="0.25">
      <c r="B3" s="220">
        <v>1</v>
      </c>
      <c r="C3" s="307" t="s">
        <v>741</v>
      </c>
      <c r="D3" s="229">
        <v>3539</v>
      </c>
      <c r="E3" s="229">
        <v>3626</v>
      </c>
      <c r="F3" s="229">
        <v>3951</v>
      </c>
      <c r="G3" s="228">
        <f>AVERAGE(Tb_ProcA[[#This Row],[Jan]:[Mar]])</f>
        <v>3705.3333333333335</v>
      </c>
      <c r="H3" s="221"/>
    </row>
    <row r="4" spans="2:9" x14ac:dyDescent="0.25">
      <c r="B4" s="220">
        <v>2</v>
      </c>
      <c r="C4" s="307" t="s">
        <v>287</v>
      </c>
      <c r="D4" s="229">
        <v>4862</v>
      </c>
      <c r="E4" s="229">
        <v>4200</v>
      </c>
      <c r="F4" s="229">
        <v>4200</v>
      </c>
      <c r="G4" s="228">
        <f>AVERAGE(Tb_ProcA[[#This Row],[Jan]:[Mar]])</f>
        <v>4420.666666666667</v>
      </c>
      <c r="H4" s="221"/>
    </row>
    <row r="5" spans="2:9" x14ac:dyDescent="0.25">
      <c r="B5" s="220">
        <v>3</v>
      </c>
      <c r="C5" s="307" t="s">
        <v>288</v>
      </c>
      <c r="D5" s="229">
        <v>3177</v>
      </c>
      <c r="E5" s="229">
        <v>2340</v>
      </c>
      <c r="F5" s="229">
        <v>3346</v>
      </c>
      <c r="G5" s="228">
        <f>AVERAGE(Tb_ProcA[[#This Row],[Jan]:[Mar]])</f>
        <v>2954.3333333333335</v>
      </c>
      <c r="H5" s="221"/>
    </row>
    <row r="6" spans="2:9" x14ac:dyDescent="0.25">
      <c r="B6" s="220">
        <v>4</v>
      </c>
      <c r="C6" s="307" t="s">
        <v>289</v>
      </c>
      <c r="D6" s="229">
        <v>2463</v>
      </c>
      <c r="E6" s="229">
        <v>2108</v>
      </c>
      <c r="F6" s="229">
        <v>2552</v>
      </c>
      <c r="G6" s="228">
        <f>AVERAGE(Tb_ProcA[[#This Row],[Jan]:[Mar]])</f>
        <v>2374.3333333333335</v>
      </c>
      <c r="H6" s="221"/>
    </row>
    <row r="7" spans="2:9" x14ac:dyDescent="0.25">
      <c r="B7" s="220">
        <v>5</v>
      </c>
      <c r="C7" s="307" t="s">
        <v>290</v>
      </c>
      <c r="D7" s="229">
        <v>4893</v>
      </c>
      <c r="E7" s="229">
        <v>2283</v>
      </c>
      <c r="F7" s="229">
        <v>2573</v>
      </c>
      <c r="G7" s="228">
        <f>AVERAGE(Tb_ProcA[[#This Row],[Jan]:[Mar]])</f>
        <v>3249.6666666666665</v>
      </c>
      <c r="H7" s="221"/>
    </row>
    <row r="8" spans="2:9" x14ac:dyDescent="0.25">
      <c r="B8" s="220">
        <v>6</v>
      </c>
      <c r="C8" s="307" t="s">
        <v>291</v>
      </c>
      <c r="D8" s="229">
        <v>3254</v>
      </c>
      <c r="E8" s="229">
        <v>4605</v>
      </c>
      <c r="F8" s="229">
        <v>4168</v>
      </c>
      <c r="G8" s="228">
        <f>AVERAGE(Tb_ProcA[[#This Row],[Jan]:[Mar]])</f>
        <v>4009</v>
      </c>
      <c r="H8" s="221"/>
    </row>
    <row r="9" spans="2:9" x14ac:dyDescent="0.25">
      <c r="B9" s="220">
        <v>7</v>
      </c>
      <c r="C9" s="307" t="s">
        <v>292</v>
      </c>
      <c r="D9" s="229">
        <v>2155</v>
      </c>
      <c r="E9" s="229">
        <v>4369</v>
      </c>
      <c r="F9" s="229">
        <v>4905</v>
      </c>
      <c r="G9" s="228">
        <f>AVERAGE(Tb_ProcA[[#This Row],[Jan]:[Mar]])</f>
        <v>3809.6666666666665</v>
      </c>
      <c r="H9" s="221"/>
    </row>
    <row r="10" spans="2:9" x14ac:dyDescent="0.25">
      <c r="B10" s="220">
        <v>8</v>
      </c>
      <c r="C10" s="307" t="s">
        <v>293</v>
      </c>
      <c r="D10" s="229">
        <v>3914</v>
      </c>
      <c r="E10" s="229">
        <v>4721</v>
      </c>
      <c r="F10" s="229">
        <v>3525</v>
      </c>
      <c r="G10" s="228">
        <f>AVERAGE(Tb_ProcA[[#This Row],[Jan]:[Mar]])</f>
        <v>4053.3333333333335</v>
      </c>
      <c r="H10" s="221"/>
    </row>
    <row r="11" spans="2:9" x14ac:dyDescent="0.25">
      <c r="B11" s="220">
        <v>9</v>
      </c>
      <c r="C11" s="13" t="s">
        <v>294</v>
      </c>
      <c r="D11" s="229">
        <v>4186</v>
      </c>
      <c r="E11" s="229">
        <v>2569</v>
      </c>
      <c r="F11" s="229">
        <v>2165</v>
      </c>
      <c r="G11" s="228">
        <f>AVERAGE(Tb_ProcA[[#This Row],[Jan]:[Mar]])</f>
        <v>2973.3333333333335</v>
      </c>
      <c r="H11" s="221"/>
      <c r="I11" s="41"/>
    </row>
    <row r="12" spans="2:9" x14ac:dyDescent="0.25">
      <c r="B12" s="220">
        <v>10</v>
      </c>
      <c r="C12" s="13" t="s">
        <v>295</v>
      </c>
      <c r="D12" s="229">
        <v>2319</v>
      </c>
      <c r="E12" s="229">
        <v>4421</v>
      </c>
      <c r="F12" s="229">
        <v>2950</v>
      </c>
      <c r="G12" s="228">
        <f>AVERAGE(Tb_ProcA[[#This Row],[Jan]:[Mar]])</f>
        <v>3230</v>
      </c>
      <c r="H12" s="221"/>
    </row>
    <row r="13" spans="2:9" x14ac:dyDescent="0.25">
      <c r="B13" s="220">
        <v>11</v>
      </c>
      <c r="C13" s="13" t="s">
        <v>296</v>
      </c>
      <c r="D13" s="229">
        <v>2001</v>
      </c>
      <c r="E13" s="229">
        <v>2000</v>
      </c>
      <c r="F13" s="229">
        <v>2290</v>
      </c>
      <c r="G13" s="228">
        <f>AVERAGE(Tb_ProcA[[#This Row],[Jan]:[Mar]])</f>
        <v>2097</v>
      </c>
      <c r="H13" s="221"/>
    </row>
    <row r="14" spans="2:9" x14ac:dyDescent="0.25">
      <c r="B14" s="220">
        <v>12</v>
      </c>
      <c r="C14" s="13" t="s">
        <v>297</v>
      </c>
      <c r="D14" s="229">
        <v>2243</v>
      </c>
      <c r="E14" s="229">
        <v>4432</v>
      </c>
      <c r="F14" s="229">
        <v>3181</v>
      </c>
      <c r="G14" s="228">
        <f>AVERAGE(Tb_ProcA[[#This Row],[Jan]:[Mar]])</f>
        <v>3285.3333333333335</v>
      </c>
      <c r="H14" s="221"/>
    </row>
    <row r="15" spans="2:9" x14ac:dyDescent="0.25">
      <c r="B15" s="222">
        <v>13</v>
      </c>
      <c r="C15" s="224" t="s">
        <v>298</v>
      </c>
      <c r="D15" s="230">
        <v>4682</v>
      </c>
      <c r="E15" s="230">
        <v>4349</v>
      </c>
      <c r="F15" s="230">
        <v>2080</v>
      </c>
      <c r="G15" s="231">
        <f>AVERAGE(Tb_ProcA[[#This Row],[Jan]:[Mar]])</f>
        <v>3703.6666666666665</v>
      </c>
      <c r="H15" s="223"/>
    </row>
    <row r="19" spans="2:6" x14ac:dyDescent="0.25">
      <c r="B19" s="12" t="s">
        <v>299</v>
      </c>
      <c r="C19" s="12" t="s">
        <v>300</v>
      </c>
      <c r="F19" s="305" t="s">
        <v>54</v>
      </c>
    </row>
    <row r="20" spans="2:6" x14ac:dyDescent="0.25">
      <c r="B20" s="9">
        <v>2000</v>
      </c>
      <c r="C20" s="46">
        <v>2500</v>
      </c>
      <c r="F20" s="286" t="s">
        <v>301</v>
      </c>
    </row>
    <row r="21" spans="2:6" x14ac:dyDescent="0.25">
      <c r="B21" s="10">
        <v>2501</v>
      </c>
      <c r="C21" s="47">
        <v>3000</v>
      </c>
      <c r="F21" s="15" t="s">
        <v>302</v>
      </c>
    </row>
    <row r="22" spans="2:6" x14ac:dyDescent="0.25">
      <c r="B22" s="9">
        <v>3001</v>
      </c>
      <c r="C22" s="46">
        <v>4500</v>
      </c>
      <c r="F22" s="16" t="s">
        <v>303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3">
    <tablePart r:id="rId3"/>
    <tablePart r:id="rId4"/>
    <tablePart r:id="rId5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25C8A-CD74-4695-A753-1EB772238C8F}">
  <sheetPr codeName="Planilha53">
    <tabColor rgb="FF0070C0"/>
  </sheetPr>
  <dimension ref="B2:I22"/>
  <sheetViews>
    <sheetView showGridLines="0" zoomScaleNormal="100" workbookViewId="0">
      <selection activeCell="E5" sqref="E5"/>
    </sheetView>
  </sheetViews>
  <sheetFormatPr defaultRowHeight="15" x14ac:dyDescent="0.25"/>
  <cols>
    <col min="2" max="2" width="13.28515625" customWidth="1"/>
    <col min="3" max="4" width="17.140625" bestFit="1" customWidth="1"/>
    <col min="5" max="6" width="10.5703125" bestFit="1" customWidth="1"/>
    <col min="7" max="7" width="9.5703125" bestFit="1" customWidth="1"/>
    <col min="8" max="8" width="22.42578125" customWidth="1"/>
    <col min="9" max="9" width="9.5703125" bestFit="1" customWidth="1"/>
  </cols>
  <sheetData>
    <row r="2" spans="2:9" x14ac:dyDescent="0.25">
      <c r="B2" t="s">
        <v>285</v>
      </c>
      <c r="C2" t="s">
        <v>286</v>
      </c>
      <c r="D2" t="s">
        <v>141</v>
      </c>
      <c r="E2" t="s">
        <v>142</v>
      </c>
      <c r="F2" t="s">
        <v>143</v>
      </c>
      <c r="G2" t="s">
        <v>232</v>
      </c>
      <c r="H2" t="s">
        <v>54</v>
      </c>
    </row>
    <row r="3" spans="2:9" x14ac:dyDescent="0.25">
      <c r="B3">
        <v>1</v>
      </c>
      <c r="C3" s="306" t="s">
        <v>741</v>
      </c>
      <c r="D3" s="45">
        <v>3539</v>
      </c>
      <c r="E3" s="45">
        <v>3626</v>
      </c>
      <c r="F3" s="45">
        <v>3951</v>
      </c>
      <c r="G3" s="34">
        <f>AVERAGE(Tb_ProcB[[#This Row],[Jan]:[Mar]])</f>
        <v>3705.3333333333335</v>
      </c>
    </row>
    <row r="4" spans="2:9" x14ac:dyDescent="0.25">
      <c r="B4">
        <v>2</v>
      </c>
      <c r="C4" s="306" t="s">
        <v>287</v>
      </c>
      <c r="D4" s="45">
        <v>4862</v>
      </c>
      <c r="E4" s="45">
        <v>4200</v>
      </c>
      <c r="F4" s="45">
        <v>4200</v>
      </c>
      <c r="G4" s="34">
        <f>AVERAGE(Tb_ProcB[[#This Row],[Jan]:[Mar]])</f>
        <v>4420.666666666667</v>
      </c>
    </row>
    <row r="5" spans="2:9" x14ac:dyDescent="0.25">
      <c r="B5">
        <v>3</v>
      </c>
      <c r="C5" s="306" t="s">
        <v>288</v>
      </c>
      <c r="D5" s="45">
        <v>3177</v>
      </c>
      <c r="E5" s="45">
        <v>2340</v>
      </c>
      <c r="F5" s="45">
        <v>3346</v>
      </c>
      <c r="G5" s="34">
        <f>AVERAGE(Tb_ProcB[[#This Row],[Jan]:[Mar]])</f>
        <v>2954.3333333333335</v>
      </c>
    </row>
    <row r="6" spans="2:9" x14ac:dyDescent="0.25">
      <c r="B6">
        <v>4</v>
      </c>
      <c r="C6" s="306" t="s">
        <v>289</v>
      </c>
      <c r="D6" s="45">
        <v>2463</v>
      </c>
      <c r="E6" s="45">
        <v>2108</v>
      </c>
      <c r="F6" s="45">
        <v>2552</v>
      </c>
      <c r="G6" s="34">
        <f>AVERAGE(Tb_ProcB[[#This Row],[Jan]:[Mar]])</f>
        <v>2374.3333333333335</v>
      </c>
    </row>
    <row r="7" spans="2:9" x14ac:dyDescent="0.25">
      <c r="B7">
        <v>5</v>
      </c>
      <c r="C7" s="306" t="s">
        <v>290</v>
      </c>
      <c r="D7" s="45">
        <v>4893</v>
      </c>
      <c r="E7" s="45">
        <v>2283</v>
      </c>
      <c r="F7" s="45">
        <v>2573</v>
      </c>
      <c r="G7" s="34">
        <f>AVERAGE(Tb_ProcB[[#This Row],[Jan]:[Mar]])</f>
        <v>3249.6666666666665</v>
      </c>
    </row>
    <row r="8" spans="2:9" x14ac:dyDescent="0.25">
      <c r="B8">
        <v>6</v>
      </c>
      <c r="C8" s="306" t="s">
        <v>291</v>
      </c>
      <c r="D8" s="45">
        <v>3254</v>
      </c>
      <c r="E8" s="45">
        <v>4605</v>
      </c>
      <c r="F8" s="45">
        <v>4168</v>
      </c>
      <c r="G8" s="34">
        <f>AVERAGE(Tb_ProcB[[#This Row],[Jan]:[Mar]])</f>
        <v>4009</v>
      </c>
    </row>
    <row r="9" spans="2:9" x14ac:dyDescent="0.25">
      <c r="B9">
        <v>7</v>
      </c>
      <c r="C9" s="306" t="s">
        <v>292</v>
      </c>
      <c r="D9" s="45">
        <v>2155</v>
      </c>
      <c r="E9" s="45">
        <v>4369</v>
      </c>
      <c r="F9" s="45">
        <v>4905</v>
      </c>
      <c r="G9" s="34">
        <f>AVERAGE(Tb_ProcB[[#This Row],[Jan]:[Mar]])</f>
        <v>3809.6666666666665</v>
      </c>
    </row>
    <row r="10" spans="2:9" x14ac:dyDescent="0.25">
      <c r="B10">
        <v>8</v>
      </c>
      <c r="C10" s="306" t="s">
        <v>293</v>
      </c>
      <c r="D10" s="45">
        <v>3914</v>
      </c>
      <c r="E10" s="45">
        <v>4721</v>
      </c>
      <c r="F10" s="45">
        <v>3525</v>
      </c>
      <c r="G10" s="34">
        <f>AVERAGE(Tb_ProcB[[#This Row],[Jan]:[Mar]])</f>
        <v>4053.3333333333335</v>
      </c>
    </row>
    <row r="11" spans="2:9" x14ac:dyDescent="0.25">
      <c r="B11">
        <v>9</v>
      </c>
      <c r="C11" t="s">
        <v>294</v>
      </c>
      <c r="D11" s="45">
        <v>4186</v>
      </c>
      <c r="E11" s="45">
        <v>2569</v>
      </c>
      <c r="F11" s="45">
        <v>2165</v>
      </c>
      <c r="G11" s="34">
        <f>AVERAGE(Tb_ProcB[[#This Row],[Jan]:[Mar]])</f>
        <v>2973.3333333333335</v>
      </c>
      <c r="I11" s="41"/>
    </row>
    <row r="12" spans="2:9" x14ac:dyDescent="0.25">
      <c r="B12">
        <v>10</v>
      </c>
      <c r="C12" t="s">
        <v>295</v>
      </c>
      <c r="D12" s="45">
        <v>2319</v>
      </c>
      <c r="E12" s="45">
        <v>4421</v>
      </c>
      <c r="F12" s="45">
        <v>2950</v>
      </c>
      <c r="G12" s="34">
        <f>AVERAGE(Tb_ProcB[[#This Row],[Jan]:[Mar]])</f>
        <v>3230</v>
      </c>
    </row>
    <row r="13" spans="2:9" x14ac:dyDescent="0.25">
      <c r="B13">
        <v>11</v>
      </c>
      <c r="C13" t="s">
        <v>296</v>
      </c>
      <c r="D13" s="45">
        <v>2001</v>
      </c>
      <c r="E13" s="45">
        <v>2000</v>
      </c>
      <c r="F13" s="45">
        <v>2290</v>
      </c>
      <c r="G13" s="34">
        <f>AVERAGE(Tb_ProcB[[#This Row],[Jan]:[Mar]])</f>
        <v>2097</v>
      </c>
    </row>
    <row r="14" spans="2:9" x14ac:dyDescent="0.25">
      <c r="B14">
        <v>12</v>
      </c>
      <c r="C14" t="s">
        <v>297</v>
      </c>
      <c r="D14" s="45">
        <v>2243</v>
      </c>
      <c r="E14" s="45">
        <v>4432</v>
      </c>
      <c r="F14" s="45">
        <v>3181</v>
      </c>
      <c r="G14" s="34">
        <f>AVERAGE(Tb_ProcB[[#This Row],[Jan]:[Mar]])</f>
        <v>3285.3333333333335</v>
      </c>
    </row>
    <row r="15" spans="2:9" x14ac:dyDescent="0.25">
      <c r="B15">
        <v>13</v>
      </c>
      <c r="C15" t="s">
        <v>298</v>
      </c>
      <c r="D15" s="45">
        <v>4682</v>
      </c>
      <c r="E15" s="45">
        <v>4349</v>
      </c>
      <c r="F15" s="45">
        <v>2080</v>
      </c>
      <c r="G15" s="34">
        <f>AVERAGE(Tb_ProcB[[#This Row],[Jan]:[Mar]])</f>
        <v>3703.6666666666665</v>
      </c>
    </row>
    <row r="19" spans="2:4" x14ac:dyDescent="0.25">
      <c r="B19" s="12" t="s">
        <v>299</v>
      </c>
      <c r="C19" s="12" t="s">
        <v>300</v>
      </c>
      <c r="D19" s="12" t="s">
        <v>54</v>
      </c>
    </row>
    <row r="20" spans="2:4" x14ac:dyDescent="0.25">
      <c r="B20" s="9">
        <v>2000</v>
      </c>
      <c r="C20" s="46">
        <v>2500</v>
      </c>
      <c r="D20" t="s">
        <v>301</v>
      </c>
    </row>
    <row r="21" spans="2:4" x14ac:dyDescent="0.25">
      <c r="B21" s="10">
        <v>2501</v>
      </c>
      <c r="C21" s="47">
        <v>3000</v>
      </c>
      <c r="D21" t="s">
        <v>302</v>
      </c>
    </row>
    <row r="22" spans="2:4" x14ac:dyDescent="0.25">
      <c r="B22" s="9">
        <v>3001</v>
      </c>
      <c r="C22" s="46">
        <v>4500</v>
      </c>
      <c r="D22" t="s">
        <v>303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2">
    <tablePart r:id="rId3"/>
    <tablePart r:id="rId4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0FA8C-95FB-4C61-BF56-C5C43B37B35C}">
  <sheetPr>
    <tabColor rgb="FF0070C0"/>
  </sheetPr>
  <dimension ref="B1:L28"/>
  <sheetViews>
    <sheetView showGridLines="0" zoomScaleNormal="100" workbookViewId="0">
      <selection activeCell="J1" sqref="J1:K1048576"/>
    </sheetView>
  </sheetViews>
  <sheetFormatPr defaultRowHeight="15" x14ac:dyDescent="0.25"/>
  <cols>
    <col min="1" max="1" width="3" customWidth="1"/>
    <col min="2" max="2" width="10.28515625" bestFit="1" customWidth="1"/>
    <col min="3" max="3" width="19.140625" bestFit="1" customWidth="1"/>
    <col min="4" max="4" width="10.42578125" customWidth="1"/>
    <col min="5" max="5" width="15.7109375" bestFit="1" customWidth="1"/>
    <col min="6" max="6" width="14.140625" customWidth="1"/>
    <col min="7" max="7" width="18.140625" customWidth="1"/>
    <col min="8" max="8" width="15.7109375" customWidth="1"/>
    <col min="9" max="9" width="2.7109375" customWidth="1"/>
    <col min="10" max="11" width="14" bestFit="1" customWidth="1"/>
    <col min="12" max="12" width="8.7109375" bestFit="1" customWidth="1"/>
  </cols>
  <sheetData>
    <row r="1" spans="2:12" ht="54.75" customHeight="1" x14ac:dyDescent="0.25"/>
    <row r="3" spans="2:12" ht="30.75" thickBot="1" x14ac:dyDescent="0.3">
      <c r="B3" s="174" t="s">
        <v>463</v>
      </c>
      <c r="C3" s="175" t="s">
        <v>213</v>
      </c>
      <c r="D3" s="175" t="s">
        <v>464</v>
      </c>
      <c r="E3" s="175" t="s">
        <v>465</v>
      </c>
      <c r="F3" s="175" t="s">
        <v>466</v>
      </c>
      <c r="G3" s="175" t="s">
        <v>467</v>
      </c>
      <c r="H3" s="176" t="s">
        <v>122</v>
      </c>
      <c r="J3" s="55" t="s">
        <v>477</v>
      </c>
      <c r="K3" s="56" t="s">
        <v>478</v>
      </c>
      <c r="L3" s="56" t="s">
        <v>122</v>
      </c>
    </row>
    <row r="4" spans="2:12" ht="18" customHeight="1" thickTop="1" x14ac:dyDescent="0.25">
      <c r="B4" s="177">
        <v>167</v>
      </c>
      <c r="C4" t="s">
        <v>468</v>
      </c>
      <c r="D4" s="178" t="s">
        <v>469</v>
      </c>
      <c r="E4" s="179">
        <v>39937</v>
      </c>
      <c r="F4" s="180">
        <v>2538012</v>
      </c>
      <c r="G4" s="178" t="s">
        <v>470</v>
      </c>
      <c r="H4" s="181"/>
      <c r="J4" s="57">
        <v>0</v>
      </c>
      <c r="K4" s="58">
        <v>500000</v>
      </c>
      <c r="L4" s="59" t="s">
        <v>481</v>
      </c>
    </row>
    <row r="5" spans="2:12" ht="18" customHeight="1" x14ac:dyDescent="0.25">
      <c r="B5" s="177">
        <v>335</v>
      </c>
      <c r="C5" s="178" t="s">
        <v>471</v>
      </c>
      <c r="D5" s="178" t="s">
        <v>472</v>
      </c>
      <c r="E5" s="179">
        <v>39121</v>
      </c>
      <c r="F5" s="180">
        <v>4586546</v>
      </c>
      <c r="G5" s="178" t="s">
        <v>473</v>
      </c>
      <c r="H5" s="181"/>
      <c r="J5" s="60">
        <v>500000.01</v>
      </c>
      <c r="K5" s="61">
        <v>750000</v>
      </c>
      <c r="L5" s="62" t="s">
        <v>485</v>
      </c>
    </row>
    <row r="6" spans="2:12" ht="18" customHeight="1" x14ac:dyDescent="0.25">
      <c r="B6" s="177">
        <v>525</v>
      </c>
      <c r="C6" s="178" t="s">
        <v>474</v>
      </c>
      <c r="D6" s="178" t="s">
        <v>475</v>
      </c>
      <c r="E6" s="179">
        <v>37647</v>
      </c>
      <c r="F6" s="180">
        <v>1939098</v>
      </c>
      <c r="G6" s="178" t="s">
        <v>476</v>
      </c>
      <c r="H6" s="181"/>
      <c r="J6" s="60">
        <v>750000.01</v>
      </c>
      <c r="K6" s="61">
        <v>1000000</v>
      </c>
      <c r="L6" s="62" t="s">
        <v>301</v>
      </c>
    </row>
    <row r="7" spans="2:12" ht="18" customHeight="1" x14ac:dyDescent="0.25">
      <c r="B7" s="177">
        <v>852</v>
      </c>
      <c r="C7" s="178" t="s">
        <v>767</v>
      </c>
      <c r="D7" s="178" t="s">
        <v>479</v>
      </c>
      <c r="E7" s="179">
        <v>37697</v>
      </c>
      <c r="F7" s="180">
        <v>714261</v>
      </c>
      <c r="G7" s="178" t="s">
        <v>480</v>
      </c>
      <c r="H7" s="181"/>
      <c r="J7" s="60">
        <v>1000000.01</v>
      </c>
      <c r="K7" s="61">
        <v>5000000</v>
      </c>
      <c r="L7" s="62" t="s">
        <v>302</v>
      </c>
    </row>
    <row r="8" spans="2:12" ht="18" customHeight="1" x14ac:dyDescent="0.25">
      <c r="B8" s="177">
        <v>226</v>
      </c>
      <c r="C8" s="178" t="s">
        <v>482</v>
      </c>
      <c r="D8" s="178" t="s">
        <v>483</v>
      </c>
      <c r="E8" s="179">
        <v>41333</v>
      </c>
      <c r="F8" s="180">
        <v>832187</v>
      </c>
      <c r="G8" s="178" t="s">
        <v>484</v>
      </c>
      <c r="H8" s="181"/>
    </row>
    <row r="9" spans="2:12" ht="18" customHeight="1" x14ac:dyDescent="0.25">
      <c r="B9" s="177">
        <v>108</v>
      </c>
      <c r="C9" s="178" t="s">
        <v>486</v>
      </c>
      <c r="D9" s="178" t="s">
        <v>487</v>
      </c>
      <c r="E9" s="179">
        <v>40972</v>
      </c>
      <c r="F9" s="180">
        <v>3408460</v>
      </c>
      <c r="G9" s="178" t="s">
        <v>488</v>
      </c>
      <c r="H9" s="181"/>
    </row>
    <row r="10" spans="2:12" ht="18" customHeight="1" x14ac:dyDescent="0.25">
      <c r="B10" s="177">
        <v>380</v>
      </c>
      <c r="C10" s="178" t="s">
        <v>489</v>
      </c>
      <c r="D10" s="178" t="s">
        <v>490</v>
      </c>
      <c r="E10" s="179">
        <v>40886</v>
      </c>
      <c r="F10" s="180">
        <v>2563213</v>
      </c>
      <c r="G10" s="178" t="s">
        <v>491</v>
      </c>
      <c r="H10" s="181"/>
    </row>
    <row r="11" spans="2:12" ht="18" customHeight="1" x14ac:dyDescent="0.25">
      <c r="B11" s="177">
        <v>500</v>
      </c>
      <c r="C11" s="178" t="s">
        <v>492</v>
      </c>
      <c r="D11" s="178" t="s">
        <v>493</v>
      </c>
      <c r="E11" s="179">
        <v>40328</v>
      </c>
      <c r="F11" s="180">
        <v>212396</v>
      </c>
      <c r="G11" s="178" t="s">
        <v>494</v>
      </c>
      <c r="H11" s="181"/>
    </row>
    <row r="12" spans="2:12" ht="18" customHeight="1" x14ac:dyDescent="0.25">
      <c r="B12" s="177">
        <v>656</v>
      </c>
      <c r="C12" s="178" t="s">
        <v>495</v>
      </c>
      <c r="D12" s="178" t="s">
        <v>496</v>
      </c>
      <c r="E12" s="179">
        <v>39764</v>
      </c>
      <c r="F12" s="180">
        <v>4048500</v>
      </c>
      <c r="G12" s="178" t="s">
        <v>497</v>
      </c>
      <c r="H12" s="181"/>
    </row>
    <row r="13" spans="2:12" ht="18" customHeight="1" x14ac:dyDescent="0.25">
      <c r="B13" s="177">
        <v>382</v>
      </c>
      <c r="C13" s="178" t="s">
        <v>498</v>
      </c>
      <c r="D13" s="178" t="s">
        <v>499</v>
      </c>
      <c r="E13" s="179">
        <v>39467</v>
      </c>
      <c r="F13" s="180">
        <v>3156981</v>
      </c>
      <c r="G13" s="178" t="s">
        <v>500</v>
      </c>
      <c r="H13" s="181"/>
    </row>
    <row r="14" spans="2:12" ht="18" customHeight="1" x14ac:dyDescent="0.25">
      <c r="B14" s="177">
        <v>399</v>
      </c>
      <c r="C14" s="178" t="s">
        <v>468</v>
      </c>
      <c r="D14" s="178" t="s">
        <v>501</v>
      </c>
      <c r="E14" s="179">
        <v>38365</v>
      </c>
      <c r="F14" s="180">
        <v>1710066</v>
      </c>
      <c r="G14" s="178" t="s">
        <v>502</v>
      </c>
      <c r="H14" s="181"/>
    </row>
    <row r="15" spans="2:12" ht="18" customHeight="1" x14ac:dyDescent="0.25">
      <c r="B15" s="177">
        <v>695</v>
      </c>
      <c r="C15" s="178" t="s">
        <v>471</v>
      </c>
      <c r="D15" s="178" t="s">
        <v>503</v>
      </c>
      <c r="E15" s="179">
        <v>40069</v>
      </c>
      <c r="F15" s="180">
        <v>1445755</v>
      </c>
      <c r="G15" s="178" t="s">
        <v>504</v>
      </c>
      <c r="H15" s="181"/>
    </row>
    <row r="16" spans="2:12" ht="18" customHeight="1" x14ac:dyDescent="0.25">
      <c r="B16" s="177">
        <v>475</v>
      </c>
      <c r="C16" s="178" t="s">
        <v>586</v>
      </c>
      <c r="D16" s="178" t="s">
        <v>505</v>
      </c>
      <c r="E16" s="179">
        <v>38985</v>
      </c>
      <c r="F16" s="180">
        <v>882585</v>
      </c>
      <c r="G16" s="178" t="s">
        <v>506</v>
      </c>
      <c r="H16" s="181"/>
    </row>
    <row r="17" spans="2:8" ht="18" customHeight="1" x14ac:dyDescent="0.25">
      <c r="B17" s="177">
        <v>324</v>
      </c>
      <c r="C17" s="178" t="s">
        <v>587</v>
      </c>
      <c r="D17" s="178" t="s">
        <v>507</v>
      </c>
      <c r="E17" s="179">
        <v>40587</v>
      </c>
      <c r="F17" s="180">
        <v>3887776</v>
      </c>
      <c r="G17" s="178" t="s">
        <v>508</v>
      </c>
      <c r="H17" s="181"/>
    </row>
    <row r="18" spans="2:8" ht="18" customHeight="1" x14ac:dyDescent="0.25">
      <c r="B18" s="177">
        <v>846</v>
      </c>
      <c r="C18" s="178" t="s">
        <v>482</v>
      </c>
      <c r="D18" s="178" t="s">
        <v>509</v>
      </c>
      <c r="E18" s="179">
        <v>40666</v>
      </c>
      <c r="F18" s="180">
        <v>2172747</v>
      </c>
      <c r="G18" s="178" t="s">
        <v>510</v>
      </c>
      <c r="H18" s="181"/>
    </row>
    <row r="19" spans="2:8" ht="18" customHeight="1" x14ac:dyDescent="0.25">
      <c r="B19" s="177">
        <v>888</v>
      </c>
      <c r="C19" s="178" t="s">
        <v>486</v>
      </c>
      <c r="D19" s="178" t="s">
        <v>511</v>
      </c>
      <c r="E19" s="179">
        <v>40438</v>
      </c>
      <c r="F19" s="180">
        <v>4889686</v>
      </c>
      <c r="G19" s="178" t="s">
        <v>512</v>
      </c>
      <c r="H19" s="181"/>
    </row>
    <row r="20" spans="2:8" ht="18" customHeight="1" x14ac:dyDescent="0.25">
      <c r="B20" s="177">
        <v>416</v>
      </c>
      <c r="C20" s="178" t="s">
        <v>468</v>
      </c>
      <c r="D20" s="178" t="s">
        <v>513</v>
      </c>
      <c r="E20" s="179">
        <v>41284</v>
      </c>
      <c r="F20" s="180">
        <v>2961762</v>
      </c>
      <c r="G20" s="178" t="s">
        <v>514</v>
      </c>
      <c r="H20" s="181"/>
    </row>
    <row r="21" spans="2:8" ht="18" customHeight="1" x14ac:dyDescent="0.25">
      <c r="B21" s="177">
        <v>325</v>
      </c>
      <c r="C21" s="178" t="s">
        <v>471</v>
      </c>
      <c r="D21" s="178" t="s">
        <v>515</v>
      </c>
      <c r="E21" s="179">
        <v>39652</v>
      </c>
      <c r="F21" s="180">
        <v>4714862</v>
      </c>
      <c r="G21" s="178" t="s">
        <v>516</v>
      </c>
      <c r="H21" s="181"/>
    </row>
    <row r="22" spans="2:8" ht="18" customHeight="1" x14ac:dyDescent="0.25">
      <c r="B22" s="177">
        <v>947</v>
      </c>
      <c r="C22" s="178" t="s">
        <v>588</v>
      </c>
      <c r="D22" s="178" t="s">
        <v>517</v>
      </c>
      <c r="E22" s="179">
        <v>38640</v>
      </c>
      <c r="F22" s="180">
        <v>2729092</v>
      </c>
      <c r="G22" s="178" t="s">
        <v>518</v>
      </c>
      <c r="H22" s="181"/>
    </row>
    <row r="23" spans="2:8" x14ac:dyDescent="0.25">
      <c r="B23" s="177">
        <v>373</v>
      </c>
      <c r="C23" s="178" t="s">
        <v>589</v>
      </c>
      <c r="D23" s="178" t="s">
        <v>519</v>
      </c>
      <c r="E23" s="179">
        <v>39444</v>
      </c>
      <c r="F23" s="180">
        <v>4572383</v>
      </c>
      <c r="G23" s="178" t="s">
        <v>520</v>
      </c>
      <c r="H23" s="181"/>
    </row>
    <row r="24" spans="2:8" x14ac:dyDescent="0.25">
      <c r="B24" s="177">
        <v>174</v>
      </c>
      <c r="C24" s="178" t="s">
        <v>482</v>
      </c>
      <c r="D24" s="178" t="s">
        <v>521</v>
      </c>
      <c r="E24" s="179">
        <v>37850</v>
      </c>
      <c r="F24" s="180">
        <v>915951</v>
      </c>
      <c r="G24" s="178" t="s">
        <v>522</v>
      </c>
      <c r="H24" s="181"/>
    </row>
    <row r="25" spans="2:8" x14ac:dyDescent="0.25">
      <c r="B25" s="177">
        <v>732</v>
      </c>
      <c r="C25" s="178" t="s">
        <v>486</v>
      </c>
      <c r="D25" s="178" t="s">
        <v>523</v>
      </c>
      <c r="E25" s="179">
        <v>41006</v>
      </c>
      <c r="F25" s="180">
        <v>2498685</v>
      </c>
      <c r="G25" s="178" t="s">
        <v>524</v>
      </c>
      <c r="H25" s="181"/>
    </row>
    <row r="26" spans="2:8" x14ac:dyDescent="0.25">
      <c r="B26" s="177">
        <v>742</v>
      </c>
      <c r="C26" s="178" t="s">
        <v>489</v>
      </c>
      <c r="D26" s="178" t="s">
        <v>525</v>
      </c>
      <c r="E26" s="179">
        <v>39724</v>
      </c>
      <c r="F26" s="180">
        <v>2538286</v>
      </c>
      <c r="G26" s="178" t="s">
        <v>526</v>
      </c>
      <c r="H26" s="181"/>
    </row>
    <row r="27" spans="2:8" x14ac:dyDescent="0.25">
      <c r="B27" s="177">
        <v>852</v>
      </c>
      <c r="C27" s="178" t="s">
        <v>492</v>
      </c>
      <c r="D27" s="178" t="s">
        <v>527</v>
      </c>
      <c r="E27" s="179">
        <v>39878</v>
      </c>
      <c r="F27" s="180">
        <v>3731981</v>
      </c>
      <c r="G27" s="178" t="s">
        <v>528</v>
      </c>
      <c r="H27" s="181"/>
    </row>
    <row r="28" spans="2:8" x14ac:dyDescent="0.25">
      <c r="B28" s="182">
        <v>179</v>
      </c>
      <c r="C28" s="183" t="s">
        <v>495</v>
      </c>
      <c r="D28" s="183" t="s">
        <v>529</v>
      </c>
      <c r="E28" s="184">
        <v>41318</v>
      </c>
      <c r="F28" s="185">
        <v>3990918</v>
      </c>
      <c r="G28" s="183" t="s">
        <v>530</v>
      </c>
      <c r="H28" s="186"/>
    </row>
  </sheetData>
  <dataValidations count="1">
    <dataValidation type="list" allowBlank="1" showInputMessage="1" showErrorMessage="1" sqref="B4" xr:uid="{A21DEE86-9859-4FD5-A6B7-FF9188358136}">
      <formula1>#REF!</formula1>
    </dataValidation>
  </dataValidations>
  <pageMargins left="0.511811024" right="0.511811024" top="0.78740157499999996" bottom="0.78740157499999996" header="0.31496062000000002" footer="0.31496062000000002"/>
  <drawing r:id="rId1"/>
  <tableParts count="2">
    <tablePart r:id="rId2"/>
    <tablePart r:id="rId3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5D092-E22D-47A9-B44B-54B2E490B825}">
  <sheetPr>
    <tabColor rgb="FF0070C0"/>
  </sheetPr>
  <dimension ref="A1:L28"/>
  <sheetViews>
    <sheetView showGridLines="0" zoomScaleNormal="100" workbookViewId="0">
      <selection activeCell="L5" sqref="L5"/>
    </sheetView>
  </sheetViews>
  <sheetFormatPr defaultRowHeight="15" x14ac:dyDescent="0.25"/>
  <cols>
    <col min="1" max="1" width="1.42578125" style="187" customWidth="1"/>
    <col min="2" max="2" width="12.28515625" style="187" bestFit="1" customWidth="1"/>
    <col min="3" max="3" width="8.85546875" style="187" bestFit="1" customWidth="1"/>
    <col min="4" max="4" width="6.85546875" style="187" bestFit="1" customWidth="1"/>
    <col min="5" max="5" width="14.28515625" style="187" bestFit="1" customWidth="1"/>
    <col min="6" max="6" width="11.140625" style="187" bestFit="1" customWidth="1"/>
    <col min="7" max="7" width="15" style="187" customWidth="1"/>
    <col min="8" max="8" width="13.140625" style="187" bestFit="1" customWidth="1"/>
    <col min="9" max="9" width="14.28515625" style="187" customWidth="1"/>
    <col min="10" max="10" width="15.140625" style="187" customWidth="1"/>
    <col min="11" max="11" width="14.7109375" style="187" customWidth="1"/>
    <col min="12" max="12" width="11.140625" style="187" customWidth="1"/>
    <col min="13" max="16384" width="9.140625" style="187"/>
  </cols>
  <sheetData>
    <row r="1" spans="1:12" ht="71.25" customHeight="1" x14ac:dyDescent="0.25"/>
    <row r="2" spans="1:12" ht="16.5" customHeight="1" x14ac:dyDescent="0.25"/>
    <row r="3" spans="1:12" ht="16.5" customHeight="1" x14ac:dyDescent="0.25">
      <c r="B3" s="188"/>
    </row>
    <row r="4" spans="1:12" ht="30" x14ac:dyDescent="0.25">
      <c r="A4" s="189"/>
      <c r="B4" s="190" t="s">
        <v>19</v>
      </c>
      <c r="C4" s="191" t="s">
        <v>590</v>
      </c>
      <c r="D4" s="191" t="s">
        <v>212</v>
      </c>
      <c r="E4" s="191" t="s">
        <v>591</v>
      </c>
      <c r="F4" s="191" t="s">
        <v>2</v>
      </c>
      <c r="G4" s="191" t="s">
        <v>592</v>
      </c>
      <c r="H4" s="191" t="s">
        <v>1</v>
      </c>
      <c r="I4" s="191" t="s">
        <v>595</v>
      </c>
      <c r="J4" s="191" t="s">
        <v>593</v>
      </c>
      <c r="K4" s="191" t="s">
        <v>312</v>
      </c>
      <c r="L4" s="192" t="s">
        <v>307</v>
      </c>
    </row>
    <row r="5" spans="1:12" x14ac:dyDescent="0.25">
      <c r="B5" s="193">
        <v>40940</v>
      </c>
      <c r="C5" s="194">
        <v>0.4375</v>
      </c>
      <c r="D5" s="195">
        <v>90001</v>
      </c>
      <c r="E5" s="196" t="s">
        <v>308</v>
      </c>
      <c r="F5" s="197">
        <v>12</v>
      </c>
      <c r="G5" s="198">
        <v>74.95</v>
      </c>
      <c r="H5" s="198">
        <v>149.9</v>
      </c>
      <c r="I5" s="199">
        <v>0.05</v>
      </c>
      <c r="J5" s="198">
        <v>7.495000000000001</v>
      </c>
      <c r="K5" s="198">
        <f>Tbl_CaixaRegistradora[[#This Row],[Total]]+Tbl_CaixaRegistradora[[#This Row],[Imposto Sobre Vendas]]</f>
        <v>157.39500000000001</v>
      </c>
      <c r="L5" s="200"/>
    </row>
    <row r="6" spans="1:12" x14ac:dyDescent="0.25">
      <c r="B6" s="193">
        <v>40940</v>
      </c>
      <c r="C6" s="194">
        <v>0.43958333333333338</v>
      </c>
      <c r="D6" s="195">
        <v>90023</v>
      </c>
      <c r="E6" s="196" t="s">
        <v>594</v>
      </c>
      <c r="F6" s="197">
        <v>6</v>
      </c>
      <c r="G6" s="198">
        <v>34.99</v>
      </c>
      <c r="H6" s="198">
        <v>209.94</v>
      </c>
      <c r="I6" s="199">
        <v>0.05</v>
      </c>
      <c r="J6" s="198">
        <v>10.497</v>
      </c>
      <c r="K6" s="198">
        <f>Tbl_CaixaRegistradora[[#This Row],[Total]]+Tbl_CaixaRegistradora[[#This Row],[Imposto Sobre Vendas]]</f>
        <v>220.43700000000001</v>
      </c>
      <c r="L6" s="200"/>
    </row>
    <row r="7" spans="1:12" x14ac:dyDescent="0.25">
      <c r="B7" s="193">
        <v>40940</v>
      </c>
      <c r="C7" s="194">
        <v>0.44791666666666669</v>
      </c>
      <c r="D7" s="195">
        <v>90005</v>
      </c>
      <c r="E7" s="196" t="s">
        <v>309</v>
      </c>
      <c r="F7" s="197">
        <v>15</v>
      </c>
      <c r="G7" s="198">
        <v>55.95</v>
      </c>
      <c r="H7" s="198">
        <v>839.25</v>
      </c>
      <c r="I7" s="199">
        <v>0.05</v>
      </c>
      <c r="J7" s="198">
        <v>41.962500000000006</v>
      </c>
      <c r="K7" s="198">
        <f>Tbl_CaixaRegistradora[[#This Row],[Total]]+Tbl_CaixaRegistradora[[#This Row],[Imposto Sobre Vendas]]</f>
        <v>881.21249999999998</v>
      </c>
      <c r="L7" s="200"/>
    </row>
    <row r="8" spans="1:12" x14ac:dyDescent="0.25">
      <c r="B8" s="193">
        <v>40940</v>
      </c>
      <c r="C8" s="194">
        <v>0.4548611111111111</v>
      </c>
      <c r="D8" s="195">
        <v>90004</v>
      </c>
      <c r="E8" s="196" t="s">
        <v>310</v>
      </c>
      <c r="F8" s="197">
        <v>22</v>
      </c>
      <c r="G8" s="198">
        <v>2.95</v>
      </c>
      <c r="H8" s="198">
        <v>64.900000000000006</v>
      </c>
      <c r="I8" s="199">
        <v>0.05</v>
      </c>
      <c r="J8" s="198">
        <v>3.2450000000000006</v>
      </c>
      <c r="K8" s="198">
        <f>Tbl_CaixaRegistradora[[#This Row],[Total]]+Tbl_CaixaRegistradora[[#This Row],[Imposto Sobre Vendas]]</f>
        <v>68.14500000000001</v>
      </c>
      <c r="L8" s="200"/>
    </row>
    <row r="9" spans="1:12" x14ac:dyDescent="0.25">
      <c r="B9" s="201">
        <v>40940</v>
      </c>
      <c r="C9" s="202">
        <v>0.48958333333333331</v>
      </c>
      <c r="D9" s="203">
        <v>90002</v>
      </c>
      <c r="E9" s="204" t="s">
        <v>311</v>
      </c>
      <c r="F9" s="205">
        <v>56</v>
      </c>
      <c r="G9" s="206">
        <v>14.98</v>
      </c>
      <c r="H9" s="206">
        <v>838.88</v>
      </c>
      <c r="I9" s="207">
        <v>0.05</v>
      </c>
      <c r="J9" s="206">
        <v>41.944000000000003</v>
      </c>
      <c r="K9" s="206">
        <f>Tbl_CaixaRegistradora[[#This Row],[Total]]+Tbl_CaixaRegistradora[[#This Row],[Imposto Sobre Vendas]]</f>
        <v>880.82399999999996</v>
      </c>
      <c r="L9" s="208"/>
    </row>
    <row r="11" spans="1:12" x14ac:dyDescent="0.25">
      <c r="B11" s="209" t="s">
        <v>2</v>
      </c>
      <c r="C11" s="209" t="s">
        <v>307</v>
      </c>
    </row>
    <row r="12" spans="1:12" x14ac:dyDescent="0.25">
      <c r="B12" s="210">
        <v>10</v>
      </c>
      <c r="C12" s="211">
        <v>0.05</v>
      </c>
    </row>
    <row r="13" spans="1:12" x14ac:dyDescent="0.25">
      <c r="B13" s="210">
        <v>20</v>
      </c>
      <c r="C13" s="211">
        <v>0.1</v>
      </c>
      <c r="E13"/>
    </row>
    <row r="14" spans="1:12" x14ac:dyDescent="0.25">
      <c r="B14" s="210">
        <v>30</v>
      </c>
      <c r="C14" s="211">
        <v>0.15</v>
      </c>
    </row>
    <row r="15" spans="1:12" x14ac:dyDescent="0.25">
      <c r="B15" s="210">
        <v>99</v>
      </c>
      <c r="C15" s="211">
        <v>0.2</v>
      </c>
    </row>
    <row r="28" spans="8:8" ht="36" x14ac:dyDescent="0.25">
      <c r="H28" s="188"/>
    </row>
  </sheetData>
  <dataValidations count="1">
    <dataValidation type="list" errorStyle="warning" allowBlank="1" showInputMessage="1" showErrorMessage="1" errorTitle="Ops!" error="Estes números são de uma lista na planilha Inventário. Para adicioná-los à lista suspensa, clique em Cancelar, vá até a planilha Inventário e adicione-os à lista." sqref="D5:D9" xr:uid="{F82F4BBE-45D1-4419-9EB6-2B13DA13088E}">
      <formula1>PN</formula1>
    </dataValidation>
  </dataValidations>
  <pageMargins left="0.511811024" right="0.511811024" top="0.78740157499999996" bottom="0.78740157499999996" header="0.31496062000000002" footer="0.31496062000000002"/>
  <drawing r:id="rId1"/>
  <tableParts count="2">
    <tablePart r:id="rId2"/>
    <tablePart r:id="rId3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3CD6D-F895-412A-9BE4-D7B8385B1861}">
  <sheetPr>
    <tabColor rgb="FF0070C0"/>
  </sheetPr>
  <dimension ref="B1:D13"/>
  <sheetViews>
    <sheetView showGridLines="0" zoomScaleNormal="100" workbookViewId="0">
      <selection activeCell="C5" sqref="C5"/>
    </sheetView>
  </sheetViews>
  <sheetFormatPr defaultRowHeight="15" x14ac:dyDescent="0.25"/>
  <cols>
    <col min="1" max="1" width="3" customWidth="1"/>
    <col min="2" max="2" width="14" customWidth="1"/>
    <col min="3" max="3" width="31" customWidth="1"/>
    <col min="4" max="4" width="20.5703125" customWidth="1"/>
  </cols>
  <sheetData>
    <row r="1" spans="2:4" ht="72" customHeight="1" x14ac:dyDescent="0.25"/>
    <row r="4" spans="2:4" x14ac:dyDescent="0.25">
      <c r="B4" s="217" t="s">
        <v>313</v>
      </c>
      <c r="C4" s="218" t="s">
        <v>305</v>
      </c>
      <c r="D4" s="219" t="s">
        <v>321</v>
      </c>
    </row>
    <row r="5" spans="2:4" x14ac:dyDescent="0.25">
      <c r="B5" s="220" t="s">
        <v>314</v>
      </c>
      <c r="C5" s="13"/>
      <c r="D5" s="315"/>
    </row>
    <row r="6" spans="2:4" x14ac:dyDescent="0.25">
      <c r="B6" s="220" t="s">
        <v>339</v>
      </c>
      <c r="C6" s="13"/>
      <c r="D6" s="232"/>
    </row>
    <row r="7" spans="2:4" x14ac:dyDescent="0.25">
      <c r="B7" s="220" t="s">
        <v>340</v>
      </c>
      <c r="C7" s="13"/>
      <c r="D7" s="232"/>
    </row>
    <row r="8" spans="2:4" x14ac:dyDescent="0.25">
      <c r="B8" s="220" t="s">
        <v>327</v>
      </c>
      <c r="C8" s="13"/>
      <c r="D8" s="232"/>
    </row>
    <row r="9" spans="2:4" x14ac:dyDescent="0.25">
      <c r="B9" s="220" t="s">
        <v>345</v>
      </c>
      <c r="C9" s="13"/>
      <c r="D9" s="232"/>
    </row>
    <row r="10" spans="2:4" x14ac:dyDescent="0.25">
      <c r="B10" s="220" t="s">
        <v>319</v>
      </c>
      <c r="C10" s="13"/>
      <c r="D10" s="232"/>
    </row>
    <row r="11" spans="2:4" x14ac:dyDescent="0.25">
      <c r="B11" s="220" t="s">
        <v>320</v>
      </c>
      <c r="C11" s="13"/>
      <c r="D11" s="232"/>
    </row>
    <row r="12" spans="2:4" x14ac:dyDescent="0.25">
      <c r="B12" s="220" t="s">
        <v>354</v>
      </c>
      <c r="C12" s="13"/>
      <c r="D12" s="232"/>
    </row>
    <row r="13" spans="2:4" x14ac:dyDescent="0.25">
      <c r="B13" s="222" t="s">
        <v>349</v>
      </c>
      <c r="C13" s="224"/>
      <c r="D13" s="233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EA839-3F6C-4004-99CE-EB02C9C36809}">
  <sheetPr>
    <tabColor rgb="FF0070C0"/>
  </sheetPr>
  <dimension ref="A1:C14"/>
  <sheetViews>
    <sheetView zoomScaleNormal="100" workbookViewId="0">
      <selection activeCell="A14" sqref="A14"/>
    </sheetView>
  </sheetViews>
  <sheetFormatPr defaultRowHeight="15" x14ac:dyDescent="0.25"/>
  <cols>
    <col min="1" max="1" width="10.28515625" customWidth="1"/>
    <col min="2" max="2" width="24.42578125" bestFit="1" customWidth="1"/>
    <col min="3" max="3" width="11.7109375" customWidth="1"/>
  </cols>
  <sheetData>
    <row r="1" spans="1:3" x14ac:dyDescent="0.25">
      <c r="A1" t="s">
        <v>313</v>
      </c>
      <c r="B1" t="s">
        <v>305</v>
      </c>
      <c r="C1" t="s">
        <v>321</v>
      </c>
    </row>
    <row r="2" spans="1:3" x14ac:dyDescent="0.25">
      <c r="A2" t="s">
        <v>314</v>
      </c>
      <c r="B2" s="7" t="s">
        <v>173</v>
      </c>
      <c r="C2" s="9">
        <v>25</v>
      </c>
    </row>
    <row r="3" spans="1:3" x14ac:dyDescent="0.25">
      <c r="A3" t="s">
        <v>315</v>
      </c>
      <c r="B3" s="8" t="s">
        <v>4</v>
      </c>
      <c r="C3" s="10">
        <v>10.9</v>
      </c>
    </row>
    <row r="4" spans="1:3" x14ac:dyDescent="0.25">
      <c r="A4" t="s">
        <v>316</v>
      </c>
      <c r="B4" s="7" t="s">
        <v>178</v>
      </c>
      <c r="C4" s="9">
        <v>17</v>
      </c>
    </row>
    <row r="5" spans="1:3" x14ac:dyDescent="0.25">
      <c r="A5" t="s">
        <v>317</v>
      </c>
      <c r="B5" s="8" t="s">
        <v>179</v>
      </c>
      <c r="C5" s="10">
        <v>15.9</v>
      </c>
    </row>
    <row r="6" spans="1:3" x14ac:dyDescent="0.25">
      <c r="A6" t="s">
        <v>318</v>
      </c>
      <c r="B6" s="7" t="s">
        <v>180</v>
      </c>
      <c r="C6" s="9">
        <v>25</v>
      </c>
    </row>
    <row r="7" spans="1:3" x14ac:dyDescent="0.25">
      <c r="A7" t="s">
        <v>319</v>
      </c>
      <c r="B7" s="8" t="s">
        <v>174</v>
      </c>
      <c r="C7" s="10">
        <v>12.9</v>
      </c>
    </row>
    <row r="8" spans="1:3" x14ac:dyDescent="0.25">
      <c r="A8" t="s">
        <v>320</v>
      </c>
      <c r="B8" s="7" t="s">
        <v>601</v>
      </c>
      <c r="C8" s="9">
        <v>89.9</v>
      </c>
    </row>
    <row r="9" spans="1:3" x14ac:dyDescent="0.25">
      <c r="A9" t="s">
        <v>322</v>
      </c>
      <c r="B9" s="8" t="s">
        <v>176</v>
      </c>
      <c r="C9" s="10">
        <v>17.989999999999998</v>
      </c>
    </row>
    <row r="10" spans="1:3" x14ac:dyDescent="0.25">
      <c r="A10" t="s">
        <v>323</v>
      </c>
      <c r="B10" s="7" t="s">
        <v>5</v>
      </c>
      <c r="C10" s="9">
        <v>42.5</v>
      </c>
    </row>
    <row r="11" spans="1:3" x14ac:dyDescent="0.25">
      <c r="A11" t="s">
        <v>324</v>
      </c>
      <c r="B11" s="8" t="s">
        <v>177</v>
      </c>
      <c r="C11" s="10">
        <v>5.99</v>
      </c>
    </row>
    <row r="12" spans="1:3" x14ac:dyDescent="0.25">
      <c r="A12" t="s">
        <v>325</v>
      </c>
      <c r="B12" s="7" t="s">
        <v>6</v>
      </c>
      <c r="C12" s="9">
        <v>0.8</v>
      </c>
    </row>
    <row r="13" spans="1:3" x14ac:dyDescent="0.25">
      <c r="A13" t="s">
        <v>326</v>
      </c>
      <c r="B13" s="8" t="s">
        <v>7</v>
      </c>
      <c r="C13" s="10">
        <v>2.75</v>
      </c>
    </row>
    <row r="14" spans="1:3" x14ac:dyDescent="0.25">
      <c r="A14" t="s">
        <v>327</v>
      </c>
      <c r="B14" s="4" t="s">
        <v>8</v>
      </c>
      <c r="C14" s="11">
        <v>2.5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87CC0-E822-4737-B4A1-8F34884815F6}">
  <sheetPr>
    <tabColor rgb="FF0070C0"/>
  </sheetPr>
  <dimension ref="A1:C14"/>
  <sheetViews>
    <sheetView zoomScaleNormal="100" workbookViewId="0">
      <selection activeCell="A2" sqref="A2:A14"/>
    </sheetView>
  </sheetViews>
  <sheetFormatPr defaultRowHeight="15" x14ac:dyDescent="0.25"/>
  <cols>
    <col min="1" max="1" width="10.28515625" customWidth="1"/>
    <col min="2" max="2" width="24.42578125" bestFit="1" customWidth="1"/>
    <col min="3" max="3" width="11.7109375" customWidth="1"/>
  </cols>
  <sheetData>
    <row r="1" spans="1:3" x14ac:dyDescent="0.25">
      <c r="A1" t="s">
        <v>313</v>
      </c>
      <c r="B1" t="s">
        <v>305</v>
      </c>
      <c r="C1" t="s">
        <v>321</v>
      </c>
    </row>
    <row r="2" spans="1:3" x14ac:dyDescent="0.25">
      <c r="A2" t="s">
        <v>328</v>
      </c>
      <c r="B2" s="7" t="s">
        <v>173</v>
      </c>
      <c r="C2" s="9">
        <v>24</v>
      </c>
    </row>
    <row r="3" spans="1:3" x14ac:dyDescent="0.25">
      <c r="A3" t="s">
        <v>329</v>
      </c>
      <c r="B3" s="8" t="s">
        <v>4</v>
      </c>
      <c r="C3" s="10">
        <v>9</v>
      </c>
    </row>
    <row r="4" spans="1:3" x14ac:dyDescent="0.25">
      <c r="A4" t="s">
        <v>330</v>
      </c>
      <c r="B4" s="7" t="s">
        <v>178</v>
      </c>
      <c r="C4" s="9">
        <v>15</v>
      </c>
    </row>
    <row r="5" spans="1:3" x14ac:dyDescent="0.25">
      <c r="A5" t="s">
        <v>331</v>
      </c>
      <c r="B5" s="8" t="s">
        <v>179</v>
      </c>
      <c r="C5" s="10">
        <v>14.5</v>
      </c>
    </row>
    <row r="6" spans="1:3" x14ac:dyDescent="0.25">
      <c r="A6" t="s">
        <v>332</v>
      </c>
      <c r="B6" s="7" t="s">
        <v>180</v>
      </c>
      <c r="C6" s="9">
        <v>24</v>
      </c>
    </row>
    <row r="7" spans="1:3" x14ac:dyDescent="0.25">
      <c r="A7" t="s">
        <v>333</v>
      </c>
      <c r="B7" s="8" t="s">
        <v>174</v>
      </c>
      <c r="C7" s="10">
        <v>11</v>
      </c>
    </row>
    <row r="8" spans="1:3" x14ac:dyDescent="0.25">
      <c r="A8" t="s">
        <v>334</v>
      </c>
      <c r="B8" s="7" t="s">
        <v>175</v>
      </c>
      <c r="C8" s="9">
        <v>80</v>
      </c>
    </row>
    <row r="9" spans="1:3" x14ac:dyDescent="0.25">
      <c r="A9" t="s">
        <v>335</v>
      </c>
      <c r="B9" s="8" t="s">
        <v>176</v>
      </c>
      <c r="C9" s="10">
        <v>16</v>
      </c>
    </row>
    <row r="10" spans="1:3" x14ac:dyDescent="0.25">
      <c r="A10" t="s">
        <v>336</v>
      </c>
      <c r="B10" s="7" t="s">
        <v>5</v>
      </c>
      <c r="C10" s="9">
        <v>41</v>
      </c>
    </row>
    <row r="11" spans="1:3" x14ac:dyDescent="0.25">
      <c r="A11" t="s">
        <v>337</v>
      </c>
      <c r="B11" s="8" t="s">
        <v>177</v>
      </c>
      <c r="C11" s="10">
        <v>5</v>
      </c>
    </row>
    <row r="12" spans="1:3" x14ac:dyDescent="0.25">
      <c r="A12" t="s">
        <v>338</v>
      </c>
      <c r="B12" s="7" t="s">
        <v>6</v>
      </c>
      <c r="C12" s="9">
        <v>0.52</v>
      </c>
    </row>
    <row r="13" spans="1:3" x14ac:dyDescent="0.25">
      <c r="A13" t="s">
        <v>339</v>
      </c>
      <c r="B13" s="8" t="s">
        <v>7</v>
      </c>
      <c r="C13" s="10">
        <v>2.41</v>
      </c>
    </row>
    <row r="14" spans="1:3" x14ac:dyDescent="0.25">
      <c r="A14" t="s">
        <v>340</v>
      </c>
      <c r="B14" s="4" t="s">
        <v>8</v>
      </c>
      <c r="C14" s="11">
        <v>2.0299999999999998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D5C9C-2424-4137-9DC2-1CBDA7EB1ED7}">
  <sheetPr>
    <tabColor rgb="FF0070C0"/>
  </sheetPr>
  <dimension ref="A1:C14"/>
  <sheetViews>
    <sheetView zoomScaleNormal="100" workbookViewId="0">
      <selection activeCell="A2" sqref="A2:A14"/>
    </sheetView>
  </sheetViews>
  <sheetFormatPr defaultRowHeight="15" x14ac:dyDescent="0.25"/>
  <cols>
    <col min="1" max="1" width="10.28515625" customWidth="1"/>
    <col min="2" max="2" width="24.42578125" bestFit="1" customWidth="1"/>
    <col min="3" max="3" width="11.7109375" customWidth="1"/>
  </cols>
  <sheetData>
    <row r="1" spans="1:3" x14ac:dyDescent="0.25">
      <c r="A1" t="s">
        <v>313</v>
      </c>
      <c r="B1" t="s">
        <v>305</v>
      </c>
      <c r="C1" t="s">
        <v>321</v>
      </c>
    </row>
    <row r="2" spans="1:3" x14ac:dyDescent="0.25">
      <c r="A2" t="s">
        <v>341</v>
      </c>
      <c r="B2" s="7" t="s">
        <v>173</v>
      </c>
      <c r="C2" s="9">
        <v>25</v>
      </c>
    </row>
    <row r="3" spans="1:3" x14ac:dyDescent="0.25">
      <c r="A3" t="s">
        <v>342</v>
      </c>
      <c r="B3" s="8" t="s">
        <v>4</v>
      </c>
      <c r="C3" s="10">
        <v>10</v>
      </c>
    </row>
    <row r="4" spans="1:3" x14ac:dyDescent="0.25">
      <c r="A4" t="s">
        <v>343</v>
      </c>
      <c r="B4" s="7" t="s">
        <v>178</v>
      </c>
      <c r="C4" s="9">
        <v>16</v>
      </c>
    </row>
    <row r="5" spans="1:3" x14ac:dyDescent="0.25">
      <c r="A5" t="s">
        <v>344</v>
      </c>
      <c r="B5" s="8" t="s">
        <v>179</v>
      </c>
      <c r="C5" s="10">
        <v>15.5</v>
      </c>
    </row>
    <row r="6" spans="1:3" x14ac:dyDescent="0.25">
      <c r="A6" t="s">
        <v>345</v>
      </c>
      <c r="B6" s="7" t="s">
        <v>180</v>
      </c>
      <c r="C6" s="9">
        <v>26</v>
      </c>
    </row>
    <row r="7" spans="1:3" x14ac:dyDescent="0.25">
      <c r="A7" t="s">
        <v>346</v>
      </c>
      <c r="B7" s="8" t="s">
        <v>174</v>
      </c>
      <c r="C7" s="10">
        <v>12</v>
      </c>
    </row>
    <row r="8" spans="1:3" x14ac:dyDescent="0.25">
      <c r="A8" t="s">
        <v>347</v>
      </c>
      <c r="B8" s="7" t="s">
        <v>175</v>
      </c>
      <c r="C8" s="9">
        <v>82</v>
      </c>
    </row>
    <row r="9" spans="1:3" x14ac:dyDescent="0.25">
      <c r="A9" t="s">
        <v>348</v>
      </c>
      <c r="B9" s="8" t="s">
        <v>176</v>
      </c>
      <c r="C9" s="10">
        <v>17</v>
      </c>
    </row>
    <row r="10" spans="1:3" x14ac:dyDescent="0.25">
      <c r="A10" t="s">
        <v>349</v>
      </c>
      <c r="B10" s="7" t="s">
        <v>5</v>
      </c>
      <c r="C10" s="9">
        <v>43</v>
      </c>
    </row>
    <row r="11" spans="1:3" x14ac:dyDescent="0.25">
      <c r="A11" t="s">
        <v>350</v>
      </c>
      <c r="B11" s="8" t="s">
        <v>177</v>
      </c>
      <c r="C11" s="10">
        <v>6.5</v>
      </c>
    </row>
    <row r="12" spans="1:3" x14ac:dyDescent="0.25">
      <c r="A12" t="s">
        <v>351</v>
      </c>
      <c r="B12" s="7" t="s">
        <v>6</v>
      </c>
      <c r="C12" s="9">
        <v>0.72</v>
      </c>
    </row>
    <row r="13" spans="1:3" x14ac:dyDescent="0.25">
      <c r="A13" t="s">
        <v>352</v>
      </c>
      <c r="B13" s="8" t="s">
        <v>7</v>
      </c>
      <c r="C13" s="10">
        <v>2.66</v>
      </c>
    </row>
    <row r="14" spans="1:3" x14ac:dyDescent="0.25">
      <c r="A14" t="s">
        <v>353</v>
      </c>
      <c r="B14" s="4" t="s">
        <v>8</v>
      </c>
      <c r="C14" s="11">
        <v>2.89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444CA-96E9-4D6D-8998-AEF81B92130E}">
  <sheetPr>
    <tabColor rgb="FF0070C0"/>
  </sheetPr>
  <dimension ref="B2:L15"/>
  <sheetViews>
    <sheetView showGridLines="0" zoomScaleNormal="100" workbookViewId="0">
      <selection activeCell="E7" sqref="E7"/>
    </sheetView>
  </sheetViews>
  <sheetFormatPr defaultRowHeight="15" x14ac:dyDescent="0.25"/>
  <cols>
    <col min="1" max="1" width="2.85546875" customWidth="1"/>
    <col min="2" max="2" width="8.28515625" bestFit="1" customWidth="1"/>
    <col min="3" max="3" width="30.7109375" customWidth="1"/>
    <col min="4" max="4" width="13.5703125" bestFit="1" customWidth="1"/>
    <col min="5" max="5" width="10.7109375" customWidth="1"/>
    <col min="6" max="6" width="7.85546875" customWidth="1"/>
    <col min="7" max="7" width="9.5703125" bestFit="1" customWidth="1"/>
    <col min="9" max="9" width="10.5703125" bestFit="1" customWidth="1"/>
    <col min="10" max="10" width="32.85546875" customWidth="1"/>
    <col min="11" max="12" width="9.28515625" customWidth="1"/>
  </cols>
  <sheetData>
    <row r="2" spans="2:12" s="374" customFormat="1" ht="30" x14ac:dyDescent="0.25">
      <c r="B2" s="375" t="s">
        <v>144</v>
      </c>
      <c r="C2" s="376" t="s">
        <v>371</v>
      </c>
      <c r="D2" s="376" t="s">
        <v>368</v>
      </c>
      <c r="E2" s="376" t="s">
        <v>304</v>
      </c>
      <c r="F2" s="376" t="s">
        <v>367</v>
      </c>
      <c r="G2" s="377" t="s">
        <v>306</v>
      </c>
      <c r="I2" s="374" t="s">
        <v>144</v>
      </c>
      <c r="J2" s="374" t="s">
        <v>371</v>
      </c>
      <c r="K2" s="374" t="s">
        <v>369</v>
      </c>
      <c r="L2" s="374" t="s">
        <v>370</v>
      </c>
    </row>
    <row r="3" spans="2:12" x14ac:dyDescent="0.25">
      <c r="B3" s="177">
        <v>1722</v>
      </c>
      <c r="C3" s="178" t="s">
        <v>355</v>
      </c>
      <c r="D3" s="212" t="s">
        <v>369</v>
      </c>
      <c r="E3" s="180"/>
      <c r="F3" s="178">
        <v>5</v>
      </c>
      <c r="G3" s="213">
        <f>Tbl_Serviços[[#This Row],[CUSTO]]*Tbl_Serviços[[#This Row],[QTDE]]</f>
        <v>0</v>
      </c>
      <c r="I3" s="178">
        <v>1722</v>
      </c>
      <c r="J3" s="178" t="s">
        <v>355</v>
      </c>
      <c r="K3" s="180">
        <v>43</v>
      </c>
      <c r="L3" s="216">
        <f>K3*5%+K3</f>
        <v>45.15</v>
      </c>
    </row>
    <row r="4" spans="2:12" x14ac:dyDescent="0.25">
      <c r="B4" s="177">
        <v>1464</v>
      </c>
      <c r="C4" s="178" t="s">
        <v>356</v>
      </c>
      <c r="D4" s="212" t="s">
        <v>370</v>
      </c>
      <c r="E4" s="180"/>
      <c r="F4" s="178">
        <v>12</v>
      </c>
      <c r="G4" s="213">
        <f>Tbl_Serviços[[#This Row],[CUSTO]]*Tbl_Serviços[[#This Row],[QTDE]]</f>
        <v>0</v>
      </c>
      <c r="I4" s="178">
        <v>1464</v>
      </c>
      <c r="J4" s="178" t="s">
        <v>356</v>
      </c>
      <c r="K4" s="180">
        <v>102</v>
      </c>
      <c r="L4" s="216">
        <f t="shared" ref="L4:L14" si="0">K4*5%+K4</f>
        <v>107.1</v>
      </c>
    </row>
    <row r="5" spans="2:12" x14ac:dyDescent="0.25">
      <c r="B5" s="177">
        <v>1950</v>
      </c>
      <c r="C5" s="178" t="s">
        <v>357</v>
      </c>
      <c r="D5" s="212" t="s">
        <v>370</v>
      </c>
      <c r="E5" s="180"/>
      <c r="F5" s="178">
        <v>16</v>
      </c>
      <c r="G5" s="213">
        <f>Tbl_Serviços[[#This Row],[CUSTO]]*Tbl_Serviços[[#This Row],[QTDE]]</f>
        <v>0</v>
      </c>
      <c r="I5" s="178">
        <v>1950</v>
      </c>
      <c r="J5" s="178" t="s">
        <v>357</v>
      </c>
      <c r="K5" s="180">
        <v>88</v>
      </c>
      <c r="L5" s="216">
        <f t="shared" si="0"/>
        <v>92.4</v>
      </c>
    </row>
    <row r="6" spans="2:12" x14ac:dyDescent="0.25">
      <c r="B6" s="177">
        <v>1753</v>
      </c>
      <c r="C6" s="178" t="s">
        <v>358</v>
      </c>
      <c r="D6" s="212" t="s">
        <v>369</v>
      </c>
      <c r="E6" s="180"/>
      <c r="F6" s="178">
        <v>25</v>
      </c>
      <c r="G6" s="213">
        <f>Tbl_Serviços[[#This Row],[CUSTO]]*Tbl_Serviços[[#This Row],[QTDE]]</f>
        <v>0</v>
      </c>
      <c r="I6" s="178">
        <v>1753</v>
      </c>
      <c r="J6" s="178" t="s">
        <v>358</v>
      </c>
      <c r="K6" s="180">
        <v>112</v>
      </c>
      <c r="L6" s="216">
        <f t="shared" si="0"/>
        <v>117.6</v>
      </c>
    </row>
    <row r="7" spans="2:12" x14ac:dyDescent="0.25">
      <c r="B7" s="177">
        <v>1325</v>
      </c>
      <c r="C7" s="178" t="s">
        <v>359</v>
      </c>
      <c r="D7" s="212" t="s">
        <v>369</v>
      </c>
      <c r="E7" s="180"/>
      <c r="F7" s="178">
        <v>23</v>
      </c>
      <c r="G7" s="213">
        <f>Tbl_Serviços[[#This Row],[CUSTO]]*Tbl_Serviços[[#This Row],[QTDE]]</f>
        <v>0</v>
      </c>
      <c r="I7" s="178">
        <v>1325</v>
      </c>
      <c r="J7" s="178" t="s">
        <v>359</v>
      </c>
      <c r="K7" s="180">
        <v>52</v>
      </c>
      <c r="L7" s="216">
        <f t="shared" si="0"/>
        <v>54.6</v>
      </c>
    </row>
    <row r="8" spans="2:12" x14ac:dyDescent="0.25">
      <c r="B8" s="177">
        <v>1366</v>
      </c>
      <c r="C8" s="178" t="s">
        <v>360</v>
      </c>
      <c r="D8" s="212" t="s">
        <v>370</v>
      </c>
      <c r="E8" s="180"/>
      <c r="F8" s="178">
        <v>41</v>
      </c>
      <c r="G8" s="213">
        <f>Tbl_Serviços[[#This Row],[CUSTO]]*Tbl_Serviços[[#This Row],[QTDE]]</f>
        <v>0</v>
      </c>
      <c r="I8" s="178">
        <v>1366</v>
      </c>
      <c r="J8" s="178" t="s">
        <v>360</v>
      </c>
      <c r="K8" s="180">
        <v>125</v>
      </c>
      <c r="L8" s="216">
        <f t="shared" si="0"/>
        <v>131.25</v>
      </c>
    </row>
    <row r="9" spans="2:12" x14ac:dyDescent="0.25">
      <c r="B9" s="177">
        <v>1911</v>
      </c>
      <c r="C9" s="178" t="s">
        <v>361</v>
      </c>
      <c r="D9" s="212" t="s">
        <v>369</v>
      </c>
      <c r="E9" s="180"/>
      <c r="F9" s="178">
        <v>10</v>
      </c>
      <c r="G9" s="213">
        <f>Tbl_Serviços[[#This Row],[CUSTO]]*Tbl_Serviços[[#This Row],[QTDE]]</f>
        <v>0</v>
      </c>
      <c r="I9" s="178">
        <v>1911</v>
      </c>
      <c r="J9" s="178" t="s">
        <v>361</v>
      </c>
      <c r="K9" s="180">
        <v>122</v>
      </c>
      <c r="L9" s="216">
        <f t="shared" si="0"/>
        <v>128.1</v>
      </c>
    </row>
    <row r="10" spans="2:12" x14ac:dyDescent="0.25">
      <c r="B10" s="177">
        <v>1159</v>
      </c>
      <c r="C10" s="178" t="s">
        <v>362</v>
      </c>
      <c r="D10" s="212" t="s">
        <v>369</v>
      </c>
      <c r="E10" s="180"/>
      <c r="F10" s="178">
        <v>18</v>
      </c>
      <c r="G10" s="213">
        <f>Tbl_Serviços[[#This Row],[CUSTO]]*Tbl_Serviços[[#This Row],[QTDE]]</f>
        <v>0</v>
      </c>
      <c r="I10" s="178">
        <v>1159</v>
      </c>
      <c r="J10" s="178" t="s">
        <v>362</v>
      </c>
      <c r="K10" s="180">
        <v>163</v>
      </c>
      <c r="L10" s="216">
        <f t="shared" si="0"/>
        <v>171.15</v>
      </c>
    </row>
    <row r="11" spans="2:12" x14ac:dyDescent="0.25">
      <c r="B11" s="177">
        <v>1938</v>
      </c>
      <c r="C11" s="178" t="s">
        <v>363</v>
      </c>
      <c r="D11" s="212" t="s">
        <v>370</v>
      </c>
      <c r="E11" s="180"/>
      <c r="F11" s="178">
        <v>33</v>
      </c>
      <c r="G11" s="213">
        <f>Tbl_Serviços[[#This Row],[CUSTO]]*Tbl_Serviços[[#This Row],[QTDE]]</f>
        <v>0</v>
      </c>
      <c r="I11" s="178">
        <v>1938</v>
      </c>
      <c r="J11" s="178" t="s">
        <v>363</v>
      </c>
      <c r="K11" s="180">
        <v>135</v>
      </c>
      <c r="L11" s="216">
        <f t="shared" si="0"/>
        <v>141.75</v>
      </c>
    </row>
    <row r="12" spans="2:12" x14ac:dyDescent="0.25">
      <c r="B12" s="177">
        <v>1682</v>
      </c>
      <c r="C12" s="178" t="s">
        <v>364</v>
      </c>
      <c r="D12" s="212" t="s">
        <v>370</v>
      </c>
      <c r="E12" s="180"/>
      <c r="F12" s="178">
        <v>10</v>
      </c>
      <c r="G12" s="213">
        <f>Tbl_Serviços[[#This Row],[CUSTO]]*Tbl_Serviços[[#This Row],[QTDE]]</f>
        <v>0</v>
      </c>
      <c r="I12" s="178">
        <v>1682</v>
      </c>
      <c r="J12" s="178" t="s">
        <v>364</v>
      </c>
      <c r="K12" s="180">
        <v>114</v>
      </c>
      <c r="L12" s="216">
        <f t="shared" si="0"/>
        <v>119.7</v>
      </c>
    </row>
    <row r="13" spans="2:12" x14ac:dyDescent="0.25">
      <c r="B13" s="177">
        <v>1119</v>
      </c>
      <c r="C13" s="178" t="s">
        <v>365</v>
      </c>
      <c r="D13" s="212" t="s">
        <v>370</v>
      </c>
      <c r="E13" s="180"/>
      <c r="F13" s="178">
        <v>8</v>
      </c>
      <c r="G13" s="213">
        <f>Tbl_Serviços[[#This Row],[CUSTO]]*Tbl_Serviços[[#This Row],[QTDE]]</f>
        <v>0</v>
      </c>
      <c r="I13" s="178">
        <v>1119</v>
      </c>
      <c r="J13" s="178" t="s">
        <v>365</v>
      </c>
      <c r="K13" s="180">
        <v>154</v>
      </c>
      <c r="L13" s="216">
        <f t="shared" si="0"/>
        <v>161.69999999999999</v>
      </c>
    </row>
    <row r="14" spans="2:12" x14ac:dyDescent="0.25">
      <c r="B14" s="182">
        <v>1697</v>
      </c>
      <c r="C14" s="183" t="s">
        <v>366</v>
      </c>
      <c r="D14" s="214" t="s">
        <v>369</v>
      </c>
      <c r="E14" s="185"/>
      <c r="F14" s="183">
        <v>5</v>
      </c>
      <c r="G14" s="215">
        <f>Tbl_Serviços[[#This Row],[CUSTO]]*Tbl_Serviços[[#This Row],[QTDE]]</f>
        <v>0</v>
      </c>
      <c r="I14" s="178">
        <v>1697</v>
      </c>
      <c r="J14" s="178" t="s">
        <v>366</v>
      </c>
      <c r="K14" s="180">
        <v>514</v>
      </c>
      <c r="L14" s="216">
        <f t="shared" si="0"/>
        <v>539.70000000000005</v>
      </c>
    </row>
    <row r="15" spans="2:12" x14ac:dyDescent="0.25">
      <c r="G15" s="34"/>
    </row>
  </sheetData>
  <pageMargins left="0.511811024" right="0.511811024" top="0.78740157499999996" bottom="0.78740157499999996" header="0.31496062000000002" footer="0.31496062000000002"/>
  <drawing r:id="rId1"/>
  <tableParts count="2">
    <tablePart r:id="rId2"/>
    <tablePart r:id="rId3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71698-4C54-4514-8103-326AABCBA02D}">
  <sheetPr>
    <tabColor rgb="FF0070C0"/>
  </sheetPr>
  <dimension ref="B2:H20"/>
  <sheetViews>
    <sheetView showGridLines="0" zoomScaleNormal="100" workbookViewId="0">
      <selection activeCell="H5" sqref="H5"/>
    </sheetView>
  </sheetViews>
  <sheetFormatPr defaultRowHeight="15" x14ac:dyDescent="0.25"/>
  <cols>
    <col min="1" max="1" width="3.28515625" customWidth="1"/>
    <col min="2" max="2" width="12" customWidth="1"/>
    <col min="3" max="3" width="9.140625" customWidth="1"/>
    <col min="4" max="4" width="16.42578125" bestFit="1" customWidth="1"/>
    <col min="5" max="5" width="14.85546875" customWidth="1"/>
    <col min="6" max="6" width="6.85546875" customWidth="1"/>
    <col min="7" max="7" width="22.5703125" bestFit="1" customWidth="1"/>
    <col min="8" max="8" width="22" customWidth="1"/>
    <col min="9" max="11" width="2.5703125" customWidth="1"/>
  </cols>
  <sheetData>
    <row r="2" spans="2:8" ht="26.25" x14ac:dyDescent="0.4">
      <c r="B2" s="49" t="s">
        <v>766</v>
      </c>
      <c r="C2" s="48"/>
      <c r="H2" s="14"/>
    </row>
    <row r="3" spans="2:8" ht="18" customHeight="1" x14ac:dyDescent="0.25"/>
    <row r="4" spans="2:8" x14ac:dyDescent="0.25">
      <c r="B4" s="378" t="s">
        <v>397</v>
      </c>
      <c r="C4" s="378" t="s">
        <v>212</v>
      </c>
      <c r="D4" s="378" t="s">
        <v>551</v>
      </c>
      <c r="E4" s="378" t="s">
        <v>385</v>
      </c>
      <c r="F4" s="378" t="s">
        <v>253</v>
      </c>
      <c r="G4" s="378" t="s">
        <v>372</v>
      </c>
      <c r="H4" s="378" t="s">
        <v>398</v>
      </c>
    </row>
    <row r="5" spans="2:8" ht="18" customHeight="1" x14ac:dyDescent="0.25">
      <c r="B5" s="13">
        <v>1073</v>
      </c>
      <c r="C5" s="234">
        <v>1</v>
      </c>
      <c r="D5" s="13" t="s">
        <v>36</v>
      </c>
      <c r="E5" s="13" t="s">
        <v>373</v>
      </c>
      <c r="F5" s="13" t="s">
        <v>374</v>
      </c>
      <c r="G5" s="13" t="s">
        <v>375</v>
      </c>
      <c r="H5" s="235"/>
    </row>
    <row r="6" spans="2:8" ht="18" customHeight="1" x14ac:dyDescent="0.25">
      <c r="B6" s="13">
        <v>1576</v>
      </c>
      <c r="C6" s="234">
        <v>2</v>
      </c>
      <c r="D6" s="13" t="s">
        <v>38</v>
      </c>
      <c r="E6" s="13" t="s">
        <v>373</v>
      </c>
      <c r="F6" s="13" t="s">
        <v>251</v>
      </c>
      <c r="G6" s="13" t="s">
        <v>376</v>
      </c>
      <c r="H6" s="235"/>
    </row>
    <row r="7" spans="2:8" ht="18" customHeight="1" x14ac:dyDescent="0.25">
      <c r="B7" s="13">
        <v>1583</v>
      </c>
      <c r="C7" s="234">
        <v>3</v>
      </c>
      <c r="D7" s="13" t="s">
        <v>35</v>
      </c>
      <c r="E7" s="13" t="s">
        <v>373</v>
      </c>
      <c r="F7" s="13" t="s">
        <v>251</v>
      </c>
      <c r="G7" s="13" t="s">
        <v>377</v>
      </c>
      <c r="H7" s="235"/>
    </row>
    <row r="8" spans="2:8" ht="18" customHeight="1" x14ac:dyDescent="0.25">
      <c r="B8" s="13">
        <v>1639</v>
      </c>
      <c r="C8" s="234">
        <v>4</v>
      </c>
      <c r="D8" s="13" t="s">
        <v>34</v>
      </c>
      <c r="E8" s="13" t="s">
        <v>373</v>
      </c>
      <c r="F8" s="13" t="s">
        <v>378</v>
      </c>
      <c r="G8" s="13" t="s">
        <v>379</v>
      </c>
      <c r="H8" s="235"/>
    </row>
    <row r="9" spans="2:8" ht="18" customHeight="1" x14ac:dyDescent="0.25">
      <c r="B9" s="13">
        <v>1746</v>
      </c>
      <c r="C9" s="234">
        <v>5</v>
      </c>
      <c r="D9" s="13" t="s">
        <v>37</v>
      </c>
      <c r="E9" s="13" t="s">
        <v>373</v>
      </c>
      <c r="F9" s="13" t="s">
        <v>374</v>
      </c>
      <c r="G9" s="13" t="s">
        <v>380</v>
      </c>
      <c r="H9" s="235"/>
    </row>
    <row r="10" spans="2:8" ht="18" customHeight="1" x14ac:dyDescent="0.25">
      <c r="B10" s="13">
        <v>1765</v>
      </c>
      <c r="C10" s="234">
        <v>6</v>
      </c>
      <c r="D10" s="13" t="s">
        <v>39</v>
      </c>
      <c r="E10" s="13" t="s">
        <v>373</v>
      </c>
      <c r="F10" s="13" t="s">
        <v>381</v>
      </c>
      <c r="G10" s="13" t="s">
        <v>382</v>
      </c>
      <c r="H10" s="235"/>
    </row>
    <row r="11" spans="2:8" ht="18" customHeight="1" x14ac:dyDescent="0.25">
      <c r="B11" s="13">
        <v>1771</v>
      </c>
      <c r="C11" s="234">
        <v>7</v>
      </c>
      <c r="D11" s="13" t="s">
        <v>40</v>
      </c>
      <c r="E11" s="13" t="s">
        <v>373</v>
      </c>
      <c r="F11" s="13" t="s">
        <v>381</v>
      </c>
      <c r="G11" s="13" t="s">
        <v>383</v>
      </c>
      <c r="H11" s="235"/>
    </row>
    <row r="12" spans="2:8" ht="18" customHeight="1" x14ac:dyDescent="0.25">
      <c r="B12" s="13">
        <v>1892</v>
      </c>
      <c r="C12" s="234">
        <v>8</v>
      </c>
      <c r="D12" s="13" t="s">
        <v>41</v>
      </c>
      <c r="E12" s="13" t="s">
        <v>373</v>
      </c>
      <c r="F12" s="13" t="s">
        <v>378</v>
      </c>
      <c r="G12" s="13" t="s">
        <v>384</v>
      </c>
      <c r="H12" s="235"/>
    </row>
    <row r="13" spans="2:8" ht="18" customHeight="1" x14ac:dyDescent="0.25">
      <c r="B13" s="13">
        <v>3132</v>
      </c>
      <c r="C13" s="234">
        <v>1</v>
      </c>
      <c r="D13" s="13" t="s">
        <v>36</v>
      </c>
      <c r="E13" s="13" t="s">
        <v>386</v>
      </c>
      <c r="F13" s="13" t="s">
        <v>387</v>
      </c>
      <c r="G13" s="13" t="s">
        <v>388</v>
      </c>
      <c r="H13" s="235"/>
    </row>
    <row r="14" spans="2:8" ht="18" customHeight="1" x14ac:dyDescent="0.25">
      <c r="B14" s="13">
        <v>3451</v>
      </c>
      <c r="C14" s="234">
        <v>2</v>
      </c>
      <c r="D14" s="13" t="s">
        <v>38</v>
      </c>
      <c r="E14" s="13" t="s">
        <v>386</v>
      </c>
      <c r="F14" s="13" t="s">
        <v>389</v>
      </c>
      <c r="G14" s="13" t="s">
        <v>390</v>
      </c>
      <c r="H14" s="235"/>
    </row>
    <row r="15" spans="2:8" ht="18" customHeight="1" x14ac:dyDescent="0.25">
      <c r="B15" s="13">
        <v>3822</v>
      </c>
      <c r="C15" s="234">
        <v>3</v>
      </c>
      <c r="D15" s="13" t="s">
        <v>35</v>
      </c>
      <c r="E15" s="13" t="s">
        <v>386</v>
      </c>
      <c r="F15" s="13" t="s">
        <v>389</v>
      </c>
      <c r="G15" s="13" t="s">
        <v>391</v>
      </c>
      <c r="H15" s="235"/>
    </row>
    <row r="16" spans="2:8" ht="18" customHeight="1" x14ac:dyDescent="0.25">
      <c r="B16" s="13">
        <v>3154</v>
      </c>
      <c r="C16" s="234">
        <v>4</v>
      </c>
      <c r="D16" s="13" t="s">
        <v>34</v>
      </c>
      <c r="E16" s="13" t="s">
        <v>386</v>
      </c>
      <c r="F16" s="13" t="s">
        <v>389</v>
      </c>
      <c r="G16" s="13" t="s">
        <v>392</v>
      </c>
      <c r="H16" s="235"/>
    </row>
    <row r="17" spans="2:8" ht="18" customHeight="1" x14ac:dyDescent="0.25">
      <c r="B17" s="13">
        <v>3653</v>
      </c>
      <c r="C17" s="234">
        <v>5</v>
      </c>
      <c r="D17" s="13" t="s">
        <v>37</v>
      </c>
      <c r="E17" s="13" t="s">
        <v>386</v>
      </c>
      <c r="F17" s="13" t="s">
        <v>387</v>
      </c>
      <c r="G17" s="13" t="s">
        <v>393</v>
      </c>
      <c r="H17" s="235"/>
    </row>
    <row r="18" spans="2:8" ht="18" customHeight="1" x14ac:dyDescent="0.25">
      <c r="B18" s="13">
        <v>3259</v>
      </c>
      <c r="C18" s="234">
        <v>6</v>
      </c>
      <c r="D18" s="13" t="s">
        <v>39</v>
      </c>
      <c r="E18" s="13" t="s">
        <v>386</v>
      </c>
      <c r="F18" s="13" t="s">
        <v>387</v>
      </c>
      <c r="G18" s="13" t="s">
        <v>394</v>
      </c>
      <c r="H18" s="235"/>
    </row>
    <row r="19" spans="2:8" ht="18" customHeight="1" x14ac:dyDescent="0.25">
      <c r="B19" s="13">
        <v>3479</v>
      </c>
      <c r="C19" s="234">
        <v>7</v>
      </c>
      <c r="D19" s="13" t="s">
        <v>40</v>
      </c>
      <c r="E19" s="13" t="s">
        <v>386</v>
      </c>
      <c r="F19" s="13" t="s">
        <v>389</v>
      </c>
      <c r="G19" s="13" t="s">
        <v>395</v>
      </c>
      <c r="H19" s="235"/>
    </row>
    <row r="20" spans="2:8" ht="18" customHeight="1" x14ac:dyDescent="0.25">
      <c r="B20" s="13">
        <v>3147</v>
      </c>
      <c r="C20" s="234">
        <v>8</v>
      </c>
      <c r="D20" s="13" t="s">
        <v>41</v>
      </c>
      <c r="E20" s="13" t="s">
        <v>386</v>
      </c>
      <c r="F20" s="13" t="s">
        <v>387</v>
      </c>
      <c r="G20" s="13" t="s">
        <v>396</v>
      </c>
      <c r="H20" s="235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B603D-0E67-43AF-9E72-D6EC2FD0B06D}">
  <sheetPr>
    <tabColor rgb="FF0070C0"/>
  </sheetPr>
  <dimension ref="B2:H18"/>
  <sheetViews>
    <sheetView showGridLines="0" zoomScaleNormal="100" workbookViewId="0">
      <selection activeCell="H8" sqref="H8"/>
    </sheetView>
  </sheetViews>
  <sheetFormatPr defaultRowHeight="15" x14ac:dyDescent="0.25"/>
  <cols>
    <col min="2" max="2" width="13.28515625" customWidth="1"/>
    <col min="3" max="3" width="8.42578125" customWidth="1"/>
    <col min="4" max="4" width="16.42578125" bestFit="1" customWidth="1"/>
    <col min="5" max="5" width="8.5703125" customWidth="1"/>
    <col min="6" max="6" width="5.140625" customWidth="1"/>
    <col min="7" max="7" width="22.5703125" bestFit="1" customWidth="1"/>
    <col min="8" max="8" width="15.140625" customWidth="1"/>
  </cols>
  <sheetData>
    <row r="2" spans="2:8" x14ac:dyDescent="0.25">
      <c r="B2" s="369" t="s">
        <v>397</v>
      </c>
      <c r="C2" s="370" t="s">
        <v>212</v>
      </c>
      <c r="D2" s="370" t="s">
        <v>551</v>
      </c>
      <c r="E2" s="370" t="s">
        <v>385</v>
      </c>
      <c r="F2" s="370" t="s">
        <v>253</v>
      </c>
      <c r="G2" s="370" t="s">
        <v>372</v>
      </c>
      <c r="H2" s="371" t="s">
        <v>398</v>
      </c>
    </row>
    <row r="3" spans="2:8" x14ac:dyDescent="0.25">
      <c r="B3" s="360">
        <v>1073</v>
      </c>
      <c r="C3" s="361">
        <v>1</v>
      </c>
      <c r="D3" s="362" t="s">
        <v>36</v>
      </c>
      <c r="E3" s="362" t="s">
        <v>373</v>
      </c>
      <c r="F3" s="362" t="s">
        <v>374</v>
      </c>
      <c r="G3" s="362" t="s">
        <v>375</v>
      </c>
      <c r="H3" s="363">
        <v>44286</v>
      </c>
    </row>
    <row r="4" spans="2:8" x14ac:dyDescent="0.25">
      <c r="B4" s="360">
        <v>1576</v>
      </c>
      <c r="C4" s="361">
        <v>2</v>
      </c>
      <c r="D4" s="362" t="s">
        <v>38</v>
      </c>
      <c r="E4" s="362" t="s">
        <v>373</v>
      </c>
      <c r="F4" s="362" t="s">
        <v>251</v>
      </c>
      <c r="G4" s="362" t="s">
        <v>376</v>
      </c>
      <c r="H4" s="364">
        <v>44234</v>
      </c>
    </row>
    <row r="5" spans="2:8" x14ac:dyDescent="0.25">
      <c r="B5" s="360">
        <v>1583</v>
      </c>
      <c r="C5" s="361">
        <v>3</v>
      </c>
      <c r="D5" s="362" t="s">
        <v>35</v>
      </c>
      <c r="E5" s="362" t="s">
        <v>373</v>
      </c>
      <c r="F5" s="362" t="s">
        <v>251</v>
      </c>
      <c r="G5" s="362" t="s">
        <v>377</v>
      </c>
      <c r="H5" s="364">
        <v>44286</v>
      </c>
    </row>
    <row r="6" spans="2:8" x14ac:dyDescent="0.25">
      <c r="B6" s="360">
        <v>1639</v>
      </c>
      <c r="C6" s="361">
        <v>4</v>
      </c>
      <c r="D6" s="362" t="s">
        <v>34</v>
      </c>
      <c r="E6" s="362" t="s">
        <v>373</v>
      </c>
      <c r="F6" s="362" t="s">
        <v>378</v>
      </c>
      <c r="G6" s="362" t="s">
        <v>379</v>
      </c>
      <c r="H6" s="364">
        <v>44202</v>
      </c>
    </row>
    <row r="7" spans="2:8" x14ac:dyDescent="0.25">
      <c r="B7" s="360">
        <v>1746</v>
      </c>
      <c r="C7" s="361">
        <v>5</v>
      </c>
      <c r="D7" s="362" t="s">
        <v>37</v>
      </c>
      <c r="E7" s="362" t="s">
        <v>373</v>
      </c>
      <c r="F7" s="362" t="s">
        <v>374</v>
      </c>
      <c r="G7" s="362" t="s">
        <v>380</v>
      </c>
      <c r="H7" s="364">
        <v>44555</v>
      </c>
    </row>
    <row r="8" spans="2:8" x14ac:dyDescent="0.25">
      <c r="B8" s="360">
        <v>1765</v>
      </c>
      <c r="C8" s="361">
        <v>6</v>
      </c>
      <c r="D8" s="362" t="s">
        <v>39</v>
      </c>
      <c r="E8" s="362" t="s">
        <v>373</v>
      </c>
      <c r="F8" s="362" t="s">
        <v>381</v>
      </c>
      <c r="G8" s="362" t="s">
        <v>382</v>
      </c>
      <c r="H8" s="364"/>
    </row>
    <row r="9" spans="2:8" x14ac:dyDescent="0.25">
      <c r="B9" s="360">
        <v>1771</v>
      </c>
      <c r="C9" s="361">
        <v>7</v>
      </c>
      <c r="D9" s="362" t="s">
        <v>40</v>
      </c>
      <c r="E9" s="362" t="s">
        <v>373</v>
      </c>
      <c r="F9" s="362" t="s">
        <v>381</v>
      </c>
      <c r="G9" s="362" t="s">
        <v>383</v>
      </c>
      <c r="H9" s="364"/>
    </row>
    <row r="10" spans="2:8" x14ac:dyDescent="0.25">
      <c r="B10" s="360">
        <v>1892</v>
      </c>
      <c r="C10" s="361">
        <v>8</v>
      </c>
      <c r="D10" s="362" t="s">
        <v>41</v>
      </c>
      <c r="E10" s="362" t="s">
        <v>373</v>
      </c>
      <c r="F10" s="362" t="s">
        <v>378</v>
      </c>
      <c r="G10" s="362" t="s">
        <v>384</v>
      </c>
      <c r="H10" s="364">
        <v>44256</v>
      </c>
    </row>
    <row r="11" spans="2:8" x14ac:dyDescent="0.25">
      <c r="B11" s="360">
        <v>3132</v>
      </c>
      <c r="C11" s="361">
        <v>1</v>
      </c>
      <c r="D11" s="362" t="s">
        <v>36</v>
      </c>
      <c r="E11" s="362" t="s">
        <v>386</v>
      </c>
      <c r="F11" s="362" t="s">
        <v>387</v>
      </c>
      <c r="G11" s="362" t="s">
        <v>388</v>
      </c>
      <c r="H11" s="364">
        <v>44266</v>
      </c>
    </row>
    <row r="12" spans="2:8" x14ac:dyDescent="0.25">
      <c r="B12" s="360">
        <v>3451</v>
      </c>
      <c r="C12" s="361">
        <v>2</v>
      </c>
      <c r="D12" s="362" t="s">
        <v>38</v>
      </c>
      <c r="E12" s="362" t="s">
        <v>386</v>
      </c>
      <c r="F12" s="362" t="s">
        <v>389</v>
      </c>
      <c r="G12" s="362" t="s">
        <v>390</v>
      </c>
      <c r="H12" s="364">
        <v>44265</v>
      </c>
    </row>
    <row r="13" spans="2:8" x14ac:dyDescent="0.25">
      <c r="B13" s="360">
        <v>3822</v>
      </c>
      <c r="C13" s="361">
        <v>3</v>
      </c>
      <c r="D13" s="362" t="s">
        <v>35</v>
      </c>
      <c r="E13" s="362" t="s">
        <v>386</v>
      </c>
      <c r="F13" s="362" t="s">
        <v>389</v>
      </c>
      <c r="G13" s="362" t="s">
        <v>391</v>
      </c>
      <c r="H13" s="364">
        <v>44276</v>
      </c>
    </row>
    <row r="14" spans="2:8" x14ac:dyDescent="0.25">
      <c r="B14" s="360">
        <v>3154</v>
      </c>
      <c r="C14" s="361">
        <v>4</v>
      </c>
      <c r="D14" s="362" t="s">
        <v>34</v>
      </c>
      <c r="E14" s="362" t="s">
        <v>386</v>
      </c>
      <c r="F14" s="362" t="s">
        <v>389</v>
      </c>
      <c r="G14" s="362" t="s">
        <v>392</v>
      </c>
      <c r="H14" s="364"/>
    </row>
    <row r="15" spans="2:8" x14ac:dyDescent="0.25">
      <c r="B15" s="360">
        <v>3653</v>
      </c>
      <c r="C15" s="361">
        <v>5</v>
      </c>
      <c r="D15" s="362" t="s">
        <v>37</v>
      </c>
      <c r="E15" s="362" t="s">
        <v>386</v>
      </c>
      <c r="F15" s="362" t="s">
        <v>387</v>
      </c>
      <c r="G15" s="362" t="s">
        <v>393</v>
      </c>
      <c r="H15" s="364"/>
    </row>
    <row r="16" spans="2:8" x14ac:dyDescent="0.25">
      <c r="B16" s="360">
        <v>3259</v>
      </c>
      <c r="C16" s="361">
        <v>6</v>
      </c>
      <c r="D16" s="362" t="s">
        <v>39</v>
      </c>
      <c r="E16" s="362" t="s">
        <v>386</v>
      </c>
      <c r="F16" s="362" t="s">
        <v>387</v>
      </c>
      <c r="G16" s="362" t="s">
        <v>394</v>
      </c>
      <c r="H16" s="364"/>
    </row>
    <row r="17" spans="2:8" x14ac:dyDescent="0.25">
      <c r="B17" s="360">
        <v>3479</v>
      </c>
      <c r="C17" s="361">
        <v>7</v>
      </c>
      <c r="D17" s="362" t="s">
        <v>40</v>
      </c>
      <c r="E17" s="362" t="s">
        <v>386</v>
      </c>
      <c r="F17" s="362" t="s">
        <v>389</v>
      </c>
      <c r="G17" s="362" t="s">
        <v>395</v>
      </c>
      <c r="H17" s="364"/>
    </row>
    <row r="18" spans="2:8" x14ac:dyDescent="0.25">
      <c r="B18" s="365">
        <v>3147</v>
      </c>
      <c r="C18" s="366">
        <v>8</v>
      </c>
      <c r="D18" s="367" t="s">
        <v>41</v>
      </c>
      <c r="E18" s="367" t="s">
        <v>386</v>
      </c>
      <c r="F18" s="367" t="s">
        <v>387</v>
      </c>
      <c r="G18" s="367" t="s">
        <v>396</v>
      </c>
      <c r="H18" s="368"/>
    </row>
  </sheetData>
  <pageMargins left="0.511811024" right="0.511811024" top="0.78740157499999996" bottom="0.78740157499999996" header="0.31496062000000002" footer="0.31496062000000002"/>
  <pageSetup paperSize="9" orientation="portrait" horizontalDpi="4294967293" verticalDpi="0" r:id="rId1"/>
  <tableParts count="1">
    <tablePart r:id="rId2"/>
  </tablePart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01D8D-463E-493B-9973-3960E16D9718}">
  <sheetPr>
    <tabColor theme="7"/>
  </sheetPr>
  <dimension ref="A1:U3"/>
  <sheetViews>
    <sheetView showGridLines="0" zoomScale="85" zoomScaleNormal="85" workbookViewId="0">
      <selection activeCell="W25" sqref="W25"/>
    </sheetView>
  </sheetViews>
  <sheetFormatPr defaultRowHeight="15" x14ac:dyDescent="0.25"/>
  <sheetData>
    <row r="1" spans="1:21" x14ac:dyDescent="0.25">
      <c r="A1" s="386"/>
      <c r="B1" s="386"/>
      <c r="C1" s="386"/>
      <c r="D1" s="386"/>
      <c r="E1" s="386"/>
      <c r="F1" s="386"/>
      <c r="G1" s="386"/>
      <c r="H1" s="386"/>
      <c r="I1" s="386"/>
      <c r="J1" s="386"/>
      <c r="K1" s="386"/>
      <c r="L1" s="386"/>
      <c r="M1" s="386"/>
      <c r="N1" s="386"/>
      <c r="O1" s="386"/>
      <c r="P1" s="386"/>
      <c r="Q1" s="386"/>
      <c r="R1" s="386"/>
      <c r="S1" s="386"/>
      <c r="T1" s="386"/>
      <c r="U1" s="386"/>
    </row>
    <row r="2" spans="1:21" x14ac:dyDescent="0.25">
      <c r="A2" s="386"/>
      <c r="B2" s="386"/>
      <c r="C2" s="386"/>
      <c r="D2" s="386"/>
      <c r="E2" s="386"/>
      <c r="F2" s="386"/>
      <c r="G2" s="386"/>
      <c r="H2" s="386"/>
      <c r="I2" s="386"/>
      <c r="J2" s="386"/>
      <c r="K2" s="386"/>
      <c r="L2" s="386"/>
      <c r="M2" s="386"/>
      <c r="N2" s="386"/>
      <c r="O2" s="386"/>
      <c r="P2" s="386"/>
      <c r="Q2" s="386"/>
      <c r="R2" s="386"/>
      <c r="S2" s="386"/>
      <c r="T2" s="386"/>
      <c r="U2" s="386"/>
    </row>
    <row r="3" spans="1:2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</row>
  </sheetData>
  <mergeCells count="1">
    <mergeCell ref="A1:U3"/>
  </mergeCells>
  <pageMargins left="0.511811024" right="0.511811024" top="0.78740157499999996" bottom="0.78740157499999996" header="0.31496062000000002" footer="0.31496062000000002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68087-26DD-4E20-AD8E-549791C20699}">
  <sheetPr>
    <tabColor rgb="FF0070C0"/>
  </sheetPr>
  <dimension ref="B2:E9"/>
  <sheetViews>
    <sheetView showGridLines="0" zoomScale="130" zoomScaleNormal="130" workbookViewId="0">
      <selection activeCell="D3" sqref="D3"/>
    </sheetView>
  </sheetViews>
  <sheetFormatPr defaultRowHeight="15" x14ac:dyDescent="0.25"/>
  <cols>
    <col min="1" max="1" width="2.7109375" customWidth="1"/>
    <col min="2" max="2" width="17.5703125" customWidth="1"/>
    <col min="3" max="3" width="28.7109375" bestFit="1" customWidth="1"/>
    <col min="4" max="4" width="13" customWidth="1"/>
    <col min="5" max="5" width="14.7109375" customWidth="1"/>
  </cols>
  <sheetData>
    <row r="2" spans="2:5" x14ac:dyDescent="0.25">
      <c r="B2" t="s">
        <v>406</v>
      </c>
      <c r="C2" t="s">
        <v>407</v>
      </c>
      <c r="D2" t="s">
        <v>408</v>
      </c>
      <c r="E2" t="s">
        <v>409</v>
      </c>
    </row>
    <row r="3" spans="2:5" x14ac:dyDescent="0.25">
      <c r="B3" s="35" t="s">
        <v>410</v>
      </c>
      <c r="C3" t="s">
        <v>399</v>
      </c>
    </row>
    <row r="4" spans="2:5" x14ac:dyDescent="0.25">
      <c r="B4" s="35" t="s">
        <v>410</v>
      </c>
      <c r="C4" t="s">
        <v>400</v>
      </c>
    </row>
    <row r="5" spans="2:5" x14ac:dyDescent="0.25">
      <c r="B5" s="35" t="s">
        <v>410</v>
      </c>
      <c r="C5" t="s">
        <v>401</v>
      </c>
    </row>
    <row r="6" spans="2:5" x14ac:dyDescent="0.25">
      <c r="B6" s="35" t="s">
        <v>410</v>
      </c>
      <c r="C6" t="s">
        <v>402</v>
      </c>
    </row>
    <row r="7" spans="2:5" x14ac:dyDescent="0.25">
      <c r="B7" s="35" t="s">
        <v>410</v>
      </c>
      <c r="C7" t="s">
        <v>403</v>
      </c>
    </row>
    <row r="8" spans="2:5" x14ac:dyDescent="0.25">
      <c r="B8" s="35" t="s">
        <v>410</v>
      </c>
      <c r="C8" t="s">
        <v>404</v>
      </c>
    </row>
    <row r="9" spans="2:5" x14ac:dyDescent="0.25">
      <c r="B9" s="35" t="s">
        <v>410</v>
      </c>
      <c r="C9" t="s">
        <v>405</v>
      </c>
      <c r="D9" s="35"/>
      <c r="E9" s="35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41808-F4C0-40CD-A296-2AFC858BB8FA}">
  <sheetPr>
    <tabColor rgb="FF0070C0"/>
  </sheetPr>
  <dimension ref="B2:G10"/>
  <sheetViews>
    <sheetView showGridLines="0" zoomScaleNormal="100" workbookViewId="0">
      <selection activeCell="I4" sqref="I4"/>
    </sheetView>
  </sheetViews>
  <sheetFormatPr defaultRowHeight="15" x14ac:dyDescent="0.25"/>
  <cols>
    <col min="1" max="1" width="2.7109375" customWidth="1"/>
    <col min="2" max="2" width="37.140625" bestFit="1" customWidth="1"/>
    <col min="3" max="3" width="10.5703125" bestFit="1" customWidth="1"/>
    <col min="4" max="4" width="9.28515625" bestFit="1" customWidth="1"/>
    <col min="5" max="5" width="11.42578125" bestFit="1" customWidth="1"/>
    <col min="6" max="6" width="11" bestFit="1" customWidth="1"/>
    <col min="7" max="7" width="13.7109375" bestFit="1" customWidth="1"/>
  </cols>
  <sheetData>
    <row r="2" spans="2:7" x14ac:dyDescent="0.25">
      <c r="B2" s="217" t="s">
        <v>606</v>
      </c>
      <c r="C2" s="372" t="s">
        <v>602</v>
      </c>
      <c r="D2" s="372" t="s">
        <v>411</v>
      </c>
      <c r="E2" s="372" t="s">
        <v>412</v>
      </c>
      <c r="F2" s="372" t="s">
        <v>768</v>
      </c>
      <c r="G2" s="373" t="s">
        <v>769</v>
      </c>
    </row>
    <row r="3" spans="2:7" x14ac:dyDescent="0.25">
      <c r="B3" s="220" t="s">
        <v>413</v>
      </c>
      <c r="C3" s="234">
        <v>5</v>
      </c>
      <c r="D3" s="13"/>
      <c r="E3" s="13"/>
      <c r="F3" s="13"/>
      <c r="G3" s="221"/>
    </row>
    <row r="4" spans="2:7" x14ac:dyDescent="0.25">
      <c r="B4" s="220" t="s">
        <v>414</v>
      </c>
      <c r="C4" s="234">
        <v>4</v>
      </c>
      <c r="D4" s="13"/>
      <c r="E4" s="13"/>
      <c r="F4" s="13"/>
      <c r="G4" s="221"/>
    </row>
    <row r="5" spans="2:7" x14ac:dyDescent="0.25">
      <c r="B5" s="220" t="s">
        <v>415</v>
      </c>
      <c r="C5" s="234">
        <v>10</v>
      </c>
      <c r="D5" s="13"/>
      <c r="E5" s="13"/>
      <c r="F5" s="13"/>
      <c r="G5" s="221"/>
    </row>
    <row r="6" spans="2:7" x14ac:dyDescent="0.25">
      <c r="B6" s="220" t="s">
        <v>416</v>
      </c>
      <c r="C6" s="234">
        <v>5</v>
      </c>
      <c r="D6" s="13"/>
      <c r="E6" s="13"/>
      <c r="F6" s="13"/>
      <c r="G6" s="221"/>
    </row>
    <row r="7" spans="2:7" x14ac:dyDescent="0.25">
      <c r="B7" s="220" t="s">
        <v>417</v>
      </c>
      <c r="C7" s="234">
        <v>5</v>
      </c>
      <c r="D7" s="13"/>
      <c r="E7" s="13"/>
      <c r="F7" s="13"/>
      <c r="G7" s="221"/>
    </row>
    <row r="8" spans="2:7" x14ac:dyDescent="0.25">
      <c r="B8" s="220" t="s">
        <v>418</v>
      </c>
      <c r="C8" s="234">
        <v>5</v>
      </c>
      <c r="D8" s="13"/>
      <c r="E8" s="13"/>
      <c r="F8" s="13"/>
      <c r="G8" s="221"/>
    </row>
    <row r="9" spans="2:7" x14ac:dyDescent="0.25">
      <c r="B9" s="220" t="s">
        <v>419</v>
      </c>
      <c r="C9" s="234">
        <v>5</v>
      </c>
      <c r="D9" s="13"/>
      <c r="E9" s="13"/>
      <c r="F9" s="13"/>
      <c r="G9" s="221"/>
    </row>
    <row r="10" spans="2:7" x14ac:dyDescent="0.25">
      <c r="B10" s="222" t="s">
        <v>420</v>
      </c>
      <c r="C10" s="236">
        <v>5</v>
      </c>
      <c r="D10" s="224"/>
      <c r="E10" s="224"/>
      <c r="F10" s="224"/>
      <c r="G10" s="223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BA27F-DD62-41E1-8EAA-1A7AA54DE6E1}">
  <sheetPr>
    <tabColor rgb="FF0070C0"/>
  </sheetPr>
  <dimension ref="B2:C21"/>
  <sheetViews>
    <sheetView showGridLines="0" zoomScaleNormal="100" workbookViewId="0">
      <selection activeCell="C3" sqref="C3"/>
    </sheetView>
  </sheetViews>
  <sheetFormatPr defaultRowHeight="15" x14ac:dyDescent="0.25"/>
  <cols>
    <col min="1" max="1" width="3.42578125" customWidth="1"/>
    <col min="2" max="2" width="14.5703125" bestFit="1" customWidth="1"/>
    <col min="3" max="3" width="27.28515625" customWidth="1"/>
  </cols>
  <sheetData>
    <row r="2" spans="2:3" x14ac:dyDescent="0.25">
      <c r="B2" s="217" t="s">
        <v>421</v>
      </c>
      <c r="C2" s="219" t="s">
        <v>422</v>
      </c>
    </row>
    <row r="3" spans="2:3" x14ac:dyDescent="0.25">
      <c r="B3" s="220" t="s">
        <v>423</v>
      </c>
      <c r="C3" s="237"/>
    </row>
    <row r="4" spans="2:3" x14ac:dyDescent="0.25">
      <c r="B4" s="220" t="s">
        <v>424</v>
      </c>
      <c r="C4" s="238"/>
    </row>
    <row r="5" spans="2:3" x14ac:dyDescent="0.25">
      <c r="B5" s="220" t="s">
        <v>425</v>
      </c>
      <c r="C5" s="238"/>
    </row>
    <row r="6" spans="2:3" x14ac:dyDescent="0.25">
      <c r="B6" s="220" t="s">
        <v>426</v>
      </c>
      <c r="C6" s="238"/>
    </row>
    <row r="7" spans="2:3" x14ac:dyDescent="0.25">
      <c r="B7" s="220" t="s">
        <v>427</v>
      </c>
      <c r="C7" s="238"/>
    </row>
    <row r="8" spans="2:3" x14ac:dyDescent="0.25">
      <c r="B8" s="220" t="s">
        <v>428</v>
      </c>
      <c r="C8" s="238"/>
    </row>
    <row r="9" spans="2:3" x14ac:dyDescent="0.25">
      <c r="B9" s="220" t="s">
        <v>429</v>
      </c>
      <c r="C9" s="238"/>
    </row>
    <row r="10" spans="2:3" x14ac:dyDescent="0.25">
      <c r="B10" s="220" t="s">
        <v>430</v>
      </c>
      <c r="C10" s="238"/>
    </row>
    <row r="11" spans="2:3" x14ac:dyDescent="0.25">
      <c r="B11" s="220" t="s">
        <v>431</v>
      </c>
      <c r="C11" s="238"/>
    </row>
    <row r="12" spans="2:3" x14ac:dyDescent="0.25">
      <c r="B12" s="220" t="s">
        <v>432</v>
      </c>
      <c r="C12" s="238"/>
    </row>
    <row r="13" spans="2:3" x14ac:dyDescent="0.25">
      <c r="B13" s="220" t="s">
        <v>433</v>
      </c>
      <c r="C13" s="238"/>
    </row>
    <row r="14" spans="2:3" x14ac:dyDescent="0.25">
      <c r="B14" s="222" t="s">
        <v>434</v>
      </c>
      <c r="C14" s="239"/>
    </row>
    <row r="19" spans="3:3" x14ac:dyDescent="0.25">
      <c r="C19" s="379"/>
    </row>
    <row r="21" spans="3:3" x14ac:dyDescent="0.25">
      <c r="C21" s="379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F78E5-5F51-48BE-9F69-BA06C09C4553}">
  <sheetPr>
    <tabColor rgb="FF0070C0"/>
  </sheetPr>
  <dimension ref="A1:G29"/>
  <sheetViews>
    <sheetView showGridLines="0" zoomScale="115" zoomScaleNormal="115" workbookViewId="0">
      <selection activeCell="C2" sqref="C2"/>
    </sheetView>
  </sheetViews>
  <sheetFormatPr defaultRowHeight="15" x14ac:dyDescent="0.25"/>
  <cols>
    <col min="1" max="1" width="16.140625" bestFit="1" customWidth="1"/>
    <col min="2" max="2" width="35.140625" bestFit="1" customWidth="1"/>
    <col min="3" max="3" width="19" bestFit="1" customWidth="1"/>
  </cols>
  <sheetData>
    <row r="1" spans="1:3" x14ac:dyDescent="0.25">
      <c r="A1" t="s">
        <v>3</v>
      </c>
      <c r="B1" t="s">
        <v>444</v>
      </c>
      <c r="C1" t="s">
        <v>445</v>
      </c>
    </row>
    <row r="2" spans="1:3" x14ac:dyDescent="0.25">
      <c r="A2" s="235">
        <f ca="1">TODAY()</f>
        <v>45321</v>
      </c>
      <c r="B2" s="13" t="s">
        <v>88</v>
      </c>
      <c r="C2" s="13"/>
    </row>
    <row r="3" spans="1:3" x14ac:dyDescent="0.25">
      <c r="A3" s="235">
        <f t="shared" ref="A3:A11" ca="1" si="0">TODAY()</f>
        <v>45321</v>
      </c>
      <c r="B3" s="13" t="s">
        <v>89</v>
      </c>
      <c r="C3" s="13"/>
    </row>
    <row r="4" spans="1:3" x14ac:dyDescent="0.25">
      <c r="A4" s="235">
        <f t="shared" ca="1" si="0"/>
        <v>45321</v>
      </c>
      <c r="B4" s="13" t="s">
        <v>90</v>
      </c>
      <c r="C4" s="13"/>
    </row>
    <row r="5" spans="1:3" x14ac:dyDescent="0.25">
      <c r="A5" s="235">
        <f t="shared" ca="1" si="0"/>
        <v>45321</v>
      </c>
      <c r="B5" s="13" t="s">
        <v>91</v>
      </c>
      <c r="C5" s="13"/>
    </row>
    <row r="6" spans="1:3" x14ac:dyDescent="0.25">
      <c r="A6" s="235">
        <f t="shared" ca="1" si="0"/>
        <v>45321</v>
      </c>
      <c r="B6" s="13" t="s">
        <v>92</v>
      </c>
      <c r="C6" s="13"/>
    </row>
    <row r="7" spans="1:3" x14ac:dyDescent="0.25">
      <c r="A7" s="235">
        <f t="shared" ca="1" si="0"/>
        <v>45321</v>
      </c>
      <c r="B7" s="13" t="s">
        <v>93</v>
      </c>
      <c r="C7" s="13"/>
    </row>
    <row r="8" spans="1:3" x14ac:dyDescent="0.25">
      <c r="A8" s="235">
        <f t="shared" ca="1" si="0"/>
        <v>45321</v>
      </c>
      <c r="B8" s="13" t="s">
        <v>94</v>
      </c>
      <c r="C8" s="13"/>
    </row>
    <row r="9" spans="1:3" x14ac:dyDescent="0.25">
      <c r="A9" s="235">
        <v>31320</v>
      </c>
      <c r="B9" s="13" t="s">
        <v>95</v>
      </c>
      <c r="C9" s="13"/>
    </row>
    <row r="10" spans="1:3" x14ac:dyDescent="0.25">
      <c r="A10" s="235">
        <f t="shared" ca="1" si="0"/>
        <v>45321</v>
      </c>
      <c r="B10" s="13" t="s">
        <v>97</v>
      </c>
      <c r="C10" s="13"/>
    </row>
    <row r="11" spans="1:3" x14ac:dyDescent="0.25">
      <c r="A11" s="235">
        <f t="shared" ca="1" si="0"/>
        <v>45321</v>
      </c>
      <c r="B11" s="13" t="s">
        <v>98</v>
      </c>
      <c r="C11" s="13"/>
    </row>
    <row r="12" spans="1:3" x14ac:dyDescent="0.25">
      <c r="A12" s="240">
        <v>4.3090277777777776E-2</v>
      </c>
      <c r="B12" s="13" t="s">
        <v>99</v>
      </c>
      <c r="C12" s="13"/>
    </row>
    <row r="13" spans="1:3" x14ac:dyDescent="0.25">
      <c r="A13" s="240">
        <v>8.4756944444444399E-2</v>
      </c>
      <c r="B13" s="13" t="s">
        <v>100</v>
      </c>
      <c r="C13" s="13"/>
    </row>
    <row r="14" spans="1:3" x14ac:dyDescent="0.25">
      <c r="A14" s="240">
        <v>0.126423611111111</v>
      </c>
      <c r="B14" s="13" t="s">
        <v>101</v>
      </c>
      <c r="C14" s="13"/>
    </row>
    <row r="15" spans="1:3" x14ac:dyDescent="0.25">
      <c r="A15" s="240">
        <v>0.16809027777777799</v>
      </c>
      <c r="B15" s="13" t="s">
        <v>435</v>
      </c>
      <c r="C15" s="13"/>
    </row>
    <row r="16" spans="1:3" x14ac:dyDescent="0.25">
      <c r="A16" s="240">
        <v>0.20975694444444401</v>
      </c>
      <c r="B16" s="13" t="s">
        <v>103</v>
      </c>
      <c r="C16" s="13"/>
    </row>
    <row r="17" spans="1:7" x14ac:dyDescent="0.25">
      <c r="A17" s="240">
        <v>0.251423611111111</v>
      </c>
      <c r="B17" s="13" t="s">
        <v>104</v>
      </c>
      <c r="C17" s="13"/>
    </row>
    <row r="18" spans="1:7" x14ac:dyDescent="0.25">
      <c r="A18" s="13">
        <v>12345678</v>
      </c>
      <c r="B18" s="13" t="s">
        <v>436</v>
      </c>
      <c r="C18" s="13"/>
    </row>
    <row r="19" spans="1:7" ht="18.75" x14ac:dyDescent="0.3">
      <c r="A19" s="13">
        <v>13245677788</v>
      </c>
      <c r="B19" s="13" t="s">
        <v>437</v>
      </c>
      <c r="C19" s="13"/>
      <c r="G19" s="53"/>
    </row>
    <row r="20" spans="1:7" x14ac:dyDescent="0.25">
      <c r="A20" s="13">
        <v>1155885588</v>
      </c>
      <c r="B20" s="13" t="s">
        <v>438</v>
      </c>
      <c r="C20" s="13"/>
    </row>
    <row r="21" spans="1:7" x14ac:dyDescent="0.25">
      <c r="A21" s="13">
        <v>123123123000112</v>
      </c>
      <c r="B21" s="13" t="s">
        <v>439</v>
      </c>
      <c r="C21" s="13"/>
    </row>
    <row r="22" spans="1:7" x14ac:dyDescent="0.25">
      <c r="A22" s="13">
        <v>11222.12</v>
      </c>
      <c r="B22" s="13" t="s">
        <v>440</v>
      </c>
      <c r="C22" s="13"/>
    </row>
    <row r="23" spans="1:7" x14ac:dyDescent="0.25">
      <c r="A23" s="13">
        <v>-11222.12</v>
      </c>
      <c r="B23" s="13" t="s">
        <v>440</v>
      </c>
      <c r="C23" s="13"/>
    </row>
    <row r="24" spans="1:7" x14ac:dyDescent="0.25">
      <c r="A24" s="13">
        <v>0</v>
      </c>
      <c r="B24" s="13" t="s">
        <v>440</v>
      </c>
      <c r="C24" s="13"/>
    </row>
    <row r="25" spans="1:7" x14ac:dyDescent="0.25">
      <c r="A25" s="13" t="s">
        <v>441</v>
      </c>
      <c r="B25" s="13" t="s">
        <v>440</v>
      </c>
      <c r="C25" s="13"/>
    </row>
    <row r="26" spans="1:7" x14ac:dyDescent="0.25">
      <c r="A26" s="13">
        <v>45</v>
      </c>
      <c r="B26" s="13" t="s">
        <v>442</v>
      </c>
      <c r="C26" s="13"/>
    </row>
    <row r="27" spans="1:7" x14ac:dyDescent="0.25">
      <c r="A27" s="13">
        <v>2003</v>
      </c>
      <c r="B27" s="13" t="s">
        <v>442</v>
      </c>
      <c r="C27" s="13"/>
    </row>
    <row r="28" spans="1:7" x14ac:dyDescent="0.25">
      <c r="A28" s="13">
        <v>1165206889</v>
      </c>
      <c r="B28" s="13" t="s">
        <v>443</v>
      </c>
      <c r="C28" s="13"/>
    </row>
    <row r="29" spans="1:7" x14ac:dyDescent="0.25">
      <c r="A29" s="13">
        <v>43966640</v>
      </c>
      <c r="B29" s="13" t="s">
        <v>443</v>
      </c>
      <c r="C29" s="13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77115-2BE8-45DA-8ED5-8E68B3BA6178}">
  <sheetPr>
    <tabColor theme="7"/>
  </sheetPr>
  <dimension ref="A1:U3"/>
  <sheetViews>
    <sheetView showGridLines="0" showRowColHeaders="0" zoomScale="115" zoomScaleNormal="115" workbookViewId="0">
      <selection activeCell="H20" sqref="H20"/>
    </sheetView>
  </sheetViews>
  <sheetFormatPr defaultRowHeight="15" x14ac:dyDescent="0.25"/>
  <sheetData>
    <row r="1" spans="1:21" x14ac:dyDescent="0.25">
      <c r="A1" s="386"/>
      <c r="B1" s="386"/>
      <c r="C1" s="386"/>
      <c r="D1" s="386"/>
      <c r="E1" s="386"/>
      <c r="F1" s="386"/>
      <c r="G1" s="386"/>
      <c r="H1" s="386"/>
      <c r="I1" s="386"/>
      <c r="J1" s="386"/>
      <c r="K1" s="386"/>
      <c r="L1" s="386"/>
      <c r="M1" s="386"/>
      <c r="N1" s="386"/>
      <c r="O1" s="386"/>
      <c r="P1" s="386"/>
      <c r="Q1" s="386"/>
      <c r="R1" s="386"/>
      <c r="S1" s="386"/>
      <c r="T1" s="386"/>
      <c r="U1" s="386"/>
    </row>
    <row r="2" spans="1:21" x14ac:dyDescent="0.25">
      <c r="A2" s="386"/>
      <c r="B2" s="386"/>
      <c r="C2" s="386"/>
      <c r="D2" s="386"/>
      <c r="E2" s="386"/>
      <c r="F2" s="386"/>
      <c r="G2" s="386"/>
      <c r="H2" s="386"/>
      <c r="I2" s="386"/>
      <c r="J2" s="386"/>
      <c r="K2" s="386"/>
      <c r="L2" s="386"/>
      <c r="M2" s="386"/>
      <c r="N2" s="386"/>
      <c r="O2" s="386"/>
      <c r="P2" s="386"/>
      <c r="Q2" s="386"/>
      <c r="R2" s="386"/>
      <c r="S2" s="386"/>
      <c r="T2" s="386"/>
      <c r="U2" s="386"/>
    </row>
    <row r="3" spans="1:2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</row>
  </sheetData>
  <mergeCells count="1">
    <mergeCell ref="A1:U3"/>
  </mergeCells>
  <pageMargins left="0.511811024" right="0.511811024" top="0.78740157499999996" bottom="0.78740157499999996" header="0.31496062000000002" footer="0.31496062000000002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DE497-4F66-4E56-9734-F52423E7B05C}">
  <sheetPr>
    <tabColor rgb="FF0070C0"/>
  </sheetPr>
  <dimension ref="B3:E31"/>
  <sheetViews>
    <sheetView workbookViewId="0">
      <selection activeCell="E17" sqref="E17"/>
    </sheetView>
  </sheetViews>
  <sheetFormatPr defaultRowHeight="15" x14ac:dyDescent="0.25"/>
  <cols>
    <col min="2" max="2" width="17.140625" customWidth="1"/>
    <col min="3" max="3" width="25.28515625" bestFit="1" customWidth="1"/>
    <col min="4" max="4" width="10.5703125" bestFit="1" customWidth="1"/>
    <col min="5" max="5" width="13.5703125" bestFit="1" customWidth="1"/>
  </cols>
  <sheetData>
    <row r="3" spans="2:5" x14ac:dyDescent="0.25">
      <c r="B3" s="274" t="s">
        <v>666</v>
      </c>
      <c r="C3" s="274" t="s">
        <v>667</v>
      </c>
      <c r="D3" s="274" t="s">
        <v>532</v>
      </c>
      <c r="E3" s="274" t="s">
        <v>668</v>
      </c>
    </row>
    <row r="4" spans="2:5" x14ac:dyDescent="0.25">
      <c r="B4" s="249" t="s">
        <v>669</v>
      </c>
      <c r="C4" s="249" t="s">
        <v>670</v>
      </c>
      <c r="D4" s="275">
        <v>1200</v>
      </c>
      <c r="E4" s="249" t="s">
        <v>671</v>
      </c>
    </row>
    <row r="5" spans="2:5" x14ac:dyDescent="0.25">
      <c r="B5" s="249" t="s">
        <v>672</v>
      </c>
      <c r="C5" s="249" t="s">
        <v>670</v>
      </c>
      <c r="D5" s="275">
        <v>1400</v>
      </c>
      <c r="E5" s="249" t="s">
        <v>673</v>
      </c>
    </row>
    <row r="6" spans="2:5" x14ac:dyDescent="0.25">
      <c r="B6" s="249" t="s">
        <v>674</v>
      </c>
      <c r="C6" s="249" t="s">
        <v>670</v>
      </c>
      <c r="D6" s="275">
        <v>1400</v>
      </c>
      <c r="E6" s="249" t="s">
        <v>675</v>
      </c>
    </row>
    <row r="7" spans="2:5" x14ac:dyDescent="0.25">
      <c r="B7" s="249" t="s">
        <v>676</v>
      </c>
      <c r="C7" s="249" t="s">
        <v>677</v>
      </c>
      <c r="D7" s="275">
        <v>8500</v>
      </c>
      <c r="E7" s="249" t="s">
        <v>678</v>
      </c>
    </row>
    <row r="8" spans="2:5" x14ac:dyDescent="0.25">
      <c r="B8" s="249" t="s">
        <v>679</v>
      </c>
      <c r="C8" s="249" t="s">
        <v>670</v>
      </c>
      <c r="D8" s="275">
        <v>1200</v>
      </c>
      <c r="E8" s="249" t="s">
        <v>680</v>
      </c>
    </row>
    <row r="9" spans="2:5" x14ac:dyDescent="0.25">
      <c r="B9" s="249" t="s">
        <v>681</v>
      </c>
      <c r="C9" s="249" t="s">
        <v>682</v>
      </c>
      <c r="D9" s="275">
        <v>3500</v>
      </c>
      <c r="E9" s="249" t="s">
        <v>673</v>
      </c>
    </row>
    <row r="10" spans="2:5" x14ac:dyDescent="0.25">
      <c r="B10" s="249" t="s">
        <v>683</v>
      </c>
      <c r="C10" s="249" t="s">
        <v>684</v>
      </c>
      <c r="D10" s="275">
        <v>3500</v>
      </c>
      <c r="E10" s="249" t="s">
        <v>671</v>
      </c>
    </row>
    <row r="11" spans="2:5" x14ac:dyDescent="0.25">
      <c r="B11" s="249" t="s">
        <v>685</v>
      </c>
      <c r="C11" s="249" t="s">
        <v>686</v>
      </c>
      <c r="D11" s="275">
        <v>950</v>
      </c>
      <c r="E11" s="249" t="s">
        <v>687</v>
      </c>
    </row>
    <row r="12" spans="2:5" x14ac:dyDescent="0.25">
      <c r="B12" s="249" t="s">
        <v>688</v>
      </c>
      <c r="C12" s="249" t="s">
        <v>689</v>
      </c>
      <c r="D12" s="275">
        <v>10500</v>
      </c>
      <c r="E12" s="249" t="s">
        <v>673</v>
      </c>
    </row>
    <row r="13" spans="2:5" x14ac:dyDescent="0.25">
      <c r="B13" s="249" t="s">
        <v>690</v>
      </c>
      <c r="C13" s="249" t="s">
        <v>684</v>
      </c>
      <c r="D13" s="275">
        <v>4500</v>
      </c>
      <c r="E13" s="249" t="s">
        <v>671</v>
      </c>
    </row>
    <row r="14" spans="2:5" x14ac:dyDescent="0.25">
      <c r="B14" s="249" t="s">
        <v>691</v>
      </c>
      <c r="C14" s="249" t="s">
        <v>692</v>
      </c>
      <c r="D14" s="275">
        <v>7593</v>
      </c>
      <c r="E14" s="249" t="s">
        <v>678</v>
      </c>
    </row>
    <row r="15" spans="2:5" x14ac:dyDescent="0.25">
      <c r="B15" s="249" t="s">
        <v>693</v>
      </c>
      <c r="C15" s="249" t="s">
        <v>682</v>
      </c>
      <c r="D15" s="275">
        <v>3500</v>
      </c>
      <c r="E15" s="249" t="s">
        <v>673</v>
      </c>
    </row>
    <row r="16" spans="2:5" x14ac:dyDescent="0.25">
      <c r="B16" s="249" t="s">
        <v>694</v>
      </c>
      <c r="C16" s="249" t="s">
        <v>695</v>
      </c>
      <c r="D16" s="275">
        <v>1700</v>
      </c>
      <c r="E16" s="249" t="s">
        <v>696</v>
      </c>
    </row>
    <row r="17" spans="2:5" x14ac:dyDescent="0.25">
      <c r="B17" s="249" t="s">
        <v>697</v>
      </c>
      <c r="C17" s="249" t="s">
        <v>698</v>
      </c>
      <c r="D17" s="275">
        <v>1378</v>
      </c>
      <c r="E17" s="249" t="s">
        <v>696</v>
      </c>
    </row>
    <row r="18" spans="2:5" x14ac:dyDescent="0.25">
      <c r="B18" s="249" t="s">
        <v>699</v>
      </c>
      <c r="C18" s="249" t="s">
        <v>698</v>
      </c>
      <c r="D18" s="275">
        <v>1378</v>
      </c>
      <c r="E18" s="249" t="s">
        <v>696</v>
      </c>
    </row>
    <row r="19" spans="2:5" x14ac:dyDescent="0.25">
      <c r="B19" s="249" t="s">
        <v>700</v>
      </c>
      <c r="C19" s="249" t="s">
        <v>682</v>
      </c>
      <c r="D19" s="275">
        <v>4000</v>
      </c>
      <c r="E19" s="249" t="s">
        <v>673</v>
      </c>
    </row>
    <row r="20" spans="2:5" x14ac:dyDescent="0.25">
      <c r="B20" s="249" t="s">
        <v>701</v>
      </c>
      <c r="C20" s="249" t="s">
        <v>698</v>
      </c>
      <c r="D20" s="275">
        <v>1287</v>
      </c>
      <c r="E20" s="249" t="s">
        <v>696</v>
      </c>
    </row>
    <row r="21" spans="2:5" x14ac:dyDescent="0.25">
      <c r="B21" s="249" t="s">
        <v>702</v>
      </c>
      <c r="C21" s="249" t="s">
        <v>698</v>
      </c>
      <c r="D21" s="275">
        <v>1287</v>
      </c>
      <c r="E21" s="249" t="s">
        <v>696</v>
      </c>
    </row>
    <row r="22" spans="2:5" x14ac:dyDescent="0.25">
      <c r="B22" s="249" t="s">
        <v>703</v>
      </c>
      <c r="C22" s="249" t="s">
        <v>682</v>
      </c>
      <c r="D22" s="275">
        <v>4500</v>
      </c>
      <c r="E22" s="249" t="s">
        <v>673</v>
      </c>
    </row>
    <row r="23" spans="2:5" x14ac:dyDescent="0.25">
      <c r="B23" s="249" t="s">
        <v>704</v>
      </c>
      <c r="C23" s="249" t="s">
        <v>684</v>
      </c>
      <c r="D23" s="275">
        <v>4000</v>
      </c>
      <c r="E23" s="249" t="s">
        <v>671</v>
      </c>
    </row>
    <row r="24" spans="2:5" x14ac:dyDescent="0.25">
      <c r="B24" s="249" t="s">
        <v>705</v>
      </c>
      <c r="C24" s="249" t="s">
        <v>684</v>
      </c>
      <c r="D24" s="275">
        <v>4500</v>
      </c>
      <c r="E24" s="249" t="s">
        <v>671</v>
      </c>
    </row>
    <row r="25" spans="2:5" x14ac:dyDescent="0.25">
      <c r="B25" s="249" t="s">
        <v>706</v>
      </c>
      <c r="C25" s="249" t="s">
        <v>698</v>
      </c>
      <c r="D25" s="275">
        <v>1300</v>
      </c>
      <c r="E25" s="249" t="s">
        <v>696</v>
      </c>
    </row>
    <row r="26" spans="2:5" x14ac:dyDescent="0.25">
      <c r="B26" s="249" t="s">
        <v>707</v>
      </c>
      <c r="C26" s="249" t="s">
        <v>684</v>
      </c>
      <c r="D26" s="275">
        <v>4000</v>
      </c>
      <c r="E26" s="249" t="s">
        <v>671</v>
      </c>
    </row>
    <row r="27" spans="2:5" x14ac:dyDescent="0.25">
      <c r="B27" s="249" t="s">
        <v>708</v>
      </c>
      <c r="C27" s="249" t="s">
        <v>698</v>
      </c>
      <c r="D27" s="275">
        <v>1300</v>
      </c>
      <c r="E27" s="249" t="s">
        <v>696</v>
      </c>
    </row>
    <row r="28" spans="2:5" x14ac:dyDescent="0.25">
      <c r="B28" s="249" t="s">
        <v>709</v>
      </c>
      <c r="C28" s="249" t="s">
        <v>695</v>
      </c>
      <c r="D28" s="275">
        <v>1983</v>
      </c>
      <c r="E28" s="249" t="s">
        <v>678</v>
      </c>
    </row>
    <row r="29" spans="2:5" x14ac:dyDescent="0.25">
      <c r="B29" s="249" t="s">
        <v>710</v>
      </c>
      <c r="C29" s="249" t="s">
        <v>695</v>
      </c>
      <c r="D29" s="275">
        <v>2348</v>
      </c>
      <c r="E29" s="249" t="s">
        <v>678</v>
      </c>
    </row>
    <row r="30" spans="2:5" x14ac:dyDescent="0.25">
      <c r="B30" s="249" t="s">
        <v>711</v>
      </c>
      <c r="C30" s="249" t="s">
        <v>695</v>
      </c>
      <c r="D30" s="275">
        <v>1983</v>
      </c>
      <c r="E30" s="249" t="s">
        <v>671</v>
      </c>
    </row>
    <row r="31" spans="2:5" x14ac:dyDescent="0.25">
      <c r="B31" s="249" t="s">
        <v>712</v>
      </c>
      <c r="C31" s="249" t="s">
        <v>695</v>
      </c>
      <c r="D31" s="275">
        <v>1983</v>
      </c>
      <c r="E31" s="249" t="s">
        <v>671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3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060FD-4EB1-4F97-839A-DC8C5B6260B3}">
  <dimension ref="B2:B10"/>
  <sheetViews>
    <sheetView showGridLines="0" zoomScale="175" zoomScaleNormal="175" workbookViewId="0">
      <selection activeCell="B11" sqref="B11"/>
    </sheetView>
  </sheetViews>
  <sheetFormatPr defaultRowHeight="15" x14ac:dyDescent="0.25"/>
  <sheetData>
    <row r="2" spans="2:2" x14ac:dyDescent="0.25">
      <c r="B2" t="s">
        <v>770</v>
      </c>
    </row>
    <row r="4" spans="2:2" x14ac:dyDescent="0.25">
      <c r="B4" s="380" t="s">
        <v>771</v>
      </c>
    </row>
    <row r="6" spans="2:2" x14ac:dyDescent="0.25">
      <c r="B6" s="380" t="s">
        <v>772</v>
      </c>
    </row>
    <row r="9" spans="2:2" x14ac:dyDescent="0.25">
      <c r="B9" t="s">
        <v>773</v>
      </c>
    </row>
    <row r="10" spans="2:2" x14ac:dyDescent="0.25">
      <c r="B10" t="s">
        <v>774</v>
      </c>
    </row>
  </sheetData>
  <hyperlinks>
    <hyperlink ref="B4" r:id="rId1" xr:uid="{21ECD12B-007B-4696-A634-7423B8DBB4EB}"/>
    <hyperlink ref="B6" r:id="rId2" xr:uid="{134EF1AD-B3D3-473A-B818-3BEE1CF889BD}"/>
  </hyperlink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69</vt:i4>
      </vt:variant>
    </vt:vector>
  </HeadingPairs>
  <TitlesOfParts>
    <vt:vector size="69" baseType="lpstr">
      <vt:lpstr>CAPÍTULO 1</vt:lpstr>
      <vt:lpstr>Ref Absoluta e Mista</vt:lpstr>
      <vt:lpstr>Atividade 1</vt:lpstr>
      <vt:lpstr>Atividade 2</vt:lpstr>
      <vt:lpstr>CAPÍTULO 2</vt:lpstr>
      <vt:lpstr>Colar Especial</vt:lpstr>
      <vt:lpstr>Atividade 3</vt:lpstr>
      <vt:lpstr>CAPÍTULO 3</vt:lpstr>
      <vt:lpstr>Lista Personalizada</vt:lpstr>
      <vt:lpstr>Atividade 4</vt:lpstr>
      <vt:lpstr>CAPÍTULO 4</vt:lpstr>
      <vt:lpstr>Formatar Personalizado</vt:lpstr>
      <vt:lpstr>Atividade 5</vt:lpstr>
      <vt:lpstr>Atividade 6</vt:lpstr>
      <vt:lpstr>CAPÍTULO 5</vt:lpstr>
      <vt:lpstr>Auditoria de Fórmulas</vt:lpstr>
      <vt:lpstr>Jan</vt:lpstr>
      <vt:lpstr>Fev</vt:lpstr>
      <vt:lpstr>Mar</vt:lpstr>
      <vt:lpstr>Total</vt:lpstr>
      <vt:lpstr>CAPÍTULO 6</vt:lpstr>
      <vt:lpstr>Funções Matemáticas</vt:lpstr>
      <vt:lpstr>Atividade 7</vt:lpstr>
      <vt:lpstr>ArredTetoMarred</vt:lpstr>
      <vt:lpstr>Atividade 8</vt:lpstr>
      <vt:lpstr>CAPÍTULO 7</vt:lpstr>
      <vt:lpstr>Maior, Menor e Ordem EQ</vt:lpstr>
      <vt:lpstr>Atividade 9</vt:lpstr>
      <vt:lpstr>CAPÍTULO 8</vt:lpstr>
      <vt:lpstr>DIA.DA.SEMANA</vt:lpstr>
      <vt:lpstr>NÚMSEMANA</vt:lpstr>
      <vt:lpstr>NÚMSEMANA_EXTRA</vt:lpstr>
      <vt:lpstr>DATADIF()</vt:lpstr>
      <vt:lpstr>Atividade 10</vt:lpstr>
      <vt:lpstr>Atividade 11</vt:lpstr>
      <vt:lpstr>CAPÍTULO 9</vt:lpstr>
      <vt:lpstr>Se Aninhado</vt:lpstr>
      <vt:lpstr>Atividade 12</vt:lpstr>
      <vt:lpstr>Atividade 13</vt:lpstr>
      <vt:lpstr>Atividade 14</vt:lpstr>
      <vt:lpstr>Atividade 15</vt:lpstr>
      <vt:lpstr>SOMASE, MÉDIASE, CONT SE</vt:lpstr>
      <vt:lpstr>Atividade 16</vt:lpstr>
      <vt:lpstr>SEERRO</vt:lpstr>
      <vt:lpstr>Atividade 17</vt:lpstr>
      <vt:lpstr>CAPÍTULO 10</vt:lpstr>
      <vt:lpstr>PROCV em tabelas</vt:lpstr>
      <vt:lpstr>PROCV VERDADEIRO</vt:lpstr>
      <vt:lpstr>PROCH VERDADEIRO</vt:lpstr>
      <vt:lpstr>PROCH FALSO</vt:lpstr>
      <vt:lpstr>PROC-Vetorial</vt:lpstr>
      <vt:lpstr>PROC-Matricial</vt:lpstr>
      <vt:lpstr>Atividade 18</vt:lpstr>
      <vt:lpstr>Atividade 19</vt:lpstr>
      <vt:lpstr>Atividade 20</vt:lpstr>
      <vt:lpstr>Fornecedor A</vt:lpstr>
      <vt:lpstr>Fornecedor B</vt:lpstr>
      <vt:lpstr>Fornecedor C</vt:lpstr>
      <vt:lpstr>PROCV COM SE</vt:lpstr>
      <vt:lpstr>Atividade 21</vt:lpstr>
      <vt:lpstr>Base Pedido</vt:lpstr>
      <vt:lpstr>CAPÍTULO 11</vt:lpstr>
      <vt:lpstr>Localizar e Procurar</vt:lpstr>
      <vt:lpstr>Dir,Esq,ExtTexto e NúmCarac</vt:lpstr>
      <vt:lpstr>Substituir</vt:lpstr>
      <vt:lpstr>Texto</vt:lpstr>
      <vt:lpstr>CAPÍTULO 12</vt:lpstr>
      <vt:lpstr>Tabela Dinâmica - Parte 1</vt:lpstr>
      <vt:lpstr>Redes sociais</vt:lpstr>
    </vt:vector>
  </TitlesOfParts>
  <Manager>Eduardo Yto</Manager>
  <Company>Yto Nihon Treinamentos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Excel Intermediário</dc:title>
  <dc:subject>Treinamento de Excel</dc:subject>
  <dc:creator>Criação de Luzinete Lima e edição de Eduardo Yto</dc:creator>
  <cp:keywords>Yto Nihon Treinamentos</cp:keywords>
  <dc:description>Este material foi desenvolvido pela Yto Nihon Treinamentos e está registrado sobre nome do proprietário. Qualquer compartilhamento deverá ser previamente comunicado através do e-mail eduardo.yto@ytonihon.com.br</dc:description>
  <cp:lastModifiedBy>Jairo Cordeiro da Rocha</cp:lastModifiedBy>
  <cp:lastPrinted>2018-06-25T12:44:20Z</cp:lastPrinted>
  <dcterms:created xsi:type="dcterms:W3CDTF">2018-04-28T18:49:43Z</dcterms:created>
  <dcterms:modified xsi:type="dcterms:W3CDTF">2024-01-30T14:15:12Z</dcterms:modified>
</cp:coreProperties>
</file>