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yagi\Desktop\Duoc\2025-2\Capstone\DOCUMENTOS FASE1\CristianVera-JairoRain\"/>
    </mc:Choice>
  </mc:AlternateContent>
  <xr:revisionPtr revIDLastSave="0" documentId="13_ncr:1_{D5D14669-2CAF-46E8-A9E3-5A64C087037E}"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G54" i="1"/>
  <c r="E54" i="1"/>
  <c r="J45" i="1"/>
  <c r="K45" i="1" s="1"/>
  <c r="H45" i="1"/>
  <c r="I45" i="1" s="1"/>
  <c r="F45" i="1"/>
  <c r="G45" i="1" s="1"/>
  <c r="D45" i="1"/>
  <c r="E45" i="1" s="1"/>
  <c r="J44" i="1"/>
  <c r="K44" i="1" s="1"/>
  <c r="H44" i="1"/>
  <c r="I44" i="1" s="1"/>
  <c r="G44" i="1"/>
  <c r="E44" i="1"/>
  <c r="J43" i="1"/>
  <c r="K43" i="1" s="1"/>
  <c r="H43" i="1"/>
  <c r="I43" i="1" s="1"/>
  <c r="G43" i="1"/>
  <c r="E43" i="1"/>
  <c r="E19" i="1"/>
  <c r="G19" i="1"/>
  <c r="H19" i="1"/>
  <c r="I19" i="1" s="1"/>
  <c r="J19" i="1"/>
  <c r="K19" i="1" s="1"/>
  <c r="E17" i="1"/>
  <c r="F17" i="1"/>
  <c r="G17" i="1" s="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E22" i="1"/>
  <c r="G20" i="1"/>
  <c r="F21" i="1"/>
  <c r="G21" i="1" s="1"/>
  <c r="C57" i="1" l="1"/>
  <c r="C58" i="1" s="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<sst xmlns="http://schemas.openxmlformats.org/spreadsheetml/2006/main" count="178" uniqueCount="99">
  <si>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</si>
  <si>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</si>
  <si>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</si>
  <si>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</si>
  <si>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</si>
  <si>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</si>
  <si>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</si>
  <si>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</si>
  <si>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</si>
  <si>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</si>
  <si>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</si>
  <si>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</si>
  <si>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</si>
  <si>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</si>
  <si>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</si>
  <si>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</si>
  <si>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</si>
  <si>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</si>
  <si>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</si>
  <si>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</si>
  <si>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</si>
  <si>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</si>
  <si>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</si>
  <si>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</si>
  <si>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</si>
  <si>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</si>
  <si>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</si>
  <si>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</si>
  <si>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</si>
  <si>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</si>
  <si>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</si>
  <si>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</si>
  <si>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</si>
  <si>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</si>
  <si>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</si>
  <si>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</si>
  <si>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</si>
  <si>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</si>
  <si>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</si>
  <si>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</si>
  <si>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</si>
  <si>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</si>
  <si>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</si>
  <si>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</si>
  <si>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</si>
  <si>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</si>
  <si>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</si>
  <si>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</si>
  <si>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</si>
  <si>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</si>
  <si>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</si>
  <si>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</si>
  <si>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</si>
  <si>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</si>
  <si>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</si>
  <si>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</si>
  <si>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</si>
  <si>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</si>
  <si>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</si>
  <si>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</si>
  <si>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</si>
  <si>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</si>
  <si>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</si>
  <si>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</si>
  <si>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</si>
  <si>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</si>
  <si>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</si>
  <si>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</si>
  <si>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</si>
  <si>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</si>
  <si>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</si>
  <si>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</si>
  <si>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</si>
  <si>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</si>
  <si>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</si>
  <si>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</si>
  <si>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</si>
  <si>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</si>
  <si>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</si>
  <si>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</si>
  <si>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</si>
  <si>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</si>
  <si>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</si>
  <si>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</si>
  <si>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</si>
  <si>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</si>
  <si>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</si>
  <si>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</si>
  <si>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</si>
  <si>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</si>
  <si>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</si>
  <si>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</si>
  <si>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</si>
  <si>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</si>
  <si>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</si>
  <si>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Cristian Vera</t>
  </si>
  <si>
    <t>Jairo Rain</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</si>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</sst>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Normal="100" workbookViewId="0">
      <selection activeCell="D55" sqref="D55"/>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95</v>
      </c>
      <c r="C4" s="6">
        <f>EVALUACION1!$C$24</f>
        <v>5.7</v>
      </c>
      <c r="D4" s="6">
        <f>$C$35</f>
        <v>5</v>
      </c>
      <c r="E4" s="43">
        <f>C4*C$2+D4*D$2</f>
        <v>5.5250000000000004</v>
      </c>
      <c r="G4" s="1"/>
    </row>
    <row r="5" spans="1:11" ht="14.25" x14ac:dyDescent="0.45">
      <c r="A5" s="5">
        <v>2</v>
      </c>
      <c r="B5" s="32" t="s">
        <v>96</v>
      </c>
      <c r="C5" s="6">
        <f>EVALUACION1!$C$24</f>
        <v>5.7</v>
      </c>
      <c r="D5" s="6">
        <f>C47</f>
        <v>5</v>
      </c>
      <c r="E5" s="43">
        <f t="shared" ref="E5:E6" si="0">C5*C$2+D5*D$2</f>
        <v>5.5250000000000004</v>
      </c>
      <c r="G5" s="1"/>
    </row>
    <row r="6" spans="1:11" ht="14.25" x14ac:dyDescent="0.45">
      <c r="A6" s="5">
        <v>3</v>
      </c>
      <c r="B6" s="32"/>
      <c r="C6" s="6"/>
      <c r="D6" s="6"/>
      <c r="E6" s="43"/>
      <c r="G6" s="1"/>
    </row>
    <row r="11" spans="1:11" ht="18" outlineLevel="1" x14ac:dyDescent="0.45">
      <c r="A11" s="64" t="s">
        <v>3</v>
      </c>
      <c r="B11" s="14"/>
      <c r="C11" s="57" t="s">
        <v>4</v>
      </c>
      <c r="D11" s="58" t="s">
        <v>5</v>
      </c>
      <c r="E11" s="59"/>
      <c r="F11" s="59"/>
      <c r="G11" s="59"/>
      <c r="H11" s="59"/>
      <c r="I11" s="59"/>
      <c r="J11" s="59"/>
      <c r="K11" s="60"/>
    </row>
    <row r="12" spans="1:11" ht="14.25" outlineLevel="1" x14ac:dyDescent="0.45">
      <c r="A12" s="62"/>
      <c r="B12" s="24" t="s">
        <v>6</v>
      </c>
      <c r="C12" s="50"/>
      <c r="D12" s="58" t="s">
        <v>7</v>
      </c>
      <c r="E12" s="60"/>
      <c r="F12" s="58" t="s">
        <v>8</v>
      </c>
      <c r="G12" s="60"/>
      <c r="H12" s="58" t="s">
        <v>9</v>
      </c>
      <c r="I12" s="60"/>
      <c r="J12" s="58" t="s">
        <v>10</v>
      </c>
      <c r="K12" s="60"/>
    </row>
    <row r="13" spans="1:11" ht="23.25" outlineLevel="1" x14ac:dyDescent="0.4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4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25" outlineLevel="1" x14ac:dyDescent="0.4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25" outlineLevel="1" x14ac:dyDescent="0.4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3.25" outlineLevel="1" x14ac:dyDescent="0.45">
      <c r="A17" s="65"/>
      <c r="B17" s="35" t="str">
        <f>RUBRICA!A10</f>
        <v>6. Propone una metodología de trabajo que permite alcanzar los objetivos propuestos y es pertinente con los requerimientos disciplinares.</v>
      </c>
      <c r="C17" s="33" t="s">
        <v>7</v>
      </c>
      <c r="D17" s="16" t="s">
        <v>97</v>
      </c>
      <c r="E17" s="16">
        <f t="shared" ref="E17" si="12">IF(D17="X",100*0.1,"")</f>
        <v>10</v>
      </c>
      <c r="F17" s="16" t="str">
        <f t="shared" ref="F17:F22" si="13">IF($C17=L,"X","")</f>
        <v/>
      </c>
      <c r="G17" s="16" t="str">
        <f t="shared" ref="G17" si="14">IF(F17="X",60*0.1,"")</f>
        <v/>
      </c>
      <c r="H17" s="16" t="str">
        <f t="shared" ref="H17:H22" si="15">IF($C17=ML,"X","")</f>
        <v/>
      </c>
      <c r="I17" s="16" t="str">
        <f t="shared" ref="I17" si="16">IF(H17="X",30*0.1,"")</f>
        <v/>
      </c>
      <c r="J17" s="16" t="str">
        <f t="shared" ref="J17:J22" si="17">IF($C17=NL,"X","")</f>
        <v/>
      </c>
      <c r="K17" s="16" t="str">
        <f t="shared" ref="K17:K22" si="18">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t="s">
        <v>98</v>
      </c>
      <c r="E18" s="16" t="str">
        <f t="shared" ref="E18" si="19">IF(D18="X",100*0.1,"")</f>
        <v/>
      </c>
      <c r="F18" s="16" t="s">
        <v>97</v>
      </c>
      <c r="G18" s="16">
        <f t="shared" ref="G18" si="20">IF(F18="X",60*0.1,"")</f>
        <v>6</v>
      </c>
      <c r="H18" s="16" t="str">
        <f t="shared" si="15"/>
        <v/>
      </c>
      <c r="I18" s="16" t="str">
        <f t="shared" ref="I18" si="21">IF(H18="X",30*0.1,"")</f>
        <v/>
      </c>
      <c r="J18" s="16" t="str">
        <f t="shared" si="17"/>
        <v/>
      </c>
      <c r="K18" s="16" t="str">
        <f t="shared" si="18"/>
        <v/>
      </c>
    </row>
    <row r="19" spans="1:11" ht="23.25" outlineLevel="1" x14ac:dyDescent="0.45">
      <c r="A19" s="65"/>
      <c r="B19" s="35" t="str">
        <f>RUBRICA!A12</f>
        <v>8. Determina evidencias, justificando cómo estas dan cuenta del logro de las actividades del Proyecto APT.</v>
      </c>
      <c r="C19" s="33" t="s">
        <v>7</v>
      </c>
      <c r="D19" s="16" t="s">
        <v>98</v>
      </c>
      <c r="E19" s="16" t="str">
        <f>IF(D19="X",100*0.05,"")</f>
        <v/>
      </c>
      <c r="F19" s="16" t="s">
        <v>97</v>
      </c>
      <c r="G19" s="16">
        <f t="shared" ref="G19" si="22">IF(F19="X",60*0.05,"")</f>
        <v>3</v>
      </c>
      <c r="H19" s="16" t="str">
        <f t="shared" si="15"/>
        <v/>
      </c>
      <c r="I19" s="16" t="str">
        <f t="shared" ref="I19" si="23">IF(H19="X",30*0.05,"")</f>
        <v/>
      </c>
      <c r="J19" s="16" t="str">
        <f t="shared" si="17"/>
        <v/>
      </c>
      <c r="K19" s="16" t="str">
        <f t="shared" si="18"/>
        <v/>
      </c>
    </row>
    <row r="20" spans="1:11" ht="23.25" outlineLevel="1" x14ac:dyDescent="0.45">
      <c r="A20" s="65"/>
      <c r="B20" s="35" t="str">
        <f>RUBRICA!A13</f>
        <v xml:space="preserve">9. Utiliza reglas de redacción, ortografía (literal, puntual, acentual) y las normas para citas y referencias. </v>
      </c>
      <c r="C20" s="33" t="s">
        <v>7</v>
      </c>
      <c r="D20" s="16" t="s">
        <v>98</v>
      </c>
      <c r="E20" s="16" t="str">
        <f>IF(D20="X",100*0.05,"")</f>
        <v/>
      </c>
      <c r="F20" s="16" t="s">
        <v>97</v>
      </c>
      <c r="G20" s="16">
        <f t="shared" si="10"/>
        <v>3</v>
      </c>
      <c r="H20" s="16" t="str">
        <f t="shared" si="15"/>
        <v/>
      </c>
      <c r="I20" s="16" t="str">
        <f t="shared" si="11"/>
        <v/>
      </c>
      <c r="J20" s="16" t="str">
        <f t="shared" si="17"/>
        <v/>
      </c>
      <c r="K20" s="16" t="str">
        <f t="shared" si="18"/>
        <v/>
      </c>
    </row>
    <row r="21" spans="1:11" ht="22.9" customHeight="1" outlineLevel="1" x14ac:dyDescent="0.45">
      <c r="A21" s="65"/>
      <c r="B21" s="35" t="str">
        <f>RUBRICA!A14</f>
        <v>10. Cumple completando el contenido del informe de presentación del proyecto de acuerdo con la plantilla entregada.</v>
      </c>
      <c r="C21" s="33" t="s">
        <v>7</v>
      </c>
      <c r="D21" s="16" t="s">
        <v>97</v>
      </c>
      <c r="E21" s="16">
        <f t="shared" si="9"/>
        <v>5</v>
      </c>
      <c r="F21" s="16" t="str">
        <f t="shared" si="13"/>
        <v/>
      </c>
      <c r="G21" s="16" t="str">
        <f t="shared" si="10"/>
        <v/>
      </c>
      <c r="H21" s="16" t="str">
        <f t="shared" si="15"/>
        <v/>
      </c>
      <c r="I21" s="16" t="str">
        <f t="shared" si="11"/>
        <v/>
      </c>
      <c r="J21" s="16" t="str">
        <f t="shared" si="17"/>
        <v/>
      </c>
      <c r="K21" s="16" t="str">
        <f t="shared" si="18"/>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t="s">
        <v>98</v>
      </c>
      <c r="E22" s="16" t="str">
        <f>IF(D22="X",100*0.1,"")</f>
        <v/>
      </c>
      <c r="F22" s="16" t="s">
        <v>97</v>
      </c>
      <c r="G22" s="16">
        <f>IF(F22="X",60*0.1,"")</f>
        <v>6</v>
      </c>
      <c r="H22" s="16" t="str">
        <f t="shared" si="15"/>
        <v/>
      </c>
      <c r="I22" s="16" t="str">
        <f>IF(H22="X",30*0.1,"")</f>
        <v/>
      </c>
      <c r="J22" s="16" t="str">
        <f t="shared" si="17"/>
        <v/>
      </c>
      <c r="K22" s="16" t="str">
        <f t="shared" si="18"/>
        <v/>
      </c>
    </row>
    <row r="23" spans="1:11" ht="15.75" customHeight="1" outlineLevel="1" x14ac:dyDescent="0.55000000000000004">
      <c r="A23" s="62"/>
      <c r="B23" s="34" t="s">
        <v>11</v>
      </c>
      <c r="C23" s="37">
        <f>E23+G23+I23+K23</f>
        <v>58</v>
      </c>
      <c r="D23" s="19"/>
      <c r="E23" s="19">
        <f>SUM(E13:E22)</f>
        <v>40</v>
      </c>
      <c r="F23" s="19"/>
      <c r="G23" s="19">
        <f>SUM(G13:G22)</f>
        <v>18</v>
      </c>
      <c r="H23" s="19"/>
      <c r="I23" s="19">
        <f>SUM(I13:I22)</f>
        <v>0</v>
      </c>
      <c r="J23" s="19"/>
      <c r="K23" s="19">
        <f>SUM(K13:K22)</f>
        <v>0</v>
      </c>
    </row>
    <row r="24" spans="1:11" ht="15.75" customHeight="1" outlineLevel="1" x14ac:dyDescent="0.55000000000000004">
      <c r="A24" s="50"/>
      <c r="B24" s="36" t="s">
        <v>12</v>
      </c>
      <c r="C24" s="20">
        <f>VLOOKUP(C23,ESCALA_IEP!A2:B142,2,FALSE)</f>
        <v>5.7</v>
      </c>
    </row>
    <row r="25" spans="1:11" ht="15.75" customHeight="1" x14ac:dyDescent="0.45"/>
    <row r="26" spans="1:11" ht="15.75" customHeight="1" x14ac:dyDescent="0.45"/>
    <row r="27" spans="1:11" ht="15.75" customHeight="1" x14ac:dyDescent="0.45">
      <c r="A27" s="61" t="s">
        <v>13</v>
      </c>
      <c r="B27" s="49" t="s">
        <v>14</v>
      </c>
      <c r="C27" s="51" t="str">
        <f>$B$4</f>
        <v>Cristian Vera</v>
      </c>
      <c r="D27" s="52"/>
      <c r="E27" s="52"/>
      <c r="F27" s="52"/>
      <c r="G27" s="52"/>
      <c r="H27" s="52"/>
      <c r="I27" s="52"/>
      <c r="J27" s="52"/>
      <c r="K27" s="53"/>
    </row>
    <row r="28" spans="1:11" ht="15.75" customHeight="1" x14ac:dyDescent="0.45">
      <c r="A28" s="62"/>
      <c r="B28" s="50"/>
      <c r="C28" s="54"/>
      <c r="D28" s="55"/>
      <c r="E28" s="55"/>
      <c r="F28" s="55"/>
      <c r="G28" s="55"/>
      <c r="H28" s="55"/>
      <c r="I28" s="55"/>
      <c r="J28" s="55"/>
      <c r="K28" s="56"/>
    </row>
    <row r="29" spans="1:11" ht="15.75" customHeight="1" x14ac:dyDescent="0.45">
      <c r="A29" s="62"/>
      <c r="B29" s="14" t="s">
        <v>15</v>
      </c>
      <c r="C29" s="57" t="s">
        <v>4</v>
      </c>
      <c r="D29" s="58" t="s">
        <v>5</v>
      </c>
      <c r="E29" s="59"/>
      <c r="F29" s="59"/>
      <c r="G29" s="59"/>
      <c r="H29" s="59"/>
      <c r="I29" s="59"/>
      <c r="J29" s="59"/>
      <c r="K29" s="60"/>
    </row>
    <row r="30" spans="1:11" ht="15.75" customHeight="1" x14ac:dyDescent="0.45">
      <c r="A30" s="62"/>
      <c r="B30" s="15" t="s">
        <v>6</v>
      </c>
      <c r="C30" s="50"/>
      <c r="D30" s="58" t="s">
        <v>7</v>
      </c>
      <c r="E30" s="60"/>
      <c r="F30" s="58" t="s">
        <v>8</v>
      </c>
      <c r="G30" s="60"/>
      <c r="H30" s="58" t="s">
        <v>16</v>
      </c>
      <c r="I30" s="60"/>
      <c r="J30" s="58" t="s">
        <v>10</v>
      </c>
      <c r="K30" s="60"/>
    </row>
    <row r="31" spans="1:11" ht="24.6" customHeight="1" x14ac:dyDescent="0.45">
      <c r="A31" s="62"/>
      <c r="B31" s="35" t="str">
        <f>RUBRICA!A7</f>
        <v>3. Relaciona el Proyecto APT con sus intereses profesionales. *</v>
      </c>
      <c r="C31" s="33" t="s">
        <v>7</v>
      </c>
      <c r="D31" s="16" t="s">
        <v>98</v>
      </c>
      <c r="E31" s="16" t="str">
        <f>IF(D31="X",100*0.1,"")</f>
        <v/>
      </c>
      <c r="F31" s="16" t="s">
        <v>97</v>
      </c>
      <c r="G31" s="16">
        <f>IF(F31="X",60*0.1,"")</f>
        <v>6</v>
      </c>
      <c r="H31" s="16" t="str">
        <f t="shared" ref="H31:H32" si="24">IF($C31=ML,"X","")</f>
        <v/>
      </c>
      <c r="I31" s="16" t="str">
        <f>IF(H31="X",30*0.1,"")</f>
        <v/>
      </c>
      <c r="J31" s="16" t="str">
        <f t="shared" ref="J31:J32" si="25">IF($C31=NL,"X","")</f>
        <v/>
      </c>
      <c r="K31" s="16" t="str">
        <f t="shared" ref="K31:K32" si="26">IF($J31="X",0,"")</f>
        <v/>
      </c>
    </row>
    <row r="32" spans="1:11" ht="25.9" customHeight="1" x14ac:dyDescent="0.45">
      <c r="A32" s="62"/>
      <c r="B32" s="35" t="str">
        <f>RUBRICA!A15</f>
        <v>11. Expone el tema utilizando un lenguaje técnico disciplinar al presentar la propuesta y responde evidenciando un manejo de la información. *</v>
      </c>
      <c r="C32" s="33" t="s">
        <v>7</v>
      </c>
      <c r="D32" s="16" t="s">
        <v>98</v>
      </c>
      <c r="E32" s="16" t="str">
        <f>IF(D32="X",100*0.1,"")</f>
        <v/>
      </c>
      <c r="F32" s="16" t="s">
        <v>97</v>
      </c>
      <c r="G32" s="16">
        <f>IF(F32="X",60*0.1,"")</f>
        <v>6</v>
      </c>
      <c r="H32" s="16" t="str">
        <f t="shared" si="24"/>
        <v/>
      </c>
      <c r="I32" s="16" t="str">
        <f>IF(H32="X",30*0.1,"")</f>
        <v/>
      </c>
      <c r="J32" s="16" t="str">
        <f t="shared" si="25"/>
        <v/>
      </c>
      <c r="K32" s="16" t="str">
        <f t="shared" si="26"/>
        <v/>
      </c>
    </row>
    <row r="33" spans="1:11" ht="14.25" x14ac:dyDescent="0.4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55000000000000004">
      <c r="A34" s="62"/>
      <c r="B34" s="21" t="s">
        <v>17</v>
      </c>
      <c r="C34" s="18">
        <f>E34+G34+I34+K34</f>
        <v>22</v>
      </c>
      <c r="D34" s="19"/>
      <c r="E34" s="19">
        <f>SUM(E31:E33)</f>
        <v>10</v>
      </c>
      <c r="F34" s="19"/>
      <c r="G34" s="19">
        <f t="shared" ref="G34:K34" si="27">SUM(G31:G33)</f>
        <v>12</v>
      </c>
      <c r="H34" s="19"/>
      <c r="I34" s="19">
        <f t="shared" si="27"/>
        <v>0</v>
      </c>
      <c r="J34" s="19"/>
      <c r="K34" s="19">
        <f t="shared" si="27"/>
        <v>0</v>
      </c>
    </row>
    <row r="35" spans="1:11" ht="15.75" customHeight="1" x14ac:dyDescent="0.55000000000000004">
      <c r="A35" s="50"/>
      <c r="B35" s="17" t="s">
        <v>12</v>
      </c>
      <c r="C35" s="20">
        <f>VLOOKUP(C34,ESCALA_TRAB_EQUIP!A2:B62,2,FALSE)</f>
        <v>5</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1" t="s">
        <v>13</v>
      </c>
      <c r="B39" s="49" t="s">
        <v>14</v>
      </c>
      <c r="C39" s="51" t="str">
        <f>B5</f>
        <v>Jairo Rain</v>
      </c>
      <c r="D39" s="52"/>
      <c r="E39" s="52"/>
      <c r="F39" s="52"/>
      <c r="G39" s="52"/>
      <c r="H39" s="52"/>
      <c r="I39" s="52"/>
      <c r="J39" s="52"/>
      <c r="K39" s="53"/>
    </row>
    <row r="40" spans="1:11" ht="15.75" customHeight="1" x14ac:dyDescent="0.45">
      <c r="A40" s="62"/>
      <c r="B40" s="50"/>
      <c r="C40" s="54"/>
      <c r="D40" s="55"/>
      <c r="E40" s="55"/>
      <c r="F40" s="55"/>
      <c r="G40" s="55"/>
      <c r="H40" s="55"/>
      <c r="I40" s="55"/>
      <c r="J40" s="55"/>
      <c r="K40" s="56"/>
    </row>
    <row r="41" spans="1:11" ht="15.75" customHeight="1" x14ac:dyDescent="0.45">
      <c r="A41" s="62"/>
      <c r="B41" s="14" t="s">
        <v>15</v>
      </c>
      <c r="C41" s="57" t="s">
        <v>4</v>
      </c>
      <c r="D41" s="58" t="s">
        <v>5</v>
      </c>
      <c r="E41" s="59"/>
      <c r="F41" s="59"/>
      <c r="G41" s="59"/>
      <c r="H41" s="59"/>
      <c r="I41" s="59"/>
      <c r="J41" s="59"/>
      <c r="K41" s="60"/>
    </row>
    <row r="42" spans="1:11" ht="15.75" customHeight="1" x14ac:dyDescent="0.45">
      <c r="A42" s="62"/>
      <c r="B42" s="15" t="s">
        <v>6</v>
      </c>
      <c r="C42" s="50"/>
      <c r="D42" s="58" t="s">
        <v>7</v>
      </c>
      <c r="E42" s="60"/>
      <c r="F42" s="58" t="s">
        <v>8</v>
      </c>
      <c r="G42" s="60"/>
      <c r="H42" s="58" t="s">
        <v>16</v>
      </c>
      <c r="I42" s="60"/>
      <c r="J42" s="58" t="s">
        <v>10</v>
      </c>
      <c r="K42" s="60"/>
    </row>
    <row r="43" spans="1:11" ht="25.9" customHeight="1" x14ac:dyDescent="0.45">
      <c r="A43" s="62"/>
      <c r="B43" s="35" t="str">
        <f>RUBRICA!A7</f>
        <v>3. Relaciona el Proyecto APT con sus intereses profesionales. *</v>
      </c>
      <c r="C43" s="33" t="s">
        <v>7</v>
      </c>
      <c r="D43" s="16" t="s">
        <v>98</v>
      </c>
      <c r="E43" s="16" t="str">
        <f>IF(D43="X",100*0.1,"")</f>
        <v/>
      </c>
      <c r="F43" s="16" t="s">
        <v>97</v>
      </c>
      <c r="G43" s="16">
        <f>IF(F43="X",60*0.1,"")</f>
        <v>6</v>
      </c>
      <c r="H43" s="16" t="str">
        <f t="shared" ref="H43:H44" si="28">IF($C43=ML,"X","")</f>
        <v/>
      </c>
      <c r="I43" s="16" t="str">
        <f>IF(H43="X",30*0.1,"")</f>
        <v/>
      </c>
      <c r="J43" s="16" t="str">
        <f t="shared" ref="J43:J44" si="29">IF($C43=NL,"X","")</f>
        <v/>
      </c>
      <c r="K43" s="16" t="str">
        <f t="shared" ref="K43:K44" si="30">IF($J43="X",0,"")</f>
        <v/>
      </c>
    </row>
    <row r="44" spans="1:11" ht="23.25" x14ac:dyDescent="0.45">
      <c r="A44" s="62"/>
      <c r="B44" s="35" t="str">
        <f>RUBRICA!A15</f>
        <v>11. Expone el tema utilizando un lenguaje técnico disciplinar al presentar la propuesta y responde evidenciando un manejo de la información. *</v>
      </c>
      <c r="C44" s="33" t="s">
        <v>7</v>
      </c>
      <c r="D44" s="16" t="s">
        <v>98</v>
      </c>
      <c r="E44" s="16" t="str">
        <f>IF(D44="X",100*0.1,"")</f>
        <v/>
      </c>
      <c r="F44" s="16" t="s">
        <v>97</v>
      </c>
      <c r="G44" s="16">
        <f>IF(F44="X",60*0.1,"")</f>
        <v>6</v>
      </c>
      <c r="H44" s="16" t="str">
        <f t="shared" si="28"/>
        <v/>
      </c>
      <c r="I44" s="16" t="str">
        <f>IF(H44="X",30*0.1,"")</f>
        <v/>
      </c>
      <c r="J44" s="16" t="str">
        <f t="shared" si="29"/>
        <v/>
      </c>
      <c r="K44" s="16" t="str">
        <f t="shared" si="30"/>
        <v/>
      </c>
    </row>
    <row r="45" spans="1:11" ht="15.75" customHeight="1" x14ac:dyDescent="0.4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55000000000000004">
      <c r="A46" s="62"/>
      <c r="B46" s="21" t="s">
        <v>17</v>
      </c>
      <c r="C46" s="18">
        <f>E46+G46+I46+K46</f>
        <v>22</v>
      </c>
      <c r="D46" s="19"/>
      <c r="E46" s="19">
        <f>SUM(E43:E45)</f>
        <v>10</v>
      </c>
      <c r="F46" s="19"/>
      <c r="G46" s="19">
        <f t="shared" ref="G46" si="31">SUM(G43:G45)</f>
        <v>12</v>
      </c>
      <c r="H46" s="19"/>
      <c r="I46" s="19">
        <f t="shared" ref="I46" si="32">SUM(I43:I45)</f>
        <v>0</v>
      </c>
      <c r="J46" s="19"/>
      <c r="K46" s="19">
        <f t="shared" ref="K46" si="33">SUM(K43:K45)</f>
        <v>0</v>
      </c>
    </row>
    <row r="47" spans="1:11" ht="15.75" customHeight="1" x14ac:dyDescent="0.55000000000000004">
      <c r="A47" s="50"/>
      <c r="B47" s="17" t="s">
        <v>12</v>
      </c>
      <c r="C47" s="20">
        <f>VLOOKUP(C46,ESCALA_TRAB_EQUIP!A2:B62,2,FALSE)</f>
        <v>5</v>
      </c>
    </row>
    <row r="48" spans="1:11" ht="15.75" customHeight="1" x14ac:dyDescent="0.55000000000000004">
      <c r="B48" s="22"/>
      <c r="C48" s="23"/>
    </row>
    <row r="49" spans="1:11" ht="15.75" customHeight="1" x14ac:dyDescent="0.55000000000000004">
      <c r="B49" s="22"/>
      <c r="C49" s="23"/>
    </row>
    <row r="50" spans="1:11" ht="15.75" customHeight="1" x14ac:dyDescent="0.45">
      <c r="A50" s="61" t="s">
        <v>13</v>
      </c>
      <c r="B50" s="49" t="s">
        <v>14</v>
      </c>
      <c r="C50" s="51">
        <f>B6</f>
        <v>0</v>
      </c>
      <c r="D50" s="52"/>
      <c r="E50" s="52"/>
      <c r="F50" s="52"/>
      <c r="G50" s="52"/>
      <c r="H50" s="52"/>
      <c r="I50" s="52"/>
      <c r="J50" s="52"/>
      <c r="K50" s="53"/>
    </row>
    <row r="51" spans="1:11" ht="15.75" customHeight="1" x14ac:dyDescent="0.45">
      <c r="A51" s="62"/>
      <c r="B51" s="50"/>
      <c r="C51" s="54"/>
      <c r="D51" s="55"/>
      <c r="E51" s="55"/>
      <c r="F51" s="55"/>
      <c r="G51" s="55"/>
      <c r="H51" s="55"/>
      <c r="I51" s="55"/>
      <c r="J51" s="55"/>
      <c r="K51" s="56"/>
    </row>
    <row r="52" spans="1:11" ht="15.75" customHeight="1" x14ac:dyDescent="0.45">
      <c r="A52" s="62"/>
      <c r="B52" s="14" t="s">
        <v>15</v>
      </c>
      <c r="C52" s="57" t="s">
        <v>4</v>
      </c>
      <c r="D52" s="58" t="s">
        <v>5</v>
      </c>
      <c r="E52" s="59"/>
      <c r="F52" s="59"/>
      <c r="G52" s="59"/>
      <c r="H52" s="59"/>
      <c r="I52" s="59"/>
      <c r="J52" s="59"/>
      <c r="K52" s="60"/>
    </row>
    <row r="53" spans="1:11" ht="15.75" customHeight="1" x14ac:dyDescent="0.45">
      <c r="A53" s="62"/>
      <c r="B53" s="15" t="s">
        <v>6</v>
      </c>
      <c r="C53" s="50"/>
      <c r="D53" s="58" t="s">
        <v>7</v>
      </c>
      <c r="E53" s="60"/>
      <c r="F53" s="58" t="s">
        <v>8</v>
      </c>
      <c r="G53" s="60"/>
      <c r="H53" s="58" t="s">
        <v>16</v>
      </c>
      <c r="I53" s="60"/>
      <c r="J53" s="58" t="s">
        <v>10</v>
      </c>
      <c r="K53" s="60"/>
    </row>
    <row r="54" spans="1:11" ht="25.9" customHeight="1" x14ac:dyDescent="0.45">
      <c r="A54" s="62"/>
      <c r="B54" s="35" t="str">
        <f>RUBRICA!A7</f>
        <v>3. Relaciona el Proyecto APT con sus intereses profesionales. *</v>
      </c>
      <c r="C54" s="33" t="s">
        <v>7</v>
      </c>
      <c r="D54" s="16" t="s">
        <v>98</v>
      </c>
      <c r="E54" s="16" t="str">
        <f>IF(D54="X",100*0.1,"")</f>
        <v/>
      </c>
      <c r="F54" s="16" t="s">
        <v>97</v>
      </c>
      <c r="G54" s="16">
        <f>IF(F54="X",60*0.1,"")</f>
        <v>6</v>
      </c>
      <c r="H54" s="16" t="str">
        <f t="shared" ref="H54:H55" si="34">IF($C54=ML,"X","")</f>
        <v/>
      </c>
      <c r="I54" s="16" t="str">
        <f>IF(H54="X",30*0.1,"")</f>
        <v/>
      </c>
      <c r="J54" s="16" t="str">
        <f t="shared" ref="J54:J55" si="35">IF($C54=NL,"X","")</f>
        <v/>
      </c>
      <c r="K54" s="16" t="str">
        <f t="shared" ref="K54:K55" si="36">IF($J54="X",0,"")</f>
        <v/>
      </c>
    </row>
    <row r="55" spans="1:11" ht="23.25" x14ac:dyDescent="0.45">
      <c r="A55" s="62"/>
      <c r="B55" s="35" t="str">
        <f>RUBRICA!A15</f>
        <v>11. Expone el tema utilizando un lenguaje técnico disciplinar al presentar la propuesta y responde evidenciando un manejo de la información. *</v>
      </c>
      <c r="C55" s="33" t="s">
        <v>7</v>
      </c>
      <c r="D55" s="16" t="s">
        <v>98</v>
      </c>
      <c r="E55" s="16" t="str">
        <f>IF(D55="X",100*0.1,"")</f>
        <v/>
      </c>
      <c r="F55" s="16" t="s">
        <v>97</v>
      </c>
      <c r="G55" s="16">
        <f>IF(F55="X",60*0.1,"")</f>
        <v>6</v>
      </c>
      <c r="H55" s="16" t="str">
        <f t="shared" si="34"/>
        <v/>
      </c>
      <c r="I55" s="16" t="str">
        <f>IF(H55="X",30*0.1,"")</f>
        <v/>
      </c>
      <c r="J55" s="16" t="str">
        <f t="shared" si="35"/>
        <v/>
      </c>
      <c r="K55" s="16" t="str">
        <f t="shared" si="36"/>
        <v/>
      </c>
    </row>
    <row r="56" spans="1:11" ht="15.75" customHeight="1" x14ac:dyDescent="0.4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2"/>
      <c r="B57" s="21" t="s">
        <v>17</v>
      </c>
      <c r="C57" s="18">
        <f>E57+G57+I57+K57</f>
        <v>22</v>
      </c>
      <c r="D57" s="19">
        <f>COUNTIF(D55:D56,"X")</f>
        <v>1</v>
      </c>
      <c r="E57" s="19">
        <f>SUM(E54:E56)</f>
        <v>10</v>
      </c>
      <c r="F57" s="19">
        <f t="shared" ref="F57" si="37">SUM(F54:F56)</f>
        <v>0</v>
      </c>
      <c r="G57" s="19">
        <f t="shared" ref="G57" si="38">SUM(G54:G56)</f>
        <v>12</v>
      </c>
      <c r="H57" s="19">
        <f t="shared" ref="H57" si="39">SUM(H54:H56)</f>
        <v>0</v>
      </c>
      <c r="I57" s="19">
        <f t="shared" ref="I57" si="40">SUM(I54:I56)</f>
        <v>0</v>
      </c>
      <c r="J57" s="19">
        <f t="shared" ref="J57" si="41">SUM(J54:J56)</f>
        <v>0</v>
      </c>
      <c r="K57" s="19">
        <f t="shared" ref="K57" si="42">SUM(K54:K56)</f>
        <v>0</v>
      </c>
    </row>
    <row r="58" spans="1:11" ht="15.75" customHeight="1" x14ac:dyDescent="0.55000000000000004">
      <c r="A58" s="50"/>
      <c r="B58" s="17" t="s">
        <v>12</v>
      </c>
      <c r="C58" s="20">
        <f>VLOOKUP(C57,ESCALA_TRAB_EQUIP!A2:B62,2,FALSE)</f>
        <v>5</v>
      </c>
    </row>
    <row r="59" spans="1:11" ht="15.75" customHeight="1" x14ac:dyDescent="0.55000000000000004">
      <c r="B59" s="22"/>
      <c r="C59" s="23"/>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6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Yagi</cp:lastModifiedBy>
  <cp:revision/>
  <dcterms:created xsi:type="dcterms:W3CDTF">2023-08-07T04:08:01Z</dcterms:created>
  <dcterms:modified xsi:type="dcterms:W3CDTF">2025-09-09T23:44:13Z</dcterms:modified>
  <cp:category/>
  <cp:contentStatus/>
</cp:coreProperties>
</file>